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9helper\a9-data\"/>
    </mc:Choice>
  </mc:AlternateContent>
  <xr:revisionPtr revIDLastSave="0" documentId="13_ncr:1_{F7099FAC-9D63-4B3C-BD65-3297B12BCBA3}" xr6:coauthVersionLast="47" xr6:coauthVersionMax="47" xr10:uidLastSave="{00000000-0000-0000-0000-000000000000}"/>
  <bookViews>
    <workbookView xWindow="-103" yWindow="-103" windowWidth="33120" windowHeight="18000" activeTab="2" xr2:uid="{00000000-000D-0000-FFFF-FFFF00000000}"/>
  </bookViews>
  <sheets>
    <sheet name="Chart2" sheetId="18" r:id="rId1"/>
    <sheet name="备忘录" sheetId="19" r:id="rId2"/>
    <sheet name="全车数据表" sheetId="6" r:id="rId3"/>
    <sheet name="versionNoteGL" sheetId="15" r:id="rId4"/>
    <sheet name="数据卡片" sheetId="12" r:id="rId5"/>
    <sheet name="编者的话" sheetId="7" r:id="rId6"/>
    <sheet name="快速查询" sheetId="10" r:id="rId7"/>
    <sheet name="满改数据表" sheetId="8" state="hidden" r:id="rId8"/>
    <sheet name="Chart1" sheetId="17" r:id="rId9"/>
    <sheet name="四维图" sheetId="13" r:id="rId10"/>
    <sheet name="车辆数据预测" sheetId="11" r:id="rId11"/>
    <sheet name="计算辅助页面" sheetId="9" r:id="rId12"/>
    <sheet name="car_id校对" sheetId="16" r:id="rId13"/>
  </sheets>
  <definedNames>
    <definedName name="_xlnm._FilterDatabase" localSheetId="7" hidden="1">满改数据表!$A$2:$AE$97</definedName>
    <definedName name="_xlnm._FilterDatabase" localSheetId="2" hidden="1">全车数据表!$A$2:$DE$309</definedName>
    <definedName name="_xlnm._FilterDatabase" localSheetId="4" hidden="1">数据卡片!$A$1:$AA$1</definedName>
    <definedName name="_xlnm._FilterDatabase" localSheetId="9" hidden="1">四维图!$A$1:$J$117</definedName>
    <definedName name="别称">计算辅助页面!$I$4:$N$27</definedName>
    <definedName name="等级">计算辅助页面!$B$3:$G$3</definedName>
    <definedName name="名称">计算辅助页面!$B$4:$G$27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6" i="6" l="1"/>
  <c r="N163" i="6"/>
  <c r="N181" i="6"/>
  <c r="N304" i="6"/>
  <c r="A3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V3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BD3" i="12"/>
  <c r="BE3" i="12"/>
  <c r="BF3" i="12"/>
  <c r="BG3" i="12"/>
  <c r="A4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V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Z4" i="12"/>
  <c r="BA4" i="12"/>
  <c r="BB4" i="12"/>
  <c r="A5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V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BD5" i="12"/>
  <c r="BE5" i="12"/>
  <c r="BF5" i="12"/>
  <c r="BG5" i="12"/>
  <c r="A6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V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A7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V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A8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V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A9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V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A10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V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A11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V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A12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V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A13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V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A14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V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A15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V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A16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V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A17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V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A18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V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A19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V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A20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V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A21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V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A22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V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A23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V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A24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V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A25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V25" i="12"/>
  <c r="Y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A26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V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A27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V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A28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V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A29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V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A30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V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A31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V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A32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V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A33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V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A34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V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A35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A36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V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A37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V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A38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V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A39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V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A40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V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A41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V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A42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V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A43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V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A44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V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A45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V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A46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V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A47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V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E47" i="12"/>
  <c r="BF47" i="12"/>
  <c r="BG47" i="12"/>
  <c r="A48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V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A49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V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A50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V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A51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V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A52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V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A53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V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A54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V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A55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V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A56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V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A57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V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A58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V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A59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V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A60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V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A61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V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A62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V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A63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V63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A64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V64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A65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V65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A66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V66" i="12"/>
  <c r="AB66" i="12"/>
  <c r="AC66" i="12"/>
  <c r="AD66" i="12"/>
  <c r="AE66" i="12"/>
  <c r="AF66" i="12"/>
  <c r="AG66" i="12"/>
  <c r="AH66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A67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V67" i="12"/>
  <c r="AB67" i="12"/>
  <c r="AC67" i="12"/>
  <c r="AD67" i="12"/>
  <c r="AE67" i="12"/>
  <c r="AF67" i="12"/>
  <c r="AG67" i="12"/>
  <c r="AH67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A68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V68" i="12"/>
  <c r="AB68" i="12"/>
  <c r="AC68" i="12"/>
  <c r="AD68" i="12"/>
  <c r="AE68" i="12"/>
  <c r="AF68" i="12"/>
  <c r="AG68" i="12"/>
  <c r="AH68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A69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V69" i="12"/>
  <c r="AB69" i="12"/>
  <c r="AC69" i="12"/>
  <c r="AD69" i="12"/>
  <c r="AE69" i="12"/>
  <c r="AF69" i="12"/>
  <c r="AG69" i="12"/>
  <c r="AH69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A70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V70" i="12"/>
  <c r="AB70" i="12"/>
  <c r="AC70" i="12"/>
  <c r="AD70" i="12"/>
  <c r="AE70" i="12"/>
  <c r="AF70" i="12"/>
  <c r="AG70" i="12"/>
  <c r="AH70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A71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V71" i="12"/>
  <c r="AB71" i="12"/>
  <c r="AC71" i="12"/>
  <c r="AD71" i="12"/>
  <c r="AE71" i="12"/>
  <c r="AF71" i="12"/>
  <c r="AG71" i="12"/>
  <c r="AH71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BC71" i="12"/>
  <c r="BD71" i="12"/>
  <c r="BE71" i="12"/>
  <c r="BF71" i="12"/>
  <c r="BG71" i="12"/>
  <c r="A72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V72" i="12"/>
  <c r="AB72" i="12"/>
  <c r="AC72" i="12"/>
  <c r="AD72" i="12"/>
  <c r="AE72" i="12"/>
  <c r="AF72" i="12"/>
  <c r="AG72" i="12"/>
  <c r="AH72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A73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V73" i="12"/>
  <c r="AB73" i="12"/>
  <c r="AC73" i="12"/>
  <c r="AD73" i="12"/>
  <c r="AE73" i="12"/>
  <c r="AF73" i="12"/>
  <c r="AG73" i="12"/>
  <c r="AH73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A74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V74" i="12"/>
  <c r="AB74" i="12"/>
  <c r="AC74" i="12"/>
  <c r="AD74" i="12"/>
  <c r="AE74" i="12"/>
  <c r="AF74" i="12"/>
  <c r="AG74" i="12"/>
  <c r="AH74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A75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V75" i="12"/>
  <c r="AB75" i="12"/>
  <c r="AC75" i="12"/>
  <c r="AD75" i="12"/>
  <c r="AE75" i="12"/>
  <c r="AF75" i="12"/>
  <c r="AG75" i="12"/>
  <c r="AH75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A76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V76" i="12"/>
  <c r="AB76" i="12"/>
  <c r="AC76" i="12"/>
  <c r="AD76" i="12"/>
  <c r="AE76" i="12"/>
  <c r="AF76" i="12"/>
  <c r="AG76" i="12"/>
  <c r="AH76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A77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V77" i="12"/>
  <c r="AB77" i="12"/>
  <c r="AC77" i="12"/>
  <c r="AD77" i="12"/>
  <c r="AE77" i="12"/>
  <c r="AF77" i="12"/>
  <c r="AG77" i="12"/>
  <c r="AH77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A78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V78" i="12"/>
  <c r="AB78" i="12"/>
  <c r="AC78" i="12"/>
  <c r="AD78" i="12"/>
  <c r="AE78" i="12"/>
  <c r="AF78" i="12"/>
  <c r="AG78" i="12"/>
  <c r="AH78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A79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V79" i="12"/>
  <c r="AB79" i="12"/>
  <c r="AC79" i="12"/>
  <c r="AD79" i="12"/>
  <c r="AE79" i="12"/>
  <c r="AF79" i="12"/>
  <c r="AG79" i="12"/>
  <c r="AH79" i="12"/>
  <c r="AI79" i="12"/>
  <c r="AJ79" i="12"/>
  <c r="AK79" i="12"/>
  <c r="AL79" i="12"/>
  <c r="AM79" i="12"/>
  <c r="AN79" i="12"/>
  <c r="AO79" i="12"/>
  <c r="AP79" i="12"/>
  <c r="AQ79" i="12"/>
  <c r="AR79" i="12"/>
  <c r="AS79" i="12"/>
  <c r="AT79" i="12"/>
  <c r="AU79" i="12"/>
  <c r="AV79" i="12"/>
  <c r="AW79" i="12"/>
  <c r="AX79" i="12"/>
  <c r="AY79" i="12"/>
  <c r="AZ79" i="12"/>
  <c r="BA79" i="12"/>
  <c r="BB79" i="12"/>
  <c r="BC79" i="12"/>
  <c r="BD79" i="12"/>
  <c r="BE79" i="12"/>
  <c r="BF79" i="12"/>
  <c r="BG79" i="12"/>
  <c r="A80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V80" i="12"/>
  <c r="AB80" i="12"/>
  <c r="AC80" i="12"/>
  <c r="AD80" i="12"/>
  <c r="AE80" i="12"/>
  <c r="AF80" i="12"/>
  <c r="AG80" i="12"/>
  <c r="AH80" i="12"/>
  <c r="AI80" i="12"/>
  <c r="AJ80" i="12"/>
  <c r="AK80" i="12"/>
  <c r="AL80" i="12"/>
  <c r="AM80" i="12"/>
  <c r="AN80" i="12"/>
  <c r="AO80" i="12"/>
  <c r="AP80" i="12"/>
  <c r="AQ80" i="12"/>
  <c r="AR80" i="12"/>
  <c r="AS80" i="12"/>
  <c r="AT80" i="12"/>
  <c r="AU80" i="12"/>
  <c r="AV80" i="12"/>
  <c r="AW80" i="12"/>
  <c r="AX80" i="12"/>
  <c r="AY80" i="12"/>
  <c r="AZ80" i="12"/>
  <c r="BA80" i="12"/>
  <c r="BB80" i="12"/>
  <c r="A81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V81" i="12"/>
  <c r="AB81" i="12"/>
  <c r="AC81" i="12"/>
  <c r="AD81" i="12"/>
  <c r="AE81" i="12"/>
  <c r="AF81" i="12"/>
  <c r="AG81" i="12"/>
  <c r="AH81" i="12"/>
  <c r="AI81" i="12"/>
  <c r="AJ81" i="12"/>
  <c r="AK81" i="12"/>
  <c r="AL81" i="12"/>
  <c r="AM81" i="12"/>
  <c r="AN81" i="12"/>
  <c r="AO81" i="12"/>
  <c r="AP81" i="12"/>
  <c r="AQ81" i="12"/>
  <c r="AR81" i="12"/>
  <c r="AS81" i="12"/>
  <c r="AT81" i="12"/>
  <c r="AU81" i="12"/>
  <c r="AV81" i="12"/>
  <c r="AW81" i="12"/>
  <c r="AX81" i="12"/>
  <c r="AY81" i="12"/>
  <c r="AZ81" i="12"/>
  <c r="BA81" i="12"/>
  <c r="BB81" i="12"/>
  <c r="BC81" i="12"/>
  <c r="BD81" i="12"/>
  <c r="BE81" i="12"/>
  <c r="BF81" i="12"/>
  <c r="BG81" i="12"/>
  <c r="A82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V82" i="12"/>
  <c r="AB82" i="12"/>
  <c r="AC82" i="12"/>
  <c r="AD82" i="12"/>
  <c r="AE82" i="12"/>
  <c r="AF82" i="12"/>
  <c r="AG82" i="12"/>
  <c r="AH82" i="12"/>
  <c r="AI82" i="12"/>
  <c r="AJ82" i="12"/>
  <c r="AK82" i="12"/>
  <c r="AL82" i="12"/>
  <c r="AM82" i="12"/>
  <c r="AN82" i="12"/>
  <c r="AO82" i="12"/>
  <c r="AP82" i="12"/>
  <c r="AQ82" i="12"/>
  <c r="AR82" i="12"/>
  <c r="AS82" i="12"/>
  <c r="AT82" i="12"/>
  <c r="AU82" i="12"/>
  <c r="AV82" i="12"/>
  <c r="AW82" i="12"/>
  <c r="AX82" i="12"/>
  <c r="AY82" i="12"/>
  <c r="AZ82" i="12"/>
  <c r="BA82" i="12"/>
  <c r="BB82" i="12"/>
  <c r="A83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V83" i="12"/>
  <c r="AB83" i="12"/>
  <c r="AC83" i="12"/>
  <c r="AD83" i="12"/>
  <c r="AE83" i="12"/>
  <c r="AF83" i="12"/>
  <c r="AG83" i="12"/>
  <c r="AH83" i="12"/>
  <c r="AI83" i="12"/>
  <c r="AJ83" i="12"/>
  <c r="AK83" i="12"/>
  <c r="AL83" i="12"/>
  <c r="AM83" i="12"/>
  <c r="AN83" i="12"/>
  <c r="AO83" i="12"/>
  <c r="AP83" i="12"/>
  <c r="AQ83" i="12"/>
  <c r="AR83" i="12"/>
  <c r="AS83" i="12"/>
  <c r="AT83" i="12"/>
  <c r="AU83" i="12"/>
  <c r="AV83" i="12"/>
  <c r="AW83" i="12"/>
  <c r="AX83" i="12"/>
  <c r="AY83" i="12"/>
  <c r="AZ83" i="12"/>
  <c r="BA83" i="12"/>
  <c r="BB83" i="12"/>
  <c r="A84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AJ84" i="12"/>
  <c r="AK84" i="12"/>
  <c r="AL84" i="12"/>
  <c r="AM84" i="12"/>
  <c r="AN84" i="12"/>
  <c r="AO84" i="12"/>
  <c r="AP84" i="12"/>
  <c r="AQ84" i="12"/>
  <c r="AR84" i="12"/>
  <c r="AS84" i="12"/>
  <c r="AT84" i="12"/>
  <c r="AU84" i="12"/>
  <c r="AV84" i="12"/>
  <c r="AW84" i="12"/>
  <c r="AX84" i="12"/>
  <c r="AY84" i="12"/>
  <c r="AZ84" i="12"/>
  <c r="BA84" i="12"/>
  <c r="BB84" i="12"/>
  <c r="BC84" i="12"/>
  <c r="BD84" i="12"/>
  <c r="BE84" i="12"/>
  <c r="BF84" i="12"/>
  <c r="BG84" i="12"/>
  <c r="A85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T85" i="12"/>
  <c r="V85" i="12"/>
  <c r="AB85" i="12"/>
  <c r="AC85" i="12"/>
  <c r="AD85" i="12"/>
  <c r="AE85" i="12"/>
  <c r="AF85" i="12"/>
  <c r="AG85" i="12"/>
  <c r="AH85" i="12"/>
  <c r="AI85" i="12"/>
  <c r="AJ85" i="12"/>
  <c r="AK85" i="12"/>
  <c r="AL85" i="12"/>
  <c r="AM85" i="12"/>
  <c r="AN85" i="12"/>
  <c r="AO85" i="12"/>
  <c r="AP85" i="12"/>
  <c r="AQ85" i="12"/>
  <c r="AR85" i="12"/>
  <c r="AS85" i="12"/>
  <c r="AT85" i="12"/>
  <c r="AU85" i="12"/>
  <c r="AV85" i="12"/>
  <c r="AW85" i="12"/>
  <c r="AX85" i="12"/>
  <c r="AY85" i="12"/>
  <c r="AZ85" i="12"/>
  <c r="BA85" i="12"/>
  <c r="BB85" i="12"/>
  <c r="A86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T86" i="12"/>
  <c r="V86" i="12"/>
  <c r="AB86" i="12"/>
  <c r="AC86" i="12"/>
  <c r="AD86" i="12"/>
  <c r="AE86" i="12"/>
  <c r="AF86" i="12"/>
  <c r="AG86" i="12"/>
  <c r="AH86" i="12"/>
  <c r="AI86" i="12"/>
  <c r="AJ86" i="12"/>
  <c r="AK86" i="12"/>
  <c r="AL86" i="12"/>
  <c r="AM86" i="12"/>
  <c r="AN86" i="12"/>
  <c r="AO86" i="12"/>
  <c r="AP86" i="12"/>
  <c r="AQ86" i="12"/>
  <c r="AR86" i="12"/>
  <c r="AS86" i="12"/>
  <c r="AT86" i="12"/>
  <c r="AU86" i="12"/>
  <c r="AV86" i="12"/>
  <c r="AW86" i="12"/>
  <c r="AX86" i="12"/>
  <c r="AY86" i="12"/>
  <c r="AZ86" i="12"/>
  <c r="BA86" i="12"/>
  <c r="BB86" i="12"/>
  <c r="BC86" i="12"/>
  <c r="BD86" i="12"/>
  <c r="BE86" i="12"/>
  <c r="BF86" i="12"/>
  <c r="BG86" i="12"/>
  <c r="A87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T87" i="12"/>
  <c r="V87" i="12"/>
  <c r="AB87" i="12"/>
  <c r="AC87" i="12"/>
  <c r="AD87" i="12"/>
  <c r="AE87" i="12"/>
  <c r="AF87" i="12"/>
  <c r="AG87" i="12"/>
  <c r="AH87" i="12"/>
  <c r="AI87" i="12"/>
  <c r="AJ87" i="12"/>
  <c r="AK87" i="12"/>
  <c r="AL87" i="12"/>
  <c r="AM87" i="12"/>
  <c r="AN87" i="12"/>
  <c r="AO87" i="12"/>
  <c r="AP87" i="12"/>
  <c r="AQ87" i="12"/>
  <c r="AR87" i="12"/>
  <c r="AS87" i="12"/>
  <c r="AT87" i="12"/>
  <c r="AU87" i="12"/>
  <c r="AV87" i="12"/>
  <c r="AW87" i="12"/>
  <c r="AX87" i="12"/>
  <c r="AY87" i="12"/>
  <c r="AZ87" i="12"/>
  <c r="BA87" i="12"/>
  <c r="BB87" i="12"/>
  <c r="BC87" i="12"/>
  <c r="BD87" i="12"/>
  <c r="BE87" i="12"/>
  <c r="BF87" i="12"/>
  <c r="BG87" i="12"/>
  <c r="A88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T88" i="12"/>
  <c r="V88" i="12"/>
  <c r="AB88" i="12"/>
  <c r="AC88" i="12"/>
  <c r="AD88" i="12"/>
  <c r="AE88" i="12"/>
  <c r="AF88" i="12"/>
  <c r="AG88" i="12"/>
  <c r="AH88" i="12"/>
  <c r="AI88" i="12"/>
  <c r="AJ88" i="12"/>
  <c r="AK88" i="12"/>
  <c r="AL88" i="12"/>
  <c r="AM88" i="12"/>
  <c r="AN88" i="12"/>
  <c r="AO88" i="12"/>
  <c r="AP88" i="12"/>
  <c r="AQ88" i="12"/>
  <c r="AR88" i="12"/>
  <c r="AS88" i="12"/>
  <c r="AT88" i="12"/>
  <c r="AU88" i="12"/>
  <c r="AV88" i="12"/>
  <c r="AW88" i="12"/>
  <c r="AX88" i="12"/>
  <c r="AY88" i="12"/>
  <c r="AZ88" i="12"/>
  <c r="BA88" i="12"/>
  <c r="BB88" i="12"/>
  <c r="A89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T89" i="12"/>
  <c r="V89" i="12"/>
  <c r="AB89" i="12"/>
  <c r="AC89" i="12"/>
  <c r="AD89" i="12"/>
  <c r="AE89" i="12"/>
  <c r="AF89" i="12"/>
  <c r="AG89" i="12"/>
  <c r="AH89" i="12"/>
  <c r="AI89" i="12"/>
  <c r="AJ89" i="12"/>
  <c r="AK89" i="12"/>
  <c r="AL89" i="12"/>
  <c r="AM89" i="12"/>
  <c r="AN89" i="12"/>
  <c r="AO89" i="12"/>
  <c r="AP89" i="12"/>
  <c r="AQ89" i="12"/>
  <c r="AR89" i="12"/>
  <c r="AS89" i="12"/>
  <c r="AT89" i="12"/>
  <c r="AU89" i="12"/>
  <c r="AV89" i="12"/>
  <c r="AW89" i="12"/>
  <c r="AX89" i="12"/>
  <c r="AY89" i="12"/>
  <c r="AZ89" i="12"/>
  <c r="BA89" i="12"/>
  <c r="BB89" i="12"/>
  <c r="A90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V90" i="12"/>
  <c r="AB90" i="12"/>
  <c r="AC90" i="12"/>
  <c r="AD90" i="12"/>
  <c r="AE90" i="12"/>
  <c r="AF90" i="12"/>
  <c r="AG90" i="12"/>
  <c r="AH90" i="12"/>
  <c r="AI90" i="12"/>
  <c r="AJ90" i="12"/>
  <c r="AK90" i="12"/>
  <c r="AL90" i="12"/>
  <c r="AM90" i="12"/>
  <c r="AN90" i="12"/>
  <c r="AO90" i="12"/>
  <c r="AP90" i="12"/>
  <c r="AQ90" i="12"/>
  <c r="AR90" i="12"/>
  <c r="AS90" i="12"/>
  <c r="AT90" i="12"/>
  <c r="AU90" i="12"/>
  <c r="AV90" i="12"/>
  <c r="AW90" i="12"/>
  <c r="AX90" i="12"/>
  <c r="AY90" i="12"/>
  <c r="AZ90" i="12"/>
  <c r="BA90" i="12"/>
  <c r="BB90" i="12"/>
  <c r="A91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V91" i="12"/>
  <c r="AB91" i="12"/>
  <c r="AC91" i="12"/>
  <c r="AD91" i="12"/>
  <c r="AE91" i="12"/>
  <c r="AF91" i="12"/>
  <c r="AG91" i="12"/>
  <c r="AH91" i="12"/>
  <c r="AI91" i="12"/>
  <c r="AJ91" i="12"/>
  <c r="AK91" i="12"/>
  <c r="AL91" i="12"/>
  <c r="AM91" i="12"/>
  <c r="AN91" i="12"/>
  <c r="AO91" i="12"/>
  <c r="AP91" i="12"/>
  <c r="AQ91" i="12"/>
  <c r="AR91" i="12"/>
  <c r="AS91" i="12"/>
  <c r="AT91" i="12"/>
  <c r="AU91" i="12"/>
  <c r="AV91" i="12"/>
  <c r="AW91" i="12"/>
  <c r="AX91" i="12"/>
  <c r="AY91" i="12"/>
  <c r="AZ91" i="12"/>
  <c r="BA91" i="12"/>
  <c r="BB91" i="12"/>
  <c r="A92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T92" i="12"/>
  <c r="V92" i="12"/>
  <c r="AB92" i="12"/>
  <c r="AC92" i="12"/>
  <c r="AD92" i="12"/>
  <c r="AE92" i="12"/>
  <c r="AF92" i="12"/>
  <c r="AG92" i="12"/>
  <c r="AH92" i="12"/>
  <c r="AI92" i="12"/>
  <c r="AJ92" i="12"/>
  <c r="AK92" i="12"/>
  <c r="AL92" i="12"/>
  <c r="AM92" i="12"/>
  <c r="AN92" i="12"/>
  <c r="AO92" i="12"/>
  <c r="AP92" i="12"/>
  <c r="AQ92" i="12"/>
  <c r="AR92" i="12"/>
  <c r="AS92" i="12"/>
  <c r="AT92" i="12"/>
  <c r="AU92" i="12"/>
  <c r="AV92" i="12"/>
  <c r="AW92" i="12"/>
  <c r="AX92" i="12"/>
  <c r="AY92" i="12"/>
  <c r="AZ92" i="12"/>
  <c r="BA92" i="12"/>
  <c r="BB92" i="12"/>
  <c r="A93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T93" i="12"/>
  <c r="V93" i="12"/>
  <c r="AB93" i="12"/>
  <c r="AC93" i="12"/>
  <c r="AD93" i="12"/>
  <c r="AE93" i="12"/>
  <c r="AF93" i="12"/>
  <c r="AG93" i="12"/>
  <c r="AH93" i="12"/>
  <c r="AI93" i="12"/>
  <c r="AJ93" i="12"/>
  <c r="AK93" i="12"/>
  <c r="AL93" i="12"/>
  <c r="AM93" i="12"/>
  <c r="AN93" i="12"/>
  <c r="AO93" i="12"/>
  <c r="AP93" i="12"/>
  <c r="AQ93" i="12"/>
  <c r="AR93" i="12"/>
  <c r="AS93" i="12"/>
  <c r="AT93" i="12"/>
  <c r="AU93" i="12"/>
  <c r="AV93" i="12"/>
  <c r="AW93" i="12"/>
  <c r="AX93" i="12"/>
  <c r="AY93" i="12"/>
  <c r="AZ93" i="12"/>
  <c r="BA93" i="12"/>
  <c r="BB93" i="12"/>
  <c r="A94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T94" i="12"/>
  <c r="V94" i="12"/>
  <c r="AB94" i="12"/>
  <c r="AC94" i="12"/>
  <c r="AD94" i="12"/>
  <c r="AE94" i="12"/>
  <c r="AF94" i="12"/>
  <c r="AG94" i="12"/>
  <c r="AH94" i="12"/>
  <c r="AI94" i="12"/>
  <c r="AJ94" i="12"/>
  <c r="AK94" i="12"/>
  <c r="AL94" i="12"/>
  <c r="AM94" i="12"/>
  <c r="AN94" i="12"/>
  <c r="AO94" i="12"/>
  <c r="AP94" i="12"/>
  <c r="AQ94" i="12"/>
  <c r="AR94" i="12"/>
  <c r="AS94" i="12"/>
  <c r="AT94" i="12"/>
  <c r="AU94" i="12"/>
  <c r="AV94" i="12"/>
  <c r="AW94" i="12"/>
  <c r="AX94" i="12"/>
  <c r="AY94" i="12"/>
  <c r="AZ94" i="12"/>
  <c r="BA94" i="12"/>
  <c r="BB94" i="12"/>
  <c r="A95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V95" i="12"/>
  <c r="AB95" i="12"/>
  <c r="AC95" i="12"/>
  <c r="AD95" i="12"/>
  <c r="AE95" i="12"/>
  <c r="AF95" i="12"/>
  <c r="AG95" i="12"/>
  <c r="AH95" i="12"/>
  <c r="AI95" i="12"/>
  <c r="AJ95" i="12"/>
  <c r="AK95" i="12"/>
  <c r="AL95" i="12"/>
  <c r="AM95" i="12"/>
  <c r="AN95" i="12"/>
  <c r="AO95" i="12"/>
  <c r="AP95" i="12"/>
  <c r="AQ95" i="12"/>
  <c r="AR95" i="12"/>
  <c r="AS95" i="12"/>
  <c r="AT95" i="12"/>
  <c r="AU95" i="12"/>
  <c r="AV95" i="12"/>
  <c r="AW95" i="12"/>
  <c r="AX95" i="12"/>
  <c r="AY95" i="12"/>
  <c r="AZ95" i="12"/>
  <c r="BA95" i="12"/>
  <c r="BB95" i="12"/>
  <c r="A96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T96" i="12"/>
  <c r="V96" i="12"/>
  <c r="AB96" i="12"/>
  <c r="AC96" i="12"/>
  <c r="AD96" i="12"/>
  <c r="AE96" i="12"/>
  <c r="AF96" i="12"/>
  <c r="AG96" i="12"/>
  <c r="AH96" i="12"/>
  <c r="AI96" i="12"/>
  <c r="AJ96" i="12"/>
  <c r="AK96" i="12"/>
  <c r="AL96" i="12"/>
  <c r="AM96" i="12"/>
  <c r="AN96" i="12"/>
  <c r="AO96" i="12"/>
  <c r="AP96" i="12"/>
  <c r="AQ96" i="12"/>
  <c r="AR96" i="12"/>
  <c r="AS96" i="12"/>
  <c r="AT96" i="12"/>
  <c r="AU96" i="12"/>
  <c r="AV96" i="12"/>
  <c r="AW96" i="12"/>
  <c r="AX96" i="12"/>
  <c r="AY96" i="12"/>
  <c r="AZ96" i="12"/>
  <c r="BA96" i="12"/>
  <c r="BB96" i="12"/>
  <c r="A97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T97" i="12"/>
  <c r="V97" i="12"/>
  <c r="AB97" i="12"/>
  <c r="AC97" i="12"/>
  <c r="AD97" i="12"/>
  <c r="AE97" i="12"/>
  <c r="AF97" i="12"/>
  <c r="AG97" i="12"/>
  <c r="AH97" i="12"/>
  <c r="AI97" i="12"/>
  <c r="AJ97" i="12"/>
  <c r="AK97" i="12"/>
  <c r="AL97" i="12"/>
  <c r="AM97" i="12"/>
  <c r="AN97" i="12"/>
  <c r="AO97" i="12"/>
  <c r="AP97" i="12"/>
  <c r="AQ97" i="12"/>
  <c r="AR97" i="12"/>
  <c r="AS97" i="12"/>
  <c r="AT97" i="12"/>
  <c r="AU97" i="12"/>
  <c r="AV97" i="12"/>
  <c r="AW97" i="12"/>
  <c r="AX97" i="12"/>
  <c r="AY97" i="12"/>
  <c r="AZ97" i="12"/>
  <c r="BA97" i="12"/>
  <c r="BB97" i="12"/>
  <c r="A98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T98" i="12"/>
  <c r="V98" i="12"/>
  <c r="AB98" i="12"/>
  <c r="AC98" i="12"/>
  <c r="AD98" i="12"/>
  <c r="AE98" i="12"/>
  <c r="AF98" i="12"/>
  <c r="AG98" i="12"/>
  <c r="AH98" i="12"/>
  <c r="AI98" i="12"/>
  <c r="AJ98" i="12"/>
  <c r="AK98" i="12"/>
  <c r="AL98" i="12"/>
  <c r="AM98" i="12"/>
  <c r="AN98" i="12"/>
  <c r="AO98" i="12"/>
  <c r="AP98" i="12"/>
  <c r="AQ98" i="12"/>
  <c r="AR98" i="12"/>
  <c r="AS98" i="12"/>
  <c r="AT98" i="12"/>
  <c r="AU98" i="12"/>
  <c r="AV98" i="12"/>
  <c r="AW98" i="12"/>
  <c r="AX98" i="12"/>
  <c r="AY98" i="12"/>
  <c r="AZ98" i="12"/>
  <c r="BA98" i="12"/>
  <c r="BB98" i="12"/>
  <c r="BC98" i="12"/>
  <c r="BD98" i="12"/>
  <c r="BE98" i="12"/>
  <c r="BF98" i="12"/>
  <c r="BG98" i="12"/>
  <c r="A99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T99" i="12"/>
  <c r="V99" i="12"/>
  <c r="AB99" i="12"/>
  <c r="AC99" i="12"/>
  <c r="AD99" i="12"/>
  <c r="AE99" i="12"/>
  <c r="AF99" i="12"/>
  <c r="AG99" i="12"/>
  <c r="AH99" i="12"/>
  <c r="AI99" i="12"/>
  <c r="AJ99" i="12"/>
  <c r="AK99" i="12"/>
  <c r="AL99" i="12"/>
  <c r="AM99" i="12"/>
  <c r="AN99" i="12"/>
  <c r="AO99" i="12"/>
  <c r="AP99" i="12"/>
  <c r="AQ99" i="12"/>
  <c r="AR99" i="12"/>
  <c r="AS99" i="12"/>
  <c r="AT99" i="12"/>
  <c r="AU99" i="12"/>
  <c r="AV99" i="12"/>
  <c r="AW99" i="12"/>
  <c r="AX99" i="12"/>
  <c r="AY99" i="12"/>
  <c r="AZ99" i="12"/>
  <c r="BA99" i="12"/>
  <c r="BB99" i="12"/>
  <c r="BC99" i="12"/>
  <c r="BD99" i="12"/>
  <c r="BE99" i="12"/>
  <c r="BF99" i="12"/>
  <c r="BG99" i="12"/>
  <c r="A100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T100" i="12"/>
  <c r="V100" i="12"/>
  <c r="AB100" i="12"/>
  <c r="AC100" i="12"/>
  <c r="AD100" i="12"/>
  <c r="AE100" i="12"/>
  <c r="AF100" i="12"/>
  <c r="AG100" i="12"/>
  <c r="AH100" i="12"/>
  <c r="AI100" i="12"/>
  <c r="AJ100" i="12"/>
  <c r="AK100" i="12"/>
  <c r="AL100" i="12"/>
  <c r="AM100" i="12"/>
  <c r="AN100" i="12"/>
  <c r="AO100" i="12"/>
  <c r="AP100" i="12"/>
  <c r="AQ100" i="12"/>
  <c r="AR100" i="12"/>
  <c r="AS100" i="12"/>
  <c r="AT100" i="12"/>
  <c r="AU100" i="12"/>
  <c r="AV100" i="12"/>
  <c r="AW100" i="12"/>
  <c r="AX100" i="12"/>
  <c r="AY100" i="12"/>
  <c r="AZ100" i="12"/>
  <c r="BA100" i="12"/>
  <c r="BB100" i="12"/>
  <c r="A101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T101" i="12"/>
  <c r="V101" i="12"/>
  <c r="AB101" i="12"/>
  <c r="AC101" i="12"/>
  <c r="AD101" i="12"/>
  <c r="AE101" i="12"/>
  <c r="AF101" i="12"/>
  <c r="AG101" i="12"/>
  <c r="AH101" i="12"/>
  <c r="AI101" i="12"/>
  <c r="AJ101" i="12"/>
  <c r="AK101" i="12"/>
  <c r="AL101" i="12"/>
  <c r="AM101" i="12"/>
  <c r="AN101" i="12"/>
  <c r="AO101" i="12"/>
  <c r="AP101" i="12"/>
  <c r="AQ101" i="12"/>
  <c r="AR101" i="12"/>
  <c r="AS101" i="12"/>
  <c r="AT101" i="12"/>
  <c r="AU101" i="12"/>
  <c r="AV101" i="12"/>
  <c r="AW101" i="12"/>
  <c r="AX101" i="12"/>
  <c r="AY101" i="12"/>
  <c r="AZ101" i="12"/>
  <c r="BA101" i="12"/>
  <c r="BB101" i="12"/>
  <c r="BC101" i="12"/>
  <c r="BD101" i="12"/>
  <c r="BE101" i="12"/>
  <c r="BF101" i="12"/>
  <c r="BG101" i="12"/>
  <c r="A102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V102" i="12"/>
  <c r="AB102" i="12"/>
  <c r="AC102" i="12"/>
  <c r="AD102" i="12"/>
  <c r="AE102" i="12"/>
  <c r="AF102" i="12"/>
  <c r="AG102" i="12"/>
  <c r="AH102" i="12"/>
  <c r="AI102" i="12"/>
  <c r="AJ102" i="12"/>
  <c r="AK102" i="12"/>
  <c r="AL102" i="12"/>
  <c r="AM102" i="12"/>
  <c r="AN102" i="12"/>
  <c r="AO102" i="12"/>
  <c r="AP102" i="12"/>
  <c r="AQ102" i="12"/>
  <c r="AR102" i="12"/>
  <c r="AS102" i="12"/>
  <c r="AT102" i="12"/>
  <c r="AU102" i="12"/>
  <c r="AV102" i="12"/>
  <c r="AW102" i="12"/>
  <c r="AX102" i="12"/>
  <c r="AY102" i="12"/>
  <c r="AZ102" i="12"/>
  <c r="BA102" i="12"/>
  <c r="BB102" i="12"/>
  <c r="A103" i="12"/>
  <c r="B103" i="12"/>
  <c r="C103" i="12"/>
  <c r="D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T103" i="12"/>
  <c r="V103" i="12"/>
  <c r="AB103" i="12"/>
  <c r="AC103" i="12"/>
  <c r="AD103" i="12"/>
  <c r="AE103" i="12"/>
  <c r="AF103" i="12"/>
  <c r="AG103" i="12"/>
  <c r="AH103" i="12"/>
  <c r="AI103" i="12"/>
  <c r="AJ103" i="12"/>
  <c r="AK103" i="12"/>
  <c r="AL103" i="12"/>
  <c r="AM103" i="12"/>
  <c r="AN103" i="12"/>
  <c r="AO103" i="12"/>
  <c r="AP103" i="12"/>
  <c r="AQ103" i="12"/>
  <c r="AR103" i="12"/>
  <c r="AS103" i="12"/>
  <c r="AT103" i="12"/>
  <c r="AU103" i="12"/>
  <c r="AV103" i="12"/>
  <c r="AW103" i="12"/>
  <c r="AX103" i="12"/>
  <c r="AY103" i="12"/>
  <c r="AZ103" i="12"/>
  <c r="BA103" i="12"/>
  <c r="BB103" i="12"/>
  <c r="A104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V104" i="12"/>
  <c r="AB104" i="12"/>
  <c r="AC104" i="12"/>
  <c r="AD104" i="12"/>
  <c r="AE104" i="12"/>
  <c r="AF104" i="12"/>
  <c r="AG104" i="12"/>
  <c r="AH104" i="12"/>
  <c r="AI104" i="12"/>
  <c r="AJ104" i="12"/>
  <c r="AK104" i="12"/>
  <c r="AL104" i="12"/>
  <c r="AM104" i="12"/>
  <c r="AN104" i="12"/>
  <c r="AO104" i="12"/>
  <c r="AP104" i="12"/>
  <c r="AQ104" i="12"/>
  <c r="AR104" i="12"/>
  <c r="AS104" i="12"/>
  <c r="AT104" i="12"/>
  <c r="AU104" i="12"/>
  <c r="AV104" i="12"/>
  <c r="AW104" i="12"/>
  <c r="AX104" i="12"/>
  <c r="AY104" i="12"/>
  <c r="AZ104" i="12"/>
  <c r="BA104" i="12"/>
  <c r="BB104" i="12"/>
  <c r="BC104" i="12"/>
  <c r="BD104" i="12"/>
  <c r="BE104" i="12"/>
  <c r="BF104" i="12"/>
  <c r="BG104" i="12"/>
  <c r="A105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V105" i="12"/>
  <c r="AB105" i="12"/>
  <c r="AC105" i="12"/>
  <c r="AD105" i="12"/>
  <c r="AE105" i="12"/>
  <c r="AF105" i="12"/>
  <c r="AG105" i="12"/>
  <c r="AH105" i="12"/>
  <c r="AI105" i="12"/>
  <c r="AJ105" i="12"/>
  <c r="AK105" i="12"/>
  <c r="AL105" i="12"/>
  <c r="AM105" i="12"/>
  <c r="AN105" i="12"/>
  <c r="AO105" i="12"/>
  <c r="AP105" i="12"/>
  <c r="AQ105" i="12"/>
  <c r="AR105" i="12"/>
  <c r="AS105" i="12"/>
  <c r="AT105" i="12"/>
  <c r="AU105" i="12"/>
  <c r="AV105" i="12"/>
  <c r="AW105" i="12"/>
  <c r="AX105" i="12"/>
  <c r="AY105" i="12"/>
  <c r="AZ105" i="12"/>
  <c r="BA105" i="12"/>
  <c r="BB105" i="12"/>
  <c r="A106" i="12"/>
  <c r="B106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V106" i="12"/>
  <c r="AB106" i="12"/>
  <c r="AC106" i="12"/>
  <c r="AD106" i="12"/>
  <c r="AE106" i="12"/>
  <c r="AF106" i="12"/>
  <c r="AG106" i="12"/>
  <c r="AH106" i="12"/>
  <c r="AI106" i="12"/>
  <c r="AJ106" i="12"/>
  <c r="AK106" i="12"/>
  <c r="AL106" i="12"/>
  <c r="AM106" i="12"/>
  <c r="AN106" i="12"/>
  <c r="AO106" i="12"/>
  <c r="AP106" i="12"/>
  <c r="AQ106" i="12"/>
  <c r="AR106" i="12"/>
  <c r="AS106" i="12"/>
  <c r="AT106" i="12"/>
  <c r="AU106" i="12"/>
  <c r="AV106" i="12"/>
  <c r="AW106" i="12"/>
  <c r="AX106" i="12"/>
  <c r="AY106" i="12"/>
  <c r="AZ106" i="12"/>
  <c r="BA106" i="12"/>
  <c r="BB106" i="12"/>
  <c r="A107" i="12"/>
  <c r="B107" i="12"/>
  <c r="C107" i="12"/>
  <c r="D107" i="12"/>
  <c r="E107" i="12"/>
  <c r="F107" i="12"/>
  <c r="G107" i="12"/>
  <c r="H107" i="12"/>
  <c r="I107" i="12"/>
  <c r="J107" i="12"/>
  <c r="K107" i="12"/>
  <c r="L107" i="12"/>
  <c r="M107" i="12"/>
  <c r="N107" i="12"/>
  <c r="O107" i="12"/>
  <c r="P107" i="12"/>
  <c r="Q107" i="12"/>
  <c r="R107" i="12"/>
  <c r="S107" i="12"/>
  <c r="T107" i="12"/>
  <c r="V107" i="12"/>
  <c r="AB107" i="12"/>
  <c r="AC107" i="12"/>
  <c r="AD107" i="12"/>
  <c r="AE107" i="12"/>
  <c r="AF107" i="12"/>
  <c r="AG107" i="12"/>
  <c r="AH107" i="12"/>
  <c r="AI107" i="12"/>
  <c r="AJ107" i="12"/>
  <c r="AK107" i="12"/>
  <c r="AL107" i="12"/>
  <c r="AM107" i="12"/>
  <c r="AN107" i="12"/>
  <c r="AO107" i="12"/>
  <c r="AP107" i="12"/>
  <c r="AQ107" i="12"/>
  <c r="AR107" i="12"/>
  <c r="AS107" i="12"/>
  <c r="AT107" i="12"/>
  <c r="AU107" i="12"/>
  <c r="AV107" i="12"/>
  <c r="AW107" i="12"/>
  <c r="AX107" i="12"/>
  <c r="AY107" i="12"/>
  <c r="AZ107" i="12"/>
  <c r="BA107" i="12"/>
  <c r="BB107" i="12"/>
  <c r="A108" i="12"/>
  <c r="B108" i="12"/>
  <c r="C108" i="12"/>
  <c r="D108" i="12"/>
  <c r="E108" i="12"/>
  <c r="F108" i="12"/>
  <c r="G108" i="12"/>
  <c r="H108" i="12"/>
  <c r="I108" i="12"/>
  <c r="J108" i="12"/>
  <c r="K108" i="12"/>
  <c r="L108" i="12"/>
  <c r="M108" i="12"/>
  <c r="N108" i="12"/>
  <c r="O108" i="12"/>
  <c r="P108" i="12"/>
  <c r="Q108" i="12"/>
  <c r="R108" i="12"/>
  <c r="S108" i="12"/>
  <c r="T108" i="12"/>
  <c r="V108" i="12"/>
  <c r="AB108" i="12"/>
  <c r="AC108" i="12"/>
  <c r="AD108" i="12"/>
  <c r="AE108" i="12"/>
  <c r="AF108" i="12"/>
  <c r="AG108" i="12"/>
  <c r="AH108" i="12"/>
  <c r="AI108" i="12"/>
  <c r="AJ108" i="12"/>
  <c r="AK108" i="12"/>
  <c r="AL108" i="12"/>
  <c r="AM108" i="12"/>
  <c r="AN108" i="12"/>
  <c r="AO108" i="12"/>
  <c r="AP108" i="12"/>
  <c r="AQ108" i="12"/>
  <c r="AR108" i="12"/>
  <c r="AS108" i="12"/>
  <c r="AT108" i="12"/>
  <c r="AU108" i="12"/>
  <c r="AV108" i="12"/>
  <c r="AW108" i="12"/>
  <c r="AX108" i="12"/>
  <c r="AY108" i="12"/>
  <c r="AZ108" i="12"/>
  <c r="BA108" i="12"/>
  <c r="BB108" i="12"/>
  <c r="BC108" i="12"/>
  <c r="BD108" i="12"/>
  <c r="BE108" i="12"/>
  <c r="BF108" i="12"/>
  <c r="BG108" i="12"/>
  <c r="A109" i="12"/>
  <c r="B109" i="12"/>
  <c r="C109" i="12"/>
  <c r="D109" i="12"/>
  <c r="E109" i="12"/>
  <c r="F109" i="12"/>
  <c r="G109" i="12"/>
  <c r="H109" i="12"/>
  <c r="I109" i="12"/>
  <c r="J109" i="12"/>
  <c r="K109" i="12"/>
  <c r="L109" i="12"/>
  <c r="M109" i="12"/>
  <c r="N109" i="12"/>
  <c r="O109" i="12"/>
  <c r="P109" i="12"/>
  <c r="Q109" i="12"/>
  <c r="R109" i="12"/>
  <c r="S109" i="12"/>
  <c r="T109" i="12"/>
  <c r="V109" i="12"/>
  <c r="AB109" i="12"/>
  <c r="AC109" i="12"/>
  <c r="AD109" i="12"/>
  <c r="AE109" i="12"/>
  <c r="AF109" i="12"/>
  <c r="AG109" i="12"/>
  <c r="AH109" i="12"/>
  <c r="AI109" i="12"/>
  <c r="AJ109" i="12"/>
  <c r="AK109" i="12"/>
  <c r="AL109" i="12"/>
  <c r="AM109" i="12"/>
  <c r="AN109" i="12"/>
  <c r="AO109" i="12"/>
  <c r="AP109" i="12"/>
  <c r="AQ109" i="12"/>
  <c r="AR109" i="12"/>
  <c r="AS109" i="12"/>
  <c r="AT109" i="12"/>
  <c r="AU109" i="12"/>
  <c r="AV109" i="12"/>
  <c r="AW109" i="12"/>
  <c r="AX109" i="12"/>
  <c r="AY109" i="12"/>
  <c r="AZ109" i="12"/>
  <c r="BA109" i="12"/>
  <c r="BB109" i="12"/>
  <c r="A110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V110" i="12"/>
  <c r="AB110" i="12"/>
  <c r="AC110" i="12"/>
  <c r="AD110" i="12"/>
  <c r="AE110" i="12"/>
  <c r="AF110" i="12"/>
  <c r="AG110" i="12"/>
  <c r="AH110" i="12"/>
  <c r="AI110" i="12"/>
  <c r="AJ110" i="12"/>
  <c r="AK110" i="12"/>
  <c r="AL110" i="12"/>
  <c r="AM110" i="12"/>
  <c r="AN110" i="12"/>
  <c r="AO110" i="12"/>
  <c r="AP110" i="12"/>
  <c r="AQ110" i="12"/>
  <c r="AR110" i="12"/>
  <c r="AS110" i="12"/>
  <c r="AT110" i="12"/>
  <c r="AU110" i="12"/>
  <c r="AV110" i="12"/>
  <c r="AW110" i="12"/>
  <c r="AX110" i="12"/>
  <c r="AY110" i="12"/>
  <c r="AZ110" i="12"/>
  <c r="BA110" i="12"/>
  <c r="BB110" i="12"/>
  <c r="A111" i="12"/>
  <c r="B111" i="12"/>
  <c r="C111" i="12"/>
  <c r="D111" i="12"/>
  <c r="E111" i="12"/>
  <c r="F111" i="12"/>
  <c r="G111" i="12"/>
  <c r="H111" i="12"/>
  <c r="I111" i="12"/>
  <c r="J111" i="12"/>
  <c r="K111" i="12"/>
  <c r="L111" i="12"/>
  <c r="M111" i="12"/>
  <c r="N111" i="12"/>
  <c r="O111" i="12"/>
  <c r="P111" i="12"/>
  <c r="Q111" i="12"/>
  <c r="R111" i="12"/>
  <c r="S111" i="12"/>
  <c r="T111" i="12"/>
  <c r="V111" i="12"/>
  <c r="AB111" i="12"/>
  <c r="AC111" i="12"/>
  <c r="AD111" i="12"/>
  <c r="AE111" i="12"/>
  <c r="AF111" i="12"/>
  <c r="AG111" i="12"/>
  <c r="AH111" i="12"/>
  <c r="AI111" i="12"/>
  <c r="AJ111" i="12"/>
  <c r="AK111" i="12"/>
  <c r="AL111" i="12"/>
  <c r="AM111" i="12"/>
  <c r="AN111" i="12"/>
  <c r="AO111" i="12"/>
  <c r="AP111" i="12"/>
  <c r="AQ111" i="12"/>
  <c r="AR111" i="12"/>
  <c r="AS111" i="12"/>
  <c r="AT111" i="12"/>
  <c r="AU111" i="12"/>
  <c r="AV111" i="12"/>
  <c r="AW111" i="12"/>
  <c r="AX111" i="12"/>
  <c r="AY111" i="12"/>
  <c r="AZ111" i="12"/>
  <c r="BA111" i="12"/>
  <c r="BB111" i="12"/>
  <c r="A112" i="12"/>
  <c r="B112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T112" i="12"/>
  <c r="V112" i="12"/>
  <c r="AB112" i="12"/>
  <c r="AC112" i="12"/>
  <c r="AD112" i="12"/>
  <c r="AE112" i="12"/>
  <c r="AF112" i="12"/>
  <c r="AG112" i="12"/>
  <c r="AH112" i="12"/>
  <c r="AI112" i="12"/>
  <c r="AJ112" i="12"/>
  <c r="AK112" i="12"/>
  <c r="AL112" i="12"/>
  <c r="AM112" i="12"/>
  <c r="AN112" i="12"/>
  <c r="AO112" i="12"/>
  <c r="AP112" i="12"/>
  <c r="AQ112" i="12"/>
  <c r="AR112" i="12"/>
  <c r="AS112" i="12"/>
  <c r="AT112" i="12"/>
  <c r="AU112" i="12"/>
  <c r="AV112" i="12"/>
  <c r="AW112" i="12"/>
  <c r="AX112" i="12"/>
  <c r="AY112" i="12"/>
  <c r="AZ112" i="12"/>
  <c r="BA112" i="12"/>
  <c r="BB112" i="12"/>
  <c r="A113" i="12"/>
  <c r="B113" i="12"/>
  <c r="C113" i="12"/>
  <c r="D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T113" i="12"/>
  <c r="V113" i="12"/>
  <c r="AB113" i="12"/>
  <c r="AC113" i="12"/>
  <c r="AD113" i="12"/>
  <c r="AE113" i="12"/>
  <c r="AF113" i="12"/>
  <c r="AG113" i="12"/>
  <c r="AH113" i="12"/>
  <c r="AI113" i="12"/>
  <c r="AJ113" i="12"/>
  <c r="AK113" i="12"/>
  <c r="AL113" i="12"/>
  <c r="AM113" i="12"/>
  <c r="AN113" i="12"/>
  <c r="AO113" i="12"/>
  <c r="AP113" i="12"/>
  <c r="AQ113" i="12"/>
  <c r="AR113" i="12"/>
  <c r="AS113" i="12"/>
  <c r="AT113" i="12"/>
  <c r="AU113" i="12"/>
  <c r="AV113" i="12"/>
  <c r="AW113" i="12"/>
  <c r="AX113" i="12"/>
  <c r="AY113" i="12"/>
  <c r="AZ113" i="12"/>
  <c r="BA113" i="12"/>
  <c r="BB113" i="12"/>
  <c r="BC113" i="12"/>
  <c r="BD113" i="12"/>
  <c r="BE113" i="12"/>
  <c r="BF113" i="12"/>
  <c r="BG113" i="12"/>
  <c r="A114" i="12"/>
  <c r="B114" i="12"/>
  <c r="C114" i="12"/>
  <c r="D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T114" i="12"/>
  <c r="V114" i="12"/>
  <c r="AB114" i="12"/>
  <c r="AC114" i="12"/>
  <c r="AD114" i="12"/>
  <c r="AE114" i="12"/>
  <c r="AF114" i="12"/>
  <c r="AG114" i="12"/>
  <c r="AH114" i="12"/>
  <c r="AI114" i="12"/>
  <c r="AJ114" i="12"/>
  <c r="AK114" i="12"/>
  <c r="AL114" i="12"/>
  <c r="AM114" i="12"/>
  <c r="AN114" i="12"/>
  <c r="AO114" i="12"/>
  <c r="AP114" i="12"/>
  <c r="AQ114" i="12"/>
  <c r="AR114" i="12"/>
  <c r="AS114" i="12"/>
  <c r="AT114" i="12"/>
  <c r="AU114" i="12"/>
  <c r="AV114" i="12"/>
  <c r="AW114" i="12"/>
  <c r="AX114" i="12"/>
  <c r="AY114" i="12"/>
  <c r="AZ114" i="12"/>
  <c r="BA114" i="12"/>
  <c r="BB114" i="12"/>
  <c r="A115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T115" i="12"/>
  <c r="V115" i="12"/>
  <c r="AB115" i="12"/>
  <c r="AC115" i="12"/>
  <c r="AD115" i="12"/>
  <c r="AE115" i="12"/>
  <c r="AF115" i="12"/>
  <c r="AG115" i="12"/>
  <c r="AH115" i="12"/>
  <c r="AI115" i="12"/>
  <c r="AJ115" i="12"/>
  <c r="AK115" i="12"/>
  <c r="AL115" i="12"/>
  <c r="AM115" i="12"/>
  <c r="AN115" i="12"/>
  <c r="AO115" i="12"/>
  <c r="AP115" i="12"/>
  <c r="AQ115" i="12"/>
  <c r="AR115" i="12"/>
  <c r="AS115" i="12"/>
  <c r="AT115" i="12"/>
  <c r="AU115" i="12"/>
  <c r="AV115" i="12"/>
  <c r="AW115" i="12"/>
  <c r="AX115" i="12"/>
  <c r="AY115" i="12"/>
  <c r="AZ115" i="12"/>
  <c r="BA115" i="12"/>
  <c r="BB115" i="12"/>
  <c r="BC115" i="12"/>
  <c r="BD115" i="12"/>
  <c r="BE115" i="12"/>
  <c r="BF115" i="12"/>
  <c r="BG115" i="12"/>
  <c r="A116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T116" i="12"/>
  <c r="V116" i="12"/>
  <c r="AB116" i="12"/>
  <c r="AC116" i="12"/>
  <c r="AD116" i="12"/>
  <c r="AE116" i="12"/>
  <c r="AF116" i="12"/>
  <c r="AG116" i="12"/>
  <c r="AH116" i="12"/>
  <c r="AI116" i="12"/>
  <c r="AJ116" i="12"/>
  <c r="AK116" i="12"/>
  <c r="AL116" i="12"/>
  <c r="AM116" i="12"/>
  <c r="AN116" i="12"/>
  <c r="AO116" i="12"/>
  <c r="AP116" i="12"/>
  <c r="AQ116" i="12"/>
  <c r="AR116" i="12"/>
  <c r="AS116" i="12"/>
  <c r="AT116" i="12"/>
  <c r="AU116" i="12"/>
  <c r="AV116" i="12"/>
  <c r="AW116" i="12"/>
  <c r="AX116" i="12"/>
  <c r="AY116" i="12"/>
  <c r="AZ116" i="12"/>
  <c r="BA116" i="12"/>
  <c r="BB116" i="12"/>
  <c r="A117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T117" i="12"/>
  <c r="V117" i="12"/>
  <c r="AB117" i="12"/>
  <c r="AC117" i="12"/>
  <c r="AD117" i="12"/>
  <c r="AE117" i="12"/>
  <c r="AF117" i="12"/>
  <c r="AG117" i="12"/>
  <c r="AH117" i="12"/>
  <c r="AI117" i="12"/>
  <c r="AJ117" i="12"/>
  <c r="AK117" i="12"/>
  <c r="AL117" i="12"/>
  <c r="AM117" i="12"/>
  <c r="AN117" i="12"/>
  <c r="AO117" i="12"/>
  <c r="AP117" i="12"/>
  <c r="AQ117" i="12"/>
  <c r="AR117" i="12"/>
  <c r="AS117" i="12"/>
  <c r="AT117" i="12"/>
  <c r="AU117" i="12"/>
  <c r="AV117" i="12"/>
  <c r="AW117" i="12"/>
  <c r="AX117" i="12"/>
  <c r="AY117" i="12"/>
  <c r="AZ117" i="12"/>
  <c r="BA117" i="12"/>
  <c r="BB117" i="12"/>
  <c r="A118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T118" i="12"/>
  <c r="V118" i="12"/>
  <c r="AB118" i="12"/>
  <c r="AC118" i="12"/>
  <c r="AD118" i="12"/>
  <c r="AE118" i="12"/>
  <c r="AF118" i="12"/>
  <c r="AG118" i="12"/>
  <c r="AH118" i="12"/>
  <c r="AI118" i="12"/>
  <c r="AJ118" i="12"/>
  <c r="AK118" i="12"/>
  <c r="AL118" i="12"/>
  <c r="AM118" i="12"/>
  <c r="AN118" i="12"/>
  <c r="AO118" i="12"/>
  <c r="AP118" i="12"/>
  <c r="AQ118" i="12"/>
  <c r="AR118" i="12"/>
  <c r="AS118" i="12"/>
  <c r="AT118" i="12"/>
  <c r="AU118" i="12"/>
  <c r="AV118" i="12"/>
  <c r="AW118" i="12"/>
  <c r="AX118" i="12"/>
  <c r="AY118" i="12"/>
  <c r="AZ118" i="12"/>
  <c r="BA118" i="12"/>
  <c r="BB118" i="12"/>
  <c r="A119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T119" i="12"/>
  <c r="V119" i="12"/>
  <c r="AB119" i="12"/>
  <c r="AC119" i="12"/>
  <c r="AD119" i="12"/>
  <c r="AE119" i="12"/>
  <c r="AF119" i="12"/>
  <c r="AG119" i="12"/>
  <c r="AH119" i="12"/>
  <c r="AI119" i="12"/>
  <c r="AJ119" i="12"/>
  <c r="AK119" i="12"/>
  <c r="AL119" i="12"/>
  <c r="AM119" i="12"/>
  <c r="AN119" i="12"/>
  <c r="AO119" i="12"/>
  <c r="AP119" i="12"/>
  <c r="AQ119" i="12"/>
  <c r="AR119" i="12"/>
  <c r="AS119" i="12"/>
  <c r="AT119" i="12"/>
  <c r="AU119" i="12"/>
  <c r="AV119" i="12"/>
  <c r="AW119" i="12"/>
  <c r="AX119" i="12"/>
  <c r="AY119" i="12"/>
  <c r="AZ119" i="12"/>
  <c r="BA119" i="12"/>
  <c r="BB119" i="12"/>
  <c r="A120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T120" i="12"/>
  <c r="V120" i="12"/>
  <c r="AB120" i="12"/>
  <c r="AC120" i="12"/>
  <c r="AD120" i="12"/>
  <c r="AE120" i="12"/>
  <c r="AF120" i="12"/>
  <c r="AG120" i="12"/>
  <c r="AH120" i="12"/>
  <c r="AI120" i="12"/>
  <c r="AJ120" i="12"/>
  <c r="AK120" i="12"/>
  <c r="AL120" i="12"/>
  <c r="AM120" i="12"/>
  <c r="AN120" i="12"/>
  <c r="AO120" i="12"/>
  <c r="AP120" i="12"/>
  <c r="AQ120" i="12"/>
  <c r="AR120" i="12"/>
  <c r="AS120" i="12"/>
  <c r="AT120" i="12"/>
  <c r="AU120" i="12"/>
  <c r="AV120" i="12"/>
  <c r="AW120" i="12"/>
  <c r="AX120" i="12"/>
  <c r="AY120" i="12"/>
  <c r="AZ120" i="12"/>
  <c r="BA120" i="12"/>
  <c r="BB120" i="12"/>
  <c r="A121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T121" i="12"/>
  <c r="V121" i="12"/>
  <c r="AB121" i="12"/>
  <c r="AC121" i="12"/>
  <c r="AD121" i="12"/>
  <c r="AE121" i="12"/>
  <c r="AF121" i="12"/>
  <c r="AG121" i="12"/>
  <c r="AH121" i="12"/>
  <c r="AI121" i="12"/>
  <c r="AJ121" i="12"/>
  <c r="AK121" i="12"/>
  <c r="AL121" i="12"/>
  <c r="AM121" i="12"/>
  <c r="AN121" i="12"/>
  <c r="AO121" i="12"/>
  <c r="AP121" i="12"/>
  <c r="AQ121" i="12"/>
  <c r="AR121" i="12"/>
  <c r="AS121" i="12"/>
  <c r="AT121" i="12"/>
  <c r="AU121" i="12"/>
  <c r="AV121" i="12"/>
  <c r="AW121" i="12"/>
  <c r="AX121" i="12"/>
  <c r="AY121" i="12"/>
  <c r="AZ121" i="12"/>
  <c r="BA121" i="12"/>
  <c r="BB121" i="12"/>
  <c r="A122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T122" i="12"/>
  <c r="V122" i="12"/>
  <c r="AB122" i="12"/>
  <c r="AC122" i="12"/>
  <c r="AD122" i="12"/>
  <c r="AE122" i="12"/>
  <c r="AF122" i="12"/>
  <c r="AG122" i="12"/>
  <c r="AH122" i="12"/>
  <c r="AI122" i="12"/>
  <c r="AJ122" i="12"/>
  <c r="AK122" i="12"/>
  <c r="AL122" i="12"/>
  <c r="AM122" i="12"/>
  <c r="AN122" i="12"/>
  <c r="AO122" i="12"/>
  <c r="AP122" i="12"/>
  <c r="AQ122" i="12"/>
  <c r="AR122" i="12"/>
  <c r="AS122" i="12"/>
  <c r="AT122" i="12"/>
  <c r="AU122" i="12"/>
  <c r="AV122" i="12"/>
  <c r="AW122" i="12"/>
  <c r="AX122" i="12"/>
  <c r="AY122" i="12"/>
  <c r="AZ122" i="12"/>
  <c r="BA122" i="12"/>
  <c r="BB122" i="12"/>
  <c r="A123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T123" i="12"/>
  <c r="V123" i="12"/>
  <c r="AB123" i="12"/>
  <c r="AC123" i="12"/>
  <c r="AD123" i="12"/>
  <c r="AE123" i="12"/>
  <c r="AF123" i="12"/>
  <c r="AG123" i="12"/>
  <c r="AH123" i="12"/>
  <c r="AI123" i="12"/>
  <c r="AJ123" i="12"/>
  <c r="AK123" i="12"/>
  <c r="AL123" i="12"/>
  <c r="AM123" i="12"/>
  <c r="AN123" i="12"/>
  <c r="AO123" i="12"/>
  <c r="AP123" i="12"/>
  <c r="AQ123" i="12"/>
  <c r="AR123" i="12"/>
  <c r="AS123" i="12"/>
  <c r="AT123" i="12"/>
  <c r="AU123" i="12"/>
  <c r="AV123" i="12"/>
  <c r="AW123" i="12"/>
  <c r="AX123" i="12"/>
  <c r="AY123" i="12"/>
  <c r="AZ123" i="12"/>
  <c r="BA123" i="12"/>
  <c r="BB123" i="12"/>
  <c r="A124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T124" i="12"/>
  <c r="V124" i="12"/>
  <c r="AB124" i="12"/>
  <c r="AC124" i="12"/>
  <c r="AD124" i="12"/>
  <c r="AE124" i="12"/>
  <c r="AF124" i="12"/>
  <c r="AG124" i="12"/>
  <c r="AH124" i="12"/>
  <c r="AI124" i="12"/>
  <c r="AJ124" i="12"/>
  <c r="AK124" i="12"/>
  <c r="AL124" i="12"/>
  <c r="AM124" i="12"/>
  <c r="AN124" i="12"/>
  <c r="AO124" i="12"/>
  <c r="AP124" i="12"/>
  <c r="AQ124" i="12"/>
  <c r="AR124" i="12"/>
  <c r="AS124" i="12"/>
  <c r="AT124" i="12"/>
  <c r="AU124" i="12"/>
  <c r="AV124" i="12"/>
  <c r="AW124" i="12"/>
  <c r="AX124" i="12"/>
  <c r="AY124" i="12"/>
  <c r="AZ124" i="12"/>
  <c r="BA124" i="12"/>
  <c r="BB124" i="12"/>
  <c r="A125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T125" i="12"/>
  <c r="V125" i="12"/>
  <c r="AB125" i="12"/>
  <c r="AC125" i="12"/>
  <c r="AD125" i="12"/>
  <c r="AE125" i="12"/>
  <c r="AF125" i="12"/>
  <c r="AG125" i="12"/>
  <c r="AH125" i="12"/>
  <c r="AI125" i="12"/>
  <c r="AJ125" i="12"/>
  <c r="AK125" i="12"/>
  <c r="AL125" i="12"/>
  <c r="AM125" i="12"/>
  <c r="AN125" i="12"/>
  <c r="AO125" i="12"/>
  <c r="AP125" i="12"/>
  <c r="AQ125" i="12"/>
  <c r="AR125" i="12"/>
  <c r="AS125" i="12"/>
  <c r="AT125" i="12"/>
  <c r="AU125" i="12"/>
  <c r="AV125" i="12"/>
  <c r="AW125" i="12"/>
  <c r="AX125" i="12"/>
  <c r="AY125" i="12"/>
  <c r="AZ125" i="12"/>
  <c r="BA125" i="12"/>
  <c r="BB125" i="12"/>
  <c r="BC125" i="12"/>
  <c r="BD125" i="12"/>
  <c r="BE125" i="12"/>
  <c r="BF125" i="12"/>
  <c r="BG125" i="12"/>
  <c r="A126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T126" i="12"/>
  <c r="V126" i="12"/>
  <c r="AB126" i="12"/>
  <c r="AC126" i="12"/>
  <c r="AD126" i="12"/>
  <c r="AE126" i="12"/>
  <c r="AF126" i="12"/>
  <c r="AG126" i="12"/>
  <c r="AH126" i="12"/>
  <c r="AI126" i="12"/>
  <c r="AJ126" i="12"/>
  <c r="AK126" i="12"/>
  <c r="AL126" i="12"/>
  <c r="AM126" i="12"/>
  <c r="AN126" i="12"/>
  <c r="AO126" i="12"/>
  <c r="AP126" i="12"/>
  <c r="AQ126" i="12"/>
  <c r="AR126" i="12"/>
  <c r="AS126" i="12"/>
  <c r="AT126" i="12"/>
  <c r="AU126" i="12"/>
  <c r="AV126" i="12"/>
  <c r="AW126" i="12"/>
  <c r="AX126" i="12"/>
  <c r="AY126" i="12"/>
  <c r="AZ126" i="12"/>
  <c r="BA126" i="12"/>
  <c r="BB126" i="12"/>
  <c r="A127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T127" i="12"/>
  <c r="V127" i="12"/>
  <c r="AB127" i="12"/>
  <c r="AC127" i="12"/>
  <c r="AD127" i="12"/>
  <c r="AE127" i="12"/>
  <c r="AF127" i="12"/>
  <c r="AG127" i="12"/>
  <c r="AH127" i="12"/>
  <c r="AI127" i="12"/>
  <c r="AJ127" i="12"/>
  <c r="AK127" i="12"/>
  <c r="AL127" i="12"/>
  <c r="AM127" i="12"/>
  <c r="AN127" i="12"/>
  <c r="AO127" i="12"/>
  <c r="AP127" i="12"/>
  <c r="AQ127" i="12"/>
  <c r="AR127" i="12"/>
  <c r="AS127" i="12"/>
  <c r="AT127" i="12"/>
  <c r="AU127" i="12"/>
  <c r="AV127" i="12"/>
  <c r="AW127" i="12"/>
  <c r="AX127" i="12"/>
  <c r="AY127" i="12"/>
  <c r="AZ127" i="12"/>
  <c r="BA127" i="12"/>
  <c r="BB127" i="12"/>
  <c r="A128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T128" i="12"/>
  <c r="V128" i="12"/>
  <c r="AB128" i="12"/>
  <c r="AC128" i="12"/>
  <c r="AD128" i="12"/>
  <c r="AE128" i="12"/>
  <c r="AF128" i="12"/>
  <c r="AG128" i="12"/>
  <c r="AH128" i="12"/>
  <c r="AI128" i="12"/>
  <c r="AJ128" i="12"/>
  <c r="AK128" i="12"/>
  <c r="AL128" i="12"/>
  <c r="AM128" i="12"/>
  <c r="AN128" i="12"/>
  <c r="AO128" i="12"/>
  <c r="AP128" i="12"/>
  <c r="AQ128" i="12"/>
  <c r="AR128" i="12"/>
  <c r="AS128" i="12"/>
  <c r="AT128" i="12"/>
  <c r="AU128" i="12"/>
  <c r="AV128" i="12"/>
  <c r="AW128" i="12"/>
  <c r="AX128" i="12"/>
  <c r="AY128" i="12"/>
  <c r="AZ128" i="12"/>
  <c r="BA128" i="12"/>
  <c r="BB128" i="12"/>
  <c r="A129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T129" i="12"/>
  <c r="V129" i="12"/>
  <c r="AB129" i="12"/>
  <c r="AC129" i="12"/>
  <c r="AD129" i="12"/>
  <c r="AE129" i="12"/>
  <c r="AF129" i="12"/>
  <c r="AG129" i="12"/>
  <c r="AH129" i="12"/>
  <c r="AI129" i="12"/>
  <c r="AJ129" i="12"/>
  <c r="AK129" i="12"/>
  <c r="AL129" i="12"/>
  <c r="AM129" i="12"/>
  <c r="AN129" i="12"/>
  <c r="AO129" i="12"/>
  <c r="AP129" i="12"/>
  <c r="AQ129" i="12"/>
  <c r="AR129" i="12"/>
  <c r="AS129" i="12"/>
  <c r="AT129" i="12"/>
  <c r="AU129" i="12"/>
  <c r="AV129" i="12"/>
  <c r="AW129" i="12"/>
  <c r="AX129" i="12"/>
  <c r="AY129" i="12"/>
  <c r="AZ129" i="12"/>
  <c r="BA129" i="12"/>
  <c r="BB129" i="12"/>
  <c r="A130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T130" i="12"/>
  <c r="V130" i="12"/>
  <c r="AB130" i="12"/>
  <c r="AC130" i="12"/>
  <c r="AD130" i="12"/>
  <c r="AE130" i="12"/>
  <c r="AF130" i="12"/>
  <c r="AG130" i="12"/>
  <c r="AH130" i="12"/>
  <c r="AI130" i="12"/>
  <c r="AJ130" i="12"/>
  <c r="AK130" i="12"/>
  <c r="AL130" i="12"/>
  <c r="AM130" i="12"/>
  <c r="AN130" i="12"/>
  <c r="AO130" i="12"/>
  <c r="AP130" i="12"/>
  <c r="AQ130" i="12"/>
  <c r="AR130" i="12"/>
  <c r="AS130" i="12"/>
  <c r="AT130" i="12"/>
  <c r="AU130" i="12"/>
  <c r="AV130" i="12"/>
  <c r="AW130" i="12"/>
  <c r="AX130" i="12"/>
  <c r="AY130" i="12"/>
  <c r="AZ130" i="12"/>
  <c r="BA130" i="12"/>
  <c r="BB130" i="12"/>
  <c r="A131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T131" i="12"/>
  <c r="V131" i="12"/>
  <c r="AB131" i="12"/>
  <c r="AC131" i="12"/>
  <c r="AD131" i="12"/>
  <c r="AE131" i="12"/>
  <c r="AF131" i="12"/>
  <c r="AG131" i="12"/>
  <c r="AH131" i="12"/>
  <c r="AI131" i="12"/>
  <c r="AJ131" i="12"/>
  <c r="AK131" i="12"/>
  <c r="AL131" i="12"/>
  <c r="AM131" i="12"/>
  <c r="AN131" i="12"/>
  <c r="AO131" i="12"/>
  <c r="AP131" i="12"/>
  <c r="AQ131" i="12"/>
  <c r="AR131" i="12"/>
  <c r="AS131" i="12"/>
  <c r="AT131" i="12"/>
  <c r="AU131" i="12"/>
  <c r="AV131" i="12"/>
  <c r="AW131" i="12"/>
  <c r="AX131" i="12"/>
  <c r="AY131" i="12"/>
  <c r="AZ131" i="12"/>
  <c r="BA131" i="12"/>
  <c r="BB131" i="12"/>
  <c r="A132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T132" i="12"/>
  <c r="V132" i="12"/>
  <c r="AB132" i="12"/>
  <c r="AC132" i="12"/>
  <c r="AD132" i="12"/>
  <c r="AE132" i="12"/>
  <c r="AF132" i="12"/>
  <c r="AG132" i="12"/>
  <c r="AH132" i="12"/>
  <c r="AI132" i="12"/>
  <c r="AJ132" i="12"/>
  <c r="AK132" i="12"/>
  <c r="AL132" i="12"/>
  <c r="AM132" i="12"/>
  <c r="AN132" i="12"/>
  <c r="AO132" i="12"/>
  <c r="AP132" i="12"/>
  <c r="AQ132" i="12"/>
  <c r="AR132" i="12"/>
  <c r="AS132" i="12"/>
  <c r="AT132" i="12"/>
  <c r="AU132" i="12"/>
  <c r="AV132" i="12"/>
  <c r="AW132" i="12"/>
  <c r="AX132" i="12"/>
  <c r="AY132" i="12"/>
  <c r="AZ132" i="12"/>
  <c r="BA132" i="12"/>
  <c r="BB132" i="12"/>
  <c r="A133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T133" i="12"/>
  <c r="V133" i="12"/>
  <c r="AB133" i="12"/>
  <c r="AC133" i="12"/>
  <c r="AD133" i="12"/>
  <c r="AE133" i="12"/>
  <c r="AF133" i="12"/>
  <c r="AG133" i="12"/>
  <c r="AH133" i="12"/>
  <c r="AI133" i="12"/>
  <c r="AJ133" i="12"/>
  <c r="AK133" i="12"/>
  <c r="AL133" i="12"/>
  <c r="AM133" i="12"/>
  <c r="AN133" i="12"/>
  <c r="AO133" i="12"/>
  <c r="AP133" i="12"/>
  <c r="AQ133" i="12"/>
  <c r="AR133" i="12"/>
  <c r="AS133" i="12"/>
  <c r="AT133" i="12"/>
  <c r="AU133" i="12"/>
  <c r="AV133" i="12"/>
  <c r="AW133" i="12"/>
  <c r="AX133" i="12"/>
  <c r="AY133" i="12"/>
  <c r="AZ133" i="12"/>
  <c r="BA133" i="12"/>
  <c r="BB133" i="12"/>
  <c r="A134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T134" i="12"/>
  <c r="V134" i="12"/>
  <c r="AB134" i="12"/>
  <c r="AC134" i="12"/>
  <c r="AD134" i="12"/>
  <c r="AE134" i="12"/>
  <c r="AF134" i="12"/>
  <c r="AG134" i="12"/>
  <c r="AH134" i="12"/>
  <c r="AI134" i="12"/>
  <c r="AJ134" i="12"/>
  <c r="AK134" i="12"/>
  <c r="AL134" i="12"/>
  <c r="AM134" i="12"/>
  <c r="AN134" i="12"/>
  <c r="AO134" i="12"/>
  <c r="AP134" i="12"/>
  <c r="AQ134" i="12"/>
  <c r="AR134" i="12"/>
  <c r="AS134" i="12"/>
  <c r="AT134" i="12"/>
  <c r="AU134" i="12"/>
  <c r="AV134" i="12"/>
  <c r="AW134" i="12"/>
  <c r="AX134" i="12"/>
  <c r="AY134" i="12"/>
  <c r="AZ134" i="12"/>
  <c r="BA134" i="12"/>
  <c r="BB134" i="12"/>
  <c r="A135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T135" i="12"/>
  <c r="V135" i="12"/>
  <c r="AB135" i="12"/>
  <c r="AC135" i="12"/>
  <c r="AD135" i="12"/>
  <c r="AE135" i="12"/>
  <c r="AF135" i="12"/>
  <c r="AG135" i="12"/>
  <c r="AH135" i="12"/>
  <c r="AI135" i="12"/>
  <c r="AJ135" i="12"/>
  <c r="AK135" i="12"/>
  <c r="AL135" i="12"/>
  <c r="AM135" i="12"/>
  <c r="AN135" i="12"/>
  <c r="AO135" i="12"/>
  <c r="AP135" i="12"/>
  <c r="AQ135" i="12"/>
  <c r="AR135" i="12"/>
  <c r="AS135" i="12"/>
  <c r="AT135" i="12"/>
  <c r="AU135" i="12"/>
  <c r="AV135" i="12"/>
  <c r="AW135" i="12"/>
  <c r="AX135" i="12"/>
  <c r="AY135" i="12"/>
  <c r="AZ135" i="12"/>
  <c r="BA135" i="12"/>
  <c r="BB135" i="12"/>
  <c r="A136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T136" i="12"/>
  <c r="V136" i="12"/>
  <c r="AB136" i="12"/>
  <c r="AC136" i="12"/>
  <c r="AD136" i="12"/>
  <c r="AE136" i="12"/>
  <c r="AF136" i="12"/>
  <c r="AG136" i="12"/>
  <c r="AH136" i="12"/>
  <c r="AI136" i="12"/>
  <c r="AJ136" i="12"/>
  <c r="AK136" i="12"/>
  <c r="AL136" i="12"/>
  <c r="AM136" i="12"/>
  <c r="AN136" i="12"/>
  <c r="AO136" i="12"/>
  <c r="AP136" i="12"/>
  <c r="AQ136" i="12"/>
  <c r="AR136" i="12"/>
  <c r="AS136" i="12"/>
  <c r="AT136" i="12"/>
  <c r="AU136" i="12"/>
  <c r="AV136" i="12"/>
  <c r="AW136" i="12"/>
  <c r="AX136" i="12"/>
  <c r="AY136" i="12"/>
  <c r="AZ136" i="12"/>
  <c r="BA136" i="12"/>
  <c r="BB136" i="12"/>
  <c r="BC136" i="12"/>
  <c r="BD136" i="12"/>
  <c r="BE136" i="12"/>
  <c r="BF136" i="12"/>
  <c r="BG136" i="12"/>
  <c r="A137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T137" i="12"/>
  <c r="V137" i="12"/>
  <c r="AB137" i="12"/>
  <c r="AC137" i="12"/>
  <c r="AD137" i="12"/>
  <c r="AE137" i="12"/>
  <c r="AF137" i="12"/>
  <c r="AG137" i="12"/>
  <c r="AH137" i="12"/>
  <c r="AI137" i="12"/>
  <c r="AJ137" i="12"/>
  <c r="AK137" i="12"/>
  <c r="AL137" i="12"/>
  <c r="AM137" i="12"/>
  <c r="AN137" i="12"/>
  <c r="AO137" i="12"/>
  <c r="AP137" i="12"/>
  <c r="AQ137" i="12"/>
  <c r="AR137" i="12"/>
  <c r="AS137" i="12"/>
  <c r="AT137" i="12"/>
  <c r="AU137" i="12"/>
  <c r="AV137" i="12"/>
  <c r="AW137" i="12"/>
  <c r="AX137" i="12"/>
  <c r="AY137" i="12"/>
  <c r="AZ137" i="12"/>
  <c r="BA137" i="12"/>
  <c r="BB137" i="12"/>
  <c r="A138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T138" i="12"/>
  <c r="V138" i="12"/>
  <c r="AB138" i="12"/>
  <c r="AC138" i="12"/>
  <c r="AD138" i="12"/>
  <c r="AE138" i="12"/>
  <c r="AF138" i="12"/>
  <c r="AG138" i="12"/>
  <c r="AH138" i="12"/>
  <c r="AI138" i="12"/>
  <c r="AJ138" i="12"/>
  <c r="AK138" i="12"/>
  <c r="AL138" i="12"/>
  <c r="AM138" i="12"/>
  <c r="AN138" i="12"/>
  <c r="AO138" i="12"/>
  <c r="AP138" i="12"/>
  <c r="AQ138" i="12"/>
  <c r="AR138" i="12"/>
  <c r="AS138" i="12"/>
  <c r="AT138" i="12"/>
  <c r="AU138" i="12"/>
  <c r="AV138" i="12"/>
  <c r="AW138" i="12"/>
  <c r="AX138" i="12"/>
  <c r="AY138" i="12"/>
  <c r="AZ138" i="12"/>
  <c r="BA138" i="12"/>
  <c r="BB138" i="12"/>
  <c r="BC138" i="12"/>
  <c r="BD138" i="12"/>
  <c r="BE138" i="12"/>
  <c r="BF138" i="12"/>
  <c r="BG138" i="12"/>
  <c r="A139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T139" i="12"/>
  <c r="V139" i="12"/>
  <c r="AB139" i="12"/>
  <c r="AC139" i="12"/>
  <c r="AD139" i="12"/>
  <c r="AE139" i="12"/>
  <c r="AF139" i="12"/>
  <c r="AG139" i="12"/>
  <c r="AH139" i="12"/>
  <c r="AI139" i="12"/>
  <c r="AJ139" i="12"/>
  <c r="AK139" i="12"/>
  <c r="AL139" i="12"/>
  <c r="AM139" i="12"/>
  <c r="AN139" i="12"/>
  <c r="AO139" i="12"/>
  <c r="AP139" i="12"/>
  <c r="AQ139" i="12"/>
  <c r="AR139" i="12"/>
  <c r="AS139" i="12"/>
  <c r="AT139" i="12"/>
  <c r="AU139" i="12"/>
  <c r="AV139" i="12"/>
  <c r="AW139" i="12"/>
  <c r="AX139" i="12"/>
  <c r="AY139" i="12"/>
  <c r="AZ139" i="12"/>
  <c r="BA139" i="12"/>
  <c r="BB139" i="12"/>
  <c r="BC139" i="12"/>
  <c r="BD139" i="12"/>
  <c r="BE139" i="12"/>
  <c r="BF139" i="12"/>
  <c r="BG139" i="12"/>
  <c r="A140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T140" i="12"/>
  <c r="V140" i="12"/>
  <c r="AB140" i="12"/>
  <c r="AC140" i="12"/>
  <c r="AD140" i="12"/>
  <c r="AE140" i="12"/>
  <c r="AF140" i="12"/>
  <c r="AG140" i="12"/>
  <c r="AH140" i="12"/>
  <c r="AI140" i="12"/>
  <c r="AJ140" i="12"/>
  <c r="AK140" i="12"/>
  <c r="AL140" i="12"/>
  <c r="AM140" i="12"/>
  <c r="AN140" i="12"/>
  <c r="AO140" i="12"/>
  <c r="AP140" i="12"/>
  <c r="AQ140" i="12"/>
  <c r="AR140" i="12"/>
  <c r="AS140" i="12"/>
  <c r="AT140" i="12"/>
  <c r="AU140" i="12"/>
  <c r="AV140" i="12"/>
  <c r="AW140" i="12"/>
  <c r="AX140" i="12"/>
  <c r="AY140" i="12"/>
  <c r="AZ140" i="12"/>
  <c r="BA140" i="12"/>
  <c r="BB140" i="12"/>
  <c r="A141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T141" i="12"/>
  <c r="V141" i="12"/>
  <c r="AB141" i="12"/>
  <c r="AC141" i="12"/>
  <c r="AD141" i="12"/>
  <c r="AE141" i="12"/>
  <c r="AF141" i="12"/>
  <c r="AG141" i="12"/>
  <c r="AH141" i="12"/>
  <c r="AI141" i="12"/>
  <c r="AJ141" i="12"/>
  <c r="AK141" i="12"/>
  <c r="AL141" i="12"/>
  <c r="AM141" i="12"/>
  <c r="AN141" i="12"/>
  <c r="AO141" i="12"/>
  <c r="AP141" i="12"/>
  <c r="AQ141" i="12"/>
  <c r="AR141" i="12"/>
  <c r="AS141" i="12"/>
  <c r="AT141" i="12"/>
  <c r="AU141" i="12"/>
  <c r="AV141" i="12"/>
  <c r="AW141" i="12"/>
  <c r="AX141" i="12"/>
  <c r="AY141" i="12"/>
  <c r="AZ141" i="12"/>
  <c r="BA141" i="12"/>
  <c r="BB141" i="12"/>
  <c r="A142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AJ142" i="12"/>
  <c r="AK142" i="12"/>
  <c r="AL142" i="12"/>
  <c r="AM142" i="12"/>
  <c r="AN142" i="12"/>
  <c r="AO142" i="12"/>
  <c r="AP142" i="12"/>
  <c r="AQ142" i="12"/>
  <c r="AR142" i="12"/>
  <c r="AS142" i="12"/>
  <c r="AT142" i="12"/>
  <c r="AU142" i="12"/>
  <c r="AV142" i="12"/>
  <c r="AW142" i="12"/>
  <c r="AX142" i="12"/>
  <c r="AY142" i="12"/>
  <c r="AZ142" i="12"/>
  <c r="BA142" i="12"/>
  <c r="BB142" i="12"/>
  <c r="BC142" i="12"/>
  <c r="BD142" i="12"/>
  <c r="BE142" i="12"/>
  <c r="BF142" i="12"/>
  <c r="BG142" i="12"/>
  <c r="A143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V143" i="12"/>
  <c r="AB143" i="12"/>
  <c r="AC143" i="12"/>
  <c r="AD143" i="12"/>
  <c r="AE143" i="12"/>
  <c r="AF143" i="12"/>
  <c r="AG143" i="12"/>
  <c r="AH143" i="12"/>
  <c r="AI143" i="12"/>
  <c r="AJ143" i="12"/>
  <c r="AK143" i="12"/>
  <c r="AL143" i="12"/>
  <c r="AM143" i="12"/>
  <c r="AN143" i="12"/>
  <c r="AO143" i="12"/>
  <c r="AP143" i="12"/>
  <c r="AQ143" i="12"/>
  <c r="AR143" i="12"/>
  <c r="AS143" i="12"/>
  <c r="AT143" i="12"/>
  <c r="AU143" i="12"/>
  <c r="AV143" i="12"/>
  <c r="AW143" i="12"/>
  <c r="AX143" i="12"/>
  <c r="AY143" i="12"/>
  <c r="AZ143" i="12"/>
  <c r="BA143" i="12"/>
  <c r="BB143" i="12"/>
  <c r="A144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V144" i="12"/>
  <c r="AB144" i="12"/>
  <c r="AC144" i="12"/>
  <c r="AD144" i="12"/>
  <c r="AE144" i="12"/>
  <c r="AF144" i="12"/>
  <c r="AG144" i="12"/>
  <c r="AH144" i="12"/>
  <c r="AI144" i="12"/>
  <c r="AJ144" i="12"/>
  <c r="AK144" i="12"/>
  <c r="AL144" i="12"/>
  <c r="AM144" i="12"/>
  <c r="AN144" i="12"/>
  <c r="AO144" i="12"/>
  <c r="AP144" i="12"/>
  <c r="AQ144" i="12"/>
  <c r="AR144" i="12"/>
  <c r="AS144" i="12"/>
  <c r="AT144" i="12"/>
  <c r="AU144" i="12"/>
  <c r="AV144" i="12"/>
  <c r="AW144" i="12"/>
  <c r="AX144" i="12"/>
  <c r="AY144" i="12"/>
  <c r="AZ144" i="12"/>
  <c r="BA144" i="12"/>
  <c r="BB144" i="12"/>
  <c r="A145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V145" i="12"/>
  <c r="AB145" i="12"/>
  <c r="AC145" i="12"/>
  <c r="AD145" i="12"/>
  <c r="AE145" i="12"/>
  <c r="AF145" i="12"/>
  <c r="AG145" i="12"/>
  <c r="AH145" i="12"/>
  <c r="AI145" i="12"/>
  <c r="AJ145" i="12"/>
  <c r="AK145" i="12"/>
  <c r="AL145" i="12"/>
  <c r="AM145" i="12"/>
  <c r="AN145" i="12"/>
  <c r="AO145" i="12"/>
  <c r="AP145" i="12"/>
  <c r="AQ145" i="12"/>
  <c r="AR145" i="12"/>
  <c r="AS145" i="12"/>
  <c r="AT145" i="12"/>
  <c r="AU145" i="12"/>
  <c r="AV145" i="12"/>
  <c r="AW145" i="12"/>
  <c r="AX145" i="12"/>
  <c r="AY145" i="12"/>
  <c r="AZ145" i="12"/>
  <c r="BA145" i="12"/>
  <c r="BB145" i="12"/>
  <c r="BC145" i="12"/>
  <c r="BD145" i="12"/>
  <c r="BE145" i="12"/>
  <c r="BF145" i="12"/>
  <c r="BG145" i="12"/>
  <c r="A146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V146" i="12"/>
  <c r="AB146" i="12"/>
  <c r="AC146" i="12"/>
  <c r="AD146" i="12"/>
  <c r="AE146" i="12"/>
  <c r="AF146" i="12"/>
  <c r="AG146" i="12"/>
  <c r="AH146" i="12"/>
  <c r="AI146" i="12"/>
  <c r="AJ146" i="12"/>
  <c r="AK146" i="12"/>
  <c r="AL146" i="12"/>
  <c r="AM146" i="12"/>
  <c r="AN146" i="12"/>
  <c r="AO146" i="12"/>
  <c r="AP146" i="12"/>
  <c r="AQ146" i="12"/>
  <c r="AR146" i="12"/>
  <c r="AS146" i="12"/>
  <c r="AT146" i="12"/>
  <c r="AU146" i="12"/>
  <c r="AV146" i="12"/>
  <c r="AW146" i="12"/>
  <c r="AX146" i="12"/>
  <c r="AY146" i="12"/>
  <c r="AZ146" i="12"/>
  <c r="BA146" i="12"/>
  <c r="BB146" i="12"/>
  <c r="A147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V147" i="12"/>
  <c r="AB147" i="12"/>
  <c r="AC147" i="12"/>
  <c r="AD147" i="12"/>
  <c r="AE147" i="12"/>
  <c r="AF147" i="12"/>
  <c r="AG147" i="12"/>
  <c r="AH147" i="12"/>
  <c r="AI147" i="12"/>
  <c r="AJ147" i="12"/>
  <c r="AK147" i="12"/>
  <c r="AL147" i="12"/>
  <c r="AM147" i="12"/>
  <c r="AN147" i="12"/>
  <c r="AO147" i="12"/>
  <c r="AP147" i="12"/>
  <c r="AQ147" i="12"/>
  <c r="AR147" i="12"/>
  <c r="AS147" i="12"/>
  <c r="AT147" i="12"/>
  <c r="AU147" i="12"/>
  <c r="AV147" i="12"/>
  <c r="AW147" i="12"/>
  <c r="AX147" i="12"/>
  <c r="AY147" i="12"/>
  <c r="AZ147" i="12"/>
  <c r="BA147" i="12"/>
  <c r="BB147" i="12"/>
  <c r="BC147" i="12"/>
  <c r="BD147" i="12"/>
  <c r="BE147" i="12"/>
  <c r="BF147" i="12"/>
  <c r="BG147" i="12"/>
  <c r="A148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V148" i="12"/>
  <c r="AB148" i="12"/>
  <c r="AC148" i="12"/>
  <c r="AD148" i="12"/>
  <c r="AE148" i="12"/>
  <c r="AF148" i="12"/>
  <c r="AG148" i="12"/>
  <c r="AH148" i="12"/>
  <c r="AI148" i="12"/>
  <c r="AJ148" i="12"/>
  <c r="AK148" i="12"/>
  <c r="AL148" i="12"/>
  <c r="AM148" i="12"/>
  <c r="AN148" i="12"/>
  <c r="AO148" i="12"/>
  <c r="AP148" i="12"/>
  <c r="AQ148" i="12"/>
  <c r="AR148" i="12"/>
  <c r="AS148" i="12"/>
  <c r="AT148" i="12"/>
  <c r="AU148" i="12"/>
  <c r="AV148" i="12"/>
  <c r="AW148" i="12"/>
  <c r="AX148" i="12"/>
  <c r="AY148" i="12"/>
  <c r="AZ148" i="12"/>
  <c r="BA148" i="12"/>
  <c r="BB148" i="12"/>
  <c r="A149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V149" i="12"/>
  <c r="AB149" i="12"/>
  <c r="AC149" i="12"/>
  <c r="AD149" i="12"/>
  <c r="AE149" i="12"/>
  <c r="AF149" i="12"/>
  <c r="AG149" i="12"/>
  <c r="AH149" i="12"/>
  <c r="AI149" i="12"/>
  <c r="AJ149" i="12"/>
  <c r="AK149" i="12"/>
  <c r="AL149" i="12"/>
  <c r="AM149" i="12"/>
  <c r="AN149" i="12"/>
  <c r="AO149" i="12"/>
  <c r="AP149" i="12"/>
  <c r="AQ149" i="12"/>
  <c r="AR149" i="12"/>
  <c r="AS149" i="12"/>
  <c r="AT149" i="12"/>
  <c r="AU149" i="12"/>
  <c r="AV149" i="12"/>
  <c r="AW149" i="12"/>
  <c r="AX149" i="12"/>
  <c r="AY149" i="12"/>
  <c r="AZ149" i="12"/>
  <c r="BA149" i="12"/>
  <c r="BB149" i="12"/>
  <c r="A150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V150" i="12"/>
  <c r="AB150" i="12"/>
  <c r="AC150" i="12"/>
  <c r="AD150" i="12"/>
  <c r="AE150" i="12"/>
  <c r="AF150" i="12"/>
  <c r="AG150" i="12"/>
  <c r="AH150" i="12"/>
  <c r="AI150" i="12"/>
  <c r="AJ150" i="12"/>
  <c r="AK150" i="12"/>
  <c r="AL150" i="12"/>
  <c r="AM150" i="12"/>
  <c r="AN150" i="12"/>
  <c r="AO150" i="12"/>
  <c r="AP150" i="12"/>
  <c r="AQ150" i="12"/>
  <c r="AR150" i="12"/>
  <c r="AS150" i="12"/>
  <c r="AT150" i="12"/>
  <c r="AU150" i="12"/>
  <c r="AV150" i="12"/>
  <c r="AW150" i="12"/>
  <c r="AX150" i="12"/>
  <c r="AY150" i="12"/>
  <c r="AZ150" i="12"/>
  <c r="BA150" i="12"/>
  <c r="BB150" i="12"/>
  <c r="BC150" i="12"/>
  <c r="BD150" i="12"/>
  <c r="BE150" i="12"/>
  <c r="BF150" i="12"/>
  <c r="BG150" i="12"/>
  <c r="A151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V151" i="12"/>
  <c r="AB151" i="12"/>
  <c r="AC151" i="12"/>
  <c r="AD151" i="12"/>
  <c r="AE151" i="12"/>
  <c r="AF151" i="12"/>
  <c r="AG151" i="12"/>
  <c r="AH151" i="12"/>
  <c r="AI151" i="12"/>
  <c r="AJ151" i="12"/>
  <c r="AK151" i="12"/>
  <c r="AL151" i="12"/>
  <c r="AM151" i="12"/>
  <c r="AN151" i="12"/>
  <c r="AO151" i="12"/>
  <c r="AP151" i="12"/>
  <c r="AQ151" i="12"/>
  <c r="AR151" i="12"/>
  <c r="AS151" i="12"/>
  <c r="AT151" i="12"/>
  <c r="AU151" i="12"/>
  <c r="AV151" i="12"/>
  <c r="AW151" i="12"/>
  <c r="AX151" i="12"/>
  <c r="AY151" i="12"/>
  <c r="AZ151" i="12"/>
  <c r="BA151" i="12"/>
  <c r="BB151" i="12"/>
  <c r="A152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V152" i="12"/>
  <c r="AB152" i="12"/>
  <c r="AC152" i="12"/>
  <c r="AD152" i="12"/>
  <c r="AE152" i="12"/>
  <c r="AF152" i="12"/>
  <c r="AG152" i="12"/>
  <c r="AH152" i="12"/>
  <c r="AI152" i="12"/>
  <c r="AJ152" i="12"/>
  <c r="AK152" i="12"/>
  <c r="AL152" i="12"/>
  <c r="AM152" i="12"/>
  <c r="AN152" i="12"/>
  <c r="AO152" i="12"/>
  <c r="AP152" i="12"/>
  <c r="AQ152" i="12"/>
  <c r="AR152" i="12"/>
  <c r="AS152" i="12"/>
  <c r="AT152" i="12"/>
  <c r="AU152" i="12"/>
  <c r="AV152" i="12"/>
  <c r="AW152" i="12"/>
  <c r="AX152" i="12"/>
  <c r="AY152" i="12"/>
  <c r="AZ152" i="12"/>
  <c r="BA152" i="12"/>
  <c r="BB152" i="12"/>
  <c r="A153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V153" i="12"/>
  <c r="AB153" i="12"/>
  <c r="AC153" i="12"/>
  <c r="AD153" i="12"/>
  <c r="AE153" i="12"/>
  <c r="AF153" i="12"/>
  <c r="AG153" i="12"/>
  <c r="AH153" i="12"/>
  <c r="AI153" i="12"/>
  <c r="AJ153" i="12"/>
  <c r="AK153" i="12"/>
  <c r="AL153" i="12"/>
  <c r="AM153" i="12"/>
  <c r="AN153" i="12"/>
  <c r="AO153" i="12"/>
  <c r="AP153" i="12"/>
  <c r="AQ153" i="12"/>
  <c r="AR153" i="12"/>
  <c r="AS153" i="12"/>
  <c r="AT153" i="12"/>
  <c r="AU153" i="12"/>
  <c r="AV153" i="12"/>
  <c r="AW153" i="12"/>
  <c r="AX153" i="12"/>
  <c r="AY153" i="12"/>
  <c r="AZ153" i="12"/>
  <c r="BA153" i="12"/>
  <c r="BB153" i="12"/>
  <c r="A154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V154" i="12"/>
  <c r="AB154" i="12"/>
  <c r="AC154" i="12"/>
  <c r="AD154" i="12"/>
  <c r="AE154" i="12"/>
  <c r="AF154" i="12"/>
  <c r="AG154" i="12"/>
  <c r="AH154" i="12"/>
  <c r="AI154" i="12"/>
  <c r="AJ154" i="12"/>
  <c r="AK154" i="12"/>
  <c r="AL154" i="12"/>
  <c r="AM154" i="12"/>
  <c r="AN154" i="12"/>
  <c r="AO154" i="12"/>
  <c r="AP154" i="12"/>
  <c r="AQ154" i="12"/>
  <c r="AR154" i="12"/>
  <c r="AS154" i="12"/>
  <c r="AT154" i="12"/>
  <c r="AU154" i="12"/>
  <c r="AV154" i="12"/>
  <c r="AW154" i="12"/>
  <c r="AX154" i="12"/>
  <c r="AY154" i="12"/>
  <c r="AZ154" i="12"/>
  <c r="BA154" i="12"/>
  <c r="BB154" i="12"/>
  <c r="A155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V155" i="12"/>
  <c r="AB155" i="12"/>
  <c r="AC155" i="12"/>
  <c r="AD155" i="12"/>
  <c r="AE155" i="12"/>
  <c r="AF155" i="12"/>
  <c r="AG155" i="12"/>
  <c r="AH155" i="12"/>
  <c r="AI155" i="12"/>
  <c r="AJ155" i="12"/>
  <c r="AK155" i="12"/>
  <c r="AL155" i="12"/>
  <c r="AM155" i="12"/>
  <c r="AN155" i="12"/>
  <c r="AO155" i="12"/>
  <c r="AP155" i="12"/>
  <c r="AQ155" i="12"/>
  <c r="AR155" i="12"/>
  <c r="AS155" i="12"/>
  <c r="AT155" i="12"/>
  <c r="AU155" i="12"/>
  <c r="AV155" i="12"/>
  <c r="AW155" i="12"/>
  <c r="AX155" i="12"/>
  <c r="AY155" i="12"/>
  <c r="AZ155" i="12"/>
  <c r="BA155" i="12"/>
  <c r="BB155" i="12"/>
  <c r="A156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V156" i="12"/>
  <c r="AB156" i="12"/>
  <c r="AC156" i="12"/>
  <c r="AD156" i="12"/>
  <c r="AE156" i="12"/>
  <c r="AF156" i="12"/>
  <c r="AG156" i="12"/>
  <c r="AH156" i="12"/>
  <c r="AI156" i="12"/>
  <c r="AJ156" i="12"/>
  <c r="AK156" i="12"/>
  <c r="AL156" i="12"/>
  <c r="AM156" i="12"/>
  <c r="AN156" i="12"/>
  <c r="AO156" i="12"/>
  <c r="AP156" i="12"/>
  <c r="AQ156" i="12"/>
  <c r="AR156" i="12"/>
  <c r="AS156" i="12"/>
  <c r="AT156" i="12"/>
  <c r="AU156" i="12"/>
  <c r="AV156" i="12"/>
  <c r="AW156" i="12"/>
  <c r="AX156" i="12"/>
  <c r="AY156" i="12"/>
  <c r="AZ156" i="12"/>
  <c r="BA156" i="12"/>
  <c r="BB156" i="12"/>
  <c r="A157" i="12"/>
  <c r="B157" i="12"/>
  <c r="C157" i="12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T157" i="12"/>
  <c r="V157" i="12"/>
  <c r="AB157" i="12"/>
  <c r="AC157" i="12"/>
  <c r="AD157" i="12"/>
  <c r="AE157" i="12"/>
  <c r="AF157" i="12"/>
  <c r="AG157" i="12"/>
  <c r="AH157" i="12"/>
  <c r="AI157" i="12"/>
  <c r="AJ157" i="12"/>
  <c r="AK157" i="12"/>
  <c r="AL157" i="12"/>
  <c r="AM157" i="12"/>
  <c r="AN157" i="12"/>
  <c r="AO157" i="12"/>
  <c r="AP157" i="12"/>
  <c r="AQ157" i="12"/>
  <c r="AR157" i="12"/>
  <c r="AS157" i="12"/>
  <c r="AT157" i="12"/>
  <c r="AU157" i="12"/>
  <c r="AV157" i="12"/>
  <c r="AW157" i="12"/>
  <c r="AX157" i="12"/>
  <c r="AY157" i="12"/>
  <c r="AZ157" i="12"/>
  <c r="BA157" i="12"/>
  <c r="BB157" i="12"/>
  <c r="BC157" i="12"/>
  <c r="BD157" i="12"/>
  <c r="BE157" i="12"/>
  <c r="BF157" i="12"/>
  <c r="BG157" i="12"/>
  <c r="A158" i="12"/>
  <c r="B158" i="12"/>
  <c r="C158" i="12"/>
  <c r="D158" i="12"/>
  <c r="E158" i="12"/>
  <c r="F158" i="12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S158" i="12"/>
  <c r="T158" i="12"/>
  <c r="V158" i="12"/>
  <c r="AB158" i="12"/>
  <c r="AC158" i="12"/>
  <c r="AD158" i="12"/>
  <c r="AE158" i="12"/>
  <c r="AF158" i="12"/>
  <c r="AG158" i="12"/>
  <c r="AH158" i="12"/>
  <c r="AI158" i="12"/>
  <c r="AJ158" i="12"/>
  <c r="AK158" i="12"/>
  <c r="AL158" i="12"/>
  <c r="AM158" i="12"/>
  <c r="AN158" i="12"/>
  <c r="AO158" i="12"/>
  <c r="AP158" i="12"/>
  <c r="AQ158" i="12"/>
  <c r="AR158" i="12"/>
  <c r="AS158" i="12"/>
  <c r="AT158" i="12"/>
  <c r="AU158" i="12"/>
  <c r="AV158" i="12"/>
  <c r="AW158" i="12"/>
  <c r="AX158" i="12"/>
  <c r="AY158" i="12"/>
  <c r="AZ158" i="12"/>
  <c r="BA158" i="12"/>
  <c r="BB158" i="12"/>
  <c r="BC158" i="12"/>
  <c r="BD158" i="12"/>
  <c r="BE158" i="12"/>
  <c r="BF158" i="12"/>
  <c r="BG158" i="12"/>
  <c r="A159" i="12"/>
  <c r="B159" i="12"/>
  <c r="C159" i="12"/>
  <c r="D159" i="12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T159" i="12"/>
  <c r="V159" i="12"/>
  <c r="AB159" i="12"/>
  <c r="AC159" i="12"/>
  <c r="AD159" i="12"/>
  <c r="AE159" i="12"/>
  <c r="AF159" i="12"/>
  <c r="AG159" i="12"/>
  <c r="AH159" i="12"/>
  <c r="AI159" i="12"/>
  <c r="AJ159" i="12"/>
  <c r="AK159" i="12"/>
  <c r="AL159" i="12"/>
  <c r="AM159" i="12"/>
  <c r="AN159" i="12"/>
  <c r="AO159" i="12"/>
  <c r="AP159" i="12"/>
  <c r="AQ159" i="12"/>
  <c r="AR159" i="12"/>
  <c r="AS159" i="12"/>
  <c r="AT159" i="12"/>
  <c r="AU159" i="12"/>
  <c r="AV159" i="12"/>
  <c r="AW159" i="12"/>
  <c r="AX159" i="12"/>
  <c r="AY159" i="12"/>
  <c r="AZ159" i="12"/>
  <c r="BA159" i="12"/>
  <c r="BB159" i="12"/>
  <c r="A160" i="12"/>
  <c r="B160" i="12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T160" i="12"/>
  <c r="V160" i="12"/>
  <c r="AB160" i="12"/>
  <c r="AC160" i="12"/>
  <c r="AD160" i="12"/>
  <c r="AE160" i="12"/>
  <c r="AF160" i="12"/>
  <c r="AG160" i="12"/>
  <c r="AH160" i="12"/>
  <c r="AI160" i="12"/>
  <c r="AJ160" i="12"/>
  <c r="AK160" i="12"/>
  <c r="AL160" i="12"/>
  <c r="AM160" i="12"/>
  <c r="AN160" i="12"/>
  <c r="AO160" i="12"/>
  <c r="AP160" i="12"/>
  <c r="AQ160" i="12"/>
  <c r="AR160" i="12"/>
  <c r="AS160" i="12"/>
  <c r="AT160" i="12"/>
  <c r="AU160" i="12"/>
  <c r="AV160" i="12"/>
  <c r="AW160" i="12"/>
  <c r="AX160" i="12"/>
  <c r="AY160" i="12"/>
  <c r="AZ160" i="12"/>
  <c r="BA160" i="12"/>
  <c r="BB160" i="12"/>
  <c r="BC160" i="12"/>
  <c r="BD160" i="12"/>
  <c r="BE160" i="12"/>
  <c r="BF160" i="12"/>
  <c r="BG160" i="12"/>
  <c r="A161" i="12"/>
  <c r="B161" i="12"/>
  <c r="C161" i="12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S161" i="12"/>
  <c r="T161" i="12"/>
  <c r="V161" i="12"/>
  <c r="AB161" i="12"/>
  <c r="AC161" i="12"/>
  <c r="AD161" i="12"/>
  <c r="AE161" i="12"/>
  <c r="AF161" i="12"/>
  <c r="AG161" i="12"/>
  <c r="AH161" i="12"/>
  <c r="AI161" i="12"/>
  <c r="AJ161" i="12"/>
  <c r="AK161" i="12"/>
  <c r="AL161" i="12"/>
  <c r="AM161" i="12"/>
  <c r="AN161" i="12"/>
  <c r="AO161" i="12"/>
  <c r="AP161" i="12"/>
  <c r="AQ161" i="12"/>
  <c r="AR161" i="12"/>
  <c r="AS161" i="12"/>
  <c r="AT161" i="12"/>
  <c r="AU161" i="12"/>
  <c r="AV161" i="12"/>
  <c r="AW161" i="12"/>
  <c r="AX161" i="12"/>
  <c r="AY161" i="12"/>
  <c r="AZ161" i="12"/>
  <c r="BA161" i="12"/>
  <c r="BB161" i="12"/>
  <c r="A162" i="12"/>
  <c r="B162" i="12"/>
  <c r="C162" i="12"/>
  <c r="D162" i="12"/>
  <c r="E162" i="12"/>
  <c r="F162" i="12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S162" i="12"/>
  <c r="T162" i="12"/>
  <c r="V162" i="12"/>
  <c r="AB162" i="12"/>
  <c r="AC162" i="12"/>
  <c r="AD162" i="12"/>
  <c r="AE162" i="12"/>
  <c r="AF162" i="12"/>
  <c r="AG162" i="12"/>
  <c r="AH162" i="12"/>
  <c r="AI162" i="12"/>
  <c r="AJ162" i="12"/>
  <c r="AK162" i="12"/>
  <c r="AL162" i="12"/>
  <c r="AM162" i="12"/>
  <c r="AN162" i="12"/>
  <c r="AO162" i="12"/>
  <c r="AP162" i="12"/>
  <c r="AQ162" i="12"/>
  <c r="AR162" i="12"/>
  <c r="AS162" i="12"/>
  <c r="AT162" i="12"/>
  <c r="AU162" i="12"/>
  <c r="AV162" i="12"/>
  <c r="AW162" i="12"/>
  <c r="AX162" i="12"/>
  <c r="AY162" i="12"/>
  <c r="AZ162" i="12"/>
  <c r="BA162" i="12"/>
  <c r="BB162" i="12"/>
  <c r="BC162" i="12"/>
  <c r="BD162" i="12"/>
  <c r="BE162" i="12"/>
  <c r="BF162" i="12"/>
  <c r="BG162" i="12"/>
  <c r="A163" i="12"/>
  <c r="B163" i="12"/>
  <c r="C163" i="12"/>
  <c r="D163" i="12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T163" i="12"/>
  <c r="V163" i="12"/>
  <c r="AB163" i="12"/>
  <c r="AC163" i="12"/>
  <c r="AD163" i="12"/>
  <c r="AE163" i="12"/>
  <c r="AF163" i="12"/>
  <c r="AG163" i="12"/>
  <c r="AH163" i="12"/>
  <c r="AI163" i="12"/>
  <c r="AJ163" i="12"/>
  <c r="AK163" i="12"/>
  <c r="AL163" i="12"/>
  <c r="AM163" i="12"/>
  <c r="AN163" i="12"/>
  <c r="AO163" i="12"/>
  <c r="AP163" i="12"/>
  <c r="AQ163" i="12"/>
  <c r="AR163" i="12"/>
  <c r="AS163" i="12"/>
  <c r="AT163" i="12"/>
  <c r="AU163" i="12"/>
  <c r="AV163" i="12"/>
  <c r="AW163" i="12"/>
  <c r="AX163" i="12"/>
  <c r="AY163" i="12"/>
  <c r="AZ163" i="12"/>
  <c r="BA163" i="12"/>
  <c r="BB163" i="12"/>
  <c r="BC163" i="12"/>
  <c r="BD163" i="12"/>
  <c r="BE163" i="12"/>
  <c r="BF163" i="12"/>
  <c r="BG163" i="12"/>
  <c r="A164" i="12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T164" i="12"/>
  <c r="V164" i="12"/>
  <c r="AB164" i="12"/>
  <c r="AC164" i="12"/>
  <c r="AD164" i="12"/>
  <c r="AE164" i="12"/>
  <c r="AF164" i="12"/>
  <c r="AG164" i="12"/>
  <c r="AH164" i="12"/>
  <c r="AI164" i="12"/>
  <c r="AJ164" i="12"/>
  <c r="AK164" i="12"/>
  <c r="AL164" i="12"/>
  <c r="AM164" i="12"/>
  <c r="AN164" i="12"/>
  <c r="AO164" i="12"/>
  <c r="AP164" i="12"/>
  <c r="AQ164" i="12"/>
  <c r="AR164" i="12"/>
  <c r="AS164" i="12"/>
  <c r="AT164" i="12"/>
  <c r="AU164" i="12"/>
  <c r="AV164" i="12"/>
  <c r="AW164" i="12"/>
  <c r="AX164" i="12"/>
  <c r="AY164" i="12"/>
  <c r="AZ164" i="12"/>
  <c r="BA164" i="12"/>
  <c r="BB164" i="12"/>
  <c r="A165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AJ165" i="12"/>
  <c r="AK165" i="12"/>
  <c r="AL165" i="12"/>
  <c r="AM165" i="12"/>
  <c r="AN165" i="12"/>
  <c r="AO165" i="12"/>
  <c r="AP165" i="12"/>
  <c r="AQ165" i="12"/>
  <c r="AR165" i="12"/>
  <c r="AS165" i="12"/>
  <c r="AT165" i="12"/>
  <c r="AU165" i="12"/>
  <c r="AV165" i="12"/>
  <c r="AW165" i="12"/>
  <c r="AX165" i="12"/>
  <c r="AY165" i="12"/>
  <c r="AZ165" i="12"/>
  <c r="BA165" i="12"/>
  <c r="BB165" i="12"/>
  <c r="BC165" i="12"/>
  <c r="BD165" i="12"/>
  <c r="BE165" i="12"/>
  <c r="BF165" i="12"/>
  <c r="BG165" i="12"/>
  <c r="A166" i="12"/>
  <c r="B166" i="12"/>
  <c r="C166" i="12"/>
  <c r="D166" i="12"/>
  <c r="E166" i="12"/>
  <c r="F166" i="12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S166" i="12"/>
  <c r="T166" i="12"/>
  <c r="V166" i="12"/>
  <c r="AB166" i="12"/>
  <c r="AC166" i="12"/>
  <c r="AD166" i="12"/>
  <c r="AE166" i="12"/>
  <c r="AF166" i="12"/>
  <c r="AG166" i="12"/>
  <c r="AH166" i="12"/>
  <c r="AI166" i="12"/>
  <c r="AJ166" i="12"/>
  <c r="AK166" i="12"/>
  <c r="AL166" i="12"/>
  <c r="AM166" i="12"/>
  <c r="AN166" i="12"/>
  <c r="AO166" i="12"/>
  <c r="AP166" i="12"/>
  <c r="AQ166" i="12"/>
  <c r="AR166" i="12"/>
  <c r="AS166" i="12"/>
  <c r="AT166" i="12"/>
  <c r="AU166" i="12"/>
  <c r="AV166" i="12"/>
  <c r="AW166" i="12"/>
  <c r="AX166" i="12"/>
  <c r="AY166" i="12"/>
  <c r="AZ166" i="12"/>
  <c r="BA166" i="12"/>
  <c r="BB166" i="12"/>
  <c r="A167" i="12"/>
  <c r="B167" i="12"/>
  <c r="C167" i="12"/>
  <c r="D167" i="12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T167" i="12"/>
  <c r="V167" i="12"/>
  <c r="AB167" i="12"/>
  <c r="AC167" i="12"/>
  <c r="AD167" i="12"/>
  <c r="AE167" i="12"/>
  <c r="AF167" i="12"/>
  <c r="AG167" i="12"/>
  <c r="AH167" i="12"/>
  <c r="AI167" i="12"/>
  <c r="AJ167" i="12"/>
  <c r="AK167" i="12"/>
  <c r="AL167" i="12"/>
  <c r="AM167" i="12"/>
  <c r="AN167" i="12"/>
  <c r="AO167" i="12"/>
  <c r="AP167" i="12"/>
  <c r="AQ167" i="12"/>
  <c r="AR167" i="12"/>
  <c r="AS167" i="12"/>
  <c r="AT167" i="12"/>
  <c r="AU167" i="12"/>
  <c r="AV167" i="12"/>
  <c r="AW167" i="12"/>
  <c r="AX167" i="12"/>
  <c r="AY167" i="12"/>
  <c r="AZ167" i="12"/>
  <c r="BA167" i="12"/>
  <c r="BB167" i="12"/>
  <c r="BC167" i="12"/>
  <c r="BD167" i="12"/>
  <c r="BE167" i="12"/>
  <c r="BF167" i="12"/>
  <c r="BG167" i="12"/>
  <c r="A168" i="12"/>
  <c r="B168" i="12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T168" i="12"/>
  <c r="V168" i="12"/>
  <c r="AB168" i="12"/>
  <c r="AC168" i="12"/>
  <c r="AD168" i="12"/>
  <c r="AE168" i="12"/>
  <c r="AF168" i="12"/>
  <c r="AG168" i="12"/>
  <c r="AH168" i="12"/>
  <c r="AI168" i="12"/>
  <c r="AJ168" i="12"/>
  <c r="AK168" i="12"/>
  <c r="AL168" i="12"/>
  <c r="AM168" i="12"/>
  <c r="AN168" i="12"/>
  <c r="AO168" i="12"/>
  <c r="AP168" i="12"/>
  <c r="AQ168" i="12"/>
  <c r="AR168" i="12"/>
  <c r="AS168" i="12"/>
  <c r="AT168" i="12"/>
  <c r="AU168" i="12"/>
  <c r="AV168" i="12"/>
  <c r="AW168" i="12"/>
  <c r="AX168" i="12"/>
  <c r="AY168" i="12"/>
  <c r="AZ168" i="12"/>
  <c r="BA168" i="12"/>
  <c r="BB168" i="12"/>
  <c r="BC168" i="12"/>
  <c r="BD168" i="12"/>
  <c r="BE168" i="12"/>
  <c r="BF168" i="12"/>
  <c r="BG168" i="12"/>
  <c r="A169" i="12"/>
  <c r="B169" i="12"/>
  <c r="C169" i="12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S169" i="12"/>
  <c r="T169" i="12"/>
  <c r="V169" i="12"/>
  <c r="AB169" i="12"/>
  <c r="AC169" i="12"/>
  <c r="AD169" i="12"/>
  <c r="AE169" i="12"/>
  <c r="AF169" i="12"/>
  <c r="AG169" i="12"/>
  <c r="AH169" i="12"/>
  <c r="AI169" i="12"/>
  <c r="AJ169" i="12"/>
  <c r="AK169" i="12"/>
  <c r="AL169" i="12"/>
  <c r="AM169" i="12"/>
  <c r="AN169" i="12"/>
  <c r="AO169" i="12"/>
  <c r="AP169" i="12"/>
  <c r="AQ169" i="12"/>
  <c r="AR169" i="12"/>
  <c r="AS169" i="12"/>
  <c r="AT169" i="12"/>
  <c r="AU169" i="12"/>
  <c r="AV169" i="12"/>
  <c r="AW169" i="12"/>
  <c r="AX169" i="12"/>
  <c r="AY169" i="12"/>
  <c r="AZ169" i="12"/>
  <c r="BA169" i="12"/>
  <c r="BB169" i="12"/>
  <c r="BC169" i="12"/>
  <c r="BD169" i="12"/>
  <c r="BE169" i="12"/>
  <c r="BF169" i="12"/>
  <c r="BG169" i="12"/>
  <c r="A170" i="12"/>
  <c r="B170" i="12"/>
  <c r="C170" i="12"/>
  <c r="D170" i="12"/>
  <c r="E170" i="12"/>
  <c r="F170" i="12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S170" i="12"/>
  <c r="T170" i="12"/>
  <c r="V170" i="12"/>
  <c r="AB170" i="12"/>
  <c r="AC170" i="12"/>
  <c r="AD170" i="12"/>
  <c r="AE170" i="12"/>
  <c r="AF170" i="12"/>
  <c r="AG170" i="12"/>
  <c r="AH170" i="12"/>
  <c r="AI170" i="12"/>
  <c r="AJ170" i="12"/>
  <c r="AK170" i="12"/>
  <c r="AL170" i="12"/>
  <c r="AM170" i="12"/>
  <c r="AN170" i="12"/>
  <c r="AO170" i="12"/>
  <c r="AP170" i="12"/>
  <c r="AQ170" i="12"/>
  <c r="AR170" i="12"/>
  <c r="AS170" i="12"/>
  <c r="AT170" i="12"/>
  <c r="AU170" i="12"/>
  <c r="AV170" i="12"/>
  <c r="AW170" i="12"/>
  <c r="AX170" i="12"/>
  <c r="AY170" i="12"/>
  <c r="AZ170" i="12"/>
  <c r="BA170" i="12"/>
  <c r="BB170" i="12"/>
  <c r="BC170" i="12"/>
  <c r="BD170" i="12"/>
  <c r="BE170" i="12"/>
  <c r="BF170" i="12"/>
  <c r="BG170" i="12"/>
  <c r="A171" i="12"/>
  <c r="B171" i="12"/>
  <c r="C171" i="12"/>
  <c r="D171" i="12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T171" i="12"/>
  <c r="V171" i="12"/>
  <c r="AB171" i="12"/>
  <c r="AC171" i="12"/>
  <c r="AD171" i="12"/>
  <c r="AE171" i="12"/>
  <c r="AF171" i="12"/>
  <c r="AG171" i="12"/>
  <c r="AH171" i="12"/>
  <c r="AI171" i="12"/>
  <c r="AJ171" i="12"/>
  <c r="AK171" i="12"/>
  <c r="AL171" i="12"/>
  <c r="AM171" i="12"/>
  <c r="AN171" i="12"/>
  <c r="AO171" i="12"/>
  <c r="AP171" i="12"/>
  <c r="AQ171" i="12"/>
  <c r="AR171" i="12"/>
  <c r="AS171" i="12"/>
  <c r="AT171" i="12"/>
  <c r="AU171" i="12"/>
  <c r="AV171" i="12"/>
  <c r="AW171" i="12"/>
  <c r="AX171" i="12"/>
  <c r="AY171" i="12"/>
  <c r="AZ171" i="12"/>
  <c r="BA171" i="12"/>
  <c r="BB171" i="12"/>
  <c r="A172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T172" i="12"/>
  <c r="V172" i="12"/>
  <c r="AB172" i="12"/>
  <c r="AC172" i="12"/>
  <c r="AD172" i="12"/>
  <c r="AE172" i="12"/>
  <c r="AF172" i="12"/>
  <c r="AG172" i="12"/>
  <c r="AH172" i="12"/>
  <c r="AI172" i="12"/>
  <c r="AJ172" i="12"/>
  <c r="AK172" i="12"/>
  <c r="AL172" i="12"/>
  <c r="AM172" i="12"/>
  <c r="AN172" i="12"/>
  <c r="AO172" i="12"/>
  <c r="AP172" i="12"/>
  <c r="AQ172" i="12"/>
  <c r="AR172" i="12"/>
  <c r="AS172" i="12"/>
  <c r="AT172" i="12"/>
  <c r="AU172" i="12"/>
  <c r="AV172" i="12"/>
  <c r="AW172" i="12"/>
  <c r="AX172" i="12"/>
  <c r="AY172" i="12"/>
  <c r="AZ172" i="12"/>
  <c r="BA172" i="12"/>
  <c r="BB172" i="12"/>
  <c r="BC172" i="12"/>
  <c r="BD172" i="12"/>
  <c r="BE172" i="12"/>
  <c r="BF172" i="12"/>
  <c r="BG172" i="12"/>
  <c r="A173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T173" i="12"/>
  <c r="V173" i="12"/>
  <c r="AB173" i="12"/>
  <c r="AC173" i="12"/>
  <c r="AD173" i="12"/>
  <c r="AE173" i="12"/>
  <c r="AF173" i="12"/>
  <c r="AG173" i="12"/>
  <c r="AH173" i="12"/>
  <c r="AI173" i="12"/>
  <c r="AJ173" i="12"/>
  <c r="AK173" i="12"/>
  <c r="AL173" i="12"/>
  <c r="AM173" i="12"/>
  <c r="AN173" i="12"/>
  <c r="AO173" i="12"/>
  <c r="AP173" i="12"/>
  <c r="AQ173" i="12"/>
  <c r="AR173" i="12"/>
  <c r="AS173" i="12"/>
  <c r="AT173" i="12"/>
  <c r="AU173" i="12"/>
  <c r="AV173" i="12"/>
  <c r="AW173" i="12"/>
  <c r="AX173" i="12"/>
  <c r="AY173" i="12"/>
  <c r="AZ173" i="12"/>
  <c r="BA173" i="12"/>
  <c r="BB173" i="12"/>
  <c r="A174" i="12"/>
  <c r="B174" i="12"/>
  <c r="C174" i="12"/>
  <c r="D174" i="12"/>
  <c r="E174" i="12"/>
  <c r="F174" i="12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S174" i="12"/>
  <c r="T174" i="12"/>
  <c r="V174" i="12"/>
  <c r="AB174" i="12"/>
  <c r="AC174" i="12"/>
  <c r="AD174" i="12"/>
  <c r="AE174" i="12"/>
  <c r="AF174" i="12"/>
  <c r="AG174" i="12"/>
  <c r="AH174" i="12"/>
  <c r="AI174" i="12"/>
  <c r="AJ174" i="12"/>
  <c r="AK174" i="12"/>
  <c r="AL174" i="12"/>
  <c r="AM174" i="12"/>
  <c r="AN174" i="12"/>
  <c r="AO174" i="12"/>
  <c r="AP174" i="12"/>
  <c r="AQ174" i="12"/>
  <c r="AR174" i="12"/>
  <c r="AS174" i="12"/>
  <c r="AT174" i="12"/>
  <c r="AU174" i="12"/>
  <c r="AV174" i="12"/>
  <c r="AW174" i="12"/>
  <c r="AX174" i="12"/>
  <c r="AY174" i="12"/>
  <c r="AZ174" i="12"/>
  <c r="BA174" i="12"/>
  <c r="BB174" i="12"/>
  <c r="A175" i="12"/>
  <c r="B175" i="12"/>
  <c r="C175" i="12"/>
  <c r="D175" i="12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T175" i="12"/>
  <c r="V175" i="12"/>
  <c r="AB175" i="12"/>
  <c r="AC175" i="12"/>
  <c r="AD175" i="12"/>
  <c r="AE175" i="12"/>
  <c r="AF175" i="12"/>
  <c r="AG175" i="12"/>
  <c r="AH175" i="12"/>
  <c r="AI175" i="12"/>
  <c r="AJ175" i="12"/>
  <c r="AK175" i="12"/>
  <c r="AL175" i="12"/>
  <c r="AM175" i="12"/>
  <c r="AN175" i="12"/>
  <c r="AO175" i="12"/>
  <c r="AP175" i="12"/>
  <c r="AQ175" i="12"/>
  <c r="AR175" i="12"/>
  <c r="AS175" i="12"/>
  <c r="AT175" i="12"/>
  <c r="AU175" i="12"/>
  <c r="AV175" i="12"/>
  <c r="AW175" i="12"/>
  <c r="AX175" i="12"/>
  <c r="AY175" i="12"/>
  <c r="AZ175" i="12"/>
  <c r="BA175" i="12"/>
  <c r="BB175" i="12"/>
  <c r="BC175" i="12"/>
  <c r="BD175" i="12"/>
  <c r="BE175" i="12"/>
  <c r="BF175" i="12"/>
  <c r="BG175" i="12"/>
  <c r="A176" i="12"/>
  <c r="B176" i="12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T176" i="12"/>
  <c r="V176" i="12"/>
  <c r="AB176" i="12"/>
  <c r="AC176" i="12"/>
  <c r="AD176" i="12"/>
  <c r="AE176" i="12"/>
  <c r="AF176" i="12"/>
  <c r="AG176" i="12"/>
  <c r="AH176" i="12"/>
  <c r="AI176" i="12"/>
  <c r="AJ176" i="12"/>
  <c r="AK176" i="12"/>
  <c r="AL176" i="12"/>
  <c r="AM176" i="12"/>
  <c r="AN176" i="12"/>
  <c r="AO176" i="12"/>
  <c r="AP176" i="12"/>
  <c r="AQ176" i="12"/>
  <c r="AR176" i="12"/>
  <c r="AS176" i="12"/>
  <c r="AT176" i="12"/>
  <c r="AU176" i="12"/>
  <c r="AV176" i="12"/>
  <c r="AW176" i="12"/>
  <c r="AX176" i="12"/>
  <c r="AY176" i="12"/>
  <c r="AZ176" i="12"/>
  <c r="BA176" i="12"/>
  <c r="BB176" i="12"/>
  <c r="A177" i="12"/>
  <c r="B177" i="12"/>
  <c r="C177" i="12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S177" i="12"/>
  <c r="T177" i="12"/>
  <c r="V177" i="12"/>
  <c r="AB177" i="12"/>
  <c r="AC177" i="12"/>
  <c r="AD177" i="12"/>
  <c r="AE177" i="12"/>
  <c r="AF177" i="12"/>
  <c r="AG177" i="12"/>
  <c r="AH177" i="12"/>
  <c r="AI177" i="12"/>
  <c r="AJ177" i="12"/>
  <c r="AK177" i="12"/>
  <c r="AL177" i="12"/>
  <c r="AM177" i="12"/>
  <c r="AN177" i="12"/>
  <c r="AO177" i="12"/>
  <c r="AP177" i="12"/>
  <c r="AQ177" i="12"/>
  <c r="AR177" i="12"/>
  <c r="AS177" i="12"/>
  <c r="AT177" i="12"/>
  <c r="AU177" i="12"/>
  <c r="AV177" i="12"/>
  <c r="AW177" i="12"/>
  <c r="AX177" i="12"/>
  <c r="AY177" i="12"/>
  <c r="AZ177" i="12"/>
  <c r="BA177" i="12"/>
  <c r="BB177" i="12"/>
  <c r="A178" i="12"/>
  <c r="B178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T178" i="12"/>
  <c r="V178" i="12"/>
  <c r="AB178" i="12"/>
  <c r="AC178" i="12"/>
  <c r="AD178" i="12"/>
  <c r="AE178" i="12"/>
  <c r="AF178" i="12"/>
  <c r="AG178" i="12"/>
  <c r="AH178" i="12"/>
  <c r="AI178" i="12"/>
  <c r="AJ178" i="12"/>
  <c r="AK178" i="12"/>
  <c r="AL178" i="12"/>
  <c r="AM178" i="12"/>
  <c r="AN178" i="12"/>
  <c r="AO178" i="12"/>
  <c r="AP178" i="12"/>
  <c r="AQ178" i="12"/>
  <c r="AR178" i="12"/>
  <c r="AS178" i="12"/>
  <c r="AT178" i="12"/>
  <c r="AU178" i="12"/>
  <c r="AV178" i="12"/>
  <c r="AW178" i="12"/>
  <c r="AX178" i="12"/>
  <c r="AY178" i="12"/>
  <c r="AZ178" i="12"/>
  <c r="BA178" i="12"/>
  <c r="BB178" i="12"/>
  <c r="A179" i="12"/>
  <c r="B179" i="12"/>
  <c r="C179" i="12"/>
  <c r="D179" i="12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T179" i="12"/>
  <c r="V179" i="12"/>
  <c r="AB179" i="12"/>
  <c r="AC179" i="12"/>
  <c r="AD179" i="12"/>
  <c r="AE179" i="12"/>
  <c r="AF179" i="12"/>
  <c r="AG179" i="12"/>
  <c r="AH179" i="12"/>
  <c r="AI179" i="12"/>
  <c r="AJ179" i="12"/>
  <c r="AK179" i="12"/>
  <c r="AL179" i="12"/>
  <c r="AM179" i="12"/>
  <c r="AN179" i="12"/>
  <c r="AO179" i="12"/>
  <c r="AP179" i="12"/>
  <c r="AQ179" i="12"/>
  <c r="AR179" i="12"/>
  <c r="AS179" i="12"/>
  <c r="AT179" i="12"/>
  <c r="AU179" i="12"/>
  <c r="AV179" i="12"/>
  <c r="AW179" i="12"/>
  <c r="AX179" i="12"/>
  <c r="AY179" i="12"/>
  <c r="AZ179" i="12"/>
  <c r="BA179" i="12"/>
  <c r="BB179" i="12"/>
  <c r="A180" i="12"/>
  <c r="B180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T180" i="12"/>
  <c r="V180" i="12"/>
  <c r="AB180" i="12"/>
  <c r="AC180" i="12"/>
  <c r="AD180" i="12"/>
  <c r="AE180" i="12"/>
  <c r="AF180" i="12"/>
  <c r="AG180" i="12"/>
  <c r="AH180" i="12"/>
  <c r="AI180" i="12"/>
  <c r="AJ180" i="12"/>
  <c r="AK180" i="12"/>
  <c r="AL180" i="12"/>
  <c r="AM180" i="12"/>
  <c r="AN180" i="12"/>
  <c r="AO180" i="12"/>
  <c r="AP180" i="12"/>
  <c r="AQ180" i="12"/>
  <c r="AR180" i="12"/>
  <c r="AS180" i="12"/>
  <c r="AT180" i="12"/>
  <c r="AU180" i="12"/>
  <c r="AV180" i="12"/>
  <c r="AW180" i="12"/>
  <c r="AX180" i="12"/>
  <c r="AY180" i="12"/>
  <c r="AZ180" i="12"/>
  <c r="BA180" i="12"/>
  <c r="BB180" i="12"/>
  <c r="BC180" i="12"/>
  <c r="BD180" i="12"/>
  <c r="BE180" i="12"/>
  <c r="BF180" i="12"/>
  <c r="BG180" i="12"/>
  <c r="A181" i="12"/>
  <c r="B181" i="12"/>
  <c r="C181" i="12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S181" i="12"/>
  <c r="T181" i="12"/>
  <c r="V181" i="12"/>
  <c r="AB181" i="12"/>
  <c r="AC181" i="12"/>
  <c r="AD181" i="12"/>
  <c r="AE181" i="12"/>
  <c r="AF181" i="12"/>
  <c r="AG181" i="12"/>
  <c r="AH181" i="12"/>
  <c r="AI181" i="12"/>
  <c r="AJ181" i="12"/>
  <c r="AK181" i="12"/>
  <c r="AL181" i="12"/>
  <c r="AM181" i="12"/>
  <c r="AN181" i="12"/>
  <c r="AO181" i="12"/>
  <c r="AP181" i="12"/>
  <c r="AQ181" i="12"/>
  <c r="AR181" i="12"/>
  <c r="AS181" i="12"/>
  <c r="AT181" i="12"/>
  <c r="AU181" i="12"/>
  <c r="AV181" i="12"/>
  <c r="AW181" i="12"/>
  <c r="AX181" i="12"/>
  <c r="AY181" i="12"/>
  <c r="AZ181" i="12"/>
  <c r="BA181" i="12"/>
  <c r="BB181" i="12"/>
  <c r="A182" i="12"/>
  <c r="B182" i="12"/>
  <c r="C182" i="12"/>
  <c r="D182" i="12"/>
  <c r="E182" i="12"/>
  <c r="F182" i="12"/>
  <c r="G182" i="12"/>
  <c r="H182" i="12"/>
  <c r="I182" i="12"/>
  <c r="J182" i="12"/>
  <c r="K182" i="12"/>
  <c r="L182" i="12"/>
  <c r="M182" i="12"/>
  <c r="N182" i="12"/>
  <c r="O182" i="12"/>
  <c r="P182" i="12"/>
  <c r="Q182" i="12"/>
  <c r="R182" i="12"/>
  <c r="S182" i="12"/>
  <c r="T182" i="12"/>
  <c r="V182" i="12"/>
  <c r="AB182" i="12"/>
  <c r="AC182" i="12"/>
  <c r="AD182" i="12"/>
  <c r="AE182" i="12"/>
  <c r="AF182" i="12"/>
  <c r="AG182" i="12"/>
  <c r="AH182" i="12"/>
  <c r="AI182" i="12"/>
  <c r="AJ182" i="12"/>
  <c r="AK182" i="12"/>
  <c r="AL182" i="12"/>
  <c r="AM182" i="12"/>
  <c r="AN182" i="12"/>
  <c r="AO182" i="12"/>
  <c r="AP182" i="12"/>
  <c r="AQ182" i="12"/>
  <c r="AR182" i="12"/>
  <c r="AS182" i="12"/>
  <c r="AT182" i="12"/>
  <c r="AU182" i="12"/>
  <c r="AV182" i="12"/>
  <c r="AW182" i="12"/>
  <c r="AX182" i="12"/>
  <c r="AY182" i="12"/>
  <c r="AZ182" i="12"/>
  <c r="BA182" i="12"/>
  <c r="BB182" i="12"/>
  <c r="BC182" i="12"/>
  <c r="BD182" i="12"/>
  <c r="BE182" i="12"/>
  <c r="BF182" i="12"/>
  <c r="BG182" i="12"/>
  <c r="A183" i="12"/>
  <c r="B183" i="12"/>
  <c r="C183" i="12"/>
  <c r="D183" i="12"/>
  <c r="E183" i="12"/>
  <c r="F183" i="12"/>
  <c r="G183" i="12"/>
  <c r="H183" i="12"/>
  <c r="I183" i="12"/>
  <c r="J183" i="12"/>
  <c r="K183" i="12"/>
  <c r="L183" i="12"/>
  <c r="M183" i="12"/>
  <c r="N183" i="12"/>
  <c r="O183" i="12"/>
  <c r="P183" i="12"/>
  <c r="Q183" i="12"/>
  <c r="R183" i="12"/>
  <c r="S183" i="12"/>
  <c r="T183" i="12"/>
  <c r="V183" i="12"/>
  <c r="AB183" i="12"/>
  <c r="AC183" i="12"/>
  <c r="AD183" i="12"/>
  <c r="AE183" i="12"/>
  <c r="AF183" i="12"/>
  <c r="AG183" i="12"/>
  <c r="AH183" i="12"/>
  <c r="AI183" i="12"/>
  <c r="AJ183" i="12"/>
  <c r="AK183" i="12"/>
  <c r="AL183" i="12"/>
  <c r="AM183" i="12"/>
  <c r="AN183" i="12"/>
  <c r="AO183" i="12"/>
  <c r="AP183" i="12"/>
  <c r="AQ183" i="12"/>
  <c r="AR183" i="12"/>
  <c r="AS183" i="12"/>
  <c r="AT183" i="12"/>
  <c r="AU183" i="12"/>
  <c r="AV183" i="12"/>
  <c r="AW183" i="12"/>
  <c r="AX183" i="12"/>
  <c r="AY183" i="12"/>
  <c r="AZ183" i="12"/>
  <c r="BA183" i="12"/>
  <c r="BB183" i="12"/>
  <c r="A184" i="12"/>
  <c r="B184" i="12"/>
  <c r="C184" i="12"/>
  <c r="D184" i="12"/>
  <c r="E184" i="12"/>
  <c r="F184" i="12"/>
  <c r="G184" i="12"/>
  <c r="H184" i="12"/>
  <c r="I184" i="12"/>
  <c r="J184" i="12"/>
  <c r="K184" i="12"/>
  <c r="L184" i="12"/>
  <c r="M184" i="12"/>
  <c r="N184" i="12"/>
  <c r="O184" i="12"/>
  <c r="P184" i="12"/>
  <c r="Q184" i="12"/>
  <c r="R184" i="12"/>
  <c r="S184" i="12"/>
  <c r="T184" i="12"/>
  <c r="V184" i="12"/>
  <c r="AB184" i="12"/>
  <c r="AC184" i="12"/>
  <c r="AD184" i="12"/>
  <c r="AE184" i="12"/>
  <c r="AF184" i="12"/>
  <c r="AG184" i="12"/>
  <c r="AH184" i="12"/>
  <c r="AI184" i="12"/>
  <c r="AJ184" i="12"/>
  <c r="AK184" i="12"/>
  <c r="AL184" i="12"/>
  <c r="AM184" i="12"/>
  <c r="AN184" i="12"/>
  <c r="AO184" i="12"/>
  <c r="AP184" i="12"/>
  <c r="AQ184" i="12"/>
  <c r="AR184" i="12"/>
  <c r="AS184" i="12"/>
  <c r="AT184" i="12"/>
  <c r="AU184" i="12"/>
  <c r="AV184" i="12"/>
  <c r="AW184" i="12"/>
  <c r="AX184" i="12"/>
  <c r="AY184" i="12"/>
  <c r="AZ184" i="12"/>
  <c r="BA184" i="12"/>
  <c r="BB184" i="12"/>
  <c r="BC184" i="12"/>
  <c r="BD184" i="12"/>
  <c r="BE184" i="12"/>
  <c r="BF184" i="12"/>
  <c r="BG184" i="12"/>
  <c r="A185" i="12"/>
  <c r="B185" i="12"/>
  <c r="C185" i="12"/>
  <c r="D185" i="12"/>
  <c r="E185" i="12"/>
  <c r="F185" i="12"/>
  <c r="G185" i="12"/>
  <c r="H185" i="12"/>
  <c r="I185" i="12"/>
  <c r="J185" i="12"/>
  <c r="K185" i="12"/>
  <c r="L185" i="12"/>
  <c r="M185" i="12"/>
  <c r="N185" i="12"/>
  <c r="O185" i="12"/>
  <c r="P185" i="12"/>
  <c r="Q185" i="12"/>
  <c r="R185" i="12"/>
  <c r="S185" i="12"/>
  <c r="T185" i="12"/>
  <c r="V185" i="12"/>
  <c r="AB185" i="12"/>
  <c r="AC185" i="12"/>
  <c r="AD185" i="12"/>
  <c r="AE185" i="12"/>
  <c r="AF185" i="12"/>
  <c r="AG185" i="12"/>
  <c r="AH185" i="12"/>
  <c r="AI185" i="12"/>
  <c r="AJ185" i="12"/>
  <c r="AK185" i="12"/>
  <c r="AL185" i="12"/>
  <c r="AM185" i="12"/>
  <c r="AN185" i="12"/>
  <c r="AO185" i="12"/>
  <c r="AP185" i="12"/>
  <c r="AQ185" i="12"/>
  <c r="AR185" i="12"/>
  <c r="AS185" i="12"/>
  <c r="AT185" i="12"/>
  <c r="AU185" i="12"/>
  <c r="AV185" i="12"/>
  <c r="AW185" i="12"/>
  <c r="AX185" i="12"/>
  <c r="AY185" i="12"/>
  <c r="AZ185" i="12"/>
  <c r="BA185" i="12"/>
  <c r="BB185" i="12"/>
  <c r="A186" i="12"/>
  <c r="B186" i="12"/>
  <c r="C186" i="12"/>
  <c r="D186" i="12"/>
  <c r="E186" i="12"/>
  <c r="F186" i="12"/>
  <c r="G186" i="12"/>
  <c r="H186" i="12"/>
  <c r="I186" i="12"/>
  <c r="J186" i="12"/>
  <c r="K186" i="12"/>
  <c r="L186" i="12"/>
  <c r="M186" i="12"/>
  <c r="N186" i="12"/>
  <c r="O186" i="12"/>
  <c r="P186" i="12"/>
  <c r="Q186" i="12"/>
  <c r="R186" i="12"/>
  <c r="S186" i="12"/>
  <c r="T186" i="12"/>
  <c r="V186" i="12"/>
  <c r="AB186" i="12"/>
  <c r="AC186" i="12"/>
  <c r="AD186" i="12"/>
  <c r="AE186" i="12"/>
  <c r="AF186" i="12"/>
  <c r="AG186" i="12"/>
  <c r="AH186" i="12"/>
  <c r="AI186" i="12"/>
  <c r="AJ186" i="12"/>
  <c r="AK186" i="12"/>
  <c r="AL186" i="12"/>
  <c r="AM186" i="12"/>
  <c r="AN186" i="12"/>
  <c r="AO186" i="12"/>
  <c r="AP186" i="12"/>
  <c r="AQ186" i="12"/>
  <c r="AR186" i="12"/>
  <c r="AS186" i="12"/>
  <c r="AT186" i="12"/>
  <c r="AU186" i="12"/>
  <c r="AV186" i="12"/>
  <c r="AW186" i="12"/>
  <c r="AX186" i="12"/>
  <c r="AY186" i="12"/>
  <c r="AZ186" i="12"/>
  <c r="BA186" i="12"/>
  <c r="BB186" i="12"/>
  <c r="BC186" i="12"/>
  <c r="BD186" i="12"/>
  <c r="BE186" i="12"/>
  <c r="BF186" i="12"/>
  <c r="BG186" i="12"/>
  <c r="A187" i="12"/>
  <c r="B187" i="12"/>
  <c r="C187" i="12"/>
  <c r="D187" i="12"/>
  <c r="E187" i="12"/>
  <c r="F187" i="12"/>
  <c r="G187" i="12"/>
  <c r="H187" i="12"/>
  <c r="I187" i="12"/>
  <c r="J187" i="12"/>
  <c r="K187" i="12"/>
  <c r="L187" i="12"/>
  <c r="M187" i="12"/>
  <c r="N187" i="12"/>
  <c r="O187" i="12"/>
  <c r="P187" i="12"/>
  <c r="Q187" i="12"/>
  <c r="R187" i="12"/>
  <c r="S187" i="12"/>
  <c r="T187" i="12"/>
  <c r="V187" i="12"/>
  <c r="AB187" i="12"/>
  <c r="AC187" i="12"/>
  <c r="AD187" i="12"/>
  <c r="AE187" i="12"/>
  <c r="AF187" i="12"/>
  <c r="AG187" i="12"/>
  <c r="AH187" i="12"/>
  <c r="AI187" i="12"/>
  <c r="AJ187" i="12"/>
  <c r="AK187" i="12"/>
  <c r="AL187" i="12"/>
  <c r="AM187" i="12"/>
  <c r="AN187" i="12"/>
  <c r="AO187" i="12"/>
  <c r="AP187" i="12"/>
  <c r="AQ187" i="12"/>
  <c r="AR187" i="12"/>
  <c r="AS187" i="12"/>
  <c r="AT187" i="12"/>
  <c r="AU187" i="12"/>
  <c r="AV187" i="12"/>
  <c r="AW187" i="12"/>
  <c r="AX187" i="12"/>
  <c r="AY187" i="12"/>
  <c r="AZ187" i="12"/>
  <c r="BA187" i="12"/>
  <c r="BB187" i="12"/>
  <c r="A188" i="12"/>
  <c r="B188" i="12"/>
  <c r="C188" i="12"/>
  <c r="D188" i="12"/>
  <c r="E188" i="12"/>
  <c r="F188" i="12"/>
  <c r="G188" i="12"/>
  <c r="H188" i="12"/>
  <c r="I188" i="12"/>
  <c r="J188" i="12"/>
  <c r="K188" i="12"/>
  <c r="L188" i="12"/>
  <c r="M188" i="12"/>
  <c r="N188" i="12"/>
  <c r="O188" i="12"/>
  <c r="P188" i="12"/>
  <c r="Q188" i="12"/>
  <c r="R188" i="12"/>
  <c r="S188" i="12"/>
  <c r="T188" i="12"/>
  <c r="V188" i="12"/>
  <c r="AB188" i="12"/>
  <c r="AC188" i="12"/>
  <c r="AD188" i="12"/>
  <c r="AE188" i="12"/>
  <c r="AF188" i="12"/>
  <c r="AG188" i="12"/>
  <c r="AH188" i="12"/>
  <c r="AI188" i="12"/>
  <c r="AJ188" i="12"/>
  <c r="AK188" i="12"/>
  <c r="AL188" i="12"/>
  <c r="AM188" i="12"/>
  <c r="AN188" i="12"/>
  <c r="AO188" i="12"/>
  <c r="AP188" i="12"/>
  <c r="AQ188" i="12"/>
  <c r="AR188" i="12"/>
  <c r="AS188" i="12"/>
  <c r="AT188" i="12"/>
  <c r="AU188" i="12"/>
  <c r="AV188" i="12"/>
  <c r="AW188" i="12"/>
  <c r="AX188" i="12"/>
  <c r="AY188" i="12"/>
  <c r="AZ188" i="12"/>
  <c r="BA188" i="12"/>
  <c r="BB188" i="12"/>
  <c r="A189" i="12"/>
  <c r="B189" i="12"/>
  <c r="C189" i="12"/>
  <c r="D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S189" i="12"/>
  <c r="T189" i="12"/>
  <c r="V189" i="12"/>
  <c r="AB189" i="12"/>
  <c r="AC189" i="12"/>
  <c r="AD189" i="12"/>
  <c r="AE189" i="12"/>
  <c r="AF189" i="12"/>
  <c r="AG189" i="12"/>
  <c r="AH189" i="12"/>
  <c r="AI189" i="12"/>
  <c r="AJ189" i="12"/>
  <c r="AK189" i="12"/>
  <c r="AL189" i="12"/>
  <c r="AM189" i="12"/>
  <c r="AN189" i="12"/>
  <c r="AO189" i="12"/>
  <c r="AP189" i="12"/>
  <c r="AQ189" i="12"/>
  <c r="AR189" i="12"/>
  <c r="AS189" i="12"/>
  <c r="AT189" i="12"/>
  <c r="AU189" i="12"/>
  <c r="AV189" i="12"/>
  <c r="AW189" i="12"/>
  <c r="AX189" i="12"/>
  <c r="AY189" i="12"/>
  <c r="AZ189" i="12"/>
  <c r="BA189" i="12"/>
  <c r="BB189" i="12"/>
  <c r="BC189" i="12"/>
  <c r="BD189" i="12"/>
  <c r="BE189" i="12"/>
  <c r="BF189" i="12"/>
  <c r="BG189" i="12"/>
  <c r="A190" i="12"/>
  <c r="B190" i="12"/>
  <c r="C190" i="12"/>
  <c r="D190" i="12"/>
  <c r="E190" i="12"/>
  <c r="F190" i="12"/>
  <c r="G190" i="12"/>
  <c r="H190" i="12"/>
  <c r="I190" i="12"/>
  <c r="J190" i="12"/>
  <c r="K190" i="12"/>
  <c r="L190" i="12"/>
  <c r="M190" i="12"/>
  <c r="N190" i="12"/>
  <c r="O190" i="12"/>
  <c r="P190" i="12"/>
  <c r="Q190" i="12"/>
  <c r="R190" i="12"/>
  <c r="S190" i="12"/>
  <c r="T190" i="12"/>
  <c r="V190" i="12"/>
  <c r="AB190" i="12"/>
  <c r="AC190" i="12"/>
  <c r="AD190" i="12"/>
  <c r="AE190" i="12"/>
  <c r="AF190" i="12"/>
  <c r="AG190" i="12"/>
  <c r="AH190" i="12"/>
  <c r="AI190" i="12"/>
  <c r="AJ190" i="12"/>
  <c r="AK190" i="12"/>
  <c r="AL190" i="12"/>
  <c r="AM190" i="12"/>
  <c r="AN190" i="12"/>
  <c r="AO190" i="12"/>
  <c r="AP190" i="12"/>
  <c r="AQ190" i="12"/>
  <c r="AR190" i="12"/>
  <c r="AS190" i="12"/>
  <c r="AT190" i="12"/>
  <c r="AU190" i="12"/>
  <c r="AV190" i="12"/>
  <c r="AW190" i="12"/>
  <c r="AX190" i="12"/>
  <c r="AY190" i="12"/>
  <c r="AZ190" i="12"/>
  <c r="BA190" i="12"/>
  <c r="BB190" i="12"/>
  <c r="A191" i="12"/>
  <c r="B191" i="12"/>
  <c r="C191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S191" i="12"/>
  <c r="T191" i="12"/>
  <c r="V191" i="12"/>
  <c r="AB191" i="12"/>
  <c r="AC191" i="12"/>
  <c r="AD191" i="12"/>
  <c r="AE191" i="12"/>
  <c r="AF191" i="12"/>
  <c r="AG191" i="12"/>
  <c r="AH191" i="12"/>
  <c r="AI191" i="12"/>
  <c r="AJ191" i="12"/>
  <c r="AK191" i="12"/>
  <c r="AL191" i="12"/>
  <c r="AM191" i="12"/>
  <c r="AN191" i="12"/>
  <c r="AO191" i="12"/>
  <c r="AP191" i="12"/>
  <c r="AQ191" i="12"/>
  <c r="AR191" i="12"/>
  <c r="AS191" i="12"/>
  <c r="AT191" i="12"/>
  <c r="AU191" i="12"/>
  <c r="AV191" i="12"/>
  <c r="AW191" i="12"/>
  <c r="AX191" i="12"/>
  <c r="AY191" i="12"/>
  <c r="AZ191" i="12"/>
  <c r="BA191" i="12"/>
  <c r="BB191" i="12"/>
  <c r="BC191" i="12"/>
  <c r="BD191" i="12"/>
  <c r="BE191" i="12"/>
  <c r="BF191" i="12"/>
  <c r="BG191" i="12"/>
  <c r="A192" i="12"/>
  <c r="B192" i="12"/>
  <c r="C192" i="12"/>
  <c r="D192" i="12"/>
  <c r="E192" i="12"/>
  <c r="F192" i="12"/>
  <c r="G192" i="12"/>
  <c r="H192" i="12"/>
  <c r="I192" i="12"/>
  <c r="J192" i="12"/>
  <c r="K192" i="12"/>
  <c r="L192" i="12"/>
  <c r="M192" i="12"/>
  <c r="N192" i="12"/>
  <c r="O192" i="12"/>
  <c r="P192" i="12"/>
  <c r="Q192" i="12"/>
  <c r="R192" i="12"/>
  <c r="S192" i="12"/>
  <c r="T192" i="12"/>
  <c r="V192" i="12"/>
  <c r="AB192" i="12"/>
  <c r="AC192" i="12"/>
  <c r="AD192" i="12"/>
  <c r="AE192" i="12"/>
  <c r="AF192" i="12"/>
  <c r="AG192" i="12"/>
  <c r="AH192" i="12"/>
  <c r="AI192" i="12"/>
  <c r="AJ192" i="12"/>
  <c r="AK192" i="12"/>
  <c r="AL192" i="12"/>
  <c r="AM192" i="12"/>
  <c r="AN192" i="12"/>
  <c r="AO192" i="12"/>
  <c r="AP192" i="12"/>
  <c r="AQ192" i="12"/>
  <c r="AR192" i="12"/>
  <c r="AS192" i="12"/>
  <c r="AT192" i="12"/>
  <c r="AU192" i="12"/>
  <c r="AV192" i="12"/>
  <c r="AW192" i="12"/>
  <c r="AX192" i="12"/>
  <c r="AY192" i="12"/>
  <c r="AZ192" i="12"/>
  <c r="BA192" i="12"/>
  <c r="BB192" i="12"/>
  <c r="A193" i="12"/>
  <c r="B193" i="12"/>
  <c r="C193" i="12"/>
  <c r="D193" i="12"/>
  <c r="E193" i="12"/>
  <c r="F193" i="12"/>
  <c r="G193" i="12"/>
  <c r="H193" i="12"/>
  <c r="I193" i="12"/>
  <c r="J193" i="12"/>
  <c r="K193" i="12"/>
  <c r="L193" i="12"/>
  <c r="M193" i="12"/>
  <c r="N193" i="12"/>
  <c r="O193" i="12"/>
  <c r="P193" i="12"/>
  <c r="Q193" i="12"/>
  <c r="R193" i="12"/>
  <c r="S193" i="12"/>
  <c r="T193" i="12"/>
  <c r="V193" i="12"/>
  <c r="AB193" i="12"/>
  <c r="AC193" i="12"/>
  <c r="AD193" i="12"/>
  <c r="AE193" i="12"/>
  <c r="AF193" i="12"/>
  <c r="AG193" i="12"/>
  <c r="AH193" i="12"/>
  <c r="AI193" i="12"/>
  <c r="AJ193" i="12"/>
  <c r="AK193" i="12"/>
  <c r="AL193" i="12"/>
  <c r="AM193" i="12"/>
  <c r="AN193" i="12"/>
  <c r="AO193" i="12"/>
  <c r="AP193" i="12"/>
  <c r="AQ193" i="12"/>
  <c r="AR193" i="12"/>
  <c r="AS193" i="12"/>
  <c r="AT193" i="12"/>
  <c r="AU193" i="12"/>
  <c r="AV193" i="12"/>
  <c r="AW193" i="12"/>
  <c r="AX193" i="12"/>
  <c r="AY193" i="12"/>
  <c r="AZ193" i="12"/>
  <c r="BA193" i="12"/>
  <c r="BB193" i="12"/>
  <c r="A194" i="12"/>
  <c r="B194" i="12"/>
  <c r="C194" i="12"/>
  <c r="D194" i="12"/>
  <c r="E194" i="12"/>
  <c r="F194" i="12"/>
  <c r="G194" i="12"/>
  <c r="H194" i="12"/>
  <c r="I194" i="12"/>
  <c r="J194" i="12"/>
  <c r="K194" i="12"/>
  <c r="L194" i="12"/>
  <c r="M194" i="12"/>
  <c r="N194" i="12"/>
  <c r="O194" i="12"/>
  <c r="P194" i="12"/>
  <c r="Q194" i="12"/>
  <c r="R194" i="12"/>
  <c r="S194" i="12"/>
  <c r="T194" i="12"/>
  <c r="V194" i="12"/>
  <c r="AB194" i="12"/>
  <c r="AC194" i="12"/>
  <c r="AD194" i="12"/>
  <c r="AE194" i="12"/>
  <c r="AF194" i="12"/>
  <c r="AG194" i="12"/>
  <c r="AH194" i="12"/>
  <c r="AI194" i="12"/>
  <c r="AJ194" i="12"/>
  <c r="AK194" i="12"/>
  <c r="AL194" i="12"/>
  <c r="AM194" i="12"/>
  <c r="AN194" i="12"/>
  <c r="AO194" i="12"/>
  <c r="AP194" i="12"/>
  <c r="AQ194" i="12"/>
  <c r="AR194" i="12"/>
  <c r="AS194" i="12"/>
  <c r="AT194" i="12"/>
  <c r="AU194" i="12"/>
  <c r="AV194" i="12"/>
  <c r="AW194" i="12"/>
  <c r="AX194" i="12"/>
  <c r="AY194" i="12"/>
  <c r="AZ194" i="12"/>
  <c r="BA194" i="12"/>
  <c r="BB194" i="12"/>
  <c r="A195" i="12"/>
  <c r="B195" i="12"/>
  <c r="C195" i="12"/>
  <c r="D195" i="12"/>
  <c r="E195" i="12"/>
  <c r="F195" i="12"/>
  <c r="G195" i="12"/>
  <c r="H195" i="12"/>
  <c r="I195" i="12"/>
  <c r="J195" i="12"/>
  <c r="K195" i="12"/>
  <c r="L195" i="12"/>
  <c r="M195" i="12"/>
  <c r="N195" i="12"/>
  <c r="O195" i="12"/>
  <c r="P195" i="12"/>
  <c r="Q195" i="12"/>
  <c r="R195" i="12"/>
  <c r="S195" i="12"/>
  <c r="T195" i="12"/>
  <c r="V195" i="12"/>
  <c r="AB195" i="12"/>
  <c r="AC195" i="12"/>
  <c r="AD195" i="12"/>
  <c r="AE195" i="12"/>
  <c r="AF195" i="12"/>
  <c r="AG195" i="12"/>
  <c r="AH195" i="12"/>
  <c r="AI195" i="12"/>
  <c r="AJ195" i="12"/>
  <c r="AK195" i="12"/>
  <c r="AL195" i="12"/>
  <c r="AM195" i="12"/>
  <c r="AN195" i="12"/>
  <c r="AO195" i="12"/>
  <c r="AP195" i="12"/>
  <c r="AQ195" i="12"/>
  <c r="AR195" i="12"/>
  <c r="AS195" i="12"/>
  <c r="AT195" i="12"/>
  <c r="AU195" i="12"/>
  <c r="AV195" i="12"/>
  <c r="AW195" i="12"/>
  <c r="AX195" i="12"/>
  <c r="AY195" i="12"/>
  <c r="AZ195" i="12"/>
  <c r="BA195" i="12"/>
  <c r="BB195" i="12"/>
  <c r="A196" i="12"/>
  <c r="B196" i="12"/>
  <c r="C196" i="12"/>
  <c r="D196" i="12"/>
  <c r="E196" i="12"/>
  <c r="F196" i="12"/>
  <c r="G196" i="12"/>
  <c r="H196" i="12"/>
  <c r="I196" i="12"/>
  <c r="J196" i="12"/>
  <c r="K196" i="12"/>
  <c r="L196" i="12"/>
  <c r="M196" i="12"/>
  <c r="N196" i="12"/>
  <c r="O196" i="12"/>
  <c r="P196" i="12"/>
  <c r="Q196" i="12"/>
  <c r="R196" i="12"/>
  <c r="S196" i="12"/>
  <c r="T196" i="12"/>
  <c r="V196" i="12"/>
  <c r="AB196" i="12"/>
  <c r="AC196" i="12"/>
  <c r="AD196" i="12"/>
  <c r="AE196" i="12"/>
  <c r="AF196" i="12"/>
  <c r="AG196" i="12"/>
  <c r="AH196" i="12"/>
  <c r="AI196" i="12"/>
  <c r="AJ196" i="12"/>
  <c r="AK196" i="12"/>
  <c r="AL196" i="12"/>
  <c r="AM196" i="12"/>
  <c r="AN196" i="12"/>
  <c r="AO196" i="12"/>
  <c r="AP196" i="12"/>
  <c r="AQ196" i="12"/>
  <c r="AR196" i="12"/>
  <c r="AS196" i="12"/>
  <c r="AT196" i="12"/>
  <c r="AU196" i="12"/>
  <c r="AV196" i="12"/>
  <c r="AW196" i="12"/>
  <c r="AX196" i="12"/>
  <c r="AY196" i="12"/>
  <c r="AZ196" i="12"/>
  <c r="BA196" i="12"/>
  <c r="BB196" i="12"/>
  <c r="BC196" i="12"/>
  <c r="BD196" i="12"/>
  <c r="BE196" i="12"/>
  <c r="BF196" i="12"/>
  <c r="BG196" i="12"/>
  <c r="A197" i="12"/>
  <c r="B197" i="12"/>
  <c r="C197" i="12"/>
  <c r="D197" i="12"/>
  <c r="E197" i="12"/>
  <c r="F197" i="12"/>
  <c r="G197" i="12"/>
  <c r="H197" i="12"/>
  <c r="I197" i="12"/>
  <c r="J197" i="12"/>
  <c r="K197" i="12"/>
  <c r="L197" i="12"/>
  <c r="M197" i="12"/>
  <c r="N197" i="12"/>
  <c r="O197" i="12"/>
  <c r="P197" i="12"/>
  <c r="Q197" i="12"/>
  <c r="R197" i="12"/>
  <c r="S197" i="12"/>
  <c r="T197" i="12"/>
  <c r="V197" i="12"/>
  <c r="AB197" i="12"/>
  <c r="AC197" i="12"/>
  <c r="AD197" i="12"/>
  <c r="AE197" i="12"/>
  <c r="AF197" i="12"/>
  <c r="AG197" i="12"/>
  <c r="AH197" i="12"/>
  <c r="AI197" i="12"/>
  <c r="AJ197" i="12"/>
  <c r="AK197" i="12"/>
  <c r="AL197" i="12"/>
  <c r="AM197" i="12"/>
  <c r="AN197" i="12"/>
  <c r="AO197" i="12"/>
  <c r="AP197" i="12"/>
  <c r="AQ197" i="12"/>
  <c r="AR197" i="12"/>
  <c r="AS197" i="12"/>
  <c r="AT197" i="12"/>
  <c r="AU197" i="12"/>
  <c r="AV197" i="12"/>
  <c r="AW197" i="12"/>
  <c r="AX197" i="12"/>
  <c r="AY197" i="12"/>
  <c r="AZ197" i="12"/>
  <c r="BA197" i="12"/>
  <c r="BB197" i="12"/>
  <c r="A198" i="12"/>
  <c r="B198" i="12"/>
  <c r="C198" i="12"/>
  <c r="D198" i="12"/>
  <c r="E198" i="12"/>
  <c r="F198" i="12"/>
  <c r="G198" i="12"/>
  <c r="H198" i="12"/>
  <c r="I198" i="12"/>
  <c r="J198" i="12"/>
  <c r="K198" i="12"/>
  <c r="L198" i="12"/>
  <c r="M198" i="12"/>
  <c r="N198" i="12"/>
  <c r="O198" i="12"/>
  <c r="P198" i="12"/>
  <c r="Q198" i="12"/>
  <c r="R198" i="12"/>
  <c r="S198" i="12"/>
  <c r="T198" i="12"/>
  <c r="V198" i="12"/>
  <c r="AB198" i="12"/>
  <c r="AC198" i="12"/>
  <c r="AD198" i="12"/>
  <c r="AE198" i="12"/>
  <c r="AF198" i="12"/>
  <c r="AG198" i="12"/>
  <c r="AH198" i="12"/>
  <c r="AI198" i="12"/>
  <c r="AJ198" i="12"/>
  <c r="AK198" i="12"/>
  <c r="AL198" i="12"/>
  <c r="AM198" i="12"/>
  <c r="AN198" i="12"/>
  <c r="AO198" i="12"/>
  <c r="AP198" i="12"/>
  <c r="AQ198" i="12"/>
  <c r="AR198" i="12"/>
  <c r="AS198" i="12"/>
  <c r="AT198" i="12"/>
  <c r="AU198" i="12"/>
  <c r="AV198" i="12"/>
  <c r="AW198" i="12"/>
  <c r="AX198" i="12"/>
  <c r="AY198" i="12"/>
  <c r="AZ198" i="12"/>
  <c r="BA198" i="12"/>
  <c r="BB198" i="12"/>
  <c r="BC198" i="12"/>
  <c r="BD198" i="12"/>
  <c r="BE198" i="12"/>
  <c r="BF198" i="12"/>
  <c r="BG198" i="12"/>
  <c r="A199" i="12"/>
  <c r="B199" i="12"/>
  <c r="C199" i="12"/>
  <c r="D199" i="12"/>
  <c r="E199" i="12"/>
  <c r="F199" i="12"/>
  <c r="G199" i="12"/>
  <c r="H199" i="12"/>
  <c r="I199" i="12"/>
  <c r="J199" i="12"/>
  <c r="K199" i="12"/>
  <c r="L199" i="12"/>
  <c r="M199" i="12"/>
  <c r="N199" i="12"/>
  <c r="O199" i="12"/>
  <c r="P199" i="12"/>
  <c r="Q199" i="12"/>
  <c r="R199" i="12"/>
  <c r="S199" i="12"/>
  <c r="T199" i="12"/>
  <c r="V199" i="12"/>
  <c r="AB199" i="12"/>
  <c r="AC199" i="12"/>
  <c r="AD199" i="12"/>
  <c r="AE199" i="12"/>
  <c r="AF199" i="12"/>
  <c r="AG199" i="12"/>
  <c r="AH199" i="12"/>
  <c r="AI199" i="12"/>
  <c r="AJ199" i="12"/>
  <c r="AK199" i="12"/>
  <c r="AL199" i="12"/>
  <c r="AM199" i="12"/>
  <c r="AN199" i="12"/>
  <c r="AO199" i="12"/>
  <c r="AP199" i="12"/>
  <c r="AQ199" i="12"/>
  <c r="AR199" i="12"/>
  <c r="AS199" i="12"/>
  <c r="AT199" i="12"/>
  <c r="AU199" i="12"/>
  <c r="AV199" i="12"/>
  <c r="AW199" i="12"/>
  <c r="AX199" i="12"/>
  <c r="AY199" i="12"/>
  <c r="AZ199" i="12"/>
  <c r="BA199" i="12"/>
  <c r="BB199" i="12"/>
  <c r="A200" i="12"/>
  <c r="B200" i="12"/>
  <c r="C200" i="12"/>
  <c r="D200" i="12"/>
  <c r="E200" i="12"/>
  <c r="F200" i="12"/>
  <c r="G200" i="12"/>
  <c r="H200" i="12"/>
  <c r="I200" i="12"/>
  <c r="J200" i="12"/>
  <c r="K200" i="12"/>
  <c r="L200" i="12"/>
  <c r="M200" i="12"/>
  <c r="N200" i="12"/>
  <c r="O200" i="12"/>
  <c r="P200" i="12"/>
  <c r="Q200" i="12"/>
  <c r="R200" i="12"/>
  <c r="S200" i="12"/>
  <c r="T200" i="12"/>
  <c r="V200" i="12"/>
  <c r="AB200" i="12"/>
  <c r="AC200" i="12"/>
  <c r="AD200" i="12"/>
  <c r="AE200" i="12"/>
  <c r="AF200" i="12"/>
  <c r="AG200" i="12"/>
  <c r="AH200" i="12"/>
  <c r="AI200" i="12"/>
  <c r="AJ200" i="12"/>
  <c r="AK200" i="12"/>
  <c r="AL200" i="12"/>
  <c r="AM200" i="12"/>
  <c r="AN200" i="12"/>
  <c r="AO200" i="12"/>
  <c r="AP200" i="12"/>
  <c r="AQ200" i="12"/>
  <c r="AR200" i="12"/>
  <c r="AS200" i="12"/>
  <c r="AT200" i="12"/>
  <c r="AU200" i="12"/>
  <c r="AV200" i="12"/>
  <c r="AW200" i="12"/>
  <c r="AX200" i="12"/>
  <c r="AY200" i="12"/>
  <c r="AZ200" i="12"/>
  <c r="BA200" i="12"/>
  <c r="BB200" i="12"/>
  <c r="A201" i="12"/>
  <c r="B201" i="12"/>
  <c r="C201" i="12"/>
  <c r="D201" i="12"/>
  <c r="E201" i="12"/>
  <c r="F201" i="12"/>
  <c r="G201" i="12"/>
  <c r="H201" i="12"/>
  <c r="I201" i="12"/>
  <c r="J201" i="12"/>
  <c r="K201" i="12"/>
  <c r="L201" i="12"/>
  <c r="M201" i="12"/>
  <c r="N201" i="12"/>
  <c r="O201" i="12"/>
  <c r="P201" i="12"/>
  <c r="Q201" i="12"/>
  <c r="R201" i="12"/>
  <c r="S201" i="12"/>
  <c r="T201" i="12"/>
  <c r="V201" i="12"/>
  <c r="AB201" i="12"/>
  <c r="AC201" i="12"/>
  <c r="AD201" i="12"/>
  <c r="AE201" i="12"/>
  <c r="AF201" i="12"/>
  <c r="AG201" i="12"/>
  <c r="AH201" i="12"/>
  <c r="AI201" i="12"/>
  <c r="AJ201" i="12"/>
  <c r="AK201" i="12"/>
  <c r="AL201" i="12"/>
  <c r="AM201" i="12"/>
  <c r="AN201" i="12"/>
  <c r="AO201" i="12"/>
  <c r="AP201" i="12"/>
  <c r="AQ201" i="12"/>
  <c r="AR201" i="12"/>
  <c r="AS201" i="12"/>
  <c r="AT201" i="12"/>
  <c r="AU201" i="12"/>
  <c r="AV201" i="12"/>
  <c r="AW201" i="12"/>
  <c r="AX201" i="12"/>
  <c r="AY201" i="12"/>
  <c r="AZ201" i="12"/>
  <c r="BA201" i="12"/>
  <c r="BB201" i="12"/>
  <c r="A202" i="12"/>
  <c r="B202" i="12"/>
  <c r="C202" i="12"/>
  <c r="D202" i="12"/>
  <c r="E202" i="12"/>
  <c r="F202" i="12"/>
  <c r="G202" i="12"/>
  <c r="H202" i="12"/>
  <c r="I202" i="12"/>
  <c r="J202" i="12"/>
  <c r="K202" i="12"/>
  <c r="L202" i="12"/>
  <c r="M202" i="12"/>
  <c r="N202" i="12"/>
  <c r="O202" i="12"/>
  <c r="P202" i="12"/>
  <c r="Q202" i="12"/>
  <c r="R202" i="12"/>
  <c r="S202" i="12"/>
  <c r="T202" i="12"/>
  <c r="V202" i="12"/>
  <c r="AB202" i="12"/>
  <c r="AC202" i="12"/>
  <c r="AD202" i="12"/>
  <c r="AE202" i="12"/>
  <c r="AF202" i="12"/>
  <c r="AG202" i="12"/>
  <c r="AH202" i="12"/>
  <c r="AI202" i="12"/>
  <c r="AJ202" i="12"/>
  <c r="AK202" i="12"/>
  <c r="AL202" i="12"/>
  <c r="AM202" i="12"/>
  <c r="AN202" i="12"/>
  <c r="AO202" i="12"/>
  <c r="AP202" i="12"/>
  <c r="AQ202" i="12"/>
  <c r="AR202" i="12"/>
  <c r="AS202" i="12"/>
  <c r="AT202" i="12"/>
  <c r="AU202" i="12"/>
  <c r="AV202" i="12"/>
  <c r="AW202" i="12"/>
  <c r="AX202" i="12"/>
  <c r="AY202" i="12"/>
  <c r="AZ202" i="12"/>
  <c r="BA202" i="12"/>
  <c r="BB202" i="12"/>
  <c r="A203" i="12"/>
  <c r="B203" i="12"/>
  <c r="C203" i="12"/>
  <c r="D203" i="12"/>
  <c r="E203" i="12"/>
  <c r="F203" i="12"/>
  <c r="G203" i="12"/>
  <c r="H203" i="12"/>
  <c r="I203" i="12"/>
  <c r="J203" i="12"/>
  <c r="K203" i="12"/>
  <c r="L203" i="12"/>
  <c r="M203" i="12"/>
  <c r="N203" i="12"/>
  <c r="O203" i="12"/>
  <c r="P203" i="12"/>
  <c r="Q203" i="12"/>
  <c r="R203" i="12"/>
  <c r="S203" i="12"/>
  <c r="T203" i="12"/>
  <c r="V203" i="12"/>
  <c r="AB203" i="12"/>
  <c r="AC203" i="12"/>
  <c r="AD203" i="12"/>
  <c r="AE203" i="12"/>
  <c r="AF203" i="12"/>
  <c r="AG203" i="12"/>
  <c r="AH203" i="12"/>
  <c r="AI203" i="12"/>
  <c r="AJ203" i="12"/>
  <c r="AK203" i="12"/>
  <c r="AL203" i="12"/>
  <c r="AM203" i="12"/>
  <c r="AN203" i="12"/>
  <c r="AO203" i="12"/>
  <c r="AP203" i="12"/>
  <c r="AQ203" i="12"/>
  <c r="AR203" i="12"/>
  <c r="AS203" i="12"/>
  <c r="AT203" i="12"/>
  <c r="AU203" i="12"/>
  <c r="AV203" i="12"/>
  <c r="AW203" i="12"/>
  <c r="AX203" i="12"/>
  <c r="AY203" i="12"/>
  <c r="AZ203" i="12"/>
  <c r="BA203" i="12"/>
  <c r="BB203" i="12"/>
  <c r="BC203" i="12"/>
  <c r="BD203" i="12"/>
  <c r="BE203" i="12"/>
  <c r="BF203" i="12"/>
  <c r="BG203" i="12"/>
  <c r="A204" i="12"/>
  <c r="B204" i="12"/>
  <c r="C204" i="12"/>
  <c r="D204" i="12"/>
  <c r="E204" i="12"/>
  <c r="F204" i="12"/>
  <c r="G204" i="12"/>
  <c r="H204" i="12"/>
  <c r="I204" i="12"/>
  <c r="J204" i="12"/>
  <c r="K204" i="12"/>
  <c r="L204" i="12"/>
  <c r="M204" i="12"/>
  <c r="N204" i="12"/>
  <c r="O204" i="12"/>
  <c r="P204" i="12"/>
  <c r="Q204" i="12"/>
  <c r="R204" i="12"/>
  <c r="S204" i="12"/>
  <c r="T204" i="12"/>
  <c r="V204" i="12"/>
  <c r="AB204" i="12"/>
  <c r="AC204" i="12"/>
  <c r="AD204" i="12"/>
  <c r="AE204" i="12"/>
  <c r="AF204" i="12"/>
  <c r="AG204" i="12"/>
  <c r="AH204" i="12"/>
  <c r="AI204" i="12"/>
  <c r="AJ204" i="12"/>
  <c r="AK204" i="12"/>
  <c r="AL204" i="12"/>
  <c r="AM204" i="12"/>
  <c r="AN204" i="12"/>
  <c r="AO204" i="12"/>
  <c r="AP204" i="12"/>
  <c r="AQ204" i="12"/>
  <c r="AR204" i="12"/>
  <c r="AS204" i="12"/>
  <c r="AT204" i="12"/>
  <c r="AU204" i="12"/>
  <c r="AV204" i="12"/>
  <c r="AW204" i="12"/>
  <c r="AX204" i="12"/>
  <c r="AY204" i="12"/>
  <c r="AZ204" i="12"/>
  <c r="BA204" i="12"/>
  <c r="BB204" i="12"/>
  <c r="BC204" i="12"/>
  <c r="BD204" i="12"/>
  <c r="BE204" i="12"/>
  <c r="BF204" i="12"/>
  <c r="BG204" i="12"/>
  <c r="A205" i="12"/>
  <c r="B205" i="12"/>
  <c r="C205" i="12"/>
  <c r="D205" i="12"/>
  <c r="E205" i="12"/>
  <c r="F205" i="12"/>
  <c r="G205" i="12"/>
  <c r="H205" i="12"/>
  <c r="I205" i="12"/>
  <c r="J205" i="12"/>
  <c r="K205" i="12"/>
  <c r="L205" i="12"/>
  <c r="M205" i="12"/>
  <c r="N205" i="12"/>
  <c r="O205" i="12"/>
  <c r="P205" i="12"/>
  <c r="Q205" i="12"/>
  <c r="R205" i="12"/>
  <c r="S205" i="12"/>
  <c r="T205" i="12"/>
  <c r="V205" i="12"/>
  <c r="AB205" i="12"/>
  <c r="AC205" i="12"/>
  <c r="AD205" i="12"/>
  <c r="AE205" i="12"/>
  <c r="AF205" i="12"/>
  <c r="AG205" i="12"/>
  <c r="AH205" i="12"/>
  <c r="AI205" i="12"/>
  <c r="AJ205" i="12"/>
  <c r="AK205" i="12"/>
  <c r="AL205" i="12"/>
  <c r="AM205" i="12"/>
  <c r="AN205" i="12"/>
  <c r="AO205" i="12"/>
  <c r="AP205" i="12"/>
  <c r="AQ205" i="12"/>
  <c r="AR205" i="12"/>
  <c r="AS205" i="12"/>
  <c r="AT205" i="12"/>
  <c r="AU205" i="12"/>
  <c r="AV205" i="12"/>
  <c r="AW205" i="12"/>
  <c r="AX205" i="12"/>
  <c r="AY205" i="12"/>
  <c r="AZ205" i="12"/>
  <c r="BA205" i="12"/>
  <c r="BB205" i="12"/>
  <c r="BC205" i="12"/>
  <c r="BD205" i="12"/>
  <c r="BE205" i="12"/>
  <c r="BF205" i="12"/>
  <c r="BG205" i="12"/>
  <c r="A206" i="12"/>
  <c r="B206" i="12"/>
  <c r="C206" i="12"/>
  <c r="D206" i="12"/>
  <c r="E206" i="12"/>
  <c r="F206" i="12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S206" i="12"/>
  <c r="T206" i="12"/>
  <c r="V206" i="12"/>
  <c r="AB206" i="12"/>
  <c r="AC206" i="12"/>
  <c r="AD206" i="12"/>
  <c r="AE206" i="12"/>
  <c r="AF206" i="12"/>
  <c r="AG206" i="12"/>
  <c r="AH206" i="12"/>
  <c r="AI206" i="12"/>
  <c r="AJ206" i="12"/>
  <c r="AK206" i="12"/>
  <c r="AL206" i="12"/>
  <c r="AM206" i="12"/>
  <c r="AN206" i="12"/>
  <c r="AO206" i="12"/>
  <c r="AP206" i="12"/>
  <c r="AQ206" i="12"/>
  <c r="AR206" i="12"/>
  <c r="AS206" i="12"/>
  <c r="AT206" i="12"/>
  <c r="AU206" i="12"/>
  <c r="AV206" i="12"/>
  <c r="AW206" i="12"/>
  <c r="AX206" i="12"/>
  <c r="AY206" i="12"/>
  <c r="AZ206" i="12"/>
  <c r="BA206" i="12"/>
  <c r="BB206" i="12"/>
  <c r="A207" i="12"/>
  <c r="B207" i="12"/>
  <c r="C207" i="12"/>
  <c r="D207" i="12"/>
  <c r="E207" i="12"/>
  <c r="F207" i="12"/>
  <c r="G207" i="12"/>
  <c r="H207" i="12"/>
  <c r="I207" i="12"/>
  <c r="J207" i="12"/>
  <c r="K207" i="12"/>
  <c r="L207" i="12"/>
  <c r="M207" i="12"/>
  <c r="N207" i="12"/>
  <c r="O207" i="12"/>
  <c r="P207" i="12"/>
  <c r="Q207" i="12"/>
  <c r="R207" i="12"/>
  <c r="S207" i="12"/>
  <c r="T207" i="12"/>
  <c r="V207" i="12"/>
  <c r="AB207" i="12"/>
  <c r="AC207" i="12"/>
  <c r="AD207" i="12"/>
  <c r="AE207" i="12"/>
  <c r="AF207" i="12"/>
  <c r="AG207" i="12"/>
  <c r="AH207" i="12"/>
  <c r="AI207" i="12"/>
  <c r="AJ207" i="12"/>
  <c r="AK207" i="12"/>
  <c r="AL207" i="12"/>
  <c r="AM207" i="12"/>
  <c r="AN207" i="12"/>
  <c r="AO207" i="12"/>
  <c r="AP207" i="12"/>
  <c r="AQ207" i="12"/>
  <c r="AR207" i="12"/>
  <c r="AS207" i="12"/>
  <c r="AT207" i="12"/>
  <c r="AU207" i="12"/>
  <c r="AV207" i="12"/>
  <c r="AW207" i="12"/>
  <c r="AX207" i="12"/>
  <c r="AY207" i="12"/>
  <c r="AZ207" i="12"/>
  <c r="BA207" i="12"/>
  <c r="BB207" i="12"/>
  <c r="A208" i="12"/>
  <c r="B208" i="12"/>
  <c r="C208" i="12"/>
  <c r="D208" i="12"/>
  <c r="E208" i="12"/>
  <c r="F208" i="12"/>
  <c r="G208" i="12"/>
  <c r="H208" i="12"/>
  <c r="I208" i="12"/>
  <c r="J208" i="12"/>
  <c r="K208" i="12"/>
  <c r="L208" i="12"/>
  <c r="M208" i="12"/>
  <c r="N208" i="12"/>
  <c r="O208" i="12"/>
  <c r="P208" i="12"/>
  <c r="Q208" i="12"/>
  <c r="R208" i="12"/>
  <c r="S208" i="12"/>
  <c r="T208" i="12"/>
  <c r="V208" i="12"/>
  <c r="AB208" i="12"/>
  <c r="AC208" i="12"/>
  <c r="AD208" i="12"/>
  <c r="AE208" i="12"/>
  <c r="AF208" i="12"/>
  <c r="AG208" i="12"/>
  <c r="AH208" i="12"/>
  <c r="AI208" i="12"/>
  <c r="AJ208" i="12"/>
  <c r="AK208" i="12"/>
  <c r="AL208" i="12"/>
  <c r="AM208" i="12"/>
  <c r="AN208" i="12"/>
  <c r="AO208" i="12"/>
  <c r="AP208" i="12"/>
  <c r="AQ208" i="12"/>
  <c r="AR208" i="12"/>
  <c r="AS208" i="12"/>
  <c r="AT208" i="12"/>
  <c r="AU208" i="12"/>
  <c r="AV208" i="12"/>
  <c r="AW208" i="12"/>
  <c r="AX208" i="12"/>
  <c r="AY208" i="12"/>
  <c r="AZ208" i="12"/>
  <c r="BA208" i="12"/>
  <c r="BB208" i="12"/>
  <c r="A209" i="12"/>
  <c r="B209" i="12"/>
  <c r="C209" i="12"/>
  <c r="D209" i="12"/>
  <c r="E209" i="12"/>
  <c r="F209" i="12"/>
  <c r="G209" i="12"/>
  <c r="H209" i="12"/>
  <c r="I209" i="12"/>
  <c r="J209" i="12"/>
  <c r="K209" i="12"/>
  <c r="L209" i="12"/>
  <c r="M209" i="12"/>
  <c r="N209" i="12"/>
  <c r="O209" i="12"/>
  <c r="P209" i="12"/>
  <c r="Q209" i="12"/>
  <c r="R209" i="12"/>
  <c r="S209" i="12"/>
  <c r="T209" i="12"/>
  <c r="V209" i="12"/>
  <c r="AB209" i="12"/>
  <c r="AC209" i="12"/>
  <c r="AD209" i="12"/>
  <c r="AE209" i="12"/>
  <c r="AF209" i="12"/>
  <c r="AG209" i="12"/>
  <c r="AH209" i="12"/>
  <c r="AI209" i="12"/>
  <c r="AJ209" i="12"/>
  <c r="AK209" i="12"/>
  <c r="AL209" i="12"/>
  <c r="AM209" i="12"/>
  <c r="AN209" i="12"/>
  <c r="AO209" i="12"/>
  <c r="AP209" i="12"/>
  <c r="AQ209" i="12"/>
  <c r="AR209" i="12"/>
  <c r="AS209" i="12"/>
  <c r="AT209" i="12"/>
  <c r="AU209" i="12"/>
  <c r="AV209" i="12"/>
  <c r="AW209" i="12"/>
  <c r="AX209" i="12"/>
  <c r="AY209" i="12"/>
  <c r="AZ209" i="12"/>
  <c r="BA209" i="12"/>
  <c r="BB209" i="12"/>
  <c r="A210" i="12"/>
  <c r="B210" i="12"/>
  <c r="C210" i="12"/>
  <c r="D210" i="12"/>
  <c r="E210" i="12"/>
  <c r="F210" i="12"/>
  <c r="G210" i="12"/>
  <c r="H210" i="12"/>
  <c r="I210" i="12"/>
  <c r="J210" i="12"/>
  <c r="K210" i="12"/>
  <c r="L210" i="12"/>
  <c r="M210" i="12"/>
  <c r="N210" i="12"/>
  <c r="O210" i="12"/>
  <c r="P210" i="12"/>
  <c r="Q210" i="12"/>
  <c r="R210" i="12"/>
  <c r="S210" i="12"/>
  <c r="T210" i="12"/>
  <c r="V210" i="12"/>
  <c r="AB210" i="12"/>
  <c r="AC210" i="12"/>
  <c r="AD210" i="12"/>
  <c r="AE210" i="12"/>
  <c r="AF210" i="12"/>
  <c r="AG210" i="12"/>
  <c r="AH210" i="12"/>
  <c r="AI210" i="12"/>
  <c r="AJ210" i="12"/>
  <c r="AK210" i="12"/>
  <c r="AL210" i="12"/>
  <c r="AM210" i="12"/>
  <c r="AN210" i="12"/>
  <c r="AO210" i="12"/>
  <c r="AP210" i="12"/>
  <c r="AQ210" i="12"/>
  <c r="AR210" i="12"/>
  <c r="AS210" i="12"/>
  <c r="AT210" i="12"/>
  <c r="AU210" i="12"/>
  <c r="AV210" i="12"/>
  <c r="AW210" i="12"/>
  <c r="AX210" i="12"/>
  <c r="AY210" i="12"/>
  <c r="AZ210" i="12"/>
  <c r="BA210" i="12"/>
  <c r="BB210" i="12"/>
  <c r="A211" i="12"/>
  <c r="B211" i="12"/>
  <c r="C211" i="12"/>
  <c r="D211" i="12"/>
  <c r="E211" i="12"/>
  <c r="F211" i="12"/>
  <c r="G211" i="12"/>
  <c r="H211" i="12"/>
  <c r="I211" i="12"/>
  <c r="J211" i="12"/>
  <c r="K211" i="12"/>
  <c r="L211" i="12"/>
  <c r="M211" i="12"/>
  <c r="N211" i="12"/>
  <c r="O211" i="12"/>
  <c r="P211" i="12"/>
  <c r="Q211" i="12"/>
  <c r="R211" i="12"/>
  <c r="S211" i="12"/>
  <c r="T211" i="12"/>
  <c r="V211" i="12"/>
  <c r="AB211" i="12"/>
  <c r="AC211" i="12"/>
  <c r="AD211" i="12"/>
  <c r="AE211" i="12"/>
  <c r="AF211" i="12"/>
  <c r="AG211" i="12"/>
  <c r="AH211" i="12"/>
  <c r="AI211" i="12"/>
  <c r="AJ211" i="12"/>
  <c r="AK211" i="12"/>
  <c r="AL211" i="12"/>
  <c r="AM211" i="12"/>
  <c r="AN211" i="12"/>
  <c r="AO211" i="12"/>
  <c r="AP211" i="12"/>
  <c r="AQ211" i="12"/>
  <c r="AR211" i="12"/>
  <c r="AS211" i="12"/>
  <c r="AT211" i="12"/>
  <c r="AU211" i="12"/>
  <c r="AV211" i="12"/>
  <c r="AW211" i="12"/>
  <c r="AX211" i="12"/>
  <c r="AY211" i="12"/>
  <c r="AZ211" i="12"/>
  <c r="BA211" i="12"/>
  <c r="BB211" i="12"/>
  <c r="BC211" i="12"/>
  <c r="BD211" i="12"/>
  <c r="BE211" i="12"/>
  <c r="BF211" i="12"/>
  <c r="BG211" i="12"/>
  <c r="A212" i="12"/>
  <c r="B212" i="12"/>
  <c r="C212" i="12"/>
  <c r="D212" i="12"/>
  <c r="E212" i="12"/>
  <c r="F212" i="12"/>
  <c r="G212" i="12"/>
  <c r="H212" i="12"/>
  <c r="I212" i="12"/>
  <c r="J212" i="12"/>
  <c r="K212" i="12"/>
  <c r="L212" i="12"/>
  <c r="M212" i="12"/>
  <c r="N212" i="12"/>
  <c r="O212" i="12"/>
  <c r="P212" i="12"/>
  <c r="Q212" i="12"/>
  <c r="R212" i="12"/>
  <c r="S212" i="12"/>
  <c r="T212" i="12"/>
  <c r="V212" i="12"/>
  <c r="AB212" i="12"/>
  <c r="AC212" i="12"/>
  <c r="AD212" i="12"/>
  <c r="AE212" i="12"/>
  <c r="AF212" i="12"/>
  <c r="AG212" i="12"/>
  <c r="AH212" i="12"/>
  <c r="AI212" i="12"/>
  <c r="AJ212" i="12"/>
  <c r="AK212" i="12"/>
  <c r="AL212" i="12"/>
  <c r="AM212" i="12"/>
  <c r="AN212" i="12"/>
  <c r="AO212" i="12"/>
  <c r="AP212" i="12"/>
  <c r="AQ212" i="12"/>
  <c r="AR212" i="12"/>
  <c r="AS212" i="12"/>
  <c r="AT212" i="12"/>
  <c r="AU212" i="12"/>
  <c r="AV212" i="12"/>
  <c r="AW212" i="12"/>
  <c r="AX212" i="12"/>
  <c r="AY212" i="12"/>
  <c r="AZ212" i="12"/>
  <c r="BA212" i="12"/>
  <c r="BB212" i="12"/>
  <c r="A213" i="12"/>
  <c r="B213" i="12"/>
  <c r="C213" i="12"/>
  <c r="D213" i="12"/>
  <c r="E213" i="12"/>
  <c r="F213" i="12"/>
  <c r="G213" i="12"/>
  <c r="H213" i="12"/>
  <c r="I213" i="12"/>
  <c r="J213" i="12"/>
  <c r="K213" i="12"/>
  <c r="L213" i="12"/>
  <c r="M213" i="12"/>
  <c r="N213" i="12"/>
  <c r="O213" i="12"/>
  <c r="P213" i="12"/>
  <c r="Q213" i="12"/>
  <c r="R213" i="12"/>
  <c r="S213" i="12"/>
  <c r="T213" i="12"/>
  <c r="V213" i="12"/>
  <c r="AB213" i="12"/>
  <c r="AC213" i="12"/>
  <c r="AD213" i="12"/>
  <c r="AE213" i="12"/>
  <c r="AF213" i="12"/>
  <c r="AG213" i="12"/>
  <c r="AH213" i="12"/>
  <c r="AI213" i="12"/>
  <c r="AJ213" i="12"/>
  <c r="AK213" i="12"/>
  <c r="AL213" i="12"/>
  <c r="AM213" i="12"/>
  <c r="AN213" i="12"/>
  <c r="AO213" i="12"/>
  <c r="AP213" i="12"/>
  <c r="AQ213" i="12"/>
  <c r="AR213" i="12"/>
  <c r="AS213" i="12"/>
  <c r="AT213" i="12"/>
  <c r="AU213" i="12"/>
  <c r="AV213" i="12"/>
  <c r="AW213" i="12"/>
  <c r="AX213" i="12"/>
  <c r="AY213" i="12"/>
  <c r="AZ213" i="12"/>
  <c r="BA213" i="12"/>
  <c r="BB213" i="12"/>
  <c r="A214" i="12"/>
  <c r="B214" i="12"/>
  <c r="C214" i="12"/>
  <c r="D214" i="12"/>
  <c r="E214" i="12"/>
  <c r="F214" i="12"/>
  <c r="G214" i="12"/>
  <c r="H214" i="12"/>
  <c r="I214" i="12"/>
  <c r="J214" i="12"/>
  <c r="K214" i="12"/>
  <c r="L214" i="12"/>
  <c r="M214" i="12"/>
  <c r="N214" i="12"/>
  <c r="O214" i="12"/>
  <c r="P214" i="12"/>
  <c r="Q214" i="12"/>
  <c r="R214" i="12"/>
  <c r="S214" i="12"/>
  <c r="T214" i="12"/>
  <c r="V214" i="12"/>
  <c r="AB214" i="12"/>
  <c r="AC214" i="12"/>
  <c r="AD214" i="12"/>
  <c r="AE214" i="12"/>
  <c r="AF214" i="12"/>
  <c r="AG214" i="12"/>
  <c r="AH214" i="12"/>
  <c r="AI214" i="12"/>
  <c r="AJ214" i="12"/>
  <c r="AK214" i="12"/>
  <c r="AL214" i="12"/>
  <c r="AM214" i="12"/>
  <c r="AN214" i="12"/>
  <c r="AO214" i="12"/>
  <c r="AP214" i="12"/>
  <c r="AQ214" i="12"/>
  <c r="AR214" i="12"/>
  <c r="AS214" i="12"/>
  <c r="AT214" i="12"/>
  <c r="AU214" i="12"/>
  <c r="AV214" i="12"/>
  <c r="AW214" i="12"/>
  <c r="AX214" i="12"/>
  <c r="AY214" i="12"/>
  <c r="AZ214" i="12"/>
  <c r="BA214" i="12"/>
  <c r="BB214" i="12"/>
  <c r="A215" i="12"/>
  <c r="B215" i="12"/>
  <c r="C215" i="12"/>
  <c r="D215" i="12"/>
  <c r="E215" i="12"/>
  <c r="F215" i="12"/>
  <c r="G215" i="12"/>
  <c r="H215" i="12"/>
  <c r="I215" i="12"/>
  <c r="J215" i="12"/>
  <c r="K215" i="12"/>
  <c r="L215" i="12"/>
  <c r="M215" i="12"/>
  <c r="N215" i="12"/>
  <c r="O215" i="12"/>
  <c r="P215" i="12"/>
  <c r="Q215" i="12"/>
  <c r="R215" i="12"/>
  <c r="S215" i="12"/>
  <c r="T215" i="12"/>
  <c r="V215" i="12"/>
  <c r="AB215" i="12"/>
  <c r="AC215" i="12"/>
  <c r="AD215" i="12"/>
  <c r="AE215" i="12"/>
  <c r="AF215" i="12"/>
  <c r="AG215" i="12"/>
  <c r="AH215" i="12"/>
  <c r="AI215" i="12"/>
  <c r="AJ215" i="12"/>
  <c r="AK215" i="12"/>
  <c r="AL215" i="12"/>
  <c r="AM215" i="12"/>
  <c r="AN215" i="12"/>
  <c r="AO215" i="12"/>
  <c r="AP215" i="12"/>
  <c r="AQ215" i="12"/>
  <c r="AR215" i="12"/>
  <c r="AS215" i="12"/>
  <c r="AT215" i="12"/>
  <c r="AU215" i="12"/>
  <c r="AV215" i="12"/>
  <c r="AW215" i="12"/>
  <c r="AX215" i="12"/>
  <c r="AY215" i="12"/>
  <c r="AZ215" i="12"/>
  <c r="BA215" i="12"/>
  <c r="BB215" i="12"/>
  <c r="A216" i="12"/>
  <c r="B216" i="12"/>
  <c r="C216" i="12"/>
  <c r="D216" i="12"/>
  <c r="E216" i="12"/>
  <c r="F216" i="12"/>
  <c r="G216" i="12"/>
  <c r="H216" i="12"/>
  <c r="I216" i="12"/>
  <c r="J216" i="12"/>
  <c r="K216" i="12"/>
  <c r="L216" i="12"/>
  <c r="M216" i="12"/>
  <c r="N216" i="12"/>
  <c r="O216" i="12"/>
  <c r="P216" i="12"/>
  <c r="Q216" i="12"/>
  <c r="R216" i="12"/>
  <c r="S216" i="12"/>
  <c r="T216" i="12"/>
  <c r="V216" i="12"/>
  <c r="AB216" i="12"/>
  <c r="AC216" i="12"/>
  <c r="AD216" i="12"/>
  <c r="AE216" i="12"/>
  <c r="AF216" i="12"/>
  <c r="AG216" i="12"/>
  <c r="AH216" i="12"/>
  <c r="AI216" i="12"/>
  <c r="AJ216" i="12"/>
  <c r="AK216" i="12"/>
  <c r="AL216" i="12"/>
  <c r="AM216" i="12"/>
  <c r="AN216" i="12"/>
  <c r="AO216" i="12"/>
  <c r="AP216" i="12"/>
  <c r="AQ216" i="12"/>
  <c r="AR216" i="12"/>
  <c r="AS216" i="12"/>
  <c r="AT216" i="12"/>
  <c r="AU216" i="12"/>
  <c r="AV216" i="12"/>
  <c r="AW216" i="12"/>
  <c r="AX216" i="12"/>
  <c r="AY216" i="12"/>
  <c r="AZ216" i="12"/>
  <c r="BA216" i="12"/>
  <c r="BB216" i="12"/>
  <c r="BC216" i="12"/>
  <c r="BD216" i="12"/>
  <c r="BE216" i="12"/>
  <c r="BF216" i="12"/>
  <c r="BG216" i="12"/>
  <c r="A217" i="12"/>
  <c r="B217" i="12"/>
  <c r="C217" i="12"/>
  <c r="D217" i="12"/>
  <c r="E217" i="12"/>
  <c r="F217" i="12"/>
  <c r="G217" i="12"/>
  <c r="H217" i="12"/>
  <c r="I217" i="12"/>
  <c r="J217" i="12"/>
  <c r="K217" i="12"/>
  <c r="L217" i="12"/>
  <c r="M217" i="12"/>
  <c r="N217" i="12"/>
  <c r="O217" i="12"/>
  <c r="P217" i="12"/>
  <c r="Q217" i="12"/>
  <c r="R217" i="12"/>
  <c r="S217" i="12"/>
  <c r="T217" i="12"/>
  <c r="V217" i="12"/>
  <c r="AB217" i="12"/>
  <c r="AC217" i="12"/>
  <c r="AD217" i="12"/>
  <c r="AE217" i="12"/>
  <c r="AF217" i="12"/>
  <c r="AG217" i="12"/>
  <c r="AH217" i="12"/>
  <c r="AI217" i="12"/>
  <c r="AJ217" i="12"/>
  <c r="AK217" i="12"/>
  <c r="AL217" i="12"/>
  <c r="AM217" i="12"/>
  <c r="AN217" i="12"/>
  <c r="AO217" i="12"/>
  <c r="AP217" i="12"/>
  <c r="AQ217" i="12"/>
  <c r="AR217" i="12"/>
  <c r="AS217" i="12"/>
  <c r="AT217" i="12"/>
  <c r="AU217" i="12"/>
  <c r="AV217" i="12"/>
  <c r="AW217" i="12"/>
  <c r="AX217" i="12"/>
  <c r="AY217" i="12"/>
  <c r="AZ217" i="12"/>
  <c r="BA217" i="12"/>
  <c r="BB217" i="12"/>
  <c r="BC217" i="12"/>
  <c r="BD217" i="12"/>
  <c r="BE217" i="12"/>
  <c r="BF217" i="12"/>
  <c r="BG217" i="12"/>
  <c r="A218" i="12"/>
  <c r="B218" i="12"/>
  <c r="C218" i="12"/>
  <c r="D218" i="12"/>
  <c r="E218" i="12"/>
  <c r="F218" i="12"/>
  <c r="G218" i="12"/>
  <c r="H218" i="12"/>
  <c r="I218" i="12"/>
  <c r="J218" i="12"/>
  <c r="K218" i="12"/>
  <c r="L218" i="12"/>
  <c r="M218" i="12"/>
  <c r="N218" i="12"/>
  <c r="O218" i="12"/>
  <c r="P218" i="12"/>
  <c r="Q218" i="12"/>
  <c r="R218" i="12"/>
  <c r="S218" i="12"/>
  <c r="T218" i="12"/>
  <c r="V218" i="12"/>
  <c r="AB218" i="12"/>
  <c r="AC218" i="12"/>
  <c r="AD218" i="12"/>
  <c r="AE218" i="12"/>
  <c r="AF218" i="12"/>
  <c r="AG218" i="12"/>
  <c r="AH218" i="12"/>
  <c r="AI218" i="12"/>
  <c r="AJ218" i="12"/>
  <c r="AK218" i="12"/>
  <c r="AL218" i="12"/>
  <c r="AM218" i="12"/>
  <c r="AN218" i="12"/>
  <c r="AO218" i="12"/>
  <c r="AP218" i="12"/>
  <c r="AQ218" i="12"/>
  <c r="AR218" i="12"/>
  <c r="AS218" i="12"/>
  <c r="AT218" i="12"/>
  <c r="AU218" i="12"/>
  <c r="AV218" i="12"/>
  <c r="AW218" i="12"/>
  <c r="AX218" i="12"/>
  <c r="AY218" i="12"/>
  <c r="AZ218" i="12"/>
  <c r="BA218" i="12"/>
  <c r="BB218" i="12"/>
  <c r="BC218" i="12"/>
  <c r="BD218" i="12"/>
  <c r="BE218" i="12"/>
  <c r="BF218" i="12"/>
  <c r="BG218" i="12"/>
  <c r="A219" i="12"/>
  <c r="B219" i="12"/>
  <c r="C219" i="12"/>
  <c r="D219" i="12"/>
  <c r="E219" i="12"/>
  <c r="F219" i="12"/>
  <c r="G219" i="12"/>
  <c r="H219" i="12"/>
  <c r="I219" i="12"/>
  <c r="J219" i="12"/>
  <c r="K219" i="12"/>
  <c r="L219" i="12"/>
  <c r="M219" i="12"/>
  <c r="N219" i="12"/>
  <c r="O219" i="12"/>
  <c r="P219" i="12"/>
  <c r="Q219" i="12"/>
  <c r="R219" i="12"/>
  <c r="S219" i="12"/>
  <c r="T219" i="12"/>
  <c r="V219" i="12"/>
  <c r="AB219" i="12"/>
  <c r="AC219" i="12"/>
  <c r="AD219" i="12"/>
  <c r="AE219" i="12"/>
  <c r="AF219" i="12"/>
  <c r="AG219" i="12"/>
  <c r="AH219" i="12"/>
  <c r="AI219" i="12"/>
  <c r="AJ219" i="12"/>
  <c r="AK219" i="12"/>
  <c r="AL219" i="12"/>
  <c r="AM219" i="12"/>
  <c r="AN219" i="12"/>
  <c r="AO219" i="12"/>
  <c r="AP219" i="12"/>
  <c r="AQ219" i="12"/>
  <c r="AR219" i="12"/>
  <c r="AS219" i="12"/>
  <c r="AT219" i="12"/>
  <c r="AU219" i="12"/>
  <c r="AV219" i="12"/>
  <c r="AW219" i="12"/>
  <c r="AX219" i="12"/>
  <c r="AY219" i="12"/>
  <c r="AZ219" i="12"/>
  <c r="BA219" i="12"/>
  <c r="BB219" i="12"/>
  <c r="A220" i="12"/>
  <c r="B220" i="12"/>
  <c r="C220" i="12"/>
  <c r="D220" i="12"/>
  <c r="E220" i="12"/>
  <c r="F220" i="12"/>
  <c r="G220" i="12"/>
  <c r="H220" i="12"/>
  <c r="I220" i="12"/>
  <c r="J220" i="12"/>
  <c r="K220" i="12"/>
  <c r="L220" i="12"/>
  <c r="M220" i="12"/>
  <c r="N220" i="12"/>
  <c r="O220" i="12"/>
  <c r="P220" i="12"/>
  <c r="Q220" i="12"/>
  <c r="R220" i="12"/>
  <c r="S220" i="12"/>
  <c r="T220" i="12"/>
  <c r="V220" i="12"/>
  <c r="AB220" i="12"/>
  <c r="AC220" i="12"/>
  <c r="AD220" i="12"/>
  <c r="AE220" i="12"/>
  <c r="AF220" i="12"/>
  <c r="AG220" i="12"/>
  <c r="AH220" i="12"/>
  <c r="AI220" i="12"/>
  <c r="AJ220" i="12"/>
  <c r="AK220" i="12"/>
  <c r="AL220" i="12"/>
  <c r="AM220" i="12"/>
  <c r="AN220" i="12"/>
  <c r="AO220" i="12"/>
  <c r="AP220" i="12"/>
  <c r="AQ220" i="12"/>
  <c r="AR220" i="12"/>
  <c r="AS220" i="12"/>
  <c r="AT220" i="12"/>
  <c r="AU220" i="12"/>
  <c r="AV220" i="12"/>
  <c r="AW220" i="12"/>
  <c r="AX220" i="12"/>
  <c r="AY220" i="12"/>
  <c r="AZ220" i="12"/>
  <c r="BA220" i="12"/>
  <c r="BB220" i="12"/>
  <c r="BC220" i="12"/>
  <c r="BD220" i="12"/>
  <c r="BE220" i="12"/>
  <c r="BF220" i="12"/>
  <c r="BG220" i="12"/>
  <c r="A221" i="12"/>
  <c r="B221" i="12"/>
  <c r="C221" i="12"/>
  <c r="D221" i="12"/>
  <c r="E221" i="12"/>
  <c r="F221" i="12"/>
  <c r="G221" i="12"/>
  <c r="H221" i="12"/>
  <c r="I221" i="12"/>
  <c r="J221" i="12"/>
  <c r="K221" i="12"/>
  <c r="L221" i="12"/>
  <c r="M221" i="12"/>
  <c r="N221" i="12"/>
  <c r="O221" i="12"/>
  <c r="P221" i="12"/>
  <c r="Q221" i="12"/>
  <c r="R221" i="12"/>
  <c r="S221" i="12"/>
  <c r="T221" i="12"/>
  <c r="V221" i="12"/>
  <c r="AB221" i="12"/>
  <c r="AC221" i="12"/>
  <c r="AD221" i="12"/>
  <c r="AE221" i="12"/>
  <c r="AF221" i="12"/>
  <c r="AG221" i="12"/>
  <c r="AH221" i="12"/>
  <c r="AI221" i="12"/>
  <c r="AJ221" i="12"/>
  <c r="AK221" i="12"/>
  <c r="AL221" i="12"/>
  <c r="AM221" i="12"/>
  <c r="AN221" i="12"/>
  <c r="AO221" i="12"/>
  <c r="AP221" i="12"/>
  <c r="AQ221" i="12"/>
  <c r="AR221" i="12"/>
  <c r="AS221" i="12"/>
  <c r="AT221" i="12"/>
  <c r="AU221" i="12"/>
  <c r="AV221" i="12"/>
  <c r="AW221" i="12"/>
  <c r="AX221" i="12"/>
  <c r="AY221" i="12"/>
  <c r="AZ221" i="12"/>
  <c r="BA221" i="12"/>
  <c r="BB221" i="12"/>
  <c r="BC221" i="12"/>
  <c r="BD221" i="12"/>
  <c r="BE221" i="12"/>
  <c r="BF221" i="12"/>
  <c r="BG221" i="12"/>
  <c r="A222" i="12"/>
  <c r="B222" i="12"/>
  <c r="C222" i="12"/>
  <c r="D222" i="12"/>
  <c r="E222" i="12"/>
  <c r="F222" i="12"/>
  <c r="G222" i="12"/>
  <c r="H222" i="12"/>
  <c r="I222" i="12"/>
  <c r="J222" i="12"/>
  <c r="K222" i="12"/>
  <c r="L222" i="12"/>
  <c r="M222" i="12"/>
  <c r="N222" i="12"/>
  <c r="O222" i="12"/>
  <c r="P222" i="12"/>
  <c r="Q222" i="12"/>
  <c r="R222" i="12"/>
  <c r="S222" i="12"/>
  <c r="T222" i="12"/>
  <c r="V222" i="12"/>
  <c r="AB222" i="12"/>
  <c r="AC222" i="12"/>
  <c r="AD222" i="12"/>
  <c r="AE222" i="12"/>
  <c r="AF222" i="12"/>
  <c r="AG222" i="12"/>
  <c r="AH222" i="12"/>
  <c r="AI222" i="12"/>
  <c r="AJ222" i="12"/>
  <c r="AK222" i="12"/>
  <c r="AL222" i="12"/>
  <c r="AM222" i="12"/>
  <c r="AN222" i="12"/>
  <c r="AO222" i="12"/>
  <c r="AP222" i="12"/>
  <c r="AQ222" i="12"/>
  <c r="AR222" i="12"/>
  <c r="AS222" i="12"/>
  <c r="AT222" i="12"/>
  <c r="AU222" i="12"/>
  <c r="AV222" i="12"/>
  <c r="AW222" i="12"/>
  <c r="AX222" i="12"/>
  <c r="AY222" i="12"/>
  <c r="AZ222" i="12"/>
  <c r="BA222" i="12"/>
  <c r="BB222" i="12"/>
  <c r="A223" i="12"/>
  <c r="B223" i="12"/>
  <c r="C223" i="12"/>
  <c r="D223" i="12"/>
  <c r="E223" i="12"/>
  <c r="F223" i="12"/>
  <c r="G223" i="12"/>
  <c r="H223" i="12"/>
  <c r="I223" i="12"/>
  <c r="J223" i="12"/>
  <c r="K223" i="12"/>
  <c r="L223" i="12"/>
  <c r="M223" i="12"/>
  <c r="N223" i="12"/>
  <c r="O223" i="12"/>
  <c r="P223" i="12"/>
  <c r="Q223" i="12"/>
  <c r="R223" i="12"/>
  <c r="S223" i="12"/>
  <c r="T223" i="12"/>
  <c r="V223" i="12"/>
  <c r="AB223" i="12"/>
  <c r="AC223" i="12"/>
  <c r="AD223" i="12"/>
  <c r="AE223" i="12"/>
  <c r="AF223" i="12"/>
  <c r="AG223" i="12"/>
  <c r="AH223" i="12"/>
  <c r="AI223" i="12"/>
  <c r="AJ223" i="12"/>
  <c r="AK223" i="12"/>
  <c r="AL223" i="12"/>
  <c r="AM223" i="12"/>
  <c r="AN223" i="12"/>
  <c r="AO223" i="12"/>
  <c r="AP223" i="12"/>
  <c r="AQ223" i="12"/>
  <c r="AR223" i="12"/>
  <c r="AS223" i="12"/>
  <c r="AT223" i="12"/>
  <c r="AU223" i="12"/>
  <c r="AV223" i="12"/>
  <c r="AW223" i="12"/>
  <c r="AX223" i="12"/>
  <c r="AY223" i="12"/>
  <c r="AZ223" i="12"/>
  <c r="BA223" i="12"/>
  <c r="BB223" i="12"/>
  <c r="BC223" i="12"/>
  <c r="BD223" i="12"/>
  <c r="BE223" i="12"/>
  <c r="BF223" i="12"/>
  <c r="BG223" i="12"/>
  <c r="A224" i="12"/>
  <c r="B224" i="12"/>
  <c r="C224" i="12"/>
  <c r="D224" i="12"/>
  <c r="E224" i="12"/>
  <c r="F224" i="12"/>
  <c r="G224" i="12"/>
  <c r="H224" i="12"/>
  <c r="I224" i="12"/>
  <c r="J224" i="12"/>
  <c r="K224" i="12"/>
  <c r="L224" i="12"/>
  <c r="M224" i="12"/>
  <c r="N224" i="12"/>
  <c r="O224" i="12"/>
  <c r="P224" i="12"/>
  <c r="Q224" i="12"/>
  <c r="R224" i="12"/>
  <c r="S224" i="12"/>
  <c r="T224" i="12"/>
  <c r="V224" i="12"/>
  <c r="AB224" i="12"/>
  <c r="AC224" i="12"/>
  <c r="AD224" i="12"/>
  <c r="AE224" i="12"/>
  <c r="AF224" i="12"/>
  <c r="AG224" i="12"/>
  <c r="AH224" i="12"/>
  <c r="AI224" i="12"/>
  <c r="AJ224" i="12"/>
  <c r="AK224" i="12"/>
  <c r="AL224" i="12"/>
  <c r="AM224" i="12"/>
  <c r="AN224" i="12"/>
  <c r="AO224" i="12"/>
  <c r="AP224" i="12"/>
  <c r="AQ224" i="12"/>
  <c r="AR224" i="12"/>
  <c r="AS224" i="12"/>
  <c r="AT224" i="12"/>
  <c r="AU224" i="12"/>
  <c r="AV224" i="12"/>
  <c r="AW224" i="12"/>
  <c r="AX224" i="12"/>
  <c r="AY224" i="12"/>
  <c r="AZ224" i="12"/>
  <c r="BA224" i="12"/>
  <c r="BB224" i="12"/>
  <c r="A225" i="12"/>
  <c r="B225" i="12"/>
  <c r="C225" i="12"/>
  <c r="D225" i="12"/>
  <c r="E225" i="12"/>
  <c r="F225" i="12"/>
  <c r="G225" i="12"/>
  <c r="H225" i="12"/>
  <c r="I225" i="12"/>
  <c r="J225" i="12"/>
  <c r="K225" i="12"/>
  <c r="L225" i="12"/>
  <c r="M225" i="12"/>
  <c r="N225" i="12"/>
  <c r="O225" i="12"/>
  <c r="P225" i="12"/>
  <c r="Q225" i="12"/>
  <c r="R225" i="12"/>
  <c r="S225" i="12"/>
  <c r="T225" i="12"/>
  <c r="V225" i="12"/>
  <c r="AB225" i="12"/>
  <c r="AC225" i="12"/>
  <c r="AD225" i="12"/>
  <c r="AE225" i="12"/>
  <c r="AF225" i="12"/>
  <c r="AG225" i="12"/>
  <c r="AH225" i="12"/>
  <c r="AI225" i="12"/>
  <c r="AJ225" i="12"/>
  <c r="AK225" i="12"/>
  <c r="AL225" i="12"/>
  <c r="AM225" i="12"/>
  <c r="AN225" i="12"/>
  <c r="AO225" i="12"/>
  <c r="AP225" i="12"/>
  <c r="AQ225" i="12"/>
  <c r="AR225" i="12"/>
  <c r="AS225" i="12"/>
  <c r="AT225" i="12"/>
  <c r="AU225" i="12"/>
  <c r="AV225" i="12"/>
  <c r="AW225" i="12"/>
  <c r="AX225" i="12"/>
  <c r="AY225" i="12"/>
  <c r="AZ225" i="12"/>
  <c r="BA225" i="12"/>
  <c r="BB225" i="12"/>
  <c r="A226" i="12"/>
  <c r="B226" i="12"/>
  <c r="C226" i="12"/>
  <c r="D226" i="12"/>
  <c r="E226" i="12"/>
  <c r="F226" i="12"/>
  <c r="G226" i="12"/>
  <c r="H226" i="12"/>
  <c r="I226" i="12"/>
  <c r="J226" i="12"/>
  <c r="K226" i="12"/>
  <c r="L226" i="12"/>
  <c r="M226" i="12"/>
  <c r="N226" i="12"/>
  <c r="O226" i="12"/>
  <c r="P226" i="12"/>
  <c r="Q226" i="12"/>
  <c r="R226" i="12"/>
  <c r="S226" i="12"/>
  <c r="T226" i="12"/>
  <c r="V226" i="12"/>
  <c r="AB226" i="12"/>
  <c r="AC226" i="12"/>
  <c r="AD226" i="12"/>
  <c r="AE226" i="12"/>
  <c r="AF226" i="12"/>
  <c r="AG226" i="12"/>
  <c r="AH226" i="12"/>
  <c r="AI226" i="12"/>
  <c r="AJ226" i="12"/>
  <c r="AK226" i="12"/>
  <c r="AL226" i="12"/>
  <c r="AM226" i="12"/>
  <c r="AN226" i="12"/>
  <c r="AO226" i="12"/>
  <c r="AP226" i="12"/>
  <c r="AQ226" i="12"/>
  <c r="AR226" i="12"/>
  <c r="AS226" i="12"/>
  <c r="AT226" i="12"/>
  <c r="AU226" i="12"/>
  <c r="AV226" i="12"/>
  <c r="AW226" i="12"/>
  <c r="AX226" i="12"/>
  <c r="AY226" i="12"/>
  <c r="AZ226" i="12"/>
  <c r="BA226" i="12"/>
  <c r="BB226" i="12"/>
  <c r="BC226" i="12"/>
  <c r="BD226" i="12"/>
  <c r="BE226" i="12"/>
  <c r="BF226" i="12"/>
  <c r="BG226" i="12"/>
  <c r="A227" i="12"/>
  <c r="B227" i="12"/>
  <c r="C227" i="12"/>
  <c r="D227" i="12"/>
  <c r="E227" i="12"/>
  <c r="F227" i="12"/>
  <c r="G227" i="12"/>
  <c r="H227" i="12"/>
  <c r="I227" i="12"/>
  <c r="J227" i="12"/>
  <c r="K227" i="12"/>
  <c r="L227" i="12"/>
  <c r="M227" i="12"/>
  <c r="N227" i="12"/>
  <c r="O227" i="12"/>
  <c r="P227" i="12"/>
  <c r="Q227" i="12"/>
  <c r="R227" i="12"/>
  <c r="S227" i="12"/>
  <c r="T227" i="12"/>
  <c r="V227" i="12"/>
  <c r="AB227" i="12"/>
  <c r="AC227" i="12"/>
  <c r="AD227" i="12"/>
  <c r="AE227" i="12"/>
  <c r="AF227" i="12"/>
  <c r="AG227" i="12"/>
  <c r="AH227" i="12"/>
  <c r="AI227" i="12"/>
  <c r="AJ227" i="12"/>
  <c r="AK227" i="12"/>
  <c r="AL227" i="12"/>
  <c r="AM227" i="12"/>
  <c r="AN227" i="12"/>
  <c r="AO227" i="12"/>
  <c r="AP227" i="12"/>
  <c r="AQ227" i="12"/>
  <c r="AR227" i="12"/>
  <c r="AS227" i="12"/>
  <c r="AT227" i="12"/>
  <c r="AU227" i="12"/>
  <c r="AV227" i="12"/>
  <c r="AW227" i="12"/>
  <c r="AX227" i="12"/>
  <c r="AY227" i="12"/>
  <c r="AZ227" i="12"/>
  <c r="BA227" i="12"/>
  <c r="BB227" i="12"/>
  <c r="A228" i="12"/>
  <c r="B228" i="12"/>
  <c r="C228" i="12"/>
  <c r="D228" i="12"/>
  <c r="E228" i="12"/>
  <c r="F228" i="12"/>
  <c r="G228" i="12"/>
  <c r="H228" i="12"/>
  <c r="I228" i="12"/>
  <c r="J228" i="12"/>
  <c r="K228" i="12"/>
  <c r="L228" i="12"/>
  <c r="M228" i="12"/>
  <c r="N228" i="12"/>
  <c r="O228" i="12"/>
  <c r="P228" i="12"/>
  <c r="Q228" i="12"/>
  <c r="R228" i="12"/>
  <c r="S228" i="12"/>
  <c r="T228" i="12"/>
  <c r="V228" i="12"/>
  <c r="AB228" i="12"/>
  <c r="AC228" i="12"/>
  <c r="AD228" i="12"/>
  <c r="AE228" i="12"/>
  <c r="AF228" i="12"/>
  <c r="AG228" i="12"/>
  <c r="AH228" i="12"/>
  <c r="AI228" i="12"/>
  <c r="AJ228" i="12"/>
  <c r="AK228" i="12"/>
  <c r="AL228" i="12"/>
  <c r="AM228" i="12"/>
  <c r="AN228" i="12"/>
  <c r="AO228" i="12"/>
  <c r="AP228" i="12"/>
  <c r="AQ228" i="12"/>
  <c r="AR228" i="12"/>
  <c r="AS228" i="12"/>
  <c r="AT228" i="12"/>
  <c r="AU228" i="12"/>
  <c r="AV228" i="12"/>
  <c r="AW228" i="12"/>
  <c r="AX228" i="12"/>
  <c r="AY228" i="12"/>
  <c r="AZ228" i="12"/>
  <c r="BA228" i="12"/>
  <c r="BB228" i="12"/>
  <c r="BC228" i="12"/>
  <c r="BD228" i="12"/>
  <c r="BE228" i="12"/>
  <c r="BF228" i="12"/>
  <c r="BG228" i="12"/>
  <c r="A229" i="12"/>
  <c r="B229" i="12"/>
  <c r="C229" i="12"/>
  <c r="D229" i="12"/>
  <c r="E229" i="12"/>
  <c r="F229" i="12"/>
  <c r="G229" i="12"/>
  <c r="H229" i="12"/>
  <c r="I229" i="12"/>
  <c r="J229" i="12"/>
  <c r="K229" i="12"/>
  <c r="L229" i="12"/>
  <c r="M229" i="12"/>
  <c r="N229" i="12"/>
  <c r="O229" i="12"/>
  <c r="P229" i="12"/>
  <c r="Q229" i="12"/>
  <c r="R229" i="12"/>
  <c r="S229" i="12"/>
  <c r="T229" i="12"/>
  <c r="V229" i="12"/>
  <c r="AB229" i="12"/>
  <c r="AC229" i="12"/>
  <c r="AD229" i="12"/>
  <c r="AE229" i="12"/>
  <c r="AF229" i="12"/>
  <c r="AG229" i="12"/>
  <c r="AH229" i="12"/>
  <c r="AI229" i="12"/>
  <c r="AJ229" i="12"/>
  <c r="AK229" i="12"/>
  <c r="AL229" i="12"/>
  <c r="AM229" i="12"/>
  <c r="AN229" i="12"/>
  <c r="AO229" i="12"/>
  <c r="AP229" i="12"/>
  <c r="AQ229" i="12"/>
  <c r="AR229" i="12"/>
  <c r="AS229" i="12"/>
  <c r="AT229" i="12"/>
  <c r="AU229" i="12"/>
  <c r="AV229" i="12"/>
  <c r="AW229" i="12"/>
  <c r="AX229" i="12"/>
  <c r="AY229" i="12"/>
  <c r="AZ229" i="12"/>
  <c r="BA229" i="12"/>
  <c r="BB229" i="12"/>
  <c r="A230" i="12"/>
  <c r="B230" i="12"/>
  <c r="C230" i="12"/>
  <c r="D230" i="12"/>
  <c r="E230" i="12"/>
  <c r="F230" i="12"/>
  <c r="G230" i="12"/>
  <c r="H230" i="12"/>
  <c r="I230" i="12"/>
  <c r="J230" i="12"/>
  <c r="K230" i="12"/>
  <c r="L230" i="12"/>
  <c r="M230" i="12"/>
  <c r="N230" i="12"/>
  <c r="O230" i="12"/>
  <c r="P230" i="12"/>
  <c r="Q230" i="12"/>
  <c r="R230" i="12"/>
  <c r="S230" i="12"/>
  <c r="T230" i="12"/>
  <c r="V230" i="12"/>
  <c r="AB230" i="12"/>
  <c r="AC230" i="12"/>
  <c r="AD230" i="12"/>
  <c r="AE230" i="12"/>
  <c r="AF230" i="12"/>
  <c r="AG230" i="12"/>
  <c r="AH230" i="12"/>
  <c r="AI230" i="12"/>
  <c r="AJ230" i="12"/>
  <c r="AK230" i="12"/>
  <c r="AL230" i="12"/>
  <c r="AM230" i="12"/>
  <c r="AN230" i="12"/>
  <c r="AO230" i="12"/>
  <c r="AP230" i="12"/>
  <c r="AQ230" i="12"/>
  <c r="AR230" i="12"/>
  <c r="AS230" i="12"/>
  <c r="AT230" i="12"/>
  <c r="AU230" i="12"/>
  <c r="AV230" i="12"/>
  <c r="AW230" i="12"/>
  <c r="AX230" i="12"/>
  <c r="AY230" i="12"/>
  <c r="AZ230" i="12"/>
  <c r="BA230" i="12"/>
  <c r="BB230" i="12"/>
  <c r="BC230" i="12"/>
  <c r="BD230" i="12"/>
  <c r="BE230" i="12"/>
  <c r="BF230" i="12"/>
  <c r="BG230" i="12"/>
  <c r="A231" i="12"/>
  <c r="B231" i="12"/>
  <c r="C231" i="12"/>
  <c r="D231" i="12"/>
  <c r="E231" i="12"/>
  <c r="F231" i="12"/>
  <c r="G231" i="12"/>
  <c r="H231" i="12"/>
  <c r="I231" i="12"/>
  <c r="J231" i="12"/>
  <c r="K231" i="12"/>
  <c r="L231" i="12"/>
  <c r="M231" i="12"/>
  <c r="N231" i="12"/>
  <c r="O231" i="12"/>
  <c r="P231" i="12"/>
  <c r="Q231" i="12"/>
  <c r="R231" i="12"/>
  <c r="S231" i="12"/>
  <c r="T231" i="12"/>
  <c r="V231" i="12"/>
  <c r="AB231" i="12"/>
  <c r="AC231" i="12"/>
  <c r="AD231" i="12"/>
  <c r="AE231" i="12"/>
  <c r="AF231" i="12"/>
  <c r="AG231" i="12"/>
  <c r="AH231" i="12"/>
  <c r="AI231" i="12"/>
  <c r="AJ231" i="12"/>
  <c r="AK231" i="12"/>
  <c r="AL231" i="12"/>
  <c r="AM231" i="12"/>
  <c r="AN231" i="12"/>
  <c r="AO231" i="12"/>
  <c r="AP231" i="12"/>
  <c r="AQ231" i="12"/>
  <c r="AR231" i="12"/>
  <c r="AS231" i="12"/>
  <c r="AT231" i="12"/>
  <c r="AU231" i="12"/>
  <c r="AV231" i="12"/>
  <c r="AW231" i="12"/>
  <c r="AX231" i="12"/>
  <c r="AY231" i="12"/>
  <c r="AZ231" i="12"/>
  <c r="BA231" i="12"/>
  <c r="BB231" i="12"/>
  <c r="A232" i="12"/>
  <c r="B232" i="12"/>
  <c r="C232" i="12"/>
  <c r="D232" i="12"/>
  <c r="E232" i="12"/>
  <c r="F232" i="12"/>
  <c r="G232" i="12"/>
  <c r="H232" i="12"/>
  <c r="I232" i="12"/>
  <c r="J232" i="12"/>
  <c r="K232" i="12"/>
  <c r="L232" i="12"/>
  <c r="M232" i="12"/>
  <c r="N232" i="12"/>
  <c r="O232" i="12"/>
  <c r="P232" i="12"/>
  <c r="Q232" i="12"/>
  <c r="R232" i="12"/>
  <c r="S232" i="12"/>
  <c r="T232" i="12"/>
  <c r="V232" i="12"/>
  <c r="AB232" i="12"/>
  <c r="AC232" i="12"/>
  <c r="AD232" i="12"/>
  <c r="AE232" i="12"/>
  <c r="AF232" i="12"/>
  <c r="AG232" i="12"/>
  <c r="AH232" i="12"/>
  <c r="AI232" i="12"/>
  <c r="AJ232" i="12"/>
  <c r="AK232" i="12"/>
  <c r="AL232" i="12"/>
  <c r="AM232" i="12"/>
  <c r="AN232" i="12"/>
  <c r="AO232" i="12"/>
  <c r="AP232" i="12"/>
  <c r="AQ232" i="12"/>
  <c r="AR232" i="12"/>
  <c r="AS232" i="12"/>
  <c r="AT232" i="12"/>
  <c r="AU232" i="12"/>
  <c r="AV232" i="12"/>
  <c r="AW232" i="12"/>
  <c r="AX232" i="12"/>
  <c r="AY232" i="12"/>
  <c r="AZ232" i="12"/>
  <c r="BA232" i="12"/>
  <c r="BB232" i="12"/>
  <c r="A233" i="12"/>
  <c r="B233" i="12"/>
  <c r="C233" i="12"/>
  <c r="D233" i="12"/>
  <c r="E233" i="12"/>
  <c r="F233" i="12"/>
  <c r="G233" i="12"/>
  <c r="H233" i="12"/>
  <c r="I233" i="12"/>
  <c r="J233" i="12"/>
  <c r="K233" i="12"/>
  <c r="L233" i="12"/>
  <c r="M233" i="12"/>
  <c r="N233" i="12"/>
  <c r="O233" i="12"/>
  <c r="P233" i="12"/>
  <c r="Q233" i="12"/>
  <c r="R233" i="12"/>
  <c r="S233" i="12"/>
  <c r="T233" i="12"/>
  <c r="V233" i="12"/>
  <c r="AB233" i="12"/>
  <c r="AC233" i="12"/>
  <c r="AD233" i="12"/>
  <c r="AE233" i="12"/>
  <c r="AF233" i="12"/>
  <c r="AG233" i="12"/>
  <c r="AH233" i="12"/>
  <c r="AI233" i="12"/>
  <c r="AJ233" i="12"/>
  <c r="AK233" i="12"/>
  <c r="AL233" i="12"/>
  <c r="AM233" i="12"/>
  <c r="AN233" i="12"/>
  <c r="AO233" i="12"/>
  <c r="AP233" i="12"/>
  <c r="AQ233" i="12"/>
  <c r="AR233" i="12"/>
  <c r="AS233" i="12"/>
  <c r="AT233" i="12"/>
  <c r="AU233" i="12"/>
  <c r="AV233" i="12"/>
  <c r="AW233" i="12"/>
  <c r="AX233" i="12"/>
  <c r="AY233" i="12"/>
  <c r="AZ233" i="12"/>
  <c r="BA233" i="12"/>
  <c r="BB233" i="12"/>
  <c r="A234" i="12"/>
  <c r="B234" i="12"/>
  <c r="C234" i="12"/>
  <c r="D234" i="12"/>
  <c r="E234" i="12"/>
  <c r="F234" i="12"/>
  <c r="G234" i="12"/>
  <c r="H234" i="12"/>
  <c r="I234" i="12"/>
  <c r="J234" i="12"/>
  <c r="K234" i="12"/>
  <c r="L234" i="12"/>
  <c r="M234" i="12"/>
  <c r="N234" i="12"/>
  <c r="O234" i="12"/>
  <c r="P234" i="12"/>
  <c r="Q234" i="12"/>
  <c r="R234" i="12"/>
  <c r="S234" i="12"/>
  <c r="T234" i="12"/>
  <c r="V234" i="12"/>
  <c r="AB234" i="12"/>
  <c r="AC234" i="12"/>
  <c r="AD234" i="12"/>
  <c r="AE234" i="12"/>
  <c r="AF234" i="12"/>
  <c r="AG234" i="12"/>
  <c r="AH234" i="12"/>
  <c r="AI234" i="12"/>
  <c r="AJ234" i="12"/>
  <c r="AK234" i="12"/>
  <c r="AL234" i="12"/>
  <c r="AM234" i="12"/>
  <c r="AN234" i="12"/>
  <c r="AO234" i="12"/>
  <c r="AP234" i="12"/>
  <c r="AQ234" i="12"/>
  <c r="AR234" i="12"/>
  <c r="AS234" i="12"/>
  <c r="AT234" i="12"/>
  <c r="AU234" i="12"/>
  <c r="AV234" i="12"/>
  <c r="AW234" i="12"/>
  <c r="AX234" i="12"/>
  <c r="AY234" i="12"/>
  <c r="AZ234" i="12"/>
  <c r="BA234" i="12"/>
  <c r="BB234" i="12"/>
  <c r="BC234" i="12"/>
  <c r="BD234" i="12"/>
  <c r="BE234" i="12"/>
  <c r="BF234" i="12"/>
  <c r="BG234" i="12"/>
  <c r="A235" i="12"/>
  <c r="B235" i="12"/>
  <c r="C235" i="12"/>
  <c r="D235" i="12"/>
  <c r="E235" i="12"/>
  <c r="F235" i="12"/>
  <c r="G235" i="12"/>
  <c r="H235" i="12"/>
  <c r="I235" i="12"/>
  <c r="J235" i="12"/>
  <c r="K235" i="12"/>
  <c r="L235" i="12"/>
  <c r="M235" i="12"/>
  <c r="N235" i="12"/>
  <c r="O235" i="12"/>
  <c r="P235" i="12"/>
  <c r="Q235" i="12"/>
  <c r="R235" i="12"/>
  <c r="S235" i="12"/>
  <c r="T235" i="12"/>
  <c r="V235" i="12"/>
  <c r="AB235" i="12"/>
  <c r="AC235" i="12"/>
  <c r="AD235" i="12"/>
  <c r="AE235" i="12"/>
  <c r="AF235" i="12"/>
  <c r="AG235" i="12"/>
  <c r="AH235" i="12"/>
  <c r="AI235" i="12"/>
  <c r="AJ235" i="12"/>
  <c r="AK235" i="12"/>
  <c r="AL235" i="12"/>
  <c r="AM235" i="12"/>
  <c r="AN235" i="12"/>
  <c r="AO235" i="12"/>
  <c r="AP235" i="12"/>
  <c r="AQ235" i="12"/>
  <c r="AR235" i="12"/>
  <c r="AS235" i="12"/>
  <c r="AT235" i="12"/>
  <c r="AU235" i="12"/>
  <c r="AV235" i="12"/>
  <c r="AW235" i="12"/>
  <c r="AX235" i="12"/>
  <c r="AY235" i="12"/>
  <c r="AZ235" i="12"/>
  <c r="BA235" i="12"/>
  <c r="BB235" i="12"/>
  <c r="A236" i="12"/>
  <c r="B236" i="12"/>
  <c r="C236" i="12"/>
  <c r="D236" i="12"/>
  <c r="E236" i="12"/>
  <c r="F236" i="12"/>
  <c r="G236" i="12"/>
  <c r="H236" i="12"/>
  <c r="I236" i="12"/>
  <c r="J236" i="12"/>
  <c r="K236" i="12"/>
  <c r="L236" i="12"/>
  <c r="M236" i="12"/>
  <c r="N236" i="12"/>
  <c r="O236" i="12"/>
  <c r="P236" i="12"/>
  <c r="Q236" i="12"/>
  <c r="R236" i="12"/>
  <c r="S236" i="12"/>
  <c r="T236" i="12"/>
  <c r="V236" i="12"/>
  <c r="AB236" i="12"/>
  <c r="AC236" i="12"/>
  <c r="AD236" i="12"/>
  <c r="AE236" i="12"/>
  <c r="AF236" i="12"/>
  <c r="AG236" i="12"/>
  <c r="AH236" i="12"/>
  <c r="AI236" i="12"/>
  <c r="AJ236" i="12"/>
  <c r="AK236" i="12"/>
  <c r="AL236" i="12"/>
  <c r="AM236" i="12"/>
  <c r="AN236" i="12"/>
  <c r="AO236" i="12"/>
  <c r="AP236" i="12"/>
  <c r="AQ236" i="12"/>
  <c r="AR236" i="12"/>
  <c r="AS236" i="12"/>
  <c r="AT236" i="12"/>
  <c r="AU236" i="12"/>
  <c r="AV236" i="12"/>
  <c r="AW236" i="12"/>
  <c r="AX236" i="12"/>
  <c r="AY236" i="12"/>
  <c r="AZ236" i="12"/>
  <c r="BA236" i="12"/>
  <c r="BB236" i="12"/>
  <c r="A237" i="12"/>
  <c r="B237" i="12"/>
  <c r="C237" i="12"/>
  <c r="D237" i="12"/>
  <c r="E237" i="12"/>
  <c r="F237" i="12"/>
  <c r="G237" i="12"/>
  <c r="H237" i="12"/>
  <c r="I237" i="12"/>
  <c r="J237" i="12"/>
  <c r="K237" i="12"/>
  <c r="L237" i="12"/>
  <c r="M237" i="12"/>
  <c r="N237" i="12"/>
  <c r="O237" i="12"/>
  <c r="P237" i="12"/>
  <c r="Q237" i="12"/>
  <c r="R237" i="12"/>
  <c r="S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AJ237" i="12"/>
  <c r="AK237" i="12"/>
  <c r="AL237" i="12"/>
  <c r="AM237" i="12"/>
  <c r="AN237" i="12"/>
  <c r="AO237" i="12"/>
  <c r="AP237" i="12"/>
  <c r="AQ237" i="12"/>
  <c r="AR237" i="12"/>
  <c r="AS237" i="12"/>
  <c r="AT237" i="12"/>
  <c r="AU237" i="12"/>
  <c r="AV237" i="12"/>
  <c r="AW237" i="12"/>
  <c r="AX237" i="12"/>
  <c r="AY237" i="12"/>
  <c r="AZ237" i="12"/>
  <c r="BA237" i="12"/>
  <c r="BB237" i="12"/>
  <c r="A238" i="12"/>
  <c r="B238" i="12"/>
  <c r="C238" i="12"/>
  <c r="D238" i="12"/>
  <c r="E238" i="12"/>
  <c r="F238" i="12"/>
  <c r="G238" i="12"/>
  <c r="H238" i="12"/>
  <c r="I238" i="12"/>
  <c r="J238" i="12"/>
  <c r="K238" i="12"/>
  <c r="L238" i="12"/>
  <c r="M238" i="12"/>
  <c r="N238" i="12"/>
  <c r="O238" i="12"/>
  <c r="P238" i="12"/>
  <c r="Q238" i="12"/>
  <c r="R238" i="12"/>
  <c r="S238" i="12"/>
  <c r="T238" i="12"/>
  <c r="V238" i="12"/>
  <c r="AB238" i="12"/>
  <c r="AC238" i="12"/>
  <c r="AD238" i="12"/>
  <c r="AE238" i="12"/>
  <c r="AF238" i="12"/>
  <c r="AG238" i="12"/>
  <c r="AH238" i="12"/>
  <c r="AI238" i="12"/>
  <c r="AJ238" i="12"/>
  <c r="AK238" i="12"/>
  <c r="AL238" i="12"/>
  <c r="AM238" i="12"/>
  <c r="AN238" i="12"/>
  <c r="AO238" i="12"/>
  <c r="AP238" i="12"/>
  <c r="AQ238" i="12"/>
  <c r="AR238" i="12"/>
  <c r="AS238" i="12"/>
  <c r="AT238" i="12"/>
  <c r="AU238" i="12"/>
  <c r="AV238" i="12"/>
  <c r="AW238" i="12"/>
  <c r="AX238" i="12"/>
  <c r="AY238" i="12"/>
  <c r="AZ238" i="12"/>
  <c r="BA238" i="12"/>
  <c r="BB238" i="12"/>
  <c r="A239" i="12"/>
  <c r="B239" i="12"/>
  <c r="C239" i="12"/>
  <c r="D239" i="12"/>
  <c r="E239" i="12"/>
  <c r="F239" i="12"/>
  <c r="G239" i="12"/>
  <c r="H239" i="12"/>
  <c r="I239" i="12"/>
  <c r="J239" i="12"/>
  <c r="K239" i="12"/>
  <c r="L239" i="12"/>
  <c r="M239" i="12"/>
  <c r="N239" i="12"/>
  <c r="O239" i="12"/>
  <c r="P239" i="12"/>
  <c r="Q239" i="12"/>
  <c r="R239" i="12"/>
  <c r="S239" i="12"/>
  <c r="T239" i="12"/>
  <c r="V239" i="12"/>
  <c r="AB239" i="12"/>
  <c r="AC239" i="12"/>
  <c r="AD239" i="12"/>
  <c r="AE239" i="12"/>
  <c r="AF239" i="12"/>
  <c r="AG239" i="12"/>
  <c r="AH239" i="12"/>
  <c r="AI239" i="12"/>
  <c r="AJ239" i="12"/>
  <c r="AK239" i="12"/>
  <c r="AL239" i="12"/>
  <c r="AM239" i="12"/>
  <c r="AN239" i="12"/>
  <c r="AO239" i="12"/>
  <c r="AP239" i="12"/>
  <c r="AQ239" i="12"/>
  <c r="AR239" i="12"/>
  <c r="AS239" i="12"/>
  <c r="AT239" i="12"/>
  <c r="AU239" i="12"/>
  <c r="AV239" i="12"/>
  <c r="AW239" i="12"/>
  <c r="AX239" i="12"/>
  <c r="AY239" i="12"/>
  <c r="AZ239" i="12"/>
  <c r="BA239" i="12"/>
  <c r="BB239" i="12"/>
  <c r="A240" i="12"/>
  <c r="B240" i="12"/>
  <c r="C240" i="12"/>
  <c r="D240" i="12"/>
  <c r="E240" i="12"/>
  <c r="F240" i="12"/>
  <c r="G240" i="12"/>
  <c r="H240" i="12"/>
  <c r="I240" i="12"/>
  <c r="J240" i="12"/>
  <c r="K240" i="12"/>
  <c r="L240" i="12"/>
  <c r="M240" i="12"/>
  <c r="N240" i="12"/>
  <c r="O240" i="12"/>
  <c r="P240" i="12"/>
  <c r="Q240" i="12"/>
  <c r="R240" i="12"/>
  <c r="S240" i="12"/>
  <c r="T240" i="12"/>
  <c r="V240" i="12"/>
  <c r="AB240" i="12"/>
  <c r="AC240" i="12"/>
  <c r="AD240" i="12"/>
  <c r="AE240" i="12"/>
  <c r="AF240" i="12"/>
  <c r="AG240" i="12"/>
  <c r="AH240" i="12"/>
  <c r="AI240" i="12"/>
  <c r="AJ240" i="12"/>
  <c r="AK240" i="12"/>
  <c r="AL240" i="12"/>
  <c r="AM240" i="12"/>
  <c r="AN240" i="12"/>
  <c r="AO240" i="12"/>
  <c r="AP240" i="12"/>
  <c r="AQ240" i="12"/>
  <c r="AR240" i="12"/>
  <c r="AS240" i="12"/>
  <c r="AT240" i="12"/>
  <c r="AU240" i="12"/>
  <c r="AV240" i="12"/>
  <c r="AW240" i="12"/>
  <c r="AX240" i="12"/>
  <c r="AY240" i="12"/>
  <c r="AZ240" i="12"/>
  <c r="BA240" i="12"/>
  <c r="BB240" i="12"/>
  <c r="A241" i="12"/>
  <c r="B241" i="12"/>
  <c r="C241" i="12"/>
  <c r="D241" i="12"/>
  <c r="E241" i="12"/>
  <c r="F241" i="12"/>
  <c r="G241" i="12"/>
  <c r="H241" i="12"/>
  <c r="I241" i="12"/>
  <c r="J241" i="12"/>
  <c r="K241" i="12"/>
  <c r="L241" i="12"/>
  <c r="M241" i="12"/>
  <c r="N241" i="12"/>
  <c r="O241" i="12"/>
  <c r="P241" i="12"/>
  <c r="Q241" i="12"/>
  <c r="R241" i="12"/>
  <c r="S241" i="12"/>
  <c r="T241" i="12"/>
  <c r="V241" i="12"/>
  <c r="AB241" i="12"/>
  <c r="AC241" i="12"/>
  <c r="AD241" i="12"/>
  <c r="AE241" i="12"/>
  <c r="AF241" i="12"/>
  <c r="AG241" i="12"/>
  <c r="AH241" i="12"/>
  <c r="AI241" i="12"/>
  <c r="AJ241" i="12"/>
  <c r="AK241" i="12"/>
  <c r="AL241" i="12"/>
  <c r="AM241" i="12"/>
  <c r="AN241" i="12"/>
  <c r="AO241" i="12"/>
  <c r="AP241" i="12"/>
  <c r="AQ241" i="12"/>
  <c r="AR241" i="12"/>
  <c r="AS241" i="12"/>
  <c r="AT241" i="12"/>
  <c r="AU241" i="12"/>
  <c r="AV241" i="12"/>
  <c r="AW241" i="12"/>
  <c r="AX241" i="12"/>
  <c r="AY241" i="12"/>
  <c r="AZ241" i="12"/>
  <c r="BA241" i="12"/>
  <c r="BB241" i="12"/>
  <c r="A242" i="12"/>
  <c r="B242" i="12"/>
  <c r="C242" i="12"/>
  <c r="D242" i="12"/>
  <c r="E242" i="12"/>
  <c r="F242" i="12"/>
  <c r="G242" i="12"/>
  <c r="H242" i="12"/>
  <c r="I242" i="12"/>
  <c r="J242" i="12"/>
  <c r="K242" i="12"/>
  <c r="L242" i="12"/>
  <c r="M242" i="12"/>
  <c r="N242" i="12"/>
  <c r="O242" i="12"/>
  <c r="P242" i="12"/>
  <c r="Q242" i="12"/>
  <c r="R242" i="12"/>
  <c r="S242" i="12"/>
  <c r="T242" i="12"/>
  <c r="V242" i="12"/>
  <c r="AB242" i="12"/>
  <c r="AC242" i="12"/>
  <c r="AD242" i="12"/>
  <c r="AE242" i="12"/>
  <c r="AF242" i="12"/>
  <c r="AG242" i="12"/>
  <c r="AH242" i="12"/>
  <c r="AI242" i="12"/>
  <c r="AJ242" i="12"/>
  <c r="AK242" i="12"/>
  <c r="AL242" i="12"/>
  <c r="AM242" i="12"/>
  <c r="AN242" i="12"/>
  <c r="AO242" i="12"/>
  <c r="AP242" i="12"/>
  <c r="AQ242" i="12"/>
  <c r="AR242" i="12"/>
  <c r="AS242" i="12"/>
  <c r="AT242" i="12"/>
  <c r="AU242" i="12"/>
  <c r="AV242" i="12"/>
  <c r="AW242" i="12"/>
  <c r="AX242" i="12"/>
  <c r="AY242" i="12"/>
  <c r="AZ242" i="12"/>
  <c r="BA242" i="12"/>
  <c r="BB242" i="12"/>
  <c r="BC242" i="12"/>
  <c r="BD242" i="12"/>
  <c r="BE242" i="12"/>
  <c r="BF242" i="12"/>
  <c r="BG242" i="12"/>
  <c r="A243" i="12"/>
  <c r="B243" i="12"/>
  <c r="C243" i="12"/>
  <c r="D243" i="12"/>
  <c r="E243" i="12"/>
  <c r="F243" i="12"/>
  <c r="G243" i="12"/>
  <c r="H243" i="12"/>
  <c r="I243" i="12"/>
  <c r="J243" i="12"/>
  <c r="K243" i="12"/>
  <c r="L243" i="12"/>
  <c r="M243" i="12"/>
  <c r="N243" i="12"/>
  <c r="O243" i="12"/>
  <c r="P243" i="12"/>
  <c r="Q243" i="12"/>
  <c r="R243" i="12"/>
  <c r="S243" i="12"/>
  <c r="T243" i="12"/>
  <c r="V243" i="12"/>
  <c r="AB243" i="12"/>
  <c r="AC243" i="12"/>
  <c r="AD243" i="12"/>
  <c r="AE243" i="12"/>
  <c r="AF243" i="12"/>
  <c r="AG243" i="12"/>
  <c r="AH243" i="12"/>
  <c r="AI243" i="12"/>
  <c r="AJ243" i="12"/>
  <c r="AK243" i="12"/>
  <c r="AL243" i="12"/>
  <c r="AM243" i="12"/>
  <c r="AN243" i="12"/>
  <c r="AO243" i="12"/>
  <c r="AP243" i="12"/>
  <c r="AQ243" i="12"/>
  <c r="AR243" i="12"/>
  <c r="AS243" i="12"/>
  <c r="AT243" i="12"/>
  <c r="AU243" i="12"/>
  <c r="AV243" i="12"/>
  <c r="AW243" i="12"/>
  <c r="AX243" i="12"/>
  <c r="AY243" i="12"/>
  <c r="AZ243" i="12"/>
  <c r="BA243" i="12"/>
  <c r="BB243" i="12"/>
  <c r="A244" i="12"/>
  <c r="B244" i="12"/>
  <c r="C244" i="12"/>
  <c r="D244" i="12"/>
  <c r="E244" i="12"/>
  <c r="F244" i="12"/>
  <c r="G244" i="12"/>
  <c r="H244" i="12"/>
  <c r="I244" i="12"/>
  <c r="J244" i="12"/>
  <c r="K244" i="12"/>
  <c r="L244" i="12"/>
  <c r="M244" i="12"/>
  <c r="N244" i="12"/>
  <c r="O244" i="12"/>
  <c r="P244" i="12"/>
  <c r="Q244" i="12"/>
  <c r="R244" i="12"/>
  <c r="S244" i="12"/>
  <c r="T244" i="12"/>
  <c r="V244" i="12"/>
  <c r="AB244" i="12"/>
  <c r="AC244" i="12"/>
  <c r="AD244" i="12"/>
  <c r="AE244" i="12"/>
  <c r="AF244" i="12"/>
  <c r="AG244" i="12"/>
  <c r="AH244" i="12"/>
  <c r="AI244" i="12"/>
  <c r="AJ244" i="12"/>
  <c r="AK244" i="12"/>
  <c r="AL244" i="12"/>
  <c r="AM244" i="12"/>
  <c r="AN244" i="12"/>
  <c r="AO244" i="12"/>
  <c r="AP244" i="12"/>
  <c r="AQ244" i="12"/>
  <c r="AR244" i="12"/>
  <c r="AS244" i="12"/>
  <c r="AT244" i="12"/>
  <c r="AU244" i="12"/>
  <c r="AV244" i="12"/>
  <c r="AW244" i="12"/>
  <c r="AX244" i="12"/>
  <c r="AY244" i="12"/>
  <c r="AZ244" i="12"/>
  <c r="BA244" i="12"/>
  <c r="BB244" i="12"/>
  <c r="A245" i="12"/>
  <c r="B245" i="12"/>
  <c r="C245" i="12"/>
  <c r="D245" i="12"/>
  <c r="E245" i="12"/>
  <c r="F245" i="12"/>
  <c r="G245" i="12"/>
  <c r="H245" i="12"/>
  <c r="I245" i="12"/>
  <c r="J245" i="12"/>
  <c r="K245" i="12"/>
  <c r="L245" i="12"/>
  <c r="M245" i="12"/>
  <c r="N245" i="12"/>
  <c r="O245" i="12"/>
  <c r="P245" i="12"/>
  <c r="Q245" i="12"/>
  <c r="R245" i="12"/>
  <c r="S245" i="12"/>
  <c r="T245" i="12"/>
  <c r="V245" i="12"/>
  <c r="AB245" i="12"/>
  <c r="AC245" i="12"/>
  <c r="AD245" i="12"/>
  <c r="AE245" i="12"/>
  <c r="AF245" i="12"/>
  <c r="AG245" i="12"/>
  <c r="AH245" i="12"/>
  <c r="AI245" i="12"/>
  <c r="AJ245" i="12"/>
  <c r="AK245" i="12"/>
  <c r="AL245" i="12"/>
  <c r="AM245" i="12"/>
  <c r="AN245" i="12"/>
  <c r="AO245" i="12"/>
  <c r="AP245" i="12"/>
  <c r="AQ245" i="12"/>
  <c r="AR245" i="12"/>
  <c r="AS245" i="12"/>
  <c r="AT245" i="12"/>
  <c r="AU245" i="12"/>
  <c r="AV245" i="12"/>
  <c r="AW245" i="12"/>
  <c r="AX245" i="12"/>
  <c r="AY245" i="12"/>
  <c r="AZ245" i="12"/>
  <c r="BA245" i="12"/>
  <c r="BB245" i="12"/>
  <c r="BC245" i="12"/>
  <c r="BD245" i="12"/>
  <c r="BE245" i="12"/>
  <c r="BF245" i="12"/>
  <c r="BG245" i="12"/>
  <c r="A246" i="12"/>
  <c r="B246" i="12"/>
  <c r="C246" i="12"/>
  <c r="D246" i="12"/>
  <c r="E246" i="12"/>
  <c r="F246" i="12"/>
  <c r="G246" i="12"/>
  <c r="H246" i="12"/>
  <c r="I246" i="12"/>
  <c r="J246" i="12"/>
  <c r="K246" i="12"/>
  <c r="L246" i="12"/>
  <c r="M246" i="12"/>
  <c r="N246" i="12"/>
  <c r="O246" i="12"/>
  <c r="P246" i="12"/>
  <c r="Q246" i="12"/>
  <c r="R246" i="12"/>
  <c r="S246" i="12"/>
  <c r="T246" i="12"/>
  <c r="V246" i="12"/>
  <c r="AB246" i="12"/>
  <c r="AC246" i="12"/>
  <c r="AD246" i="12"/>
  <c r="AE246" i="12"/>
  <c r="AF246" i="12"/>
  <c r="AG246" i="12"/>
  <c r="AH246" i="12"/>
  <c r="AI246" i="12"/>
  <c r="AJ246" i="12"/>
  <c r="AK246" i="12"/>
  <c r="AL246" i="12"/>
  <c r="AM246" i="12"/>
  <c r="AN246" i="12"/>
  <c r="AO246" i="12"/>
  <c r="AP246" i="12"/>
  <c r="AQ246" i="12"/>
  <c r="AR246" i="12"/>
  <c r="AS246" i="12"/>
  <c r="AT246" i="12"/>
  <c r="AU246" i="12"/>
  <c r="AV246" i="12"/>
  <c r="AW246" i="12"/>
  <c r="AX246" i="12"/>
  <c r="AY246" i="12"/>
  <c r="AZ246" i="12"/>
  <c r="BA246" i="12"/>
  <c r="BB246" i="12"/>
  <c r="BC246" i="12"/>
  <c r="BD246" i="12"/>
  <c r="BE246" i="12"/>
  <c r="BF246" i="12"/>
  <c r="BG246" i="12"/>
  <c r="A247" i="12"/>
  <c r="B247" i="12"/>
  <c r="C247" i="12"/>
  <c r="D247" i="12"/>
  <c r="E247" i="12"/>
  <c r="F247" i="12"/>
  <c r="G247" i="12"/>
  <c r="H247" i="12"/>
  <c r="I247" i="12"/>
  <c r="J247" i="12"/>
  <c r="K247" i="12"/>
  <c r="L247" i="12"/>
  <c r="M247" i="12"/>
  <c r="N247" i="12"/>
  <c r="O247" i="12"/>
  <c r="P247" i="12"/>
  <c r="Q247" i="12"/>
  <c r="R247" i="12"/>
  <c r="S247" i="12"/>
  <c r="T247" i="12"/>
  <c r="V247" i="12"/>
  <c r="AB247" i="12"/>
  <c r="AC247" i="12"/>
  <c r="AD247" i="12"/>
  <c r="AE247" i="12"/>
  <c r="AF247" i="12"/>
  <c r="AG247" i="12"/>
  <c r="AH247" i="12"/>
  <c r="AI247" i="12"/>
  <c r="AJ247" i="12"/>
  <c r="AK247" i="12"/>
  <c r="AL247" i="12"/>
  <c r="AM247" i="12"/>
  <c r="AN247" i="12"/>
  <c r="AO247" i="12"/>
  <c r="AP247" i="12"/>
  <c r="AQ247" i="12"/>
  <c r="AR247" i="12"/>
  <c r="AS247" i="12"/>
  <c r="AT247" i="12"/>
  <c r="AU247" i="12"/>
  <c r="AV247" i="12"/>
  <c r="AW247" i="12"/>
  <c r="AX247" i="12"/>
  <c r="AY247" i="12"/>
  <c r="AZ247" i="12"/>
  <c r="BA247" i="12"/>
  <c r="BB247" i="12"/>
  <c r="A248" i="12"/>
  <c r="B248" i="12"/>
  <c r="C248" i="12"/>
  <c r="D248" i="12"/>
  <c r="E248" i="12"/>
  <c r="F248" i="12"/>
  <c r="G248" i="12"/>
  <c r="H248" i="12"/>
  <c r="I248" i="12"/>
  <c r="J248" i="12"/>
  <c r="K248" i="12"/>
  <c r="L248" i="12"/>
  <c r="M248" i="12"/>
  <c r="N248" i="12"/>
  <c r="O248" i="12"/>
  <c r="P248" i="12"/>
  <c r="Q248" i="12"/>
  <c r="R248" i="12"/>
  <c r="S248" i="12"/>
  <c r="T248" i="12"/>
  <c r="V248" i="12"/>
  <c r="AB248" i="12"/>
  <c r="AC248" i="12"/>
  <c r="AD248" i="12"/>
  <c r="AE248" i="12"/>
  <c r="AF248" i="12"/>
  <c r="AG248" i="12"/>
  <c r="AH248" i="12"/>
  <c r="AI248" i="12"/>
  <c r="AJ248" i="12"/>
  <c r="AK248" i="12"/>
  <c r="AL248" i="12"/>
  <c r="AM248" i="12"/>
  <c r="AN248" i="12"/>
  <c r="AO248" i="12"/>
  <c r="AP248" i="12"/>
  <c r="AQ248" i="12"/>
  <c r="AR248" i="12"/>
  <c r="AS248" i="12"/>
  <c r="AT248" i="12"/>
  <c r="AU248" i="12"/>
  <c r="AV248" i="12"/>
  <c r="AW248" i="12"/>
  <c r="AX248" i="12"/>
  <c r="AY248" i="12"/>
  <c r="AZ248" i="12"/>
  <c r="BA248" i="12"/>
  <c r="BB248" i="12"/>
  <c r="BC248" i="12"/>
  <c r="BD248" i="12"/>
  <c r="BE248" i="12"/>
  <c r="BF248" i="12"/>
  <c r="BG248" i="12"/>
  <c r="A249" i="12"/>
  <c r="B249" i="12"/>
  <c r="C249" i="12"/>
  <c r="D249" i="12"/>
  <c r="E249" i="12"/>
  <c r="F249" i="12"/>
  <c r="G249" i="12"/>
  <c r="H249" i="12"/>
  <c r="I249" i="12"/>
  <c r="J249" i="12"/>
  <c r="K249" i="12"/>
  <c r="L249" i="12"/>
  <c r="M249" i="12"/>
  <c r="N249" i="12"/>
  <c r="O249" i="12"/>
  <c r="P249" i="12"/>
  <c r="Q249" i="12"/>
  <c r="R249" i="12"/>
  <c r="S249" i="12"/>
  <c r="T249" i="12"/>
  <c r="V249" i="12"/>
  <c r="AB249" i="12"/>
  <c r="AC249" i="12"/>
  <c r="AD249" i="12"/>
  <c r="AE249" i="12"/>
  <c r="AF249" i="12"/>
  <c r="AG249" i="12"/>
  <c r="AH249" i="12"/>
  <c r="AI249" i="12"/>
  <c r="AJ249" i="12"/>
  <c r="AK249" i="12"/>
  <c r="AL249" i="12"/>
  <c r="AM249" i="12"/>
  <c r="AN249" i="12"/>
  <c r="AO249" i="12"/>
  <c r="AP249" i="12"/>
  <c r="AQ249" i="12"/>
  <c r="AR249" i="12"/>
  <c r="AS249" i="12"/>
  <c r="AT249" i="12"/>
  <c r="AU249" i="12"/>
  <c r="AV249" i="12"/>
  <c r="AW249" i="12"/>
  <c r="AX249" i="12"/>
  <c r="AY249" i="12"/>
  <c r="AZ249" i="12"/>
  <c r="BA249" i="12"/>
  <c r="BB249" i="12"/>
  <c r="BC249" i="12"/>
  <c r="BD249" i="12"/>
  <c r="BE249" i="12"/>
  <c r="BF249" i="12"/>
  <c r="BG249" i="12"/>
  <c r="A250" i="12"/>
  <c r="B250" i="12"/>
  <c r="C250" i="12"/>
  <c r="D250" i="12"/>
  <c r="E250" i="12"/>
  <c r="F250" i="12"/>
  <c r="G250" i="12"/>
  <c r="H250" i="12"/>
  <c r="I250" i="12"/>
  <c r="J250" i="12"/>
  <c r="K250" i="12"/>
  <c r="L250" i="12"/>
  <c r="M250" i="12"/>
  <c r="N250" i="12"/>
  <c r="O250" i="12"/>
  <c r="P250" i="12"/>
  <c r="Q250" i="12"/>
  <c r="R250" i="12"/>
  <c r="S250" i="12"/>
  <c r="T250" i="12"/>
  <c r="V250" i="12"/>
  <c r="AB250" i="12"/>
  <c r="AC250" i="12"/>
  <c r="AD250" i="12"/>
  <c r="AE250" i="12"/>
  <c r="AF250" i="12"/>
  <c r="AG250" i="12"/>
  <c r="AH250" i="12"/>
  <c r="AI250" i="12"/>
  <c r="AJ250" i="12"/>
  <c r="AK250" i="12"/>
  <c r="AL250" i="12"/>
  <c r="AM250" i="12"/>
  <c r="AN250" i="12"/>
  <c r="AO250" i="12"/>
  <c r="AP250" i="12"/>
  <c r="AQ250" i="12"/>
  <c r="AR250" i="12"/>
  <c r="AS250" i="12"/>
  <c r="AT250" i="12"/>
  <c r="AU250" i="12"/>
  <c r="AV250" i="12"/>
  <c r="AW250" i="12"/>
  <c r="AX250" i="12"/>
  <c r="AY250" i="12"/>
  <c r="AZ250" i="12"/>
  <c r="BA250" i="12"/>
  <c r="BB250" i="12"/>
  <c r="BC250" i="12"/>
  <c r="BD250" i="12"/>
  <c r="BE250" i="12"/>
  <c r="BF250" i="12"/>
  <c r="BG250" i="12"/>
  <c r="A251" i="12"/>
  <c r="B251" i="12"/>
  <c r="C251" i="12"/>
  <c r="D251" i="12"/>
  <c r="E251" i="12"/>
  <c r="F251" i="12"/>
  <c r="G251" i="12"/>
  <c r="H251" i="12"/>
  <c r="I251" i="12"/>
  <c r="J251" i="12"/>
  <c r="K251" i="12"/>
  <c r="L251" i="12"/>
  <c r="M251" i="12"/>
  <c r="N251" i="12"/>
  <c r="O251" i="12"/>
  <c r="P251" i="12"/>
  <c r="Q251" i="12"/>
  <c r="R251" i="12"/>
  <c r="S251" i="12"/>
  <c r="T251" i="12"/>
  <c r="V251" i="12"/>
  <c r="AB251" i="12"/>
  <c r="AC251" i="12"/>
  <c r="AD251" i="12"/>
  <c r="AE251" i="12"/>
  <c r="AF251" i="12"/>
  <c r="AG251" i="12"/>
  <c r="AH251" i="12"/>
  <c r="AI251" i="12"/>
  <c r="AJ251" i="12"/>
  <c r="AK251" i="12"/>
  <c r="AL251" i="12"/>
  <c r="AM251" i="12"/>
  <c r="AN251" i="12"/>
  <c r="AO251" i="12"/>
  <c r="AP251" i="12"/>
  <c r="AQ251" i="12"/>
  <c r="AR251" i="12"/>
  <c r="AS251" i="12"/>
  <c r="AT251" i="12"/>
  <c r="AU251" i="12"/>
  <c r="AV251" i="12"/>
  <c r="AW251" i="12"/>
  <c r="AX251" i="12"/>
  <c r="AY251" i="12"/>
  <c r="AZ251" i="12"/>
  <c r="BA251" i="12"/>
  <c r="BB251" i="12"/>
  <c r="A252" i="12"/>
  <c r="B252" i="12"/>
  <c r="C252" i="12"/>
  <c r="D252" i="12"/>
  <c r="E252" i="12"/>
  <c r="F252" i="12"/>
  <c r="G252" i="12"/>
  <c r="H252" i="12"/>
  <c r="I252" i="12"/>
  <c r="J252" i="12"/>
  <c r="K252" i="12"/>
  <c r="L252" i="12"/>
  <c r="M252" i="12"/>
  <c r="N252" i="12"/>
  <c r="O252" i="12"/>
  <c r="P252" i="12"/>
  <c r="Q252" i="12"/>
  <c r="R252" i="12"/>
  <c r="S252" i="12"/>
  <c r="T252" i="12"/>
  <c r="V252" i="12"/>
  <c r="AB252" i="12"/>
  <c r="AC252" i="12"/>
  <c r="AD252" i="12"/>
  <c r="AE252" i="12"/>
  <c r="AF252" i="12"/>
  <c r="AG252" i="12"/>
  <c r="AH252" i="12"/>
  <c r="AI252" i="12"/>
  <c r="AJ252" i="12"/>
  <c r="AK252" i="12"/>
  <c r="AL252" i="12"/>
  <c r="AM252" i="12"/>
  <c r="AN252" i="12"/>
  <c r="AO252" i="12"/>
  <c r="AP252" i="12"/>
  <c r="AQ252" i="12"/>
  <c r="AR252" i="12"/>
  <c r="AS252" i="12"/>
  <c r="AT252" i="12"/>
  <c r="AU252" i="12"/>
  <c r="AV252" i="12"/>
  <c r="AW252" i="12"/>
  <c r="AX252" i="12"/>
  <c r="AY252" i="12"/>
  <c r="AZ252" i="12"/>
  <c r="BA252" i="12"/>
  <c r="BB252" i="12"/>
  <c r="A253" i="12"/>
  <c r="B253" i="12"/>
  <c r="C253" i="12"/>
  <c r="D253" i="12"/>
  <c r="E253" i="12"/>
  <c r="F253" i="12"/>
  <c r="G253" i="12"/>
  <c r="H253" i="12"/>
  <c r="I253" i="12"/>
  <c r="J253" i="12"/>
  <c r="K253" i="12"/>
  <c r="L253" i="12"/>
  <c r="M253" i="12"/>
  <c r="N253" i="12"/>
  <c r="O253" i="12"/>
  <c r="P253" i="12"/>
  <c r="Q253" i="12"/>
  <c r="R253" i="12"/>
  <c r="S253" i="12"/>
  <c r="T253" i="12"/>
  <c r="V253" i="12"/>
  <c r="AB253" i="12"/>
  <c r="AC253" i="12"/>
  <c r="AD253" i="12"/>
  <c r="AE253" i="12"/>
  <c r="AF253" i="12"/>
  <c r="AG253" i="12"/>
  <c r="AH253" i="12"/>
  <c r="AI253" i="12"/>
  <c r="AJ253" i="12"/>
  <c r="AK253" i="12"/>
  <c r="AL253" i="12"/>
  <c r="AM253" i="12"/>
  <c r="AN253" i="12"/>
  <c r="AO253" i="12"/>
  <c r="AP253" i="12"/>
  <c r="AQ253" i="12"/>
  <c r="AR253" i="12"/>
  <c r="AS253" i="12"/>
  <c r="AT253" i="12"/>
  <c r="AU253" i="12"/>
  <c r="AV253" i="12"/>
  <c r="AW253" i="12"/>
  <c r="AX253" i="12"/>
  <c r="AY253" i="12"/>
  <c r="AZ253" i="12"/>
  <c r="BA253" i="12"/>
  <c r="BB253" i="12"/>
  <c r="A254" i="12"/>
  <c r="B254" i="12"/>
  <c r="C254" i="12"/>
  <c r="D254" i="12"/>
  <c r="E254" i="12"/>
  <c r="F254" i="12"/>
  <c r="G254" i="12"/>
  <c r="H254" i="12"/>
  <c r="I254" i="12"/>
  <c r="J254" i="12"/>
  <c r="K254" i="12"/>
  <c r="L254" i="12"/>
  <c r="M254" i="12"/>
  <c r="N254" i="12"/>
  <c r="O254" i="12"/>
  <c r="P254" i="12"/>
  <c r="Q254" i="12"/>
  <c r="R254" i="12"/>
  <c r="S254" i="12"/>
  <c r="T254" i="12"/>
  <c r="V254" i="12"/>
  <c r="AB254" i="12"/>
  <c r="AC254" i="12"/>
  <c r="AD254" i="12"/>
  <c r="AE254" i="12"/>
  <c r="AF254" i="12"/>
  <c r="AG254" i="12"/>
  <c r="AH254" i="12"/>
  <c r="AI254" i="12"/>
  <c r="AJ254" i="12"/>
  <c r="AK254" i="12"/>
  <c r="AL254" i="12"/>
  <c r="AM254" i="12"/>
  <c r="AN254" i="12"/>
  <c r="AO254" i="12"/>
  <c r="AP254" i="12"/>
  <c r="AQ254" i="12"/>
  <c r="AR254" i="12"/>
  <c r="AS254" i="12"/>
  <c r="AT254" i="12"/>
  <c r="AU254" i="12"/>
  <c r="AV254" i="12"/>
  <c r="AW254" i="12"/>
  <c r="AX254" i="12"/>
  <c r="AY254" i="12"/>
  <c r="AZ254" i="12"/>
  <c r="BA254" i="12"/>
  <c r="BB254" i="12"/>
  <c r="A255" i="12"/>
  <c r="B255" i="12"/>
  <c r="C255" i="12"/>
  <c r="D255" i="12"/>
  <c r="E255" i="12"/>
  <c r="F255" i="12"/>
  <c r="G255" i="12"/>
  <c r="H255" i="12"/>
  <c r="I255" i="12"/>
  <c r="J255" i="12"/>
  <c r="K255" i="12"/>
  <c r="L255" i="12"/>
  <c r="M255" i="12"/>
  <c r="N255" i="12"/>
  <c r="O255" i="12"/>
  <c r="P255" i="12"/>
  <c r="Q255" i="12"/>
  <c r="R255" i="12"/>
  <c r="S255" i="12"/>
  <c r="T255" i="12"/>
  <c r="V255" i="12"/>
  <c r="AB255" i="12"/>
  <c r="AC255" i="12"/>
  <c r="AD255" i="12"/>
  <c r="AE255" i="12"/>
  <c r="AF255" i="12"/>
  <c r="AG255" i="12"/>
  <c r="AH255" i="12"/>
  <c r="AI255" i="12"/>
  <c r="AJ255" i="12"/>
  <c r="AK255" i="12"/>
  <c r="AL255" i="12"/>
  <c r="AM255" i="12"/>
  <c r="AN255" i="12"/>
  <c r="AO255" i="12"/>
  <c r="AP255" i="12"/>
  <c r="AQ255" i="12"/>
  <c r="AR255" i="12"/>
  <c r="AS255" i="12"/>
  <c r="AT255" i="12"/>
  <c r="AU255" i="12"/>
  <c r="AV255" i="12"/>
  <c r="AW255" i="12"/>
  <c r="AX255" i="12"/>
  <c r="AY255" i="12"/>
  <c r="AZ255" i="12"/>
  <c r="BA255" i="12"/>
  <c r="BB255" i="12"/>
  <c r="A256" i="12"/>
  <c r="B256" i="12"/>
  <c r="C256" i="12"/>
  <c r="D256" i="12"/>
  <c r="E256" i="12"/>
  <c r="F256" i="12"/>
  <c r="G256" i="12"/>
  <c r="H256" i="12"/>
  <c r="I256" i="12"/>
  <c r="J256" i="12"/>
  <c r="K256" i="12"/>
  <c r="L256" i="12"/>
  <c r="M256" i="12"/>
  <c r="N256" i="12"/>
  <c r="O256" i="12"/>
  <c r="P256" i="12"/>
  <c r="Q256" i="12"/>
  <c r="R256" i="12"/>
  <c r="S256" i="12"/>
  <c r="T256" i="12"/>
  <c r="V256" i="12"/>
  <c r="AB256" i="12"/>
  <c r="AC256" i="12"/>
  <c r="AD256" i="12"/>
  <c r="AE256" i="12"/>
  <c r="AF256" i="12"/>
  <c r="AG256" i="12"/>
  <c r="AH256" i="12"/>
  <c r="AI256" i="12"/>
  <c r="AJ256" i="12"/>
  <c r="AK256" i="12"/>
  <c r="AL256" i="12"/>
  <c r="AM256" i="12"/>
  <c r="AN256" i="12"/>
  <c r="AO256" i="12"/>
  <c r="AP256" i="12"/>
  <c r="AQ256" i="12"/>
  <c r="AR256" i="12"/>
  <c r="AS256" i="12"/>
  <c r="AT256" i="12"/>
  <c r="AU256" i="12"/>
  <c r="AV256" i="12"/>
  <c r="AW256" i="12"/>
  <c r="AX256" i="12"/>
  <c r="AY256" i="12"/>
  <c r="AZ256" i="12"/>
  <c r="BA256" i="12"/>
  <c r="BB256" i="12"/>
  <c r="A257" i="12"/>
  <c r="B257" i="12"/>
  <c r="C257" i="12"/>
  <c r="D257" i="12"/>
  <c r="E257" i="12"/>
  <c r="F257" i="12"/>
  <c r="G257" i="12"/>
  <c r="H257" i="12"/>
  <c r="I257" i="12"/>
  <c r="J257" i="12"/>
  <c r="K257" i="12"/>
  <c r="L257" i="12"/>
  <c r="M257" i="12"/>
  <c r="N257" i="12"/>
  <c r="O257" i="12"/>
  <c r="P257" i="12"/>
  <c r="Q257" i="12"/>
  <c r="R257" i="12"/>
  <c r="S257" i="12"/>
  <c r="T257" i="12"/>
  <c r="V257" i="12"/>
  <c r="AB257" i="12"/>
  <c r="AC257" i="12"/>
  <c r="AD257" i="12"/>
  <c r="AE257" i="12"/>
  <c r="AF257" i="12"/>
  <c r="AG257" i="12"/>
  <c r="AH257" i="12"/>
  <c r="AI257" i="12"/>
  <c r="AJ257" i="12"/>
  <c r="AK257" i="12"/>
  <c r="AL257" i="12"/>
  <c r="AM257" i="12"/>
  <c r="AN257" i="12"/>
  <c r="AO257" i="12"/>
  <c r="AP257" i="12"/>
  <c r="AQ257" i="12"/>
  <c r="AR257" i="12"/>
  <c r="AS257" i="12"/>
  <c r="AT257" i="12"/>
  <c r="AU257" i="12"/>
  <c r="AV257" i="12"/>
  <c r="AW257" i="12"/>
  <c r="AX257" i="12"/>
  <c r="AY257" i="12"/>
  <c r="AZ257" i="12"/>
  <c r="BA257" i="12"/>
  <c r="BB257" i="12"/>
  <c r="A258" i="12"/>
  <c r="B258" i="12"/>
  <c r="C258" i="12"/>
  <c r="D258" i="12"/>
  <c r="E258" i="12"/>
  <c r="F258" i="12"/>
  <c r="G258" i="12"/>
  <c r="H258" i="12"/>
  <c r="I258" i="12"/>
  <c r="J258" i="12"/>
  <c r="K258" i="12"/>
  <c r="L258" i="12"/>
  <c r="M258" i="12"/>
  <c r="N258" i="12"/>
  <c r="O258" i="12"/>
  <c r="P258" i="12"/>
  <c r="Q258" i="12"/>
  <c r="R258" i="12"/>
  <c r="S258" i="12"/>
  <c r="T258" i="12"/>
  <c r="V258" i="12"/>
  <c r="AB258" i="12"/>
  <c r="AC258" i="12"/>
  <c r="AD258" i="12"/>
  <c r="AE258" i="12"/>
  <c r="AF258" i="12"/>
  <c r="AG258" i="12"/>
  <c r="AH258" i="12"/>
  <c r="AI258" i="12"/>
  <c r="AJ258" i="12"/>
  <c r="AK258" i="12"/>
  <c r="AL258" i="12"/>
  <c r="AM258" i="12"/>
  <c r="AN258" i="12"/>
  <c r="AO258" i="12"/>
  <c r="AP258" i="12"/>
  <c r="AQ258" i="12"/>
  <c r="AR258" i="12"/>
  <c r="AS258" i="12"/>
  <c r="AT258" i="12"/>
  <c r="AU258" i="12"/>
  <c r="AV258" i="12"/>
  <c r="AW258" i="12"/>
  <c r="AX258" i="12"/>
  <c r="AY258" i="12"/>
  <c r="AZ258" i="12"/>
  <c r="BA258" i="12"/>
  <c r="BB258" i="12"/>
  <c r="A259" i="12"/>
  <c r="B259" i="12"/>
  <c r="C259" i="12"/>
  <c r="D259" i="12"/>
  <c r="E259" i="12"/>
  <c r="F259" i="12"/>
  <c r="G259" i="12"/>
  <c r="H259" i="12"/>
  <c r="I259" i="12"/>
  <c r="J259" i="12"/>
  <c r="K259" i="12"/>
  <c r="L259" i="12"/>
  <c r="M259" i="12"/>
  <c r="N259" i="12"/>
  <c r="O259" i="12"/>
  <c r="P259" i="12"/>
  <c r="Q259" i="12"/>
  <c r="R259" i="12"/>
  <c r="S259" i="12"/>
  <c r="T259" i="12"/>
  <c r="V259" i="12"/>
  <c r="AB259" i="12"/>
  <c r="AC259" i="12"/>
  <c r="AD259" i="12"/>
  <c r="AE259" i="12"/>
  <c r="AF259" i="12"/>
  <c r="AG259" i="12"/>
  <c r="AH259" i="12"/>
  <c r="AI259" i="12"/>
  <c r="AJ259" i="12"/>
  <c r="AK259" i="12"/>
  <c r="AL259" i="12"/>
  <c r="AM259" i="12"/>
  <c r="AN259" i="12"/>
  <c r="AO259" i="12"/>
  <c r="AP259" i="12"/>
  <c r="AQ259" i="12"/>
  <c r="AR259" i="12"/>
  <c r="AS259" i="12"/>
  <c r="AT259" i="12"/>
  <c r="AU259" i="12"/>
  <c r="AV259" i="12"/>
  <c r="AW259" i="12"/>
  <c r="AX259" i="12"/>
  <c r="AY259" i="12"/>
  <c r="AZ259" i="12"/>
  <c r="BA259" i="12"/>
  <c r="BB259" i="12"/>
  <c r="BC259" i="12"/>
  <c r="BD259" i="12"/>
  <c r="BE259" i="12"/>
  <c r="BF259" i="12"/>
  <c r="BG259" i="12"/>
  <c r="A260" i="12"/>
  <c r="B260" i="12"/>
  <c r="C260" i="12"/>
  <c r="D260" i="12"/>
  <c r="E260" i="12"/>
  <c r="F260" i="12"/>
  <c r="G260" i="12"/>
  <c r="H260" i="12"/>
  <c r="I260" i="12"/>
  <c r="J260" i="12"/>
  <c r="K260" i="12"/>
  <c r="L260" i="12"/>
  <c r="M260" i="12"/>
  <c r="N260" i="12"/>
  <c r="O260" i="12"/>
  <c r="P260" i="12"/>
  <c r="Q260" i="12"/>
  <c r="R260" i="12"/>
  <c r="S260" i="12"/>
  <c r="T260" i="12"/>
  <c r="V260" i="12"/>
  <c r="AB260" i="12"/>
  <c r="AC260" i="12"/>
  <c r="AD260" i="12"/>
  <c r="AE260" i="12"/>
  <c r="AF260" i="12"/>
  <c r="AG260" i="12"/>
  <c r="AH260" i="12"/>
  <c r="AI260" i="12"/>
  <c r="AJ260" i="12"/>
  <c r="AK260" i="12"/>
  <c r="AL260" i="12"/>
  <c r="AM260" i="12"/>
  <c r="AN260" i="12"/>
  <c r="AO260" i="12"/>
  <c r="AP260" i="12"/>
  <c r="AQ260" i="12"/>
  <c r="AR260" i="12"/>
  <c r="AS260" i="12"/>
  <c r="AT260" i="12"/>
  <c r="AU260" i="12"/>
  <c r="AV260" i="12"/>
  <c r="AW260" i="12"/>
  <c r="AX260" i="12"/>
  <c r="AY260" i="12"/>
  <c r="AZ260" i="12"/>
  <c r="BA260" i="12"/>
  <c r="BB260" i="12"/>
  <c r="BC260" i="12"/>
  <c r="BD260" i="12"/>
  <c r="BE260" i="12"/>
  <c r="BF260" i="12"/>
  <c r="BG260" i="12"/>
  <c r="A261" i="12"/>
  <c r="B261" i="12"/>
  <c r="C261" i="12"/>
  <c r="D261" i="12"/>
  <c r="E261" i="12"/>
  <c r="F261" i="12"/>
  <c r="G261" i="12"/>
  <c r="H261" i="12"/>
  <c r="I261" i="12"/>
  <c r="J261" i="12"/>
  <c r="K261" i="12"/>
  <c r="L261" i="12"/>
  <c r="M261" i="12"/>
  <c r="N261" i="12"/>
  <c r="O261" i="12"/>
  <c r="P261" i="12"/>
  <c r="Q261" i="12"/>
  <c r="R261" i="12"/>
  <c r="S261" i="12"/>
  <c r="T261" i="12"/>
  <c r="V261" i="12"/>
  <c r="AB261" i="12"/>
  <c r="AC261" i="12"/>
  <c r="AD261" i="12"/>
  <c r="AE261" i="12"/>
  <c r="AF261" i="12"/>
  <c r="AG261" i="12"/>
  <c r="AH261" i="12"/>
  <c r="AI261" i="12"/>
  <c r="AJ261" i="12"/>
  <c r="AK261" i="12"/>
  <c r="AL261" i="12"/>
  <c r="AM261" i="12"/>
  <c r="AN261" i="12"/>
  <c r="AO261" i="12"/>
  <c r="AP261" i="12"/>
  <c r="AQ261" i="12"/>
  <c r="AR261" i="12"/>
  <c r="AS261" i="12"/>
  <c r="AT261" i="12"/>
  <c r="AU261" i="12"/>
  <c r="AV261" i="12"/>
  <c r="AW261" i="12"/>
  <c r="AX261" i="12"/>
  <c r="AY261" i="12"/>
  <c r="AZ261" i="12"/>
  <c r="BA261" i="12"/>
  <c r="BB261" i="12"/>
  <c r="A262" i="12"/>
  <c r="B262" i="12"/>
  <c r="C262" i="12"/>
  <c r="D262" i="12"/>
  <c r="E262" i="12"/>
  <c r="F262" i="12"/>
  <c r="G262" i="12"/>
  <c r="H262" i="12"/>
  <c r="I262" i="12"/>
  <c r="J262" i="12"/>
  <c r="K262" i="12"/>
  <c r="L262" i="12"/>
  <c r="M262" i="12"/>
  <c r="N262" i="12"/>
  <c r="O262" i="12"/>
  <c r="P262" i="12"/>
  <c r="Q262" i="12"/>
  <c r="R262" i="12"/>
  <c r="S262" i="12"/>
  <c r="T262" i="12"/>
  <c r="V262" i="12"/>
  <c r="AB262" i="12"/>
  <c r="AC262" i="12"/>
  <c r="AD262" i="12"/>
  <c r="AE262" i="12"/>
  <c r="AF262" i="12"/>
  <c r="AG262" i="12"/>
  <c r="AH262" i="12"/>
  <c r="AI262" i="12"/>
  <c r="AJ262" i="12"/>
  <c r="AK262" i="12"/>
  <c r="AL262" i="12"/>
  <c r="AM262" i="12"/>
  <c r="AN262" i="12"/>
  <c r="AO262" i="12"/>
  <c r="AP262" i="12"/>
  <c r="AQ262" i="12"/>
  <c r="AR262" i="12"/>
  <c r="AS262" i="12"/>
  <c r="AT262" i="12"/>
  <c r="AU262" i="12"/>
  <c r="AV262" i="12"/>
  <c r="AW262" i="12"/>
  <c r="AX262" i="12"/>
  <c r="AY262" i="12"/>
  <c r="AZ262" i="12"/>
  <c r="BA262" i="12"/>
  <c r="BB262" i="12"/>
  <c r="A263" i="12"/>
  <c r="B263" i="12"/>
  <c r="C263" i="12"/>
  <c r="D263" i="12"/>
  <c r="E263" i="12"/>
  <c r="F263" i="12"/>
  <c r="G263" i="12"/>
  <c r="H263" i="12"/>
  <c r="I263" i="12"/>
  <c r="J263" i="12"/>
  <c r="K263" i="12"/>
  <c r="L263" i="12"/>
  <c r="M263" i="12"/>
  <c r="N263" i="12"/>
  <c r="O263" i="12"/>
  <c r="P263" i="12"/>
  <c r="Q263" i="12"/>
  <c r="R263" i="12"/>
  <c r="S263" i="12"/>
  <c r="T263" i="12"/>
  <c r="V263" i="12"/>
  <c r="AB263" i="12"/>
  <c r="AC263" i="12"/>
  <c r="AD263" i="12"/>
  <c r="AE263" i="12"/>
  <c r="AF263" i="12"/>
  <c r="AG263" i="12"/>
  <c r="AH263" i="12"/>
  <c r="AI263" i="12"/>
  <c r="AJ263" i="12"/>
  <c r="AK263" i="12"/>
  <c r="AL263" i="12"/>
  <c r="AM263" i="12"/>
  <c r="AN263" i="12"/>
  <c r="AO263" i="12"/>
  <c r="AP263" i="12"/>
  <c r="AQ263" i="12"/>
  <c r="AR263" i="12"/>
  <c r="AS263" i="12"/>
  <c r="AT263" i="12"/>
  <c r="AU263" i="12"/>
  <c r="AV263" i="12"/>
  <c r="AW263" i="12"/>
  <c r="AX263" i="12"/>
  <c r="AY263" i="12"/>
  <c r="AZ263" i="12"/>
  <c r="BA263" i="12"/>
  <c r="BB263" i="12"/>
  <c r="A264" i="12"/>
  <c r="B264" i="12"/>
  <c r="C264" i="12"/>
  <c r="D264" i="12"/>
  <c r="E264" i="12"/>
  <c r="F264" i="12"/>
  <c r="G264" i="12"/>
  <c r="H264" i="12"/>
  <c r="I264" i="12"/>
  <c r="J264" i="12"/>
  <c r="K264" i="12"/>
  <c r="L264" i="12"/>
  <c r="M264" i="12"/>
  <c r="N264" i="12"/>
  <c r="O264" i="12"/>
  <c r="P264" i="12"/>
  <c r="Q264" i="12"/>
  <c r="R264" i="12"/>
  <c r="S264" i="12"/>
  <c r="T264" i="12"/>
  <c r="V264" i="12"/>
  <c r="AB264" i="12"/>
  <c r="AC264" i="12"/>
  <c r="AD264" i="12"/>
  <c r="AE264" i="12"/>
  <c r="AF264" i="12"/>
  <c r="AG264" i="12"/>
  <c r="AH264" i="12"/>
  <c r="AI264" i="12"/>
  <c r="AJ264" i="12"/>
  <c r="AK264" i="12"/>
  <c r="AL264" i="12"/>
  <c r="AM264" i="12"/>
  <c r="AN264" i="12"/>
  <c r="AO264" i="12"/>
  <c r="AP264" i="12"/>
  <c r="AQ264" i="12"/>
  <c r="AR264" i="12"/>
  <c r="AS264" i="12"/>
  <c r="AT264" i="12"/>
  <c r="AU264" i="12"/>
  <c r="AV264" i="12"/>
  <c r="AW264" i="12"/>
  <c r="AX264" i="12"/>
  <c r="AY264" i="12"/>
  <c r="AZ264" i="12"/>
  <c r="BA264" i="12"/>
  <c r="BB264" i="12"/>
  <c r="A265" i="12"/>
  <c r="B265" i="12"/>
  <c r="C265" i="12"/>
  <c r="D265" i="12"/>
  <c r="E265" i="12"/>
  <c r="F265" i="12"/>
  <c r="G265" i="12"/>
  <c r="H265" i="12"/>
  <c r="I265" i="12"/>
  <c r="J265" i="12"/>
  <c r="K265" i="12"/>
  <c r="L265" i="12"/>
  <c r="M265" i="12"/>
  <c r="N265" i="12"/>
  <c r="O265" i="12"/>
  <c r="P265" i="12"/>
  <c r="Q265" i="12"/>
  <c r="R265" i="12"/>
  <c r="S265" i="12"/>
  <c r="T265" i="12"/>
  <c r="V265" i="12"/>
  <c r="AB265" i="12"/>
  <c r="AC265" i="12"/>
  <c r="AD265" i="12"/>
  <c r="AE265" i="12"/>
  <c r="AF265" i="12"/>
  <c r="AG265" i="12"/>
  <c r="AH265" i="12"/>
  <c r="AI265" i="12"/>
  <c r="AJ265" i="12"/>
  <c r="AK265" i="12"/>
  <c r="AL265" i="12"/>
  <c r="AM265" i="12"/>
  <c r="AN265" i="12"/>
  <c r="AO265" i="12"/>
  <c r="AP265" i="12"/>
  <c r="AQ265" i="12"/>
  <c r="AR265" i="12"/>
  <c r="AS265" i="12"/>
  <c r="AT265" i="12"/>
  <c r="AU265" i="12"/>
  <c r="AV265" i="12"/>
  <c r="AW265" i="12"/>
  <c r="AX265" i="12"/>
  <c r="AY265" i="12"/>
  <c r="AZ265" i="12"/>
  <c r="BA265" i="12"/>
  <c r="BB265" i="12"/>
  <c r="A266" i="12"/>
  <c r="B266" i="12"/>
  <c r="C266" i="12"/>
  <c r="D266" i="12"/>
  <c r="E266" i="12"/>
  <c r="F266" i="12"/>
  <c r="G266" i="12"/>
  <c r="H266" i="12"/>
  <c r="I266" i="12"/>
  <c r="J266" i="12"/>
  <c r="K266" i="12"/>
  <c r="L266" i="12"/>
  <c r="M266" i="12"/>
  <c r="N266" i="12"/>
  <c r="O266" i="12"/>
  <c r="P266" i="12"/>
  <c r="Q266" i="12"/>
  <c r="R266" i="12"/>
  <c r="S266" i="12"/>
  <c r="T266" i="12"/>
  <c r="V266" i="12"/>
  <c r="AB266" i="12"/>
  <c r="AC266" i="12"/>
  <c r="AD266" i="12"/>
  <c r="AE266" i="12"/>
  <c r="AF266" i="12"/>
  <c r="AG266" i="12"/>
  <c r="AH266" i="12"/>
  <c r="AI266" i="12"/>
  <c r="AJ266" i="12"/>
  <c r="AK266" i="12"/>
  <c r="AL266" i="12"/>
  <c r="AM266" i="12"/>
  <c r="AN266" i="12"/>
  <c r="AO266" i="12"/>
  <c r="AP266" i="12"/>
  <c r="AQ266" i="12"/>
  <c r="AR266" i="12"/>
  <c r="AS266" i="12"/>
  <c r="AT266" i="12"/>
  <c r="AU266" i="12"/>
  <c r="AV266" i="12"/>
  <c r="AW266" i="12"/>
  <c r="AX266" i="12"/>
  <c r="AY266" i="12"/>
  <c r="AZ266" i="12"/>
  <c r="BA266" i="12"/>
  <c r="BB266" i="12"/>
  <c r="BC266" i="12"/>
  <c r="BD266" i="12"/>
  <c r="BE266" i="12"/>
  <c r="BF266" i="12"/>
  <c r="BG266" i="12"/>
  <c r="A267" i="12"/>
  <c r="B267" i="12"/>
  <c r="C267" i="12"/>
  <c r="D267" i="12"/>
  <c r="E267" i="12"/>
  <c r="F267" i="12"/>
  <c r="G267" i="12"/>
  <c r="H267" i="12"/>
  <c r="I267" i="12"/>
  <c r="J267" i="12"/>
  <c r="K267" i="12"/>
  <c r="L267" i="12"/>
  <c r="M267" i="12"/>
  <c r="N267" i="12"/>
  <c r="O267" i="12"/>
  <c r="P267" i="12"/>
  <c r="Q267" i="12"/>
  <c r="R267" i="12"/>
  <c r="S267" i="12"/>
  <c r="T267" i="12"/>
  <c r="V267" i="12"/>
  <c r="AB267" i="12"/>
  <c r="AC267" i="12"/>
  <c r="AD267" i="12"/>
  <c r="AE267" i="12"/>
  <c r="AF267" i="12"/>
  <c r="AG267" i="12"/>
  <c r="AH267" i="12"/>
  <c r="AI267" i="12"/>
  <c r="AJ267" i="12"/>
  <c r="AK267" i="12"/>
  <c r="AL267" i="12"/>
  <c r="AM267" i="12"/>
  <c r="AN267" i="12"/>
  <c r="AO267" i="12"/>
  <c r="AP267" i="12"/>
  <c r="AQ267" i="12"/>
  <c r="AR267" i="12"/>
  <c r="AS267" i="12"/>
  <c r="AT267" i="12"/>
  <c r="AU267" i="12"/>
  <c r="AV267" i="12"/>
  <c r="AW267" i="12"/>
  <c r="AX267" i="12"/>
  <c r="AY267" i="12"/>
  <c r="AZ267" i="12"/>
  <c r="BA267" i="12"/>
  <c r="BB267" i="12"/>
  <c r="A268" i="12"/>
  <c r="B268" i="12"/>
  <c r="C268" i="12"/>
  <c r="D268" i="12"/>
  <c r="E268" i="12"/>
  <c r="F268" i="12"/>
  <c r="G268" i="12"/>
  <c r="H268" i="12"/>
  <c r="I268" i="12"/>
  <c r="J268" i="12"/>
  <c r="K268" i="12"/>
  <c r="L268" i="12"/>
  <c r="M268" i="12"/>
  <c r="N268" i="12"/>
  <c r="O268" i="12"/>
  <c r="P268" i="12"/>
  <c r="Q268" i="12"/>
  <c r="R268" i="12"/>
  <c r="S268" i="12"/>
  <c r="T268" i="12"/>
  <c r="V268" i="12"/>
  <c r="AB268" i="12"/>
  <c r="AC268" i="12"/>
  <c r="AD268" i="12"/>
  <c r="AE268" i="12"/>
  <c r="AF268" i="12"/>
  <c r="AG268" i="12"/>
  <c r="AH268" i="12"/>
  <c r="AI268" i="12"/>
  <c r="AJ268" i="12"/>
  <c r="AK268" i="12"/>
  <c r="AL268" i="12"/>
  <c r="AM268" i="12"/>
  <c r="AN268" i="12"/>
  <c r="AO268" i="12"/>
  <c r="AP268" i="12"/>
  <c r="AQ268" i="12"/>
  <c r="AR268" i="12"/>
  <c r="AS268" i="12"/>
  <c r="AT268" i="12"/>
  <c r="AU268" i="12"/>
  <c r="AV268" i="12"/>
  <c r="AW268" i="12"/>
  <c r="AX268" i="12"/>
  <c r="AY268" i="12"/>
  <c r="AZ268" i="12"/>
  <c r="BA268" i="12"/>
  <c r="BB268" i="12"/>
  <c r="A269" i="12"/>
  <c r="B269" i="12"/>
  <c r="C269" i="12"/>
  <c r="D269" i="12"/>
  <c r="E269" i="12"/>
  <c r="F269" i="12"/>
  <c r="G269" i="12"/>
  <c r="H269" i="12"/>
  <c r="I269" i="12"/>
  <c r="J269" i="12"/>
  <c r="K269" i="12"/>
  <c r="L269" i="12"/>
  <c r="M269" i="12"/>
  <c r="N269" i="12"/>
  <c r="O269" i="12"/>
  <c r="P269" i="12"/>
  <c r="Q269" i="12"/>
  <c r="R269" i="12"/>
  <c r="S269" i="12"/>
  <c r="T269" i="12"/>
  <c r="V269" i="12"/>
  <c r="AB269" i="12"/>
  <c r="AC269" i="12"/>
  <c r="AD269" i="12"/>
  <c r="AE269" i="12"/>
  <c r="AF269" i="12"/>
  <c r="AG269" i="12"/>
  <c r="AH269" i="12"/>
  <c r="AI269" i="12"/>
  <c r="AJ269" i="12"/>
  <c r="AK269" i="12"/>
  <c r="AL269" i="12"/>
  <c r="AM269" i="12"/>
  <c r="AN269" i="12"/>
  <c r="AO269" i="12"/>
  <c r="AP269" i="12"/>
  <c r="AQ269" i="12"/>
  <c r="AR269" i="12"/>
  <c r="AS269" i="12"/>
  <c r="AT269" i="12"/>
  <c r="AU269" i="12"/>
  <c r="AV269" i="12"/>
  <c r="AW269" i="12"/>
  <c r="AX269" i="12"/>
  <c r="AY269" i="12"/>
  <c r="AZ269" i="12"/>
  <c r="BA269" i="12"/>
  <c r="BB269" i="12"/>
  <c r="A270" i="12"/>
  <c r="B270" i="12"/>
  <c r="C270" i="12"/>
  <c r="D270" i="12"/>
  <c r="E270" i="12"/>
  <c r="F270" i="12"/>
  <c r="G270" i="12"/>
  <c r="H270" i="12"/>
  <c r="I270" i="12"/>
  <c r="J270" i="12"/>
  <c r="K270" i="12"/>
  <c r="L270" i="12"/>
  <c r="M270" i="12"/>
  <c r="N270" i="12"/>
  <c r="O270" i="12"/>
  <c r="P270" i="12"/>
  <c r="Q270" i="12"/>
  <c r="R270" i="12"/>
  <c r="S270" i="12"/>
  <c r="T270" i="12"/>
  <c r="V270" i="12"/>
  <c r="AB270" i="12"/>
  <c r="AC270" i="12"/>
  <c r="AD270" i="12"/>
  <c r="AE270" i="12"/>
  <c r="AF270" i="12"/>
  <c r="AG270" i="12"/>
  <c r="AH270" i="12"/>
  <c r="AI270" i="12"/>
  <c r="AJ270" i="12"/>
  <c r="AK270" i="12"/>
  <c r="AL270" i="12"/>
  <c r="AM270" i="12"/>
  <c r="AN270" i="12"/>
  <c r="AO270" i="12"/>
  <c r="AP270" i="12"/>
  <c r="AQ270" i="12"/>
  <c r="AR270" i="12"/>
  <c r="AS270" i="12"/>
  <c r="AT270" i="12"/>
  <c r="AU270" i="12"/>
  <c r="AV270" i="12"/>
  <c r="AW270" i="12"/>
  <c r="AX270" i="12"/>
  <c r="AY270" i="12"/>
  <c r="AZ270" i="12"/>
  <c r="BA270" i="12"/>
  <c r="BB270" i="12"/>
  <c r="BC270" i="12"/>
  <c r="BD270" i="12"/>
  <c r="BE270" i="12"/>
  <c r="BF270" i="12"/>
  <c r="BG270" i="12"/>
  <c r="A271" i="12"/>
  <c r="B271" i="12"/>
  <c r="C271" i="12"/>
  <c r="D271" i="12"/>
  <c r="E271" i="12"/>
  <c r="F271" i="12"/>
  <c r="G271" i="12"/>
  <c r="H271" i="12"/>
  <c r="I271" i="12"/>
  <c r="J271" i="12"/>
  <c r="K271" i="12"/>
  <c r="L271" i="12"/>
  <c r="M271" i="12"/>
  <c r="N271" i="12"/>
  <c r="O271" i="12"/>
  <c r="P271" i="12"/>
  <c r="Q271" i="12"/>
  <c r="R271" i="12"/>
  <c r="S271" i="12"/>
  <c r="T271" i="12"/>
  <c r="V271" i="12"/>
  <c r="AB271" i="12"/>
  <c r="AC271" i="12"/>
  <c r="AD271" i="12"/>
  <c r="AE271" i="12"/>
  <c r="AF271" i="12"/>
  <c r="AG271" i="12"/>
  <c r="AH271" i="12"/>
  <c r="AI271" i="12"/>
  <c r="AJ271" i="12"/>
  <c r="AK271" i="12"/>
  <c r="AL271" i="12"/>
  <c r="AM271" i="12"/>
  <c r="AN271" i="12"/>
  <c r="AO271" i="12"/>
  <c r="AP271" i="12"/>
  <c r="AQ271" i="12"/>
  <c r="AR271" i="12"/>
  <c r="AS271" i="12"/>
  <c r="AT271" i="12"/>
  <c r="AU271" i="12"/>
  <c r="AV271" i="12"/>
  <c r="AW271" i="12"/>
  <c r="AX271" i="12"/>
  <c r="AY271" i="12"/>
  <c r="AZ271" i="12"/>
  <c r="BA271" i="12"/>
  <c r="BB271" i="12"/>
  <c r="A272" i="12"/>
  <c r="B272" i="12"/>
  <c r="C272" i="12"/>
  <c r="D272" i="12"/>
  <c r="E272" i="12"/>
  <c r="F272" i="12"/>
  <c r="G272" i="12"/>
  <c r="H272" i="12"/>
  <c r="I272" i="12"/>
  <c r="J272" i="12"/>
  <c r="K272" i="12"/>
  <c r="L272" i="12"/>
  <c r="M272" i="12"/>
  <c r="N272" i="12"/>
  <c r="O272" i="12"/>
  <c r="P272" i="12"/>
  <c r="Q272" i="12"/>
  <c r="R272" i="12"/>
  <c r="S272" i="12"/>
  <c r="T272" i="12"/>
  <c r="V272" i="12"/>
  <c r="AB272" i="12"/>
  <c r="AC272" i="12"/>
  <c r="AD272" i="12"/>
  <c r="AE272" i="12"/>
  <c r="AF272" i="12"/>
  <c r="AG272" i="12"/>
  <c r="AH272" i="12"/>
  <c r="AI272" i="12"/>
  <c r="AJ272" i="12"/>
  <c r="AK272" i="12"/>
  <c r="AL272" i="12"/>
  <c r="AM272" i="12"/>
  <c r="AN272" i="12"/>
  <c r="AO272" i="12"/>
  <c r="AP272" i="12"/>
  <c r="AQ272" i="12"/>
  <c r="AR272" i="12"/>
  <c r="AS272" i="12"/>
  <c r="AT272" i="12"/>
  <c r="AU272" i="12"/>
  <c r="AV272" i="12"/>
  <c r="AW272" i="12"/>
  <c r="AX272" i="12"/>
  <c r="AY272" i="12"/>
  <c r="AZ272" i="12"/>
  <c r="BA272" i="12"/>
  <c r="BB272" i="12"/>
  <c r="A273" i="12"/>
  <c r="B273" i="12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V273" i="12"/>
  <c r="AB273" i="12"/>
  <c r="AC273" i="12"/>
  <c r="AD273" i="12"/>
  <c r="AE273" i="12"/>
  <c r="AF273" i="12"/>
  <c r="AG273" i="12"/>
  <c r="AH273" i="12"/>
  <c r="AI273" i="12"/>
  <c r="AJ273" i="12"/>
  <c r="AK273" i="12"/>
  <c r="AL273" i="12"/>
  <c r="AM273" i="12"/>
  <c r="AN273" i="12"/>
  <c r="AO273" i="12"/>
  <c r="AP273" i="12"/>
  <c r="AQ273" i="12"/>
  <c r="AR273" i="12"/>
  <c r="AS273" i="12"/>
  <c r="AT273" i="12"/>
  <c r="AU273" i="12"/>
  <c r="AV273" i="12"/>
  <c r="AW273" i="12"/>
  <c r="AX273" i="12"/>
  <c r="AY273" i="12"/>
  <c r="AZ273" i="12"/>
  <c r="BA273" i="12"/>
  <c r="BB273" i="12"/>
  <c r="BC273" i="12"/>
  <c r="BD273" i="12"/>
  <c r="BE273" i="12"/>
  <c r="BF273" i="12"/>
  <c r="BG273" i="12"/>
  <c r="A274" i="12"/>
  <c r="B274" i="12"/>
  <c r="C274" i="12"/>
  <c r="D274" i="12"/>
  <c r="E274" i="12"/>
  <c r="F274" i="12"/>
  <c r="G274" i="12"/>
  <c r="H274" i="12"/>
  <c r="I274" i="12"/>
  <c r="J274" i="12"/>
  <c r="K274" i="12"/>
  <c r="L274" i="12"/>
  <c r="M274" i="12"/>
  <c r="N274" i="12"/>
  <c r="O274" i="12"/>
  <c r="P274" i="12"/>
  <c r="Q274" i="12"/>
  <c r="R274" i="12"/>
  <c r="S274" i="12"/>
  <c r="T274" i="12"/>
  <c r="V274" i="12"/>
  <c r="AB274" i="12"/>
  <c r="AC274" i="12"/>
  <c r="AD274" i="12"/>
  <c r="AE274" i="12"/>
  <c r="AF274" i="12"/>
  <c r="AG274" i="12"/>
  <c r="AH274" i="12"/>
  <c r="AI274" i="12"/>
  <c r="AJ274" i="12"/>
  <c r="AK274" i="12"/>
  <c r="AL274" i="12"/>
  <c r="AM274" i="12"/>
  <c r="AN274" i="12"/>
  <c r="AO274" i="12"/>
  <c r="AP274" i="12"/>
  <c r="AQ274" i="12"/>
  <c r="AR274" i="12"/>
  <c r="AS274" i="12"/>
  <c r="AT274" i="12"/>
  <c r="AU274" i="12"/>
  <c r="AV274" i="12"/>
  <c r="AW274" i="12"/>
  <c r="AX274" i="12"/>
  <c r="AY274" i="12"/>
  <c r="AZ274" i="12"/>
  <c r="BA274" i="12"/>
  <c r="BB274" i="12"/>
  <c r="A275" i="12"/>
  <c r="B275" i="12"/>
  <c r="C275" i="12"/>
  <c r="D275" i="12"/>
  <c r="E275" i="12"/>
  <c r="F275" i="12"/>
  <c r="G275" i="12"/>
  <c r="H275" i="12"/>
  <c r="I275" i="12"/>
  <c r="J275" i="12"/>
  <c r="K275" i="12"/>
  <c r="L275" i="12"/>
  <c r="M275" i="12"/>
  <c r="N275" i="12"/>
  <c r="O275" i="12"/>
  <c r="P275" i="12"/>
  <c r="Q275" i="12"/>
  <c r="R275" i="12"/>
  <c r="S275" i="12"/>
  <c r="T275" i="12"/>
  <c r="V275" i="12"/>
  <c r="AB275" i="12"/>
  <c r="AC275" i="12"/>
  <c r="AD275" i="12"/>
  <c r="AE275" i="12"/>
  <c r="AF275" i="12"/>
  <c r="AG275" i="12"/>
  <c r="AH275" i="12"/>
  <c r="AI275" i="12"/>
  <c r="AJ275" i="12"/>
  <c r="AK275" i="12"/>
  <c r="AL275" i="12"/>
  <c r="AM275" i="12"/>
  <c r="AN275" i="12"/>
  <c r="AO275" i="12"/>
  <c r="AP275" i="12"/>
  <c r="AQ275" i="12"/>
  <c r="AR275" i="12"/>
  <c r="AS275" i="12"/>
  <c r="AT275" i="12"/>
  <c r="AU275" i="12"/>
  <c r="AV275" i="12"/>
  <c r="AW275" i="12"/>
  <c r="AX275" i="12"/>
  <c r="AY275" i="12"/>
  <c r="AZ275" i="12"/>
  <c r="BA275" i="12"/>
  <c r="BB275" i="12"/>
  <c r="A276" i="12"/>
  <c r="B276" i="12"/>
  <c r="C276" i="12"/>
  <c r="D276" i="12"/>
  <c r="E276" i="12"/>
  <c r="F276" i="12"/>
  <c r="G276" i="12"/>
  <c r="H276" i="12"/>
  <c r="I276" i="12"/>
  <c r="J276" i="12"/>
  <c r="K276" i="12"/>
  <c r="L276" i="12"/>
  <c r="M276" i="12"/>
  <c r="N276" i="12"/>
  <c r="O276" i="12"/>
  <c r="P276" i="12"/>
  <c r="Q276" i="12"/>
  <c r="R276" i="12"/>
  <c r="S276" i="12"/>
  <c r="T276" i="12"/>
  <c r="V276" i="12"/>
  <c r="AB276" i="12"/>
  <c r="AC276" i="12"/>
  <c r="AD276" i="12"/>
  <c r="AE276" i="12"/>
  <c r="AF276" i="12"/>
  <c r="AG276" i="12"/>
  <c r="AH276" i="12"/>
  <c r="AI276" i="12"/>
  <c r="AJ276" i="12"/>
  <c r="AK276" i="12"/>
  <c r="AL276" i="12"/>
  <c r="AM276" i="12"/>
  <c r="AN276" i="12"/>
  <c r="AO276" i="12"/>
  <c r="AP276" i="12"/>
  <c r="AQ276" i="12"/>
  <c r="AR276" i="12"/>
  <c r="AS276" i="12"/>
  <c r="AT276" i="12"/>
  <c r="AU276" i="12"/>
  <c r="AV276" i="12"/>
  <c r="AW276" i="12"/>
  <c r="AX276" i="12"/>
  <c r="AY276" i="12"/>
  <c r="AZ276" i="12"/>
  <c r="BA276" i="12"/>
  <c r="BB276" i="12"/>
  <c r="BC276" i="12"/>
  <c r="BD276" i="12"/>
  <c r="BE276" i="12"/>
  <c r="BF276" i="12"/>
  <c r="BG276" i="12"/>
  <c r="A277" i="12"/>
  <c r="B277" i="12"/>
  <c r="C277" i="12"/>
  <c r="D277" i="12"/>
  <c r="E277" i="12"/>
  <c r="F277" i="12"/>
  <c r="G277" i="12"/>
  <c r="H277" i="12"/>
  <c r="I277" i="12"/>
  <c r="J277" i="12"/>
  <c r="K277" i="12"/>
  <c r="L277" i="12"/>
  <c r="M277" i="12"/>
  <c r="N277" i="12"/>
  <c r="O277" i="12"/>
  <c r="P277" i="12"/>
  <c r="Q277" i="12"/>
  <c r="R277" i="12"/>
  <c r="S277" i="12"/>
  <c r="T277" i="12"/>
  <c r="V277" i="12"/>
  <c r="AB277" i="12"/>
  <c r="AC277" i="12"/>
  <c r="AD277" i="12"/>
  <c r="AE277" i="12"/>
  <c r="AF277" i="12"/>
  <c r="AG277" i="12"/>
  <c r="AH277" i="12"/>
  <c r="AI277" i="12"/>
  <c r="AJ277" i="12"/>
  <c r="AK277" i="12"/>
  <c r="AL277" i="12"/>
  <c r="AM277" i="12"/>
  <c r="AN277" i="12"/>
  <c r="AO277" i="12"/>
  <c r="AP277" i="12"/>
  <c r="AQ277" i="12"/>
  <c r="AR277" i="12"/>
  <c r="AS277" i="12"/>
  <c r="AT277" i="12"/>
  <c r="AU277" i="12"/>
  <c r="AV277" i="12"/>
  <c r="AW277" i="12"/>
  <c r="AX277" i="12"/>
  <c r="AY277" i="12"/>
  <c r="AZ277" i="12"/>
  <c r="BA277" i="12"/>
  <c r="BB277" i="12"/>
  <c r="BC277" i="12"/>
  <c r="BD277" i="12"/>
  <c r="BE277" i="12"/>
  <c r="BF277" i="12"/>
  <c r="BG277" i="12"/>
  <c r="A278" i="12"/>
  <c r="B278" i="12"/>
  <c r="C278" i="12"/>
  <c r="D278" i="12"/>
  <c r="E278" i="12"/>
  <c r="F278" i="12"/>
  <c r="G278" i="12"/>
  <c r="H278" i="12"/>
  <c r="I278" i="12"/>
  <c r="J278" i="12"/>
  <c r="K278" i="12"/>
  <c r="L278" i="12"/>
  <c r="M278" i="12"/>
  <c r="N278" i="12"/>
  <c r="O278" i="12"/>
  <c r="P278" i="12"/>
  <c r="Q278" i="12"/>
  <c r="R278" i="12"/>
  <c r="S278" i="12"/>
  <c r="T278" i="12"/>
  <c r="V278" i="12"/>
  <c r="AB278" i="12"/>
  <c r="AC278" i="12"/>
  <c r="AD278" i="12"/>
  <c r="AE278" i="12"/>
  <c r="AF278" i="12"/>
  <c r="AG278" i="12"/>
  <c r="AH278" i="12"/>
  <c r="AI278" i="12"/>
  <c r="AJ278" i="12"/>
  <c r="AK278" i="12"/>
  <c r="AL278" i="12"/>
  <c r="AM278" i="12"/>
  <c r="AN278" i="12"/>
  <c r="AO278" i="12"/>
  <c r="AP278" i="12"/>
  <c r="AQ278" i="12"/>
  <c r="AR278" i="12"/>
  <c r="AS278" i="12"/>
  <c r="AT278" i="12"/>
  <c r="AU278" i="12"/>
  <c r="AV278" i="12"/>
  <c r="AW278" i="12"/>
  <c r="AX278" i="12"/>
  <c r="AY278" i="12"/>
  <c r="AZ278" i="12"/>
  <c r="BA278" i="12"/>
  <c r="BB278" i="12"/>
  <c r="BC278" i="12"/>
  <c r="BD278" i="12"/>
  <c r="BE278" i="12"/>
  <c r="BF278" i="12"/>
  <c r="BG278" i="12"/>
  <c r="A279" i="12"/>
  <c r="B279" i="12"/>
  <c r="C279" i="12"/>
  <c r="D279" i="12"/>
  <c r="E279" i="12"/>
  <c r="F279" i="12"/>
  <c r="G279" i="12"/>
  <c r="H279" i="12"/>
  <c r="I279" i="12"/>
  <c r="J279" i="12"/>
  <c r="K279" i="12"/>
  <c r="L279" i="12"/>
  <c r="M279" i="12"/>
  <c r="N279" i="12"/>
  <c r="O279" i="12"/>
  <c r="P279" i="12"/>
  <c r="Q279" i="12"/>
  <c r="R279" i="12"/>
  <c r="S279" i="12"/>
  <c r="T279" i="12"/>
  <c r="V279" i="12"/>
  <c r="AB279" i="12"/>
  <c r="AC279" i="12"/>
  <c r="AD279" i="12"/>
  <c r="AE279" i="12"/>
  <c r="AF279" i="12"/>
  <c r="AG279" i="12"/>
  <c r="AH279" i="12"/>
  <c r="AI279" i="12"/>
  <c r="AJ279" i="12"/>
  <c r="AK279" i="12"/>
  <c r="AL279" i="12"/>
  <c r="AM279" i="12"/>
  <c r="AN279" i="12"/>
  <c r="AO279" i="12"/>
  <c r="AP279" i="12"/>
  <c r="AQ279" i="12"/>
  <c r="AR279" i="12"/>
  <c r="AS279" i="12"/>
  <c r="AT279" i="12"/>
  <c r="AU279" i="12"/>
  <c r="AV279" i="12"/>
  <c r="AW279" i="12"/>
  <c r="AX279" i="12"/>
  <c r="AY279" i="12"/>
  <c r="AZ279" i="12"/>
  <c r="BA279" i="12"/>
  <c r="BB279" i="12"/>
  <c r="BC279" i="12"/>
  <c r="BD279" i="12"/>
  <c r="BE279" i="12"/>
  <c r="BF279" i="12"/>
  <c r="BG279" i="12"/>
  <c r="A280" i="12"/>
  <c r="B280" i="12"/>
  <c r="C280" i="12"/>
  <c r="D280" i="12"/>
  <c r="E280" i="12"/>
  <c r="F280" i="12"/>
  <c r="G280" i="12"/>
  <c r="H280" i="12"/>
  <c r="I280" i="12"/>
  <c r="J280" i="12"/>
  <c r="K280" i="12"/>
  <c r="L280" i="12"/>
  <c r="M280" i="12"/>
  <c r="N280" i="12"/>
  <c r="O280" i="12"/>
  <c r="P280" i="12"/>
  <c r="Q280" i="12"/>
  <c r="R280" i="12"/>
  <c r="S280" i="12"/>
  <c r="T280" i="12"/>
  <c r="V280" i="12"/>
  <c r="AB280" i="12"/>
  <c r="AC280" i="12"/>
  <c r="AD280" i="12"/>
  <c r="AE280" i="12"/>
  <c r="AF280" i="12"/>
  <c r="AG280" i="12"/>
  <c r="AH280" i="12"/>
  <c r="AI280" i="12"/>
  <c r="AJ280" i="12"/>
  <c r="AK280" i="12"/>
  <c r="AL280" i="12"/>
  <c r="AM280" i="12"/>
  <c r="AN280" i="12"/>
  <c r="AO280" i="12"/>
  <c r="AP280" i="12"/>
  <c r="AQ280" i="12"/>
  <c r="AR280" i="12"/>
  <c r="AS280" i="12"/>
  <c r="AT280" i="12"/>
  <c r="AU280" i="12"/>
  <c r="AV280" i="12"/>
  <c r="AW280" i="12"/>
  <c r="AX280" i="12"/>
  <c r="AY280" i="12"/>
  <c r="AZ280" i="12"/>
  <c r="BA280" i="12"/>
  <c r="BB280" i="12"/>
  <c r="A281" i="12"/>
  <c r="B281" i="12"/>
  <c r="C281" i="12"/>
  <c r="D281" i="12"/>
  <c r="E281" i="12"/>
  <c r="F281" i="12"/>
  <c r="G281" i="12"/>
  <c r="H281" i="12"/>
  <c r="I281" i="12"/>
  <c r="J281" i="12"/>
  <c r="K281" i="12"/>
  <c r="L281" i="12"/>
  <c r="M281" i="12"/>
  <c r="N281" i="12"/>
  <c r="O281" i="12"/>
  <c r="P281" i="12"/>
  <c r="Q281" i="12"/>
  <c r="R281" i="12"/>
  <c r="S281" i="12"/>
  <c r="T281" i="12"/>
  <c r="V281" i="12"/>
  <c r="AB281" i="12"/>
  <c r="AC281" i="12"/>
  <c r="AD281" i="12"/>
  <c r="AE281" i="12"/>
  <c r="AF281" i="12"/>
  <c r="AG281" i="12"/>
  <c r="AH281" i="12"/>
  <c r="AI281" i="12"/>
  <c r="AJ281" i="12"/>
  <c r="AK281" i="12"/>
  <c r="AL281" i="12"/>
  <c r="AM281" i="12"/>
  <c r="AN281" i="12"/>
  <c r="AO281" i="12"/>
  <c r="AP281" i="12"/>
  <c r="AQ281" i="12"/>
  <c r="AR281" i="12"/>
  <c r="AS281" i="12"/>
  <c r="AT281" i="12"/>
  <c r="AU281" i="12"/>
  <c r="AV281" i="12"/>
  <c r="AW281" i="12"/>
  <c r="AX281" i="12"/>
  <c r="AY281" i="12"/>
  <c r="AZ281" i="12"/>
  <c r="BA281" i="12"/>
  <c r="BB281" i="12"/>
  <c r="A282" i="12"/>
  <c r="B282" i="12"/>
  <c r="C282" i="12"/>
  <c r="D282" i="12"/>
  <c r="E282" i="12"/>
  <c r="F282" i="12"/>
  <c r="G282" i="12"/>
  <c r="H282" i="12"/>
  <c r="I282" i="12"/>
  <c r="J282" i="12"/>
  <c r="K282" i="12"/>
  <c r="L282" i="12"/>
  <c r="M282" i="12"/>
  <c r="N282" i="12"/>
  <c r="O282" i="12"/>
  <c r="P282" i="12"/>
  <c r="Q282" i="12"/>
  <c r="R282" i="12"/>
  <c r="S282" i="12"/>
  <c r="T282" i="12"/>
  <c r="V282" i="12"/>
  <c r="AB282" i="12"/>
  <c r="AC282" i="12"/>
  <c r="AD282" i="12"/>
  <c r="AE282" i="12"/>
  <c r="AF282" i="12"/>
  <c r="AG282" i="12"/>
  <c r="AH282" i="12"/>
  <c r="AI282" i="12"/>
  <c r="AJ282" i="12"/>
  <c r="AK282" i="12"/>
  <c r="AL282" i="12"/>
  <c r="AM282" i="12"/>
  <c r="AN282" i="12"/>
  <c r="AO282" i="12"/>
  <c r="AP282" i="12"/>
  <c r="AQ282" i="12"/>
  <c r="AR282" i="12"/>
  <c r="AS282" i="12"/>
  <c r="AT282" i="12"/>
  <c r="AU282" i="12"/>
  <c r="AV282" i="12"/>
  <c r="AW282" i="12"/>
  <c r="AX282" i="12"/>
  <c r="AY282" i="12"/>
  <c r="AZ282" i="12"/>
  <c r="BA282" i="12"/>
  <c r="BB282" i="12"/>
  <c r="A283" i="12"/>
  <c r="B283" i="12"/>
  <c r="C283" i="12"/>
  <c r="D283" i="12"/>
  <c r="E283" i="12"/>
  <c r="F283" i="12"/>
  <c r="G283" i="12"/>
  <c r="H283" i="12"/>
  <c r="I283" i="12"/>
  <c r="J283" i="12"/>
  <c r="K283" i="12"/>
  <c r="L283" i="12"/>
  <c r="M283" i="12"/>
  <c r="N283" i="12"/>
  <c r="O283" i="12"/>
  <c r="P283" i="12"/>
  <c r="Q283" i="12"/>
  <c r="R283" i="12"/>
  <c r="S283" i="12"/>
  <c r="T283" i="12"/>
  <c r="V283" i="12"/>
  <c r="AB283" i="12"/>
  <c r="AC283" i="12"/>
  <c r="AD283" i="12"/>
  <c r="AE283" i="12"/>
  <c r="AF283" i="12"/>
  <c r="AG283" i="12"/>
  <c r="AH283" i="12"/>
  <c r="AI283" i="12"/>
  <c r="AJ283" i="12"/>
  <c r="AK283" i="12"/>
  <c r="AL283" i="12"/>
  <c r="AM283" i="12"/>
  <c r="AN283" i="12"/>
  <c r="AO283" i="12"/>
  <c r="AP283" i="12"/>
  <c r="AQ283" i="12"/>
  <c r="AR283" i="12"/>
  <c r="AS283" i="12"/>
  <c r="AT283" i="12"/>
  <c r="AU283" i="12"/>
  <c r="AV283" i="12"/>
  <c r="AW283" i="12"/>
  <c r="AX283" i="12"/>
  <c r="AY283" i="12"/>
  <c r="AZ283" i="12"/>
  <c r="BA283" i="12"/>
  <c r="BB283" i="12"/>
  <c r="A284" i="12"/>
  <c r="B284" i="12"/>
  <c r="C284" i="12"/>
  <c r="D284" i="12"/>
  <c r="E284" i="12"/>
  <c r="F284" i="12"/>
  <c r="G284" i="12"/>
  <c r="H284" i="12"/>
  <c r="I284" i="12"/>
  <c r="J284" i="12"/>
  <c r="K284" i="12"/>
  <c r="L284" i="12"/>
  <c r="M284" i="12"/>
  <c r="N284" i="12"/>
  <c r="O284" i="12"/>
  <c r="P284" i="12"/>
  <c r="Q284" i="12"/>
  <c r="R284" i="12"/>
  <c r="S284" i="12"/>
  <c r="T284" i="12"/>
  <c r="V284" i="12"/>
  <c r="AB284" i="12"/>
  <c r="AC284" i="12"/>
  <c r="AD284" i="12"/>
  <c r="AE284" i="12"/>
  <c r="AF284" i="12"/>
  <c r="AG284" i="12"/>
  <c r="AH284" i="12"/>
  <c r="AI284" i="12"/>
  <c r="AJ284" i="12"/>
  <c r="AK284" i="12"/>
  <c r="AL284" i="12"/>
  <c r="AM284" i="12"/>
  <c r="AN284" i="12"/>
  <c r="AO284" i="12"/>
  <c r="AP284" i="12"/>
  <c r="AQ284" i="12"/>
  <c r="AR284" i="12"/>
  <c r="AS284" i="12"/>
  <c r="AT284" i="12"/>
  <c r="AU284" i="12"/>
  <c r="AV284" i="12"/>
  <c r="AW284" i="12"/>
  <c r="AX284" i="12"/>
  <c r="AY284" i="12"/>
  <c r="AZ284" i="12"/>
  <c r="BA284" i="12"/>
  <c r="BB284" i="12"/>
  <c r="BC284" i="12"/>
  <c r="BD284" i="12"/>
  <c r="BE284" i="12"/>
  <c r="BF284" i="12"/>
  <c r="BG284" i="12"/>
  <c r="A285" i="12"/>
  <c r="B285" i="12"/>
  <c r="C285" i="12"/>
  <c r="D285" i="12"/>
  <c r="E285" i="12"/>
  <c r="F285" i="12"/>
  <c r="G285" i="12"/>
  <c r="H285" i="12"/>
  <c r="I285" i="12"/>
  <c r="J285" i="12"/>
  <c r="K285" i="12"/>
  <c r="L285" i="12"/>
  <c r="M285" i="12"/>
  <c r="N285" i="12"/>
  <c r="O285" i="12"/>
  <c r="P285" i="12"/>
  <c r="Q285" i="12"/>
  <c r="R285" i="12"/>
  <c r="S285" i="12"/>
  <c r="T285" i="12"/>
  <c r="V285" i="12"/>
  <c r="AB285" i="12"/>
  <c r="AC285" i="12"/>
  <c r="AD285" i="12"/>
  <c r="AE285" i="12"/>
  <c r="AF285" i="12"/>
  <c r="AG285" i="12"/>
  <c r="AH285" i="12"/>
  <c r="AI285" i="12"/>
  <c r="AJ285" i="12"/>
  <c r="AK285" i="12"/>
  <c r="AL285" i="12"/>
  <c r="AM285" i="12"/>
  <c r="AN285" i="12"/>
  <c r="AO285" i="12"/>
  <c r="AP285" i="12"/>
  <c r="AQ285" i="12"/>
  <c r="AR285" i="12"/>
  <c r="AS285" i="12"/>
  <c r="AT285" i="12"/>
  <c r="AU285" i="12"/>
  <c r="AV285" i="12"/>
  <c r="AW285" i="12"/>
  <c r="AX285" i="12"/>
  <c r="AY285" i="12"/>
  <c r="AZ285" i="12"/>
  <c r="BA285" i="12"/>
  <c r="BB285" i="12"/>
  <c r="A286" i="12"/>
  <c r="B286" i="12"/>
  <c r="C286" i="12"/>
  <c r="D286" i="12"/>
  <c r="E286" i="12"/>
  <c r="F286" i="12"/>
  <c r="G286" i="12"/>
  <c r="H286" i="12"/>
  <c r="I286" i="12"/>
  <c r="J286" i="12"/>
  <c r="K286" i="12"/>
  <c r="L286" i="12"/>
  <c r="M286" i="12"/>
  <c r="N286" i="12"/>
  <c r="O286" i="12"/>
  <c r="P286" i="12"/>
  <c r="Q286" i="12"/>
  <c r="R286" i="12"/>
  <c r="S286" i="12"/>
  <c r="T286" i="12"/>
  <c r="V286" i="12"/>
  <c r="AB286" i="12"/>
  <c r="AC286" i="12"/>
  <c r="AD286" i="12"/>
  <c r="AE286" i="12"/>
  <c r="AF286" i="12"/>
  <c r="AG286" i="12"/>
  <c r="AH286" i="12"/>
  <c r="AI286" i="12"/>
  <c r="AJ286" i="12"/>
  <c r="AK286" i="12"/>
  <c r="AL286" i="12"/>
  <c r="AM286" i="12"/>
  <c r="AN286" i="12"/>
  <c r="AO286" i="12"/>
  <c r="AP286" i="12"/>
  <c r="AQ286" i="12"/>
  <c r="AR286" i="12"/>
  <c r="AS286" i="12"/>
  <c r="AT286" i="12"/>
  <c r="AU286" i="12"/>
  <c r="AV286" i="12"/>
  <c r="AW286" i="12"/>
  <c r="AX286" i="12"/>
  <c r="AY286" i="12"/>
  <c r="AZ286" i="12"/>
  <c r="BA286" i="12"/>
  <c r="BB286" i="12"/>
  <c r="A287" i="12"/>
  <c r="B287" i="12"/>
  <c r="C287" i="12"/>
  <c r="D287" i="12"/>
  <c r="E287" i="12"/>
  <c r="F287" i="12"/>
  <c r="G287" i="12"/>
  <c r="H287" i="12"/>
  <c r="I287" i="12"/>
  <c r="J287" i="12"/>
  <c r="K287" i="12"/>
  <c r="L287" i="12"/>
  <c r="M287" i="12"/>
  <c r="N287" i="12"/>
  <c r="O287" i="12"/>
  <c r="P287" i="12"/>
  <c r="Q287" i="12"/>
  <c r="R287" i="12"/>
  <c r="S287" i="12"/>
  <c r="T287" i="12"/>
  <c r="V287" i="12"/>
  <c r="AB287" i="12"/>
  <c r="AC287" i="12"/>
  <c r="AD287" i="12"/>
  <c r="AE287" i="12"/>
  <c r="AF287" i="12"/>
  <c r="AG287" i="12"/>
  <c r="AH287" i="12"/>
  <c r="AI287" i="12"/>
  <c r="AJ287" i="12"/>
  <c r="AK287" i="12"/>
  <c r="AL287" i="12"/>
  <c r="AM287" i="12"/>
  <c r="AN287" i="12"/>
  <c r="AO287" i="12"/>
  <c r="AP287" i="12"/>
  <c r="AQ287" i="12"/>
  <c r="AR287" i="12"/>
  <c r="AS287" i="12"/>
  <c r="AT287" i="12"/>
  <c r="AU287" i="12"/>
  <c r="AV287" i="12"/>
  <c r="AW287" i="12"/>
  <c r="AX287" i="12"/>
  <c r="AY287" i="12"/>
  <c r="AZ287" i="12"/>
  <c r="BA287" i="12"/>
  <c r="BB287" i="12"/>
  <c r="A288" i="12"/>
  <c r="B288" i="12"/>
  <c r="C288" i="12"/>
  <c r="D288" i="12"/>
  <c r="E288" i="12"/>
  <c r="F288" i="12"/>
  <c r="G288" i="12"/>
  <c r="H288" i="12"/>
  <c r="I288" i="12"/>
  <c r="J288" i="12"/>
  <c r="K288" i="12"/>
  <c r="L288" i="12"/>
  <c r="M288" i="12"/>
  <c r="N288" i="12"/>
  <c r="O288" i="12"/>
  <c r="P288" i="12"/>
  <c r="Q288" i="12"/>
  <c r="R288" i="12"/>
  <c r="S288" i="12"/>
  <c r="T288" i="12"/>
  <c r="V288" i="12"/>
  <c r="AB288" i="12"/>
  <c r="AC288" i="12"/>
  <c r="AD288" i="12"/>
  <c r="AE288" i="12"/>
  <c r="AF288" i="12"/>
  <c r="AG288" i="12"/>
  <c r="AH288" i="12"/>
  <c r="AI288" i="12"/>
  <c r="AJ288" i="12"/>
  <c r="AK288" i="12"/>
  <c r="AL288" i="12"/>
  <c r="AM288" i="12"/>
  <c r="AN288" i="12"/>
  <c r="AO288" i="12"/>
  <c r="AP288" i="12"/>
  <c r="AQ288" i="12"/>
  <c r="AR288" i="12"/>
  <c r="AS288" i="12"/>
  <c r="AT288" i="12"/>
  <c r="AU288" i="12"/>
  <c r="AV288" i="12"/>
  <c r="AW288" i="12"/>
  <c r="AX288" i="12"/>
  <c r="AY288" i="12"/>
  <c r="AZ288" i="12"/>
  <c r="BA288" i="12"/>
  <c r="BB288" i="12"/>
  <c r="A289" i="12"/>
  <c r="B289" i="12"/>
  <c r="C289" i="12"/>
  <c r="D289" i="12"/>
  <c r="E289" i="12"/>
  <c r="F289" i="12"/>
  <c r="G289" i="12"/>
  <c r="H289" i="12"/>
  <c r="I289" i="12"/>
  <c r="J289" i="12"/>
  <c r="K289" i="12"/>
  <c r="L289" i="12"/>
  <c r="M289" i="12"/>
  <c r="N289" i="12"/>
  <c r="O289" i="12"/>
  <c r="P289" i="12"/>
  <c r="Q289" i="12"/>
  <c r="R289" i="12"/>
  <c r="S289" i="12"/>
  <c r="T289" i="12"/>
  <c r="V289" i="12"/>
  <c r="AB289" i="12"/>
  <c r="AC289" i="12"/>
  <c r="AD289" i="12"/>
  <c r="AE289" i="12"/>
  <c r="AF289" i="12"/>
  <c r="AG289" i="12"/>
  <c r="AH289" i="12"/>
  <c r="AI289" i="12"/>
  <c r="AJ289" i="12"/>
  <c r="AK289" i="12"/>
  <c r="AL289" i="12"/>
  <c r="AM289" i="12"/>
  <c r="AN289" i="12"/>
  <c r="AO289" i="12"/>
  <c r="AP289" i="12"/>
  <c r="AQ289" i="12"/>
  <c r="AR289" i="12"/>
  <c r="AS289" i="12"/>
  <c r="AT289" i="12"/>
  <c r="AU289" i="12"/>
  <c r="AV289" i="12"/>
  <c r="AW289" i="12"/>
  <c r="AX289" i="12"/>
  <c r="AY289" i="12"/>
  <c r="AZ289" i="12"/>
  <c r="BA289" i="12"/>
  <c r="BB289" i="12"/>
  <c r="A290" i="12"/>
  <c r="B290" i="12"/>
  <c r="C290" i="12"/>
  <c r="D290" i="12"/>
  <c r="E290" i="12"/>
  <c r="F290" i="12"/>
  <c r="G290" i="12"/>
  <c r="H290" i="12"/>
  <c r="I290" i="12"/>
  <c r="J290" i="12"/>
  <c r="K290" i="12"/>
  <c r="L290" i="12"/>
  <c r="M290" i="12"/>
  <c r="N290" i="12"/>
  <c r="O290" i="12"/>
  <c r="P290" i="12"/>
  <c r="Q290" i="12"/>
  <c r="R290" i="12"/>
  <c r="S290" i="12"/>
  <c r="T290" i="12"/>
  <c r="V290" i="12"/>
  <c r="AB290" i="12"/>
  <c r="AC290" i="12"/>
  <c r="AD290" i="12"/>
  <c r="AE290" i="12"/>
  <c r="AF290" i="12"/>
  <c r="AG290" i="12"/>
  <c r="AH290" i="12"/>
  <c r="AI290" i="12"/>
  <c r="AJ290" i="12"/>
  <c r="AK290" i="12"/>
  <c r="AL290" i="12"/>
  <c r="AM290" i="12"/>
  <c r="AN290" i="12"/>
  <c r="AO290" i="12"/>
  <c r="AP290" i="12"/>
  <c r="AQ290" i="12"/>
  <c r="AR290" i="12"/>
  <c r="AS290" i="12"/>
  <c r="AT290" i="12"/>
  <c r="AU290" i="12"/>
  <c r="AV290" i="12"/>
  <c r="AW290" i="12"/>
  <c r="AX290" i="12"/>
  <c r="AY290" i="12"/>
  <c r="AZ290" i="12"/>
  <c r="BA290" i="12"/>
  <c r="BB290" i="12"/>
  <c r="BC290" i="12"/>
  <c r="BD290" i="12"/>
  <c r="BE290" i="12"/>
  <c r="BF290" i="12"/>
  <c r="BG290" i="12"/>
  <c r="A291" i="12"/>
  <c r="B291" i="12"/>
  <c r="C291" i="12"/>
  <c r="D291" i="12"/>
  <c r="E291" i="12"/>
  <c r="F291" i="12"/>
  <c r="G291" i="12"/>
  <c r="H291" i="12"/>
  <c r="I291" i="12"/>
  <c r="J291" i="12"/>
  <c r="K291" i="12"/>
  <c r="L291" i="12"/>
  <c r="M291" i="12"/>
  <c r="N291" i="12"/>
  <c r="O291" i="12"/>
  <c r="P291" i="12"/>
  <c r="Q291" i="12"/>
  <c r="R291" i="12"/>
  <c r="S291" i="12"/>
  <c r="T291" i="12"/>
  <c r="U291" i="12"/>
  <c r="V291" i="12"/>
  <c r="X291" i="12"/>
  <c r="AB291" i="12"/>
  <c r="AC291" i="12"/>
  <c r="AD291" i="12"/>
  <c r="AE291" i="12"/>
  <c r="AF291" i="12"/>
  <c r="AG291" i="12"/>
  <c r="AH291" i="12"/>
  <c r="AI291" i="12"/>
  <c r="AJ291" i="12"/>
  <c r="AK291" i="12"/>
  <c r="AL291" i="12"/>
  <c r="AM291" i="12"/>
  <c r="AN291" i="12"/>
  <c r="AO291" i="12"/>
  <c r="AP291" i="12"/>
  <c r="AQ291" i="12"/>
  <c r="AR291" i="12"/>
  <c r="AS291" i="12"/>
  <c r="AT291" i="12"/>
  <c r="AU291" i="12"/>
  <c r="AV291" i="12"/>
  <c r="AW291" i="12"/>
  <c r="AX291" i="12"/>
  <c r="AY291" i="12"/>
  <c r="AZ291" i="12"/>
  <c r="BA291" i="12"/>
  <c r="BB291" i="12"/>
  <c r="BC291" i="12"/>
  <c r="BD291" i="12"/>
  <c r="BE291" i="12"/>
  <c r="BF291" i="12"/>
  <c r="BG291" i="12"/>
  <c r="A292" i="12"/>
  <c r="B292" i="12"/>
  <c r="C292" i="12"/>
  <c r="D292" i="12"/>
  <c r="E292" i="12"/>
  <c r="F292" i="12"/>
  <c r="G292" i="12"/>
  <c r="H292" i="12"/>
  <c r="I292" i="12"/>
  <c r="J292" i="12"/>
  <c r="K292" i="12"/>
  <c r="L292" i="12"/>
  <c r="M292" i="12"/>
  <c r="N292" i="12"/>
  <c r="O292" i="12"/>
  <c r="P292" i="12"/>
  <c r="Q292" i="12"/>
  <c r="R292" i="12"/>
  <c r="S292" i="12"/>
  <c r="T292" i="12"/>
  <c r="V292" i="12"/>
  <c r="AB292" i="12"/>
  <c r="AC292" i="12"/>
  <c r="AD292" i="12"/>
  <c r="AE292" i="12"/>
  <c r="AF292" i="12"/>
  <c r="AG292" i="12"/>
  <c r="AH292" i="12"/>
  <c r="AI292" i="12"/>
  <c r="AJ292" i="12"/>
  <c r="AK292" i="12"/>
  <c r="AL292" i="12"/>
  <c r="AM292" i="12"/>
  <c r="AN292" i="12"/>
  <c r="AO292" i="12"/>
  <c r="AP292" i="12"/>
  <c r="AQ292" i="12"/>
  <c r="AR292" i="12"/>
  <c r="AS292" i="12"/>
  <c r="AT292" i="12"/>
  <c r="AU292" i="12"/>
  <c r="AV292" i="12"/>
  <c r="AW292" i="12"/>
  <c r="AX292" i="12"/>
  <c r="AY292" i="12"/>
  <c r="AZ292" i="12"/>
  <c r="BA292" i="12"/>
  <c r="BB292" i="12"/>
  <c r="A293" i="12"/>
  <c r="B293" i="12"/>
  <c r="C293" i="12"/>
  <c r="D293" i="12"/>
  <c r="E293" i="12"/>
  <c r="F293" i="12"/>
  <c r="G293" i="12"/>
  <c r="H293" i="12"/>
  <c r="I293" i="12"/>
  <c r="J293" i="12"/>
  <c r="K293" i="12"/>
  <c r="L293" i="12"/>
  <c r="M293" i="12"/>
  <c r="N293" i="12"/>
  <c r="O293" i="12"/>
  <c r="P293" i="12"/>
  <c r="Q293" i="12"/>
  <c r="R293" i="12"/>
  <c r="S293" i="12"/>
  <c r="T293" i="12"/>
  <c r="V293" i="12"/>
  <c r="AB293" i="12"/>
  <c r="AC293" i="12"/>
  <c r="AD293" i="12"/>
  <c r="AE293" i="12"/>
  <c r="AF293" i="12"/>
  <c r="AG293" i="12"/>
  <c r="AH293" i="12"/>
  <c r="AI293" i="12"/>
  <c r="AJ293" i="12"/>
  <c r="AK293" i="12"/>
  <c r="AL293" i="12"/>
  <c r="AM293" i="12"/>
  <c r="AN293" i="12"/>
  <c r="AO293" i="12"/>
  <c r="AP293" i="12"/>
  <c r="AQ293" i="12"/>
  <c r="AR293" i="12"/>
  <c r="AS293" i="12"/>
  <c r="AT293" i="12"/>
  <c r="AU293" i="12"/>
  <c r="AV293" i="12"/>
  <c r="AW293" i="12"/>
  <c r="AX293" i="12"/>
  <c r="AY293" i="12"/>
  <c r="AZ293" i="12"/>
  <c r="BA293" i="12"/>
  <c r="BB293" i="12"/>
  <c r="A294" i="12"/>
  <c r="B294" i="12"/>
  <c r="C294" i="12"/>
  <c r="D294" i="12"/>
  <c r="E294" i="12"/>
  <c r="F294" i="12"/>
  <c r="G294" i="12"/>
  <c r="H294" i="12"/>
  <c r="I294" i="12"/>
  <c r="J294" i="12"/>
  <c r="K294" i="12"/>
  <c r="L294" i="12"/>
  <c r="M294" i="12"/>
  <c r="N294" i="12"/>
  <c r="O294" i="12"/>
  <c r="P294" i="12"/>
  <c r="Q294" i="12"/>
  <c r="R294" i="12"/>
  <c r="S294" i="12"/>
  <c r="T294" i="12"/>
  <c r="V294" i="12"/>
  <c r="AB294" i="12"/>
  <c r="AC294" i="12"/>
  <c r="AD294" i="12"/>
  <c r="AE294" i="12"/>
  <c r="AF294" i="12"/>
  <c r="AG294" i="12"/>
  <c r="AH294" i="12"/>
  <c r="AI294" i="12"/>
  <c r="AJ294" i="12"/>
  <c r="AK294" i="12"/>
  <c r="AL294" i="12"/>
  <c r="AM294" i="12"/>
  <c r="AN294" i="12"/>
  <c r="AO294" i="12"/>
  <c r="AP294" i="12"/>
  <c r="AQ294" i="12"/>
  <c r="AR294" i="12"/>
  <c r="AS294" i="12"/>
  <c r="AT294" i="12"/>
  <c r="AU294" i="12"/>
  <c r="AV294" i="12"/>
  <c r="AW294" i="12"/>
  <c r="AX294" i="12"/>
  <c r="AY294" i="12"/>
  <c r="AZ294" i="12"/>
  <c r="BA294" i="12"/>
  <c r="BB294" i="12"/>
  <c r="BC294" i="12"/>
  <c r="BD294" i="12"/>
  <c r="BE294" i="12"/>
  <c r="BF294" i="12"/>
  <c r="BG294" i="12"/>
  <c r="A295" i="12"/>
  <c r="B295" i="12"/>
  <c r="C295" i="12"/>
  <c r="D295" i="12"/>
  <c r="E295" i="12"/>
  <c r="F295" i="12"/>
  <c r="G295" i="12"/>
  <c r="H295" i="12"/>
  <c r="I295" i="12"/>
  <c r="J295" i="12"/>
  <c r="K295" i="12"/>
  <c r="L295" i="12"/>
  <c r="M295" i="12"/>
  <c r="N295" i="12"/>
  <c r="O295" i="12"/>
  <c r="P295" i="12"/>
  <c r="Q295" i="12"/>
  <c r="R295" i="12"/>
  <c r="S295" i="12"/>
  <c r="T295" i="12"/>
  <c r="V295" i="12"/>
  <c r="AB295" i="12"/>
  <c r="AC295" i="12"/>
  <c r="AD295" i="12"/>
  <c r="AE295" i="12"/>
  <c r="AF295" i="12"/>
  <c r="AG295" i="12"/>
  <c r="AH295" i="12"/>
  <c r="AI295" i="12"/>
  <c r="AJ295" i="12"/>
  <c r="AK295" i="12"/>
  <c r="AL295" i="12"/>
  <c r="AM295" i="12"/>
  <c r="AN295" i="12"/>
  <c r="AO295" i="12"/>
  <c r="AP295" i="12"/>
  <c r="AQ295" i="12"/>
  <c r="AR295" i="12"/>
  <c r="AS295" i="12"/>
  <c r="AT295" i="12"/>
  <c r="AU295" i="12"/>
  <c r="AV295" i="12"/>
  <c r="AW295" i="12"/>
  <c r="AX295" i="12"/>
  <c r="AY295" i="12"/>
  <c r="AZ295" i="12"/>
  <c r="BA295" i="12"/>
  <c r="BB295" i="12"/>
  <c r="A296" i="12"/>
  <c r="B296" i="12"/>
  <c r="C296" i="12"/>
  <c r="D296" i="12"/>
  <c r="E296" i="12"/>
  <c r="F296" i="12"/>
  <c r="G296" i="12"/>
  <c r="H296" i="12"/>
  <c r="I296" i="12"/>
  <c r="J296" i="12"/>
  <c r="K296" i="12"/>
  <c r="L296" i="12"/>
  <c r="M296" i="12"/>
  <c r="N296" i="12"/>
  <c r="O296" i="12"/>
  <c r="P296" i="12"/>
  <c r="Q296" i="12"/>
  <c r="R296" i="12"/>
  <c r="S296" i="12"/>
  <c r="T296" i="12"/>
  <c r="V296" i="12"/>
  <c r="AB296" i="12"/>
  <c r="AC296" i="12"/>
  <c r="AD296" i="12"/>
  <c r="AE296" i="12"/>
  <c r="AF296" i="12"/>
  <c r="AG296" i="12"/>
  <c r="AH296" i="12"/>
  <c r="AI296" i="12"/>
  <c r="AJ296" i="12"/>
  <c r="AK296" i="12"/>
  <c r="AL296" i="12"/>
  <c r="AM296" i="12"/>
  <c r="AN296" i="12"/>
  <c r="AO296" i="12"/>
  <c r="AP296" i="12"/>
  <c r="AQ296" i="12"/>
  <c r="AR296" i="12"/>
  <c r="AS296" i="12"/>
  <c r="AT296" i="12"/>
  <c r="AU296" i="12"/>
  <c r="AV296" i="12"/>
  <c r="AW296" i="12"/>
  <c r="AX296" i="12"/>
  <c r="AY296" i="12"/>
  <c r="AZ296" i="12"/>
  <c r="BA296" i="12"/>
  <c r="BB296" i="12"/>
  <c r="BC296" i="12"/>
  <c r="BD296" i="12"/>
  <c r="BE296" i="12"/>
  <c r="BF296" i="12"/>
  <c r="BG296" i="12"/>
  <c r="A297" i="12"/>
  <c r="B297" i="12"/>
  <c r="C297" i="12"/>
  <c r="D297" i="12"/>
  <c r="E297" i="12"/>
  <c r="F297" i="12"/>
  <c r="G297" i="12"/>
  <c r="H297" i="12"/>
  <c r="I297" i="12"/>
  <c r="J297" i="12"/>
  <c r="K297" i="12"/>
  <c r="L297" i="12"/>
  <c r="M297" i="12"/>
  <c r="N297" i="12"/>
  <c r="O297" i="12"/>
  <c r="P297" i="12"/>
  <c r="Q297" i="12"/>
  <c r="R297" i="12"/>
  <c r="S297" i="12"/>
  <c r="T297" i="12"/>
  <c r="V297" i="12"/>
  <c r="AB297" i="12"/>
  <c r="AC297" i="12"/>
  <c r="AD297" i="12"/>
  <c r="AE297" i="12"/>
  <c r="AF297" i="12"/>
  <c r="AG297" i="12"/>
  <c r="AH297" i="12"/>
  <c r="AI297" i="12"/>
  <c r="AJ297" i="12"/>
  <c r="AK297" i="12"/>
  <c r="AL297" i="12"/>
  <c r="AM297" i="12"/>
  <c r="AN297" i="12"/>
  <c r="AO297" i="12"/>
  <c r="AP297" i="12"/>
  <c r="AQ297" i="12"/>
  <c r="AR297" i="12"/>
  <c r="AS297" i="12"/>
  <c r="AT297" i="12"/>
  <c r="AU297" i="12"/>
  <c r="AV297" i="12"/>
  <c r="AW297" i="12"/>
  <c r="AX297" i="12"/>
  <c r="AY297" i="12"/>
  <c r="AZ297" i="12"/>
  <c r="BA297" i="12"/>
  <c r="BB297" i="12"/>
  <c r="A298" i="12"/>
  <c r="B298" i="12"/>
  <c r="C298" i="12"/>
  <c r="D298" i="12"/>
  <c r="E298" i="12"/>
  <c r="F298" i="12"/>
  <c r="G298" i="12"/>
  <c r="H298" i="12"/>
  <c r="I298" i="12"/>
  <c r="J298" i="12"/>
  <c r="K298" i="12"/>
  <c r="L298" i="12"/>
  <c r="M298" i="12"/>
  <c r="N298" i="12"/>
  <c r="O298" i="12"/>
  <c r="P298" i="12"/>
  <c r="Q298" i="12"/>
  <c r="R298" i="12"/>
  <c r="S298" i="12"/>
  <c r="T298" i="12"/>
  <c r="V298" i="12"/>
  <c r="AB298" i="12"/>
  <c r="AC298" i="12"/>
  <c r="AD298" i="12"/>
  <c r="AE298" i="12"/>
  <c r="AF298" i="12"/>
  <c r="AG298" i="12"/>
  <c r="AH298" i="12"/>
  <c r="AI298" i="12"/>
  <c r="AJ298" i="12"/>
  <c r="AK298" i="12"/>
  <c r="AL298" i="12"/>
  <c r="AM298" i="12"/>
  <c r="AN298" i="12"/>
  <c r="AO298" i="12"/>
  <c r="AP298" i="12"/>
  <c r="AQ298" i="12"/>
  <c r="AR298" i="12"/>
  <c r="AS298" i="12"/>
  <c r="AT298" i="12"/>
  <c r="AU298" i="12"/>
  <c r="AV298" i="12"/>
  <c r="AW298" i="12"/>
  <c r="AX298" i="12"/>
  <c r="AY298" i="12"/>
  <c r="AZ298" i="12"/>
  <c r="BA298" i="12"/>
  <c r="BB298" i="12"/>
  <c r="A299" i="12"/>
  <c r="B299" i="12"/>
  <c r="C299" i="12"/>
  <c r="D299" i="12"/>
  <c r="E299" i="12"/>
  <c r="F299" i="12"/>
  <c r="G299" i="12"/>
  <c r="H299" i="12"/>
  <c r="I299" i="12"/>
  <c r="J299" i="12"/>
  <c r="K299" i="12"/>
  <c r="L299" i="12"/>
  <c r="M299" i="12"/>
  <c r="N299" i="12"/>
  <c r="O299" i="12"/>
  <c r="P299" i="12"/>
  <c r="Q299" i="12"/>
  <c r="R299" i="12"/>
  <c r="S299" i="12"/>
  <c r="T299" i="12"/>
  <c r="V299" i="12"/>
  <c r="AB299" i="12"/>
  <c r="AC299" i="12"/>
  <c r="AD299" i="12"/>
  <c r="AE299" i="12"/>
  <c r="AF299" i="12"/>
  <c r="AG299" i="12"/>
  <c r="AH299" i="12"/>
  <c r="AI299" i="12"/>
  <c r="AJ299" i="12"/>
  <c r="AK299" i="12"/>
  <c r="AL299" i="12"/>
  <c r="AM299" i="12"/>
  <c r="AN299" i="12"/>
  <c r="AO299" i="12"/>
  <c r="AP299" i="12"/>
  <c r="AQ299" i="12"/>
  <c r="AR299" i="12"/>
  <c r="AS299" i="12"/>
  <c r="AT299" i="12"/>
  <c r="AU299" i="12"/>
  <c r="AV299" i="12"/>
  <c r="AW299" i="12"/>
  <c r="AX299" i="12"/>
  <c r="AY299" i="12"/>
  <c r="AZ299" i="12"/>
  <c r="BA299" i="12"/>
  <c r="BB299" i="12"/>
  <c r="BC299" i="12"/>
  <c r="BD299" i="12"/>
  <c r="BE299" i="12"/>
  <c r="BF299" i="12"/>
  <c r="BG299" i="12"/>
  <c r="A300" i="12"/>
  <c r="B300" i="12"/>
  <c r="C300" i="12"/>
  <c r="D300" i="12"/>
  <c r="E300" i="12"/>
  <c r="F300" i="12"/>
  <c r="G300" i="12"/>
  <c r="H300" i="12"/>
  <c r="I300" i="12"/>
  <c r="J300" i="12"/>
  <c r="K300" i="12"/>
  <c r="L300" i="12"/>
  <c r="M300" i="12"/>
  <c r="N300" i="12"/>
  <c r="O300" i="12"/>
  <c r="P300" i="12"/>
  <c r="Q300" i="12"/>
  <c r="R300" i="12"/>
  <c r="S300" i="12"/>
  <c r="T300" i="12"/>
  <c r="V300" i="12"/>
  <c r="AB300" i="12"/>
  <c r="AC300" i="12"/>
  <c r="AD300" i="12"/>
  <c r="AE300" i="12"/>
  <c r="AF300" i="12"/>
  <c r="AG300" i="12"/>
  <c r="AH300" i="12"/>
  <c r="AI300" i="12"/>
  <c r="AJ300" i="12"/>
  <c r="AK300" i="12"/>
  <c r="AL300" i="12"/>
  <c r="AM300" i="12"/>
  <c r="AN300" i="12"/>
  <c r="AO300" i="12"/>
  <c r="AP300" i="12"/>
  <c r="AQ300" i="12"/>
  <c r="AR300" i="12"/>
  <c r="AS300" i="12"/>
  <c r="AT300" i="12"/>
  <c r="AU300" i="12"/>
  <c r="AV300" i="12"/>
  <c r="AW300" i="12"/>
  <c r="AX300" i="12"/>
  <c r="AY300" i="12"/>
  <c r="AZ300" i="12"/>
  <c r="BA300" i="12"/>
  <c r="BB300" i="12"/>
  <c r="A301" i="12"/>
  <c r="B301" i="12"/>
  <c r="C301" i="12"/>
  <c r="D301" i="12"/>
  <c r="E301" i="12"/>
  <c r="F301" i="12"/>
  <c r="G301" i="12"/>
  <c r="H301" i="12"/>
  <c r="I301" i="12"/>
  <c r="J301" i="12"/>
  <c r="K301" i="12"/>
  <c r="L301" i="12"/>
  <c r="M301" i="12"/>
  <c r="N301" i="12"/>
  <c r="O301" i="12"/>
  <c r="P301" i="12"/>
  <c r="Q301" i="12"/>
  <c r="R301" i="12"/>
  <c r="S301" i="12"/>
  <c r="T301" i="12"/>
  <c r="V301" i="12"/>
  <c r="AB301" i="12"/>
  <c r="AC301" i="12"/>
  <c r="AD301" i="12"/>
  <c r="AE301" i="12"/>
  <c r="AF301" i="12"/>
  <c r="AG301" i="12"/>
  <c r="AH301" i="12"/>
  <c r="AI301" i="12"/>
  <c r="AJ301" i="12"/>
  <c r="AK301" i="12"/>
  <c r="AL301" i="12"/>
  <c r="AM301" i="12"/>
  <c r="AN301" i="12"/>
  <c r="AO301" i="12"/>
  <c r="AP301" i="12"/>
  <c r="AQ301" i="12"/>
  <c r="AR301" i="12"/>
  <c r="AS301" i="12"/>
  <c r="AT301" i="12"/>
  <c r="AU301" i="12"/>
  <c r="AV301" i="12"/>
  <c r="AW301" i="12"/>
  <c r="AX301" i="12"/>
  <c r="AY301" i="12"/>
  <c r="AZ301" i="12"/>
  <c r="BA301" i="12"/>
  <c r="BB301" i="12"/>
  <c r="A302" i="12"/>
  <c r="B302" i="12"/>
  <c r="C302" i="12"/>
  <c r="D302" i="12"/>
  <c r="E302" i="12"/>
  <c r="F302" i="12"/>
  <c r="G302" i="12"/>
  <c r="H302" i="12"/>
  <c r="I302" i="12"/>
  <c r="J302" i="12"/>
  <c r="K302" i="12"/>
  <c r="L302" i="12"/>
  <c r="M302" i="12"/>
  <c r="N302" i="12"/>
  <c r="O302" i="12"/>
  <c r="P302" i="12"/>
  <c r="Q302" i="12"/>
  <c r="R302" i="12"/>
  <c r="S302" i="12"/>
  <c r="T302" i="12"/>
  <c r="U302" i="12"/>
  <c r="V302" i="12"/>
  <c r="W302" i="12"/>
  <c r="X302" i="12"/>
  <c r="Y302" i="12"/>
  <c r="Z302" i="12"/>
  <c r="AA302" i="12"/>
  <c r="AB302" i="12"/>
  <c r="AC302" i="12"/>
  <c r="AD302" i="12"/>
  <c r="AE302" i="12"/>
  <c r="AF302" i="12"/>
  <c r="AG302" i="12"/>
  <c r="AH302" i="12"/>
  <c r="AI302" i="12"/>
  <c r="AJ302" i="12"/>
  <c r="AK302" i="12"/>
  <c r="AL302" i="12"/>
  <c r="AM302" i="12"/>
  <c r="AN302" i="12"/>
  <c r="AO302" i="12"/>
  <c r="AP302" i="12"/>
  <c r="AQ302" i="12"/>
  <c r="AR302" i="12"/>
  <c r="AS302" i="12"/>
  <c r="AT302" i="12"/>
  <c r="AU302" i="12"/>
  <c r="AV302" i="12"/>
  <c r="AW302" i="12"/>
  <c r="AX302" i="12"/>
  <c r="AY302" i="12"/>
  <c r="AZ302" i="12"/>
  <c r="BA302" i="12"/>
  <c r="BB302" i="12"/>
  <c r="BC302" i="12"/>
  <c r="BD302" i="12"/>
  <c r="BE302" i="12"/>
  <c r="BF302" i="12"/>
  <c r="BG302" i="12"/>
  <c r="A303" i="12"/>
  <c r="B303" i="12"/>
  <c r="C303" i="12"/>
  <c r="D303" i="12"/>
  <c r="E303" i="12"/>
  <c r="F303" i="12"/>
  <c r="G303" i="12"/>
  <c r="H303" i="12"/>
  <c r="I303" i="12"/>
  <c r="J303" i="12"/>
  <c r="K303" i="12"/>
  <c r="L303" i="12"/>
  <c r="M303" i="12"/>
  <c r="N303" i="12"/>
  <c r="O303" i="12"/>
  <c r="P303" i="12"/>
  <c r="Q303" i="12"/>
  <c r="R303" i="12"/>
  <c r="S303" i="12"/>
  <c r="T303" i="12"/>
  <c r="V303" i="12"/>
  <c r="AB303" i="12"/>
  <c r="AC303" i="12"/>
  <c r="AD303" i="12"/>
  <c r="AE303" i="12"/>
  <c r="AF303" i="12"/>
  <c r="AG303" i="12"/>
  <c r="AH303" i="12"/>
  <c r="AI303" i="12"/>
  <c r="AJ303" i="12"/>
  <c r="AK303" i="12"/>
  <c r="AL303" i="12"/>
  <c r="AM303" i="12"/>
  <c r="AN303" i="12"/>
  <c r="AO303" i="12"/>
  <c r="AP303" i="12"/>
  <c r="AQ303" i="12"/>
  <c r="AR303" i="12"/>
  <c r="AS303" i="12"/>
  <c r="AT303" i="12"/>
  <c r="AU303" i="12"/>
  <c r="AV303" i="12"/>
  <c r="AW303" i="12"/>
  <c r="AX303" i="12"/>
  <c r="AY303" i="12"/>
  <c r="AZ303" i="12"/>
  <c r="BA303" i="12"/>
  <c r="BB303" i="12"/>
  <c r="BC303" i="12"/>
  <c r="BD303" i="12"/>
  <c r="BE303" i="12"/>
  <c r="BF303" i="12"/>
  <c r="BG303" i="12"/>
  <c r="A304" i="12"/>
  <c r="B304" i="12"/>
  <c r="C304" i="12"/>
  <c r="D304" i="12"/>
  <c r="E304" i="12"/>
  <c r="F304" i="12"/>
  <c r="G304" i="12"/>
  <c r="H304" i="12"/>
  <c r="I304" i="12"/>
  <c r="J304" i="12"/>
  <c r="K304" i="12"/>
  <c r="L304" i="12"/>
  <c r="M304" i="12"/>
  <c r="N304" i="12"/>
  <c r="O304" i="12"/>
  <c r="P304" i="12"/>
  <c r="Q304" i="12"/>
  <c r="R304" i="12"/>
  <c r="S304" i="12"/>
  <c r="T304" i="12"/>
  <c r="V304" i="12"/>
  <c r="AB304" i="12"/>
  <c r="AC304" i="12"/>
  <c r="AD304" i="12"/>
  <c r="AE304" i="12"/>
  <c r="AF304" i="12"/>
  <c r="AG304" i="12"/>
  <c r="AH304" i="12"/>
  <c r="AI304" i="12"/>
  <c r="AJ304" i="12"/>
  <c r="AK304" i="12"/>
  <c r="AL304" i="12"/>
  <c r="AM304" i="12"/>
  <c r="AN304" i="12"/>
  <c r="AO304" i="12"/>
  <c r="AP304" i="12"/>
  <c r="AQ304" i="12"/>
  <c r="AR304" i="12"/>
  <c r="AS304" i="12"/>
  <c r="AT304" i="12"/>
  <c r="AU304" i="12"/>
  <c r="AV304" i="12"/>
  <c r="AW304" i="12"/>
  <c r="AX304" i="12"/>
  <c r="AY304" i="12"/>
  <c r="AZ304" i="12"/>
  <c r="BA304" i="12"/>
  <c r="BB304" i="12"/>
  <c r="BC304" i="12"/>
  <c r="BD304" i="12"/>
  <c r="BE304" i="12"/>
  <c r="BF304" i="12"/>
  <c r="BG304" i="12"/>
  <c r="A305" i="12"/>
  <c r="B305" i="12"/>
  <c r="C305" i="12"/>
  <c r="D305" i="12"/>
  <c r="E305" i="12"/>
  <c r="F305" i="12"/>
  <c r="G305" i="12"/>
  <c r="H305" i="12"/>
  <c r="I305" i="12"/>
  <c r="J305" i="12"/>
  <c r="K305" i="12"/>
  <c r="L305" i="12"/>
  <c r="M305" i="12"/>
  <c r="N305" i="12"/>
  <c r="O305" i="12"/>
  <c r="P305" i="12"/>
  <c r="Q305" i="12"/>
  <c r="R305" i="12"/>
  <c r="S305" i="12"/>
  <c r="T305" i="12"/>
  <c r="V305" i="12"/>
  <c r="AB305" i="12"/>
  <c r="AC305" i="12"/>
  <c r="AD305" i="12"/>
  <c r="AE305" i="12"/>
  <c r="AF305" i="12"/>
  <c r="AG305" i="12"/>
  <c r="AH305" i="12"/>
  <c r="AI305" i="12"/>
  <c r="AJ305" i="12"/>
  <c r="AK305" i="12"/>
  <c r="AL305" i="12"/>
  <c r="AM305" i="12"/>
  <c r="AN305" i="12"/>
  <c r="AO305" i="12"/>
  <c r="AP305" i="12"/>
  <c r="AQ305" i="12"/>
  <c r="AR305" i="12"/>
  <c r="AS305" i="12"/>
  <c r="AT305" i="12"/>
  <c r="AU305" i="12"/>
  <c r="AV305" i="12"/>
  <c r="AW305" i="12"/>
  <c r="AX305" i="12"/>
  <c r="AY305" i="12"/>
  <c r="AZ305" i="12"/>
  <c r="BA305" i="12"/>
  <c r="BB305" i="12"/>
  <c r="BC305" i="12"/>
  <c r="BD305" i="12"/>
  <c r="BE305" i="12"/>
  <c r="BF305" i="12"/>
  <c r="BG305" i="12"/>
  <c r="A306" i="12"/>
  <c r="B306" i="12"/>
  <c r="C306" i="12"/>
  <c r="D306" i="12"/>
  <c r="E306" i="12"/>
  <c r="F306" i="12"/>
  <c r="G306" i="12"/>
  <c r="H306" i="12"/>
  <c r="I306" i="12"/>
  <c r="J306" i="12"/>
  <c r="K306" i="12"/>
  <c r="L306" i="12"/>
  <c r="M306" i="12"/>
  <c r="N306" i="12"/>
  <c r="O306" i="12"/>
  <c r="P306" i="12"/>
  <c r="Q306" i="12"/>
  <c r="R306" i="12"/>
  <c r="S306" i="12"/>
  <c r="T306" i="12"/>
  <c r="V306" i="12"/>
  <c r="AB306" i="12"/>
  <c r="AC306" i="12"/>
  <c r="AD306" i="12"/>
  <c r="AE306" i="12"/>
  <c r="AF306" i="12"/>
  <c r="AG306" i="12"/>
  <c r="AH306" i="12"/>
  <c r="AI306" i="12"/>
  <c r="AJ306" i="12"/>
  <c r="AK306" i="12"/>
  <c r="AL306" i="12"/>
  <c r="AM306" i="12"/>
  <c r="AN306" i="12"/>
  <c r="AO306" i="12"/>
  <c r="AP306" i="12"/>
  <c r="AQ306" i="12"/>
  <c r="AR306" i="12"/>
  <c r="AS306" i="12"/>
  <c r="AT306" i="12"/>
  <c r="AU306" i="12"/>
  <c r="AV306" i="12"/>
  <c r="AW306" i="12"/>
  <c r="AX306" i="12"/>
  <c r="AY306" i="12"/>
  <c r="AZ306" i="12"/>
  <c r="BA306" i="12"/>
  <c r="BB306" i="12"/>
  <c r="A307" i="12"/>
  <c r="B307" i="12"/>
  <c r="C307" i="12"/>
  <c r="D307" i="12"/>
  <c r="E307" i="12"/>
  <c r="F307" i="12"/>
  <c r="G307" i="12"/>
  <c r="H307" i="12"/>
  <c r="I307" i="12"/>
  <c r="J307" i="12"/>
  <c r="K307" i="12"/>
  <c r="L307" i="12"/>
  <c r="M307" i="12"/>
  <c r="N307" i="12"/>
  <c r="O307" i="12"/>
  <c r="P307" i="12"/>
  <c r="Q307" i="12"/>
  <c r="R307" i="12"/>
  <c r="S307" i="12"/>
  <c r="T307" i="12"/>
  <c r="V307" i="12"/>
  <c r="AB307" i="12"/>
  <c r="AC307" i="12"/>
  <c r="AD307" i="12"/>
  <c r="AE307" i="12"/>
  <c r="AF307" i="12"/>
  <c r="AG307" i="12"/>
  <c r="AH307" i="12"/>
  <c r="AI307" i="12"/>
  <c r="AJ307" i="12"/>
  <c r="AK307" i="12"/>
  <c r="AL307" i="12"/>
  <c r="AM307" i="12"/>
  <c r="AN307" i="12"/>
  <c r="AO307" i="12"/>
  <c r="AP307" i="12"/>
  <c r="AQ307" i="12"/>
  <c r="AR307" i="12"/>
  <c r="AS307" i="12"/>
  <c r="AT307" i="12"/>
  <c r="AU307" i="12"/>
  <c r="AV307" i="12"/>
  <c r="AW307" i="12"/>
  <c r="AX307" i="12"/>
  <c r="AY307" i="12"/>
  <c r="AZ307" i="12"/>
  <c r="BA307" i="12"/>
  <c r="BB307" i="12"/>
  <c r="BC307" i="12"/>
  <c r="BD307" i="12"/>
  <c r="BE307" i="12"/>
  <c r="BF307" i="12"/>
  <c r="BG307" i="12"/>
  <c r="A308" i="12"/>
  <c r="B308" i="12"/>
  <c r="C308" i="12"/>
  <c r="D308" i="12"/>
  <c r="E308" i="12"/>
  <c r="F308" i="12"/>
  <c r="G308" i="12"/>
  <c r="H308" i="12"/>
  <c r="I308" i="12"/>
  <c r="J308" i="12"/>
  <c r="K308" i="12"/>
  <c r="L308" i="12"/>
  <c r="M308" i="12"/>
  <c r="N308" i="12"/>
  <c r="O308" i="12"/>
  <c r="P308" i="12"/>
  <c r="Q308" i="12"/>
  <c r="R308" i="12"/>
  <c r="S308" i="12"/>
  <c r="T308" i="12"/>
  <c r="V308" i="12"/>
  <c r="AB308" i="12"/>
  <c r="AC308" i="12"/>
  <c r="AD308" i="12"/>
  <c r="AE308" i="12"/>
  <c r="AF308" i="12"/>
  <c r="AG308" i="12"/>
  <c r="AH308" i="12"/>
  <c r="AI308" i="12"/>
  <c r="AJ308" i="12"/>
  <c r="AK308" i="12"/>
  <c r="AL308" i="12"/>
  <c r="AM308" i="12"/>
  <c r="AN308" i="12"/>
  <c r="AO308" i="12"/>
  <c r="AP308" i="12"/>
  <c r="AQ308" i="12"/>
  <c r="AR308" i="12"/>
  <c r="AS308" i="12"/>
  <c r="AT308" i="12"/>
  <c r="AU308" i="12"/>
  <c r="AV308" i="12"/>
  <c r="AW308" i="12"/>
  <c r="AX308" i="12"/>
  <c r="AY308" i="12"/>
  <c r="AZ308" i="12"/>
  <c r="BA308" i="12"/>
  <c r="BB308" i="12"/>
  <c r="BC308" i="12"/>
  <c r="BD308" i="12"/>
  <c r="BE308" i="12"/>
  <c r="BF308" i="12"/>
  <c r="BG308" i="12"/>
  <c r="N100" i="6"/>
  <c r="N133" i="6"/>
  <c r="AR181" i="6"/>
  <c r="AN181" i="6"/>
  <c r="AA180" i="12" s="1"/>
  <c r="AL181" i="6"/>
  <c r="Z180" i="12" s="1"/>
  <c r="AK181" i="6"/>
  <c r="AJ181" i="6"/>
  <c r="Y180" i="12" s="1"/>
  <c r="AH181" i="6"/>
  <c r="U180" i="12" s="1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AR163" i="6"/>
  <c r="AN163" i="6"/>
  <c r="AA162" i="12" s="1"/>
  <c r="AL163" i="6"/>
  <c r="Z162" i="12" s="1"/>
  <c r="AK163" i="6"/>
  <c r="AJ163" i="6"/>
  <c r="Y162" i="12" s="1"/>
  <c r="AH163" i="6"/>
  <c r="U162" i="12" s="1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AR235" i="6"/>
  <c r="AN235" i="6"/>
  <c r="AA234" i="12" s="1"/>
  <c r="AL235" i="6"/>
  <c r="Z234" i="12" s="1"/>
  <c r="AK235" i="6"/>
  <c r="AJ235" i="6"/>
  <c r="Y234" i="12" s="1"/>
  <c r="AH235" i="6"/>
  <c r="U234" i="12" s="1"/>
  <c r="AG235" i="6"/>
  <c r="AF235" i="6"/>
  <c r="AE235" i="6"/>
  <c r="AD235" i="6"/>
  <c r="AC235" i="6"/>
  <c r="AB235" i="6"/>
  <c r="AA235" i="6"/>
  <c r="Z235" i="6"/>
  <c r="Y235" i="6"/>
  <c r="X235" i="6"/>
  <c r="W235" i="6"/>
  <c r="V235" i="6"/>
  <c r="AR309" i="6"/>
  <c r="AN309" i="6"/>
  <c r="AM309" i="6" s="1"/>
  <c r="AL309" i="6"/>
  <c r="Z308" i="12" s="1"/>
  <c r="AK309" i="6"/>
  <c r="AJ309" i="6"/>
  <c r="Y308" i="12" s="1"/>
  <c r="AH309" i="6"/>
  <c r="U308" i="12" s="1"/>
  <c r="AG309" i="6"/>
  <c r="AF309" i="6"/>
  <c r="AE309" i="6"/>
  <c r="AD309" i="6"/>
  <c r="AC309" i="6"/>
  <c r="AB309" i="6"/>
  <c r="AA309" i="6"/>
  <c r="Z309" i="6"/>
  <c r="Y309" i="6"/>
  <c r="X309" i="6"/>
  <c r="W309" i="6"/>
  <c r="V309" i="6"/>
  <c r="BN309" i="6"/>
  <c r="BM309" i="6"/>
  <c r="BL309" i="6"/>
  <c r="BK309" i="6"/>
  <c r="AR137" i="6"/>
  <c r="AN137" i="6"/>
  <c r="AA136" i="12" s="1"/>
  <c r="AL137" i="6"/>
  <c r="Z136" i="12" s="1"/>
  <c r="AK137" i="6"/>
  <c r="AJ137" i="6"/>
  <c r="Y136" i="12" s="1"/>
  <c r="AH137" i="6"/>
  <c r="U136" i="12" s="1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AR197" i="6"/>
  <c r="AN197" i="6"/>
  <c r="AA196" i="12" s="1"/>
  <c r="AL197" i="6"/>
  <c r="Z196" i="12" s="1"/>
  <c r="AK197" i="6"/>
  <c r="AJ197" i="6"/>
  <c r="Y196" i="12" s="1"/>
  <c r="AH197" i="6"/>
  <c r="U196" i="12" s="1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N197" i="6"/>
  <c r="AR304" i="6"/>
  <c r="AN304" i="6"/>
  <c r="AM304" i="6" s="1"/>
  <c r="AL304" i="6"/>
  <c r="Z303" i="12" s="1"/>
  <c r="AK304" i="6"/>
  <c r="AJ304" i="6"/>
  <c r="Y303" i="12" s="1"/>
  <c r="AH304" i="6"/>
  <c r="U303" i="12" s="1"/>
  <c r="AG304" i="6"/>
  <c r="AF304" i="6"/>
  <c r="AE304" i="6"/>
  <c r="AD304" i="6"/>
  <c r="AC304" i="6"/>
  <c r="AB304" i="6"/>
  <c r="AA304" i="6"/>
  <c r="Z304" i="6"/>
  <c r="Y304" i="6"/>
  <c r="X304" i="6"/>
  <c r="W304" i="6"/>
  <c r="V304" i="6"/>
  <c r="BN304" i="6"/>
  <c r="BM304" i="6"/>
  <c r="BL304" i="6"/>
  <c r="BK304" i="6"/>
  <c r="AR56" i="6"/>
  <c r="AN56" i="6"/>
  <c r="AL56" i="6"/>
  <c r="Z55" i="12" s="1"/>
  <c r="AK56" i="6"/>
  <c r="AJ56" i="6"/>
  <c r="Y55" i="12" s="1"/>
  <c r="AH56" i="6"/>
  <c r="U55" i="12" s="1"/>
  <c r="AG56" i="6"/>
  <c r="AF56" i="6"/>
  <c r="AE56" i="6"/>
  <c r="AD56" i="6"/>
  <c r="AC56" i="6"/>
  <c r="AB56" i="6"/>
  <c r="AA56" i="6"/>
  <c r="Z56" i="6"/>
  <c r="Y56" i="6"/>
  <c r="X56" i="6"/>
  <c r="W56" i="6"/>
  <c r="V56" i="6"/>
  <c r="N190" i="6"/>
  <c r="N36" i="6"/>
  <c r="BA190" i="6"/>
  <c r="BN190" i="6"/>
  <c r="BE190" i="6" s="1"/>
  <c r="BM190" i="6"/>
  <c r="BD190" i="6" s="1"/>
  <c r="BL190" i="6"/>
  <c r="BC190" i="6" s="1"/>
  <c r="BK190" i="6"/>
  <c r="BB190" i="6" s="1"/>
  <c r="BJ215" i="6"/>
  <c r="BI215" i="6"/>
  <c r="BM215" i="6" s="1"/>
  <c r="BH215" i="6"/>
  <c r="BL215" i="6" s="1"/>
  <c r="BG215" i="6"/>
  <c r="BF215" i="6"/>
  <c r="BC214" i="12" s="1"/>
  <c r="BF133" i="6"/>
  <c r="BC132" i="12" s="1"/>
  <c r="BG133" i="6"/>
  <c r="BH133" i="6"/>
  <c r="BI133" i="6"/>
  <c r="BJ133" i="6"/>
  <c r="BN133" i="6" s="1"/>
  <c r="N277" i="6"/>
  <c r="BF150" i="6"/>
  <c r="BC149" i="12" s="1"/>
  <c r="BG150" i="6"/>
  <c r="BD149" i="12" s="1"/>
  <c r="BH150" i="6"/>
  <c r="BE149" i="12" s="1"/>
  <c r="BI150" i="6"/>
  <c r="BF149" i="12" s="1"/>
  <c r="BJ150" i="6"/>
  <c r="BG149" i="12" s="1"/>
  <c r="BJ66" i="6"/>
  <c r="BG65" i="12" s="1"/>
  <c r="BI66" i="6"/>
  <c r="BF65" i="12" s="1"/>
  <c r="BH66" i="6"/>
  <c r="BE65" i="12" s="1"/>
  <c r="BG66" i="6"/>
  <c r="BD65" i="12" s="1"/>
  <c r="BF66" i="6"/>
  <c r="BC65" i="12" s="1"/>
  <c r="BJ111" i="6"/>
  <c r="BG110" i="12" s="1"/>
  <c r="BI111" i="6"/>
  <c r="BF110" i="12" s="1"/>
  <c r="BH111" i="6"/>
  <c r="BE110" i="12" s="1"/>
  <c r="BG111" i="6"/>
  <c r="BD110" i="12" s="1"/>
  <c r="BF111" i="6"/>
  <c r="BC110" i="12" s="1"/>
  <c r="BK277" i="6"/>
  <c r="BB277" i="6" s="1"/>
  <c r="BL277" i="6"/>
  <c r="BC277" i="6" s="1"/>
  <c r="BM277" i="6"/>
  <c r="BD277" i="6" s="1"/>
  <c r="BN277" i="6"/>
  <c r="BE277" i="6" s="1"/>
  <c r="BA277" i="6"/>
  <c r="BE214" i="12" l="1"/>
  <c r="AA303" i="12"/>
  <c r="BF214" i="12"/>
  <c r="BK133" i="6"/>
  <c r="BD132" i="12"/>
  <c r="BG132" i="12"/>
  <c r="BN215" i="6"/>
  <c r="BG214" i="12"/>
  <c r="AM56" i="6"/>
  <c r="AO56" i="6" s="1"/>
  <c r="AA55" i="12"/>
  <c r="BM133" i="6"/>
  <c r="BF132" i="12"/>
  <c r="AA308" i="12"/>
  <c r="BL133" i="6"/>
  <c r="BE132" i="12"/>
  <c r="BK215" i="6"/>
  <c r="BD214" i="12"/>
  <c r="AM181" i="6"/>
  <c r="AO181" i="6" s="1"/>
  <c r="AM163" i="6"/>
  <c r="AO163" i="6" s="1"/>
  <c r="AM235" i="6"/>
  <c r="AO235" i="6" s="1"/>
  <c r="AO309" i="6"/>
  <c r="AM137" i="6"/>
  <c r="AO137" i="6" s="1"/>
  <c r="AM197" i="6"/>
  <c r="AO197" i="6" s="1"/>
  <c r="AO304" i="6"/>
  <c r="BL66" i="6"/>
  <c r="BK66" i="6"/>
  <c r="BL150" i="6"/>
  <c r="BM66" i="6"/>
  <c r="BN66" i="6"/>
  <c r="BN150" i="6"/>
  <c r="BM150" i="6"/>
  <c r="BK150" i="6"/>
  <c r="AR189" i="6"/>
  <c r="AR190" i="6"/>
  <c r="AN187" i="6"/>
  <c r="AA186" i="12" s="1"/>
  <c r="AL187" i="6"/>
  <c r="Z186" i="12" s="1"/>
  <c r="AK187" i="6"/>
  <c r="AJ187" i="6"/>
  <c r="Y186" i="12" s="1"/>
  <c r="AH187" i="6"/>
  <c r="U186" i="12" s="1"/>
  <c r="AG187" i="6"/>
  <c r="AF187" i="6"/>
  <c r="AE187" i="6"/>
  <c r="AD187" i="6"/>
  <c r="AC187" i="6"/>
  <c r="AB187" i="6"/>
  <c r="AA187" i="6"/>
  <c r="Z187" i="6"/>
  <c r="Y187" i="6"/>
  <c r="X187" i="6"/>
  <c r="W187" i="6"/>
  <c r="V187" i="6"/>
  <c r="AN190" i="6"/>
  <c r="AA189" i="12" s="1"/>
  <c r="AL190" i="6"/>
  <c r="Z189" i="12" s="1"/>
  <c r="AK190" i="6"/>
  <c r="AJ190" i="6"/>
  <c r="Y189" i="12" s="1"/>
  <c r="AH190" i="6"/>
  <c r="U189" i="12" s="1"/>
  <c r="AG190" i="6"/>
  <c r="AF190" i="6"/>
  <c r="AE190" i="6"/>
  <c r="AD190" i="6"/>
  <c r="AC190" i="6"/>
  <c r="AB190" i="6"/>
  <c r="AA190" i="6"/>
  <c r="Z190" i="6"/>
  <c r="Y190" i="6"/>
  <c r="X190" i="6"/>
  <c r="W190" i="6"/>
  <c r="V190" i="6"/>
  <c r="AR215" i="6"/>
  <c r="AN215" i="6"/>
  <c r="AA214" i="12" s="1"/>
  <c r="AL215" i="6"/>
  <c r="Z214" i="12" s="1"/>
  <c r="AK215" i="6"/>
  <c r="AJ215" i="6"/>
  <c r="Y214" i="12" s="1"/>
  <c r="AH215" i="6"/>
  <c r="U214" i="12" s="1"/>
  <c r="AG215" i="6"/>
  <c r="AF215" i="6"/>
  <c r="AE215" i="6"/>
  <c r="AD215" i="6"/>
  <c r="AC215" i="6"/>
  <c r="AB215" i="6"/>
  <c r="AA215" i="6"/>
  <c r="Z215" i="6"/>
  <c r="Y215" i="6"/>
  <c r="X215" i="6"/>
  <c r="W215" i="6"/>
  <c r="V215" i="6"/>
  <c r="N215" i="6"/>
  <c r="AR277" i="6"/>
  <c r="AN277" i="6"/>
  <c r="AA276" i="12" s="1"/>
  <c r="AL277" i="6"/>
  <c r="Z276" i="12" s="1"/>
  <c r="AK277" i="6"/>
  <c r="AJ277" i="6"/>
  <c r="Y276" i="12" s="1"/>
  <c r="AH277" i="6"/>
  <c r="U276" i="12" s="1"/>
  <c r="AG277" i="6"/>
  <c r="AF277" i="6"/>
  <c r="AE277" i="6"/>
  <c r="AD277" i="6"/>
  <c r="AC277" i="6"/>
  <c r="AB277" i="6"/>
  <c r="AA277" i="6"/>
  <c r="Z277" i="6"/>
  <c r="Y277" i="6"/>
  <c r="X277" i="6"/>
  <c r="W277" i="6"/>
  <c r="V277" i="6"/>
  <c r="AR133" i="6"/>
  <c r="AN135" i="6"/>
  <c r="AA134" i="12" s="1"/>
  <c r="AL135" i="6"/>
  <c r="Z134" i="12" s="1"/>
  <c r="AK135" i="6"/>
  <c r="AJ135" i="6"/>
  <c r="Y134" i="12" s="1"/>
  <c r="AH135" i="6"/>
  <c r="U134" i="12" s="1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AN133" i="6"/>
  <c r="AA132" i="12" s="1"/>
  <c r="AL133" i="6"/>
  <c r="Z132" i="12" s="1"/>
  <c r="AK133" i="6"/>
  <c r="AJ133" i="6"/>
  <c r="Y132" i="12" s="1"/>
  <c r="AH133" i="6"/>
  <c r="U132" i="12" s="1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AR100" i="6"/>
  <c r="AJ100" i="6"/>
  <c r="Y99" i="12" s="1"/>
  <c r="AK100" i="6"/>
  <c r="AL100" i="6"/>
  <c r="Z99" i="12" s="1"/>
  <c r="AN100" i="6"/>
  <c r="AA99" i="12" s="1"/>
  <c r="AH100" i="6"/>
  <c r="U99" i="12" s="1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AR36" i="6"/>
  <c r="AH36" i="6"/>
  <c r="U35" i="12" s="1"/>
  <c r="AR150" i="6"/>
  <c r="BJ186" i="6"/>
  <c r="BG185" i="12" s="1"/>
  <c r="BI186" i="6"/>
  <c r="BF185" i="12" s="1"/>
  <c r="BH186" i="6"/>
  <c r="BE185" i="12" s="1"/>
  <c r="BG186" i="6"/>
  <c r="BD185" i="12" s="1"/>
  <c r="BF186" i="6"/>
  <c r="BC185" i="12" s="1"/>
  <c r="BA231" i="6"/>
  <c r="BN231" i="6"/>
  <c r="BE231" i="6" s="1"/>
  <c r="BM231" i="6"/>
  <c r="BD231" i="6" s="1"/>
  <c r="BL231" i="6"/>
  <c r="BC231" i="6" s="1"/>
  <c r="BK231" i="6"/>
  <c r="BB231" i="6" s="1"/>
  <c r="BA205" i="6"/>
  <c r="BN205" i="6"/>
  <c r="BE205" i="6" s="1"/>
  <c r="BM205" i="6"/>
  <c r="BD205" i="6" s="1"/>
  <c r="BL205" i="6"/>
  <c r="BC205" i="6" s="1"/>
  <c r="BK205" i="6"/>
  <c r="BB205" i="6" s="1"/>
  <c r="BA114" i="6"/>
  <c r="BN20" i="6"/>
  <c r="BE20" i="6" s="1"/>
  <c r="BM20" i="6"/>
  <c r="BD20" i="6" s="1"/>
  <c r="BL20" i="6"/>
  <c r="BC20" i="6" s="1"/>
  <c r="BK20" i="6"/>
  <c r="BB20" i="6" s="1"/>
  <c r="BA20" i="6"/>
  <c r="BJ302" i="6"/>
  <c r="BG301" i="12" s="1"/>
  <c r="BI302" i="6"/>
  <c r="BF301" i="12" s="1"/>
  <c r="BH302" i="6"/>
  <c r="BE301" i="12" s="1"/>
  <c r="BG302" i="6"/>
  <c r="BD301" i="12" s="1"/>
  <c r="BF302" i="6"/>
  <c r="BC301" i="12" s="1"/>
  <c r="BJ201" i="6"/>
  <c r="BG200" i="12" s="1"/>
  <c r="BI201" i="6"/>
  <c r="BF200" i="12" s="1"/>
  <c r="BH201" i="6"/>
  <c r="BE200" i="12" s="1"/>
  <c r="BG201" i="6"/>
  <c r="BD200" i="12" s="1"/>
  <c r="BF201" i="6"/>
  <c r="BC200" i="12" s="1"/>
  <c r="BA23" i="6"/>
  <c r="BN23" i="6"/>
  <c r="BE23" i="6" s="1"/>
  <c r="BM23" i="6"/>
  <c r="BD23" i="6" s="1"/>
  <c r="BL23" i="6"/>
  <c r="BC23" i="6" s="1"/>
  <c r="BK23" i="6"/>
  <c r="BB23" i="6" s="1"/>
  <c r="BN246" i="6"/>
  <c r="BE246" i="6" s="1"/>
  <c r="BM246" i="6"/>
  <c r="BD246" i="6" s="1"/>
  <c r="BL246" i="6"/>
  <c r="BC246" i="6" s="1"/>
  <c r="BK246" i="6"/>
  <c r="BB246" i="6" s="1"/>
  <c r="BA246" i="6"/>
  <c r="BA295" i="6"/>
  <c r="BN297" i="6"/>
  <c r="BE297" i="6" s="1"/>
  <c r="BM297" i="6"/>
  <c r="BD297" i="6" s="1"/>
  <c r="BL297" i="6"/>
  <c r="BC297" i="6" s="1"/>
  <c r="BK297" i="6"/>
  <c r="BB297" i="6" s="1"/>
  <c r="BA297" i="6"/>
  <c r="BJ153" i="6"/>
  <c r="BG152" i="12" s="1"/>
  <c r="BI153" i="6"/>
  <c r="BF152" i="12" s="1"/>
  <c r="BH153" i="6"/>
  <c r="BE152" i="12" s="1"/>
  <c r="BG153" i="6"/>
  <c r="BD152" i="12" s="1"/>
  <c r="BF153" i="6"/>
  <c r="BC152" i="12" s="1"/>
  <c r="BJ68" i="6"/>
  <c r="BG67" i="12" s="1"/>
  <c r="BI68" i="6"/>
  <c r="BF67" i="12" s="1"/>
  <c r="BH68" i="6"/>
  <c r="BE67" i="12" s="1"/>
  <c r="BG68" i="6"/>
  <c r="BD67" i="12" s="1"/>
  <c r="BF68" i="6"/>
  <c r="BC67" i="12" s="1"/>
  <c r="BJ14" i="6"/>
  <c r="BG13" i="12" s="1"/>
  <c r="BI14" i="6"/>
  <c r="BF13" i="12" s="1"/>
  <c r="BH14" i="6"/>
  <c r="BE13" i="12" s="1"/>
  <c r="BG14" i="6"/>
  <c r="BD13" i="12" s="1"/>
  <c r="BF14" i="6"/>
  <c r="BC13" i="12" s="1"/>
  <c r="BJ7" i="6"/>
  <c r="BG6" i="12" s="1"/>
  <c r="BI7" i="6"/>
  <c r="BF6" i="12" s="1"/>
  <c r="BH7" i="6"/>
  <c r="BE6" i="12" s="1"/>
  <c r="BG7" i="6"/>
  <c r="BD6" i="12" s="1"/>
  <c r="BF7" i="6"/>
  <c r="BC6" i="12" s="1"/>
  <c r="N168" i="6"/>
  <c r="AR297" i="6"/>
  <c r="AN297" i="6"/>
  <c r="AA296" i="12" s="1"/>
  <c r="AL297" i="6"/>
  <c r="Z296" i="12" s="1"/>
  <c r="AK297" i="6"/>
  <c r="AJ297" i="6"/>
  <c r="Y296" i="12" s="1"/>
  <c r="AH297" i="6"/>
  <c r="U296" i="12" s="1"/>
  <c r="AG297" i="6"/>
  <c r="AF297" i="6"/>
  <c r="AE297" i="6"/>
  <c r="AD297" i="6"/>
  <c r="AC297" i="6"/>
  <c r="AB297" i="6"/>
  <c r="AA297" i="6"/>
  <c r="Z297" i="6"/>
  <c r="Y297" i="6"/>
  <c r="X297" i="6"/>
  <c r="W297" i="6"/>
  <c r="V297" i="6"/>
  <c r="N297" i="6"/>
  <c r="AR246" i="6"/>
  <c r="AN246" i="6"/>
  <c r="AA245" i="12" s="1"/>
  <c r="AL246" i="6"/>
  <c r="Z245" i="12" s="1"/>
  <c r="AK246" i="6"/>
  <c r="AJ246" i="6"/>
  <c r="Y245" i="12" s="1"/>
  <c r="AH246" i="6"/>
  <c r="U245" i="12" s="1"/>
  <c r="AG246" i="6"/>
  <c r="AF246" i="6"/>
  <c r="AE246" i="6"/>
  <c r="AD246" i="6"/>
  <c r="AC246" i="6"/>
  <c r="AB246" i="6"/>
  <c r="AA246" i="6"/>
  <c r="Z246" i="6"/>
  <c r="Y246" i="6"/>
  <c r="X246" i="6"/>
  <c r="W246" i="6"/>
  <c r="V246" i="6"/>
  <c r="N246" i="6"/>
  <c r="AR231" i="6"/>
  <c r="AN231" i="6"/>
  <c r="AA230" i="12" s="1"/>
  <c r="AL231" i="6"/>
  <c r="Z230" i="12" s="1"/>
  <c r="AK231" i="6"/>
  <c r="AJ231" i="6"/>
  <c r="Y230" i="12" s="1"/>
  <c r="AH231" i="6"/>
  <c r="U230" i="12" s="1"/>
  <c r="AG231" i="6"/>
  <c r="AF231" i="6"/>
  <c r="AE231" i="6"/>
  <c r="AD231" i="6"/>
  <c r="AC231" i="6"/>
  <c r="AB231" i="6"/>
  <c r="AA231" i="6"/>
  <c r="Z231" i="6"/>
  <c r="Y231" i="6"/>
  <c r="X231" i="6"/>
  <c r="W231" i="6"/>
  <c r="V231" i="6"/>
  <c r="N231" i="6"/>
  <c r="AR168" i="6"/>
  <c r="AN168" i="6"/>
  <c r="AA167" i="12" s="1"/>
  <c r="AL168" i="6"/>
  <c r="Z167" i="12" s="1"/>
  <c r="AK168" i="6"/>
  <c r="AJ168" i="6"/>
  <c r="Y167" i="12" s="1"/>
  <c r="AH168" i="6"/>
  <c r="U167" i="12" s="1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AN150" i="6"/>
  <c r="AA149" i="12" s="1"/>
  <c r="AL150" i="6"/>
  <c r="Z149" i="12" s="1"/>
  <c r="AK150" i="6"/>
  <c r="AJ150" i="6"/>
  <c r="Y149" i="12" s="1"/>
  <c r="AH150" i="6"/>
  <c r="U149" i="12" s="1"/>
  <c r="AG150" i="6"/>
  <c r="AF150" i="6"/>
  <c r="AE150" i="6"/>
  <c r="AD150" i="6"/>
  <c r="AC150" i="6"/>
  <c r="AB150" i="6"/>
  <c r="AA150" i="6"/>
  <c r="Z150" i="6"/>
  <c r="Y150" i="6"/>
  <c r="X150" i="6"/>
  <c r="W150" i="6"/>
  <c r="V150" i="6"/>
  <c r="N150" i="6"/>
  <c r="AR23" i="6"/>
  <c r="N23" i="6"/>
  <c r="AN23" i="6"/>
  <c r="AA22" i="12" s="1"/>
  <c r="AL23" i="6"/>
  <c r="Z22" i="12" s="1"/>
  <c r="AK23" i="6"/>
  <c r="AJ23" i="6"/>
  <c r="Y22" i="12" s="1"/>
  <c r="AH23" i="6"/>
  <c r="U22" i="12" s="1"/>
  <c r="AG23" i="6"/>
  <c r="AF23" i="6"/>
  <c r="AE23" i="6"/>
  <c r="AD23" i="6"/>
  <c r="AC23" i="6"/>
  <c r="AB23" i="6"/>
  <c r="AA23" i="6"/>
  <c r="Z23" i="6"/>
  <c r="Y23" i="6"/>
  <c r="X23" i="6"/>
  <c r="W23" i="6"/>
  <c r="V23" i="6"/>
  <c r="AR20" i="6"/>
  <c r="AN20" i="6"/>
  <c r="AA19" i="12" s="1"/>
  <c r="AL20" i="6"/>
  <c r="Z19" i="12" s="1"/>
  <c r="AK20" i="6"/>
  <c r="AJ20" i="6"/>
  <c r="Y19" i="12" s="1"/>
  <c r="AH20" i="6"/>
  <c r="U19" i="12" s="1"/>
  <c r="AG20" i="6"/>
  <c r="AF20" i="6"/>
  <c r="AE20" i="6"/>
  <c r="AD20" i="6"/>
  <c r="AC20" i="6"/>
  <c r="AB20" i="6"/>
  <c r="AA20" i="6"/>
  <c r="Z20" i="6"/>
  <c r="Y20" i="6"/>
  <c r="X20" i="6"/>
  <c r="W20" i="6"/>
  <c r="V20" i="6"/>
  <c r="N20" i="6"/>
  <c r="BJ269" i="6"/>
  <c r="BG268" i="12" s="1"/>
  <c r="BI269" i="6"/>
  <c r="BF268" i="12" s="1"/>
  <c r="BH269" i="6"/>
  <c r="BE268" i="12" s="1"/>
  <c r="BG269" i="6"/>
  <c r="BD268" i="12" s="1"/>
  <c r="BF269" i="6"/>
  <c r="BC268" i="12" s="1"/>
  <c r="BJ156" i="6"/>
  <c r="BG155" i="12" s="1"/>
  <c r="BI156" i="6"/>
  <c r="BF155" i="12" s="1"/>
  <c r="BH156" i="6"/>
  <c r="BE155" i="12" s="1"/>
  <c r="BG156" i="6"/>
  <c r="BD155" i="12" s="1"/>
  <c r="BF156" i="6"/>
  <c r="BC155" i="12" s="1"/>
  <c r="BJ128" i="6"/>
  <c r="BG127" i="12" s="1"/>
  <c r="BI128" i="6"/>
  <c r="BF127" i="12" s="1"/>
  <c r="BH128" i="6"/>
  <c r="BE127" i="12" s="1"/>
  <c r="BG128" i="6"/>
  <c r="BD127" i="12" s="1"/>
  <c r="BF128" i="6"/>
  <c r="BC127" i="12" s="1"/>
  <c r="BJ232" i="6"/>
  <c r="BG231" i="12" s="1"/>
  <c r="BI232" i="6"/>
  <c r="BF231" i="12" s="1"/>
  <c r="BH232" i="6"/>
  <c r="BE231" i="12" s="1"/>
  <c r="BG232" i="6"/>
  <c r="BD231" i="12" s="1"/>
  <c r="BF232" i="6"/>
  <c r="BC231" i="12" s="1"/>
  <c r="BJ75" i="6"/>
  <c r="BG74" i="12" s="1"/>
  <c r="BI75" i="6"/>
  <c r="BF74" i="12" s="1"/>
  <c r="BH75" i="6"/>
  <c r="BE74" i="12" s="1"/>
  <c r="BG75" i="6"/>
  <c r="BD74" i="12" s="1"/>
  <c r="BF75" i="6"/>
  <c r="BC74" i="12" s="1"/>
  <c r="BJ58" i="6"/>
  <c r="BG57" i="12" s="1"/>
  <c r="BI58" i="6"/>
  <c r="BF57" i="12" s="1"/>
  <c r="BH58" i="6"/>
  <c r="BE57" i="12" s="1"/>
  <c r="BG58" i="6"/>
  <c r="BD57" i="12" s="1"/>
  <c r="BF58" i="6"/>
  <c r="BC57" i="12" s="1"/>
  <c r="BJ54" i="6"/>
  <c r="BG53" i="12" s="1"/>
  <c r="BI54" i="6"/>
  <c r="BF53" i="12" s="1"/>
  <c r="BH54" i="6"/>
  <c r="BE53" i="12" s="1"/>
  <c r="BG54" i="6"/>
  <c r="BD53" i="12" s="1"/>
  <c r="BF54" i="6"/>
  <c r="BC53" i="12" s="1"/>
  <c r="BJ290" i="6"/>
  <c r="BG289" i="12" s="1"/>
  <c r="BI290" i="6"/>
  <c r="BF289" i="12" s="1"/>
  <c r="BH290" i="6"/>
  <c r="BE289" i="12" s="1"/>
  <c r="BG290" i="6"/>
  <c r="BD289" i="12" s="1"/>
  <c r="BF290" i="6"/>
  <c r="BC289" i="12" s="1"/>
  <c r="BA44" i="6"/>
  <c r="BN44" i="6"/>
  <c r="BE44" i="6" s="1"/>
  <c r="BM44" i="6"/>
  <c r="BD44" i="6" s="1"/>
  <c r="BL44" i="6"/>
  <c r="BC44" i="6" s="1"/>
  <c r="BK44" i="6"/>
  <c r="BB44" i="6" s="1"/>
  <c r="BN221" i="6"/>
  <c r="BE221" i="6" s="1"/>
  <c r="BM221" i="6"/>
  <c r="BD221" i="6" s="1"/>
  <c r="BL221" i="6"/>
  <c r="BC221" i="6" s="1"/>
  <c r="BK221" i="6"/>
  <c r="BB221" i="6" s="1"/>
  <c r="BA221" i="6"/>
  <c r="AR290" i="6"/>
  <c r="AN290" i="6"/>
  <c r="AA289" i="12" s="1"/>
  <c r="AL290" i="6"/>
  <c r="Z289" i="12" s="1"/>
  <c r="AK290" i="6"/>
  <c r="AJ290" i="6"/>
  <c r="Y289" i="12" s="1"/>
  <c r="AH290" i="6"/>
  <c r="U289" i="12" s="1"/>
  <c r="AG290" i="6"/>
  <c r="AF290" i="6"/>
  <c r="AE290" i="6"/>
  <c r="AD290" i="6"/>
  <c r="AC290" i="6"/>
  <c r="AB290" i="6"/>
  <c r="AA290" i="6"/>
  <c r="Z290" i="6"/>
  <c r="Y290" i="6"/>
  <c r="X290" i="6"/>
  <c r="W290" i="6"/>
  <c r="V290" i="6"/>
  <c r="N290" i="6"/>
  <c r="AR156" i="6"/>
  <c r="AN156" i="6"/>
  <c r="AA155" i="12" s="1"/>
  <c r="AL156" i="6"/>
  <c r="Z155" i="12" s="1"/>
  <c r="AK156" i="6"/>
  <c r="AJ156" i="6"/>
  <c r="Y155" i="12" s="1"/>
  <c r="AH156" i="6"/>
  <c r="U155" i="12" s="1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N156" i="6"/>
  <c r="AR128" i="6"/>
  <c r="AN128" i="6"/>
  <c r="AA127" i="12" s="1"/>
  <c r="AL128" i="6"/>
  <c r="Z127" i="12" s="1"/>
  <c r="AK128" i="6"/>
  <c r="AJ128" i="6"/>
  <c r="Y127" i="12" s="1"/>
  <c r="AH128" i="6"/>
  <c r="U127" i="12" s="1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N128" i="6"/>
  <c r="AR75" i="6"/>
  <c r="AN75" i="6"/>
  <c r="AA74" i="12" s="1"/>
  <c r="AL75" i="6"/>
  <c r="Z74" i="12" s="1"/>
  <c r="AK75" i="6"/>
  <c r="AJ75" i="6"/>
  <c r="Y74" i="12" s="1"/>
  <c r="AH75" i="6"/>
  <c r="U74" i="12" s="1"/>
  <c r="AG75" i="6"/>
  <c r="AF75" i="6"/>
  <c r="AE75" i="6"/>
  <c r="AD75" i="6"/>
  <c r="AC75" i="6"/>
  <c r="AB75" i="6"/>
  <c r="AA75" i="6"/>
  <c r="Z75" i="6"/>
  <c r="Y75" i="6"/>
  <c r="X75" i="6"/>
  <c r="W75" i="6"/>
  <c r="V75" i="6"/>
  <c r="N75" i="6"/>
  <c r="AR66" i="6"/>
  <c r="AN66" i="6"/>
  <c r="AA65" i="12" s="1"/>
  <c r="AL66" i="6"/>
  <c r="Z65" i="12" s="1"/>
  <c r="AK66" i="6"/>
  <c r="AJ66" i="6"/>
  <c r="Y65" i="12" s="1"/>
  <c r="AH66" i="6"/>
  <c r="U65" i="12" s="1"/>
  <c r="AG66" i="6"/>
  <c r="AF66" i="6"/>
  <c r="AE66" i="6"/>
  <c r="AD66" i="6"/>
  <c r="AC66" i="6"/>
  <c r="AB66" i="6"/>
  <c r="AA66" i="6"/>
  <c r="Z66" i="6"/>
  <c r="Y66" i="6"/>
  <c r="X66" i="6"/>
  <c r="W66" i="6"/>
  <c r="V66" i="6"/>
  <c r="N66" i="6"/>
  <c r="AR44" i="6"/>
  <c r="AM44" i="6"/>
  <c r="AK44" i="6"/>
  <c r="AH44" i="6"/>
  <c r="U43" i="12" s="1"/>
  <c r="N44" i="6"/>
  <c r="BJ257" i="6"/>
  <c r="BG256" i="12" s="1"/>
  <c r="BI257" i="6"/>
  <c r="BF256" i="12" s="1"/>
  <c r="BH257" i="6"/>
  <c r="BE256" i="12" s="1"/>
  <c r="BG257" i="6"/>
  <c r="BD256" i="12" s="1"/>
  <c r="BF257" i="6"/>
  <c r="BC256" i="12" s="1"/>
  <c r="BJ233" i="6"/>
  <c r="BG232" i="12" s="1"/>
  <c r="BI233" i="6"/>
  <c r="BF232" i="12" s="1"/>
  <c r="BH233" i="6"/>
  <c r="BE232" i="12" s="1"/>
  <c r="BG233" i="6"/>
  <c r="BD232" i="12" s="1"/>
  <c r="BF233" i="6"/>
  <c r="BC232" i="12" s="1"/>
  <c r="BJ71" i="6"/>
  <c r="BG70" i="12" s="1"/>
  <c r="BI71" i="6"/>
  <c r="BF70" i="12" s="1"/>
  <c r="BH71" i="6"/>
  <c r="BE70" i="12" s="1"/>
  <c r="BG71" i="6"/>
  <c r="BD70" i="12" s="1"/>
  <c r="BF71" i="6"/>
  <c r="BC70" i="12" s="1"/>
  <c r="BJ294" i="6"/>
  <c r="BG293" i="12" s="1"/>
  <c r="BI294" i="6"/>
  <c r="BF293" i="12" s="1"/>
  <c r="BH294" i="6"/>
  <c r="BE293" i="12" s="1"/>
  <c r="BG294" i="6"/>
  <c r="BD293" i="12" s="1"/>
  <c r="BF294" i="6"/>
  <c r="BC293" i="12" s="1"/>
  <c r="BJ293" i="6"/>
  <c r="BG292" i="12" s="1"/>
  <c r="BI293" i="6"/>
  <c r="BF292" i="12" s="1"/>
  <c r="BH293" i="6"/>
  <c r="BE292" i="12" s="1"/>
  <c r="BG293" i="6"/>
  <c r="BD292" i="12" s="1"/>
  <c r="BF293" i="6"/>
  <c r="BC292" i="12" s="1"/>
  <c r="BJ266" i="6"/>
  <c r="BG265" i="12" s="1"/>
  <c r="BI266" i="6"/>
  <c r="BF265" i="12" s="1"/>
  <c r="BH266" i="6"/>
  <c r="BE265" i="12" s="1"/>
  <c r="BG266" i="6"/>
  <c r="BD265" i="12" s="1"/>
  <c r="BF266" i="6"/>
  <c r="BC265" i="12" s="1"/>
  <c r="BJ123" i="6"/>
  <c r="BG122" i="12" s="1"/>
  <c r="BI123" i="6"/>
  <c r="BF122" i="12" s="1"/>
  <c r="BH123" i="6"/>
  <c r="BE122" i="12" s="1"/>
  <c r="BG123" i="6"/>
  <c r="BD122" i="12" s="1"/>
  <c r="BF123" i="6"/>
  <c r="BC122" i="12" s="1"/>
  <c r="BJ121" i="6"/>
  <c r="BG120" i="12" s="1"/>
  <c r="BI121" i="6"/>
  <c r="BF120" i="12" s="1"/>
  <c r="BH121" i="6"/>
  <c r="BE120" i="12" s="1"/>
  <c r="BG121" i="6"/>
  <c r="BD120" i="12" s="1"/>
  <c r="BF121" i="6"/>
  <c r="BC120" i="12" s="1"/>
  <c r="BJ107" i="6"/>
  <c r="BG106" i="12" s="1"/>
  <c r="BI107" i="6"/>
  <c r="BF106" i="12" s="1"/>
  <c r="BH107" i="6"/>
  <c r="BE106" i="12" s="1"/>
  <c r="BG107" i="6"/>
  <c r="BD106" i="12" s="1"/>
  <c r="BF107" i="6"/>
  <c r="BC106" i="12" s="1"/>
  <c r="BJ70" i="6"/>
  <c r="BG69" i="12" s="1"/>
  <c r="BI70" i="6"/>
  <c r="BF69" i="12" s="1"/>
  <c r="BH70" i="6"/>
  <c r="BE69" i="12" s="1"/>
  <c r="BG70" i="6"/>
  <c r="BD69" i="12" s="1"/>
  <c r="BF70" i="6"/>
  <c r="BC69" i="12" s="1"/>
  <c r="BJ69" i="6"/>
  <c r="BG68" i="12" s="1"/>
  <c r="BI69" i="6"/>
  <c r="BF68" i="12" s="1"/>
  <c r="BH69" i="6"/>
  <c r="BE68" i="12" s="1"/>
  <c r="BG69" i="6"/>
  <c r="BD68" i="12" s="1"/>
  <c r="BF69" i="6"/>
  <c r="BC68" i="12" s="1"/>
  <c r="BJ62" i="6"/>
  <c r="BG61" i="12" s="1"/>
  <c r="BI62" i="6"/>
  <c r="BF61" i="12" s="1"/>
  <c r="BH62" i="6"/>
  <c r="BE61" i="12" s="1"/>
  <c r="BG62" i="6"/>
  <c r="BD61" i="12" s="1"/>
  <c r="BF62" i="6"/>
  <c r="BC61" i="12" s="1"/>
  <c r="BJ47" i="6"/>
  <c r="BG46" i="12" s="1"/>
  <c r="BI47" i="6"/>
  <c r="BF46" i="12" s="1"/>
  <c r="BH47" i="6"/>
  <c r="BE46" i="12" s="1"/>
  <c r="BG47" i="6"/>
  <c r="BD46" i="12" s="1"/>
  <c r="BF47" i="6"/>
  <c r="BC46" i="12" s="1"/>
  <c r="BJ42" i="6"/>
  <c r="BG41" i="12" s="1"/>
  <c r="BI42" i="6"/>
  <c r="BF41" i="12" s="1"/>
  <c r="BH42" i="6"/>
  <c r="BE41" i="12" s="1"/>
  <c r="BG42" i="6"/>
  <c r="BD41" i="12" s="1"/>
  <c r="BF42" i="6"/>
  <c r="BC41" i="12" s="1"/>
  <c r="AR232" i="6"/>
  <c r="AN232" i="6"/>
  <c r="AA231" i="12" s="1"/>
  <c r="AL232" i="6"/>
  <c r="Z231" i="12" s="1"/>
  <c r="AK232" i="6"/>
  <c r="AJ232" i="6"/>
  <c r="Y231" i="12" s="1"/>
  <c r="AH232" i="6"/>
  <c r="U231" i="12" s="1"/>
  <c r="AG232" i="6"/>
  <c r="AF232" i="6"/>
  <c r="AE232" i="6"/>
  <c r="AD232" i="6"/>
  <c r="AC232" i="6"/>
  <c r="AB232" i="6"/>
  <c r="AA232" i="6"/>
  <c r="Z232" i="6"/>
  <c r="Y232" i="6"/>
  <c r="X232" i="6"/>
  <c r="W232" i="6"/>
  <c r="V232" i="6"/>
  <c r="N232" i="6"/>
  <c r="BN308" i="6"/>
  <c r="BM308" i="6"/>
  <c r="BL308" i="6"/>
  <c r="BK308" i="6"/>
  <c r="AR308" i="6"/>
  <c r="AN308" i="6"/>
  <c r="AA307" i="12" s="1"/>
  <c r="AL308" i="6"/>
  <c r="Z307" i="12" s="1"/>
  <c r="AK308" i="6"/>
  <c r="AJ308" i="6"/>
  <c r="Y307" i="12" s="1"/>
  <c r="AH308" i="6"/>
  <c r="U307" i="12" s="1"/>
  <c r="AG308" i="6"/>
  <c r="AF308" i="6"/>
  <c r="AE308" i="6"/>
  <c r="AD308" i="6"/>
  <c r="AC308" i="6"/>
  <c r="AB308" i="6"/>
  <c r="AA308" i="6"/>
  <c r="Z308" i="6"/>
  <c r="Y308" i="6"/>
  <c r="X308" i="6"/>
  <c r="W308" i="6"/>
  <c r="V308" i="6"/>
  <c r="N308" i="6"/>
  <c r="AR257" i="6"/>
  <c r="AN257" i="6"/>
  <c r="AA256" i="12" s="1"/>
  <c r="AL257" i="6"/>
  <c r="Z256" i="12" s="1"/>
  <c r="AK257" i="6"/>
  <c r="AJ257" i="6"/>
  <c r="Y256" i="12" s="1"/>
  <c r="AH257" i="6"/>
  <c r="U256" i="12" s="1"/>
  <c r="AG257" i="6"/>
  <c r="AF257" i="6"/>
  <c r="AE257" i="6"/>
  <c r="AD257" i="6"/>
  <c r="AC257" i="6"/>
  <c r="AB257" i="6"/>
  <c r="AA257" i="6"/>
  <c r="Z257" i="6"/>
  <c r="Y257" i="6"/>
  <c r="X257" i="6"/>
  <c r="W257" i="6"/>
  <c r="V257" i="6"/>
  <c r="N257" i="6"/>
  <c r="AR221" i="6"/>
  <c r="AN221" i="6"/>
  <c r="AA220" i="12" s="1"/>
  <c r="AL221" i="6"/>
  <c r="Z220" i="12" s="1"/>
  <c r="AK221" i="6"/>
  <c r="AJ221" i="6"/>
  <c r="Y220" i="12" s="1"/>
  <c r="AH221" i="6"/>
  <c r="U220" i="12" s="1"/>
  <c r="AG221" i="6"/>
  <c r="AF221" i="6"/>
  <c r="AE221" i="6"/>
  <c r="AD221" i="6"/>
  <c r="AC221" i="6"/>
  <c r="AB221" i="6"/>
  <c r="AA221" i="6"/>
  <c r="Z221" i="6"/>
  <c r="Y221" i="6"/>
  <c r="X221" i="6"/>
  <c r="W221" i="6"/>
  <c r="V221" i="6"/>
  <c r="N221" i="6"/>
  <c r="AR205" i="6"/>
  <c r="AN205" i="6"/>
  <c r="AA204" i="12" s="1"/>
  <c r="AL205" i="6"/>
  <c r="Z204" i="12" s="1"/>
  <c r="AK205" i="6"/>
  <c r="AJ205" i="6"/>
  <c r="Y204" i="12" s="1"/>
  <c r="AH205" i="6"/>
  <c r="U204" i="12" s="1"/>
  <c r="AG205" i="6"/>
  <c r="AF205" i="6"/>
  <c r="AE205" i="6"/>
  <c r="AD205" i="6"/>
  <c r="AC205" i="6"/>
  <c r="AB205" i="6"/>
  <c r="AA205" i="6"/>
  <c r="Z205" i="6"/>
  <c r="Y205" i="6"/>
  <c r="X205" i="6"/>
  <c r="W205" i="6"/>
  <c r="V205" i="6"/>
  <c r="N205" i="6"/>
  <c r="AR123" i="6"/>
  <c r="AN123" i="6"/>
  <c r="AA122" i="12" s="1"/>
  <c r="AL123" i="6"/>
  <c r="Z122" i="12" s="1"/>
  <c r="AK123" i="6"/>
  <c r="AJ123" i="6"/>
  <c r="Y122" i="12" s="1"/>
  <c r="AH123" i="6"/>
  <c r="U122" i="12" s="1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N123" i="6"/>
  <c r="AR53" i="6"/>
  <c r="AN53" i="6"/>
  <c r="AA52" i="12" s="1"/>
  <c r="AL53" i="6"/>
  <c r="Z52" i="12" s="1"/>
  <c r="AK53" i="6"/>
  <c r="AJ53" i="6"/>
  <c r="Y52" i="12" s="1"/>
  <c r="AH53" i="6"/>
  <c r="U52" i="12" s="1"/>
  <c r="AG53" i="6"/>
  <c r="AF53" i="6"/>
  <c r="AE53" i="6"/>
  <c r="AD53" i="6"/>
  <c r="AC53" i="6"/>
  <c r="AB53" i="6"/>
  <c r="AA53" i="6"/>
  <c r="Z53" i="6"/>
  <c r="Y53" i="6"/>
  <c r="X53" i="6"/>
  <c r="W53" i="6"/>
  <c r="V53" i="6"/>
  <c r="N53" i="6"/>
  <c r="AR42" i="6"/>
  <c r="AM42" i="6"/>
  <c r="AK42" i="6"/>
  <c r="AH42" i="6"/>
  <c r="U41" i="12" s="1"/>
  <c r="N42" i="6"/>
  <c r="BJ283" i="6"/>
  <c r="BG282" i="12" s="1"/>
  <c r="BI283" i="6"/>
  <c r="BF282" i="12" s="1"/>
  <c r="BH283" i="6"/>
  <c r="BE282" i="12" s="1"/>
  <c r="BG283" i="6"/>
  <c r="BD282" i="12" s="1"/>
  <c r="BF283" i="6"/>
  <c r="BC282" i="12" s="1"/>
  <c r="BJ272" i="6"/>
  <c r="BG271" i="12" s="1"/>
  <c r="BI272" i="6"/>
  <c r="BF271" i="12" s="1"/>
  <c r="BH272" i="6"/>
  <c r="BE271" i="12" s="1"/>
  <c r="BG272" i="6"/>
  <c r="BD271" i="12" s="1"/>
  <c r="BF272" i="6"/>
  <c r="BC271" i="12" s="1"/>
  <c r="BJ298" i="6"/>
  <c r="BG297" i="12" s="1"/>
  <c r="BI298" i="6"/>
  <c r="BF297" i="12" s="1"/>
  <c r="BH298" i="6"/>
  <c r="BE297" i="12" s="1"/>
  <c r="BG298" i="6"/>
  <c r="BD297" i="12" s="1"/>
  <c r="BF298" i="6"/>
  <c r="BC297" i="12" s="1"/>
  <c r="BJ286" i="6"/>
  <c r="BG285" i="12" s="1"/>
  <c r="BI286" i="6"/>
  <c r="BF285" i="12" s="1"/>
  <c r="BH286" i="6"/>
  <c r="BE285" i="12" s="1"/>
  <c r="BG286" i="6"/>
  <c r="BD285" i="12" s="1"/>
  <c r="BF286" i="6"/>
  <c r="BC285" i="12" s="1"/>
  <c r="BJ228" i="6"/>
  <c r="BG227" i="12" s="1"/>
  <c r="BI228" i="6"/>
  <c r="BF227" i="12" s="1"/>
  <c r="BH228" i="6"/>
  <c r="BE227" i="12" s="1"/>
  <c r="BG228" i="6"/>
  <c r="BD227" i="12" s="1"/>
  <c r="BF228" i="6"/>
  <c r="BC227" i="12" s="1"/>
  <c r="BJ145" i="6"/>
  <c r="BG144" i="12" s="1"/>
  <c r="BI145" i="6"/>
  <c r="BF144" i="12" s="1"/>
  <c r="BH145" i="6"/>
  <c r="BE144" i="12" s="1"/>
  <c r="BG145" i="6"/>
  <c r="BD144" i="12" s="1"/>
  <c r="BF145" i="6"/>
  <c r="BC144" i="12" s="1"/>
  <c r="BJ130" i="6"/>
  <c r="BG129" i="12" s="1"/>
  <c r="BI130" i="6"/>
  <c r="BF129" i="12" s="1"/>
  <c r="BH130" i="6"/>
  <c r="BE129" i="12" s="1"/>
  <c r="BG130" i="6"/>
  <c r="BD129" i="12" s="1"/>
  <c r="BF130" i="6"/>
  <c r="BC129" i="12" s="1"/>
  <c r="N201" i="6"/>
  <c r="N283" i="6"/>
  <c r="AR283" i="6"/>
  <c r="AN283" i="6"/>
  <c r="AA282" i="12" s="1"/>
  <c r="AL283" i="6"/>
  <c r="Z282" i="12" s="1"/>
  <c r="AK283" i="6"/>
  <c r="AJ283" i="6"/>
  <c r="Y282" i="12" s="1"/>
  <c r="AH283" i="6"/>
  <c r="U282" i="12" s="1"/>
  <c r="AG283" i="6"/>
  <c r="AF283" i="6"/>
  <c r="AE283" i="6"/>
  <c r="AD283" i="6"/>
  <c r="AC283" i="6"/>
  <c r="AB283" i="6"/>
  <c r="AA283" i="6"/>
  <c r="Z283" i="6"/>
  <c r="Y283" i="6"/>
  <c r="X283" i="6"/>
  <c r="W283" i="6"/>
  <c r="V283" i="6"/>
  <c r="AR201" i="6"/>
  <c r="AN201" i="6"/>
  <c r="AA200" i="12" s="1"/>
  <c r="AL201" i="6"/>
  <c r="Z200" i="12" s="1"/>
  <c r="AK201" i="6"/>
  <c r="AJ201" i="6"/>
  <c r="Y200" i="12" s="1"/>
  <c r="AH201" i="6"/>
  <c r="U200" i="12" s="1"/>
  <c r="AG201" i="6"/>
  <c r="AF201" i="6"/>
  <c r="AE201" i="6"/>
  <c r="AD201" i="6"/>
  <c r="AC201" i="6"/>
  <c r="AB201" i="6"/>
  <c r="AA201" i="6"/>
  <c r="Z201" i="6"/>
  <c r="Y201" i="6"/>
  <c r="X201" i="6"/>
  <c r="W201" i="6"/>
  <c r="V201" i="6"/>
  <c r="BJ301" i="6"/>
  <c r="BG300" i="12" s="1"/>
  <c r="BI301" i="6"/>
  <c r="BF300" i="12" s="1"/>
  <c r="BH301" i="6"/>
  <c r="BE300" i="12" s="1"/>
  <c r="BG301" i="6"/>
  <c r="BD300" i="12" s="1"/>
  <c r="BF301" i="6"/>
  <c r="BC300" i="12" s="1"/>
  <c r="BJ248" i="6"/>
  <c r="BG247" i="12" s="1"/>
  <c r="BI248" i="6"/>
  <c r="BF247" i="12" s="1"/>
  <c r="BH248" i="6"/>
  <c r="BE247" i="12" s="1"/>
  <c r="BG248" i="6"/>
  <c r="BD247" i="12" s="1"/>
  <c r="BF248" i="6"/>
  <c r="BC247" i="12" s="1"/>
  <c r="BJ234" i="6"/>
  <c r="BG233" i="12" s="1"/>
  <c r="BI234" i="6"/>
  <c r="BF233" i="12" s="1"/>
  <c r="BH234" i="6"/>
  <c r="BE233" i="12" s="1"/>
  <c r="BG234" i="6"/>
  <c r="BD233" i="12" s="1"/>
  <c r="BF234" i="6"/>
  <c r="BC233" i="12" s="1"/>
  <c r="BJ226" i="6"/>
  <c r="BG225" i="12" s="1"/>
  <c r="BI226" i="6"/>
  <c r="BF225" i="12" s="1"/>
  <c r="BH226" i="6"/>
  <c r="BE225" i="12" s="1"/>
  <c r="BG226" i="6"/>
  <c r="BD225" i="12" s="1"/>
  <c r="BF226" i="6"/>
  <c r="BC225" i="12" s="1"/>
  <c r="BJ191" i="6"/>
  <c r="BG190" i="12" s="1"/>
  <c r="BI191" i="6"/>
  <c r="BF190" i="12" s="1"/>
  <c r="BH191" i="6"/>
  <c r="BE190" i="12" s="1"/>
  <c r="BG191" i="6"/>
  <c r="BD190" i="12" s="1"/>
  <c r="BF191" i="6"/>
  <c r="BC190" i="12" s="1"/>
  <c r="BJ113" i="6"/>
  <c r="BG112" i="12" s="1"/>
  <c r="BI113" i="6"/>
  <c r="BF112" i="12" s="1"/>
  <c r="BH113" i="6"/>
  <c r="BE112" i="12" s="1"/>
  <c r="BG113" i="6"/>
  <c r="BD112" i="12" s="1"/>
  <c r="BF113" i="6"/>
  <c r="BC112" i="12" s="1"/>
  <c r="BJ94" i="6"/>
  <c r="BG93" i="12" s="1"/>
  <c r="BI94" i="6"/>
  <c r="BF93" i="12" s="1"/>
  <c r="BH94" i="6"/>
  <c r="BE93" i="12" s="1"/>
  <c r="BG94" i="6"/>
  <c r="BD93" i="12" s="1"/>
  <c r="BF94" i="6"/>
  <c r="BC93" i="12" s="1"/>
  <c r="BJ46" i="6"/>
  <c r="BG45" i="12" s="1"/>
  <c r="BI46" i="6"/>
  <c r="BF45" i="12" s="1"/>
  <c r="BH46" i="6"/>
  <c r="BE45" i="12" s="1"/>
  <c r="BG46" i="6"/>
  <c r="BD45" i="12" s="1"/>
  <c r="BF46" i="6"/>
  <c r="BC45" i="12" s="1"/>
  <c r="AR303" i="6"/>
  <c r="BN303" i="6"/>
  <c r="BM303" i="6"/>
  <c r="BL303" i="6"/>
  <c r="BK303" i="6"/>
  <c r="N303" i="6"/>
  <c r="AR166" i="6"/>
  <c r="N166" i="6"/>
  <c r="AR143" i="6"/>
  <c r="N143" i="6"/>
  <c r="AR85" i="6"/>
  <c r="N85" i="6"/>
  <c r="BJ289" i="6"/>
  <c r="BG288" i="12" s="1"/>
  <c r="BI289" i="6"/>
  <c r="BF288" i="12" s="1"/>
  <c r="BH289" i="6"/>
  <c r="BE288" i="12" s="1"/>
  <c r="BG289" i="6"/>
  <c r="BD288" i="12" s="1"/>
  <c r="BF289" i="6"/>
  <c r="BC288" i="12" s="1"/>
  <c r="BJ254" i="6"/>
  <c r="BG253" i="12" s="1"/>
  <c r="BI254" i="6"/>
  <c r="BF253" i="12" s="1"/>
  <c r="BH254" i="6"/>
  <c r="BE253" i="12" s="1"/>
  <c r="BG254" i="6"/>
  <c r="BD253" i="12" s="1"/>
  <c r="BF254" i="6"/>
  <c r="BC253" i="12" s="1"/>
  <c r="BJ265" i="6"/>
  <c r="BG264" i="12" s="1"/>
  <c r="BI265" i="6"/>
  <c r="BF264" i="12" s="1"/>
  <c r="BH265" i="6"/>
  <c r="BE264" i="12" s="1"/>
  <c r="BG265" i="6"/>
  <c r="BD264" i="12" s="1"/>
  <c r="BF265" i="6"/>
  <c r="BC264" i="12" s="1"/>
  <c r="BJ49" i="6"/>
  <c r="BG48" i="12" s="1"/>
  <c r="BI49" i="6"/>
  <c r="BF48" i="12" s="1"/>
  <c r="BH49" i="6"/>
  <c r="BE48" i="12" s="1"/>
  <c r="BG49" i="6"/>
  <c r="BD48" i="12" s="1"/>
  <c r="BF49" i="6"/>
  <c r="BC48" i="12" s="1"/>
  <c r="BJ19" i="6"/>
  <c r="BG18" i="12" s="1"/>
  <c r="BI19" i="6"/>
  <c r="BF18" i="12" s="1"/>
  <c r="BH19" i="6"/>
  <c r="BE18" i="12" s="1"/>
  <c r="BG19" i="6"/>
  <c r="BD18" i="12" s="1"/>
  <c r="BF19" i="6"/>
  <c r="BC18" i="12" s="1"/>
  <c r="BJ12" i="6"/>
  <c r="BG11" i="12" s="1"/>
  <c r="BI12" i="6"/>
  <c r="BF11" i="12" s="1"/>
  <c r="BH12" i="6"/>
  <c r="BE11" i="12" s="1"/>
  <c r="BG12" i="6"/>
  <c r="BD11" i="12" s="1"/>
  <c r="BF12" i="6"/>
  <c r="BC11" i="12" s="1"/>
  <c r="BJ296" i="6"/>
  <c r="BG295" i="12" s="1"/>
  <c r="BI296" i="6"/>
  <c r="BF295" i="12" s="1"/>
  <c r="BH296" i="6"/>
  <c r="BE295" i="12" s="1"/>
  <c r="BG296" i="6"/>
  <c r="BD295" i="12" s="1"/>
  <c r="BF296" i="6"/>
  <c r="BC295" i="12" s="1"/>
  <c r="BJ172" i="6"/>
  <c r="BG171" i="12" s="1"/>
  <c r="BI172" i="6"/>
  <c r="BF171" i="12" s="1"/>
  <c r="BH172" i="6"/>
  <c r="BE171" i="12" s="1"/>
  <c r="BG172" i="6"/>
  <c r="BD171" i="12" s="1"/>
  <c r="BF172" i="6"/>
  <c r="BC171" i="12" s="1"/>
  <c r="BJ95" i="6"/>
  <c r="BG94" i="12" s="1"/>
  <c r="BI95" i="6"/>
  <c r="BF94" i="12" s="1"/>
  <c r="BH95" i="6"/>
  <c r="BE94" i="12" s="1"/>
  <c r="BG95" i="6"/>
  <c r="BD94" i="12" s="1"/>
  <c r="BF95" i="6"/>
  <c r="BC94" i="12" s="1"/>
  <c r="BJ61" i="6"/>
  <c r="BG60" i="12" s="1"/>
  <c r="BI61" i="6"/>
  <c r="BF60" i="12" s="1"/>
  <c r="BH61" i="6"/>
  <c r="BE60" i="12" s="1"/>
  <c r="BG61" i="6"/>
  <c r="BD60" i="12" s="1"/>
  <c r="BF61" i="6"/>
  <c r="BC60" i="12" s="1"/>
  <c r="N110" i="6"/>
  <c r="N114" i="6"/>
  <c r="BJ284" i="6"/>
  <c r="BG283" i="12" s="1"/>
  <c r="BI284" i="6"/>
  <c r="BF283" i="12" s="1"/>
  <c r="BH284" i="6"/>
  <c r="BE283" i="12" s="1"/>
  <c r="BG284" i="6"/>
  <c r="BD283" i="12" s="1"/>
  <c r="BF284" i="6"/>
  <c r="BC283" i="12" s="1"/>
  <c r="BJ242" i="6"/>
  <c r="BG241" i="12" s="1"/>
  <c r="BI242" i="6"/>
  <c r="BF241" i="12" s="1"/>
  <c r="BH242" i="6"/>
  <c r="BE241" i="12" s="1"/>
  <c r="BG242" i="6"/>
  <c r="BD241" i="12" s="1"/>
  <c r="BF242" i="6"/>
  <c r="BC241" i="12" s="1"/>
  <c r="BJ236" i="6"/>
  <c r="BG235" i="12" s="1"/>
  <c r="BI236" i="6"/>
  <c r="BF235" i="12" s="1"/>
  <c r="BH236" i="6"/>
  <c r="BE235" i="12" s="1"/>
  <c r="BG236" i="6"/>
  <c r="BD235" i="12" s="1"/>
  <c r="BF236" i="6"/>
  <c r="BC235" i="12" s="1"/>
  <c r="BA171" i="6"/>
  <c r="BA192" i="6"/>
  <c r="AR296" i="6"/>
  <c r="AN296" i="6"/>
  <c r="AA295" i="12" s="1"/>
  <c r="AL296" i="6"/>
  <c r="Z295" i="12" s="1"/>
  <c r="AK296" i="6"/>
  <c r="AJ296" i="6"/>
  <c r="Y295" i="12" s="1"/>
  <c r="AH296" i="6"/>
  <c r="U295" i="12" s="1"/>
  <c r="AG296" i="6"/>
  <c r="AF296" i="6"/>
  <c r="AE296" i="6"/>
  <c r="AD296" i="6"/>
  <c r="AC296" i="6"/>
  <c r="AB296" i="6"/>
  <c r="AA296" i="6"/>
  <c r="Z296" i="6"/>
  <c r="Y296" i="6"/>
  <c r="X296" i="6"/>
  <c r="W296" i="6"/>
  <c r="V296" i="6"/>
  <c r="N296" i="6"/>
  <c r="AR286" i="6"/>
  <c r="AN286" i="6"/>
  <c r="AA285" i="12" s="1"/>
  <c r="AL286" i="6"/>
  <c r="Z285" i="12" s="1"/>
  <c r="AK286" i="6"/>
  <c r="AJ286" i="6"/>
  <c r="Y285" i="12" s="1"/>
  <c r="AH286" i="6"/>
  <c r="U285" i="12" s="1"/>
  <c r="AG286" i="6"/>
  <c r="AF286" i="6"/>
  <c r="AE286" i="6"/>
  <c r="AD286" i="6"/>
  <c r="AC286" i="6"/>
  <c r="AB286" i="6"/>
  <c r="AA286" i="6"/>
  <c r="Z286" i="6"/>
  <c r="Y286" i="6"/>
  <c r="X286" i="6"/>
  <c r="W286" i="6"/>
  <c r="V286" i="6"/>
  <c r="N286" i="6"/>
  <c r="AR234" i="6"/>
  <c r="AN234" i="6"/>
  <c r="AA233" i="12" s="1"/>
  <c r="AL234" i="6"/>
  <c r="Z233" i="12" s="1"/>
  <c r="AK234" i="6"/>
  <c r="AJ234" i="6"/>
  <c r="Y233" i="12" s="1"/>
  <c r="AH234" i="6"/>
  <c r="U233" i="12" s="1"/>
  <c r="AG234" i="6"/>
  <c r="AF234" i="6"/>
  <c r="AE234" i="6"/>
  <c r="AD234" i="6"/>
  <c r="AC234" i="6"/>
  <c r="AB234" i="6"/>
  <c r="AA234" i="6"/>
  <c r="Z234" i="6"/>
  <c r="Y234" i="6"/>
  <c r="X234" i="6"/>
  <c r="W234" i="6"/>
  <c r="V234" i="6"/>
  <c r="N234" i="6"/>
  <c r="AR172" i="6"/>
  <c r="AN172" i="6"/>
  <c r="AA171" i="12" s="1"/>
  <c r="AL172" i="6"/>
  <c r="Z171" i="12" s="1"/>
  <c r="AK172" i="6"/>
  <c r="AJ172" i="6"/>
  <c r="Y171" i="12" s="1"/>
  <c r="AH172" i="6"/>
  <c r="U171" i="12" s="1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N172" i="6"/>
  <c r="AR114" i="6"/>
  <c r="AN114" i="6"/>
  <c r="AA113" i="12" s="1"/>
  <c r="AL114" i="6"/>
  <c r="Z113" i="12" s="1"/>
  <c r="AK114" i="6"/>
  <c r="AJ114" i="6"/>
  <c r="Y113" i="12" s="1"/>
  <c r="AH114" i="6"/>
  <c r="U113" i="12" s="1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BN114" i="6"/>
  <c r="BE114" i="6" s="1"/>
  <c r="BM114" i="6"/>
  <c r="BD114" i="6" s="1"/>
  <c r="BL114" i="6"/>
  <c r="BC114" i="6" s="1"/>
  <c r="BK114" i="6"/>
  <c r="BB114" i="6" s="1"/>
  <c r="AR61" i="6"/>
  <c r="AN61" i="6"/>
  <c r="AA60" i="12" s="1"/>
  <c r="AL61" i="6"/>
  <c r="Z60" i="12" s="1"/>
  <c r="AK61" i="6"/>
  <c r="AJ61" i="6"/>
  <c r="Y60" i="12" s="1"/>
  <c r="AH61" i="6"/>
  <c r="U60" i="12" s="1"/>
  <c r="AG61" i="6"/>
  <c r="AF61" i="6"/>
  <c r="AE61" i="6"/>
  <c r="AD61" i="6"/>
  <c r="AC61" i="6"/>
  <c r="AB61" i="6"/>
  <c r="AA61" i="6"/>
  <c r="Z61" i="6"/>
  <c r="Y61" i="6"/>
  <c r="X61" i="6"/>
  <c r="W61" i="6"/>
  <c r="V61" i="6"/>
  <c r="N61" i="6"/>
  <c r="N238" i="6"/>
  <c r="BJ307" i="6"/>
  <c r="BG306" i="12" s="1"/>
  <c r="BI307" i="6"/>
  <c r="BF306" i="12" s="1"/>
  <c r="BH307" i="6"/>
  <c r="BE306" i="12" s="1"/>
  <c r="BG307" i="6"/>
  <c r="BD306" i="12" s="1"/>
  <c r="BF307" i="6"/>
  <c r="BC306" i="12" s="1"/>
  <c r="BJ299" i="6"/>
  <c r="BG298" i="12" s="1"/>
  <c r="BI299" i="6"/>
  <c r="BF298" i="12" s="1"/>
  <c r="BH299" i="6"/>
  <c r="BE298" i="12" s="1"/>
  <c r="BG299" i="6"/>
  <c r="BD298" i="12" s="1"/>
  <c r="BF299" i="6"/>
  <c r="BC298" i="12" s="1"/>
  <c r="BJ214" i="6"/>
  <c r="BG213" i="12" s="1"/>
  <c r="BI214" i="6"/>
  <c r="BF213" i="12" s="1"/>
  <c r="BH214" i="6"/>
  <c r="BE213" i="12" s="1"/>
  <c r="BG214" i="6"/>
  <c r="BD213" i="12" s="1"/>
  <c r="BF214" i="6"/>
  <c r="BC213" i="12" s="1"/>
  <c r="BF264" i="6"/>
  <c r="BC263" i="12" s="1"/>
  <c r="BG264" i="6"/>
  <c r="BD263" i="12" s="1"/>
  <c r="BH264" i="6"/>
  <c r="BE263" i="12" s="1"/>
  <c r="BI264" i="6"/>
  <c r="BF263" i="12" s="1"/>
  <c r="BJ264" i="6"/>
  <c r="BG263" i="12" s="1"/>
  <c r="BF196" i="6"/>
  <c r="BC195" i="12" s="1"/>
  <c r="BG196" i="6"/>
  <c r="BD195" i="12" s="1"/>
  <c r="BH196" i="6"/>
  <c r="BE195" i="12" s="1"/>
  <c r="BI196" i="6"/>
  <c r="BF195" i="12" s="1"/>
  <c r="BJ196" i="6"/>
  <c r="BG195" i="12" s="1"/>
  <c r="BF178" i="6"/>
  <c r="BC177" i="12" s="1"/>
  <c r="BG178" i="6"/>
  <c r="BD177" i="12" s="1"/>
  <c r="BH178" i="6"/>
  <c r="BE177" i="12" s="1"/>
  <c r="BI178" i="6"/>
  <c r="BF177" i="12" s="1"/>
  <c r="BJ178" i="6"/>
  <c r="BG177" i="12" s="1"/>
  <c r="BJ177" i="6"/>
  <c r="BG176" i="12" s="1"/>
  <c r="BI177" i="6"/>
  <c r="BF176" i="12" s="1"/>
  <c r="BH177" i="6"/>
  <c r="BE176" i="12" s="1"/>
  <c r="BG177" i="6"/>
  <c r="BD176" i="12" s="1"/>
  <c r="BF177" i="6"/>
  <c r="BC176" i="12" s="1"/>
  <c r="BF175" i="6"/>
  <c r="BC174" i="12" s="1"/>
  <c r="BG175" i="6"/>
  <c r="BD174" i="12" s="1"/>
  <c r="BH175" i="6"/>
  <c r="BE174" i="12" s="1"/>
  <c r="BI175" i="6"/>
  <c r="BF174" i="12" s="1"/>
  <c r="BJ175" i="6"/>
  <c r="BG174" i="12" s="1"/>
  <c r="BF144" i="6"/>
  <c r="BC143" i="12" s="1"/>
  <c r="BG144" i="6"/>
  <c r="BD143" i="12" s="1"/>
  <c r="BH144" i="6"/>
  <c r="BE143" i="12" s="1"/>
  <c r="BI144" i="6"/>
  <c r="BF143" i="12" s="1"/>
  <c r="BJ144" i="6"/>
  <c r="BG143" i="12" s="1"/>
  <c r="BJ138" i="6"/>
  <c r="BG137" i="12" s="1"/>
  <c r="BI138" i="6"/>
  <c r="BF137" i="12" s="1"/>
  <c r="BH138" i="6"/>
  <c r="BE137" i="12" s="1"/>
  <c r="BG138" i="6"/>
  <c r="BD137" i="12" s="1"/>
  <c r="BF138" i="6"/>
  <c r="BC137" i="12" s="1"/>
  <c r="BF11" i="6"/>
  <c r="BC10" i="12" s="1"/>
  <c r="BG11" i="6"/>
  <c r="BD10" i="12" s="1"/>
  <c r="BH11" i="6"/>
  <c r="BE10" i="12" s="1"/>
  <c r="BI11" i="6"/>
  <c r="BF10" i="12" s="1"/>
  <c r="BJ11" i="6"/>
  <c r="BG10" i="12" s="1"/>
  <c r="BJ281" i="6"/>
  <c r="BG280" i="12" s="1"/>
  <c r="BI281" i="6"/>
  <c r="BF280" i="12" s="1"/>
  <c r="BH281" i="6"/>
  <c r="BE280" i="12" s="1"/>
  <c r="BG281" i="6"/>
  <c r="BD280" i="12" s="1"/>
  <c r="BF281" i="6"/>
  <c r="BC280" i="12" s="1"/>
  <c r="BF238" i="6"/>
  <c r="BC237" i="12" s="1"/>
  <c r="BG238" i="6"/>
  <c r="BD237" i="12" s="1"/>
  <c r="BH238" i="6"/>
  <c r="BE237" i="12" s="1"/>
  <c r="BI238" i="6"/>
  <c r="BF237" i="12" s="1"/>
  <c r="BJ238" i="6"/>
  <c r="BG237" i="12" s="1"/>
  <c r="BJ67" i="6"/>
  <c r="BG66" i="12" s="1"/>
  <c r="BI67" i="6"/>
  <c r="BF66" i="12" s="1"/>
  <c r="BH67" i="6"/>
  <c r="BE66" i="12" s="1"/>
  <c r="BG67" i="6"/>
  <c r="BD66" i="12" s="1"/>
  <c r="BF67" i="6"/>
  <c r="BC66" i="12" s="1"/>
  <c r="BJ253" i="6"/>
  <c r="BG252" i="12" s="1"/>
  <c r="BI253" i="6"/>
  <c r="BF252" i="12" s="1"/>
  <c r="BH253" i="6"/>
  <c r="BE252" i="12" s="1"/>
  <c r="BG253" i="6"/>
  <c r="BD252" i="12" s="1"/>
  <c r="BF253" i="6"/>
  <c r="BC252" i="12" s="1"/>
  <c r="BJ245" i="6"/>
  <c r="BG244" i="12" s="1"/>
  <c r="BI245" i="6"/>
  <c r="BF244" i="12" s="1"/>
  <c r="BH245" i="6"/>
  <c r="BE244" i="12" s="1"/>
  <c r="BG245" i="6"/>
  <c r="BD244" i="12" s="1"/>
  <c r="BF245" i="6"/>
  <c r="BC244" i="12" s="1"/>
  <c r="BJ195" i="6"/>
  <c r="BG194" i="12" s="1"/>
  <c r="BI195" i="6"/>
  <c r="BF194" i="12" s="1"/>
  <c r="BH195" i="6"/>
  <c r="BE194" i="12" s="1"/>
  <c r="BG195" i="6"/>
  <c r="BD194" i="12" s="1"/>
  <c r="BF195" i="6"/>
  <c r="BC194" i="12" s="1"/>
  <c r="BJ129" i="6"/>
  <c r="BG128" i="12" s="1"/>
  <c r="BI129" i="6"/>
  <c r="BF128" i="12" s="1"/>
  <c r="BH129" i="6"/>
  <c r="BE128" i="12" s="1"/>
  <c r="BG129" i="6"/>
  <c r="BD128" i="12" s="1"/>
  <c r="BF129" i="6"/>
  <c r="BC128" i="12" s="1"/>
  <c r="BJ124" i="6"/>
  <c r="BG123" i="12" s="1"/>
  <c r="BI124" i="6"/>
  <c r="BF123" i="12" s="1"/>
  <c r="BH124" i="6"/>
  <c r="BE123" i="12" s="1"/>
  <c r="BG124" i="6"/>
  <c r="BD123" i="12" s="1"/>
  <c r="BF124" i="6"/>
  <c r="BC123" i="12" s="1"/>
  <c r="BJ112" i="6"/>
  <c r="BG111" i="12" s="1"/>
  <c r="BI112" i="6"/>
  <c r="BF111" i="12" s="1"/>
  <c r="BH112" i="6"/>
  <c r="BE111" i="12" s="1"/>
  <c r="BG112" i="6"/>
  <c r="BD111" i="12" s="1"/>
  <c r="BF112" i="6"/>
  <c r="BC111" i="12" s="1"/>
  <c r="BJ103" i="6"/>
  <c r="BG102" i="12" s="1"/>
  <c r="BI103" i="6"/>
  <c r="BF102" i="12" s="1"/>
  <c r="BH103" i="6"/>
  <c r="BE102" i="12" s="1"/>
  <c r="BG103" i="6"/>
  <c r="BD102" i="12" s="1"/>
  <c r="BF103" i="6"/>
  <c r="BC102" i="12" s="1"/>
  <c r="BJ60" i="6"/>
  <c r="BG59" i="12" s="1"/>
  <c r="BI60" i="6"/>
  <c r="BF59" i="12" s="1"/>
  <c r="BH60" i="6"/>
  <c r="BE59" i="12" s="1"/>
  <c r="BG60" i="6"/>
  <c r="BD59" i="12" s="1"/>
  <c r="BF60" i="6"/>
  <c r="BC59" i="12" s="1"/>
  <c r="BJ59" i="6"/>
  <c r="BG58" i="12" s="1"/>
  <c r="BI59" i="6"/>
  <c r="BF58" i="12" s="1"/>
  <c r="BH59" i="6"/>
  <c r="BE58" i="12" s="1"/>
  <c r="BG59" i="6"/>
  <c r="BD58" i="12" s="1"/>
  <c r="BF59" i="6"/>
  <c r="BC58" i="12" s="1"/>
  <c r="BJ57" i="6"/>
  <c r="BG56" i="12" s="1"/>
  <c r="BI57" i="6"/>
  <c r="BF56" i="12" s="1"/>
  <c r="BH57" i="6"/>
  <c r="BE56" i="12" s="1"/>
  <c r="BG57" i="6"/>
  <c r="BD56" i="12" s="1"/>
  <c r="BF57" i="6"/>
  <c r="BC56" i="12" s="1"/>
  <c r="BJ25" i="6"/>
  <c r="BG24" i="12" s="1"/>
  <c r="BI25" i="6"/>
  <c r="BF24" i="12" s="1"/>
  <c r="BH25" i="6"/>
  <c r="BE24" i="12" s="1"/>
  <c r="BG25" i="6"/>
  <c r="BD24" i="12" s="1"/>
  <c r="BF25" i="6"/>
  <c r="BC24" i="12" s="1"/>
  <c r="BJ10" i="6"/>
  <c r="BG9" i="12" s="1"/>
  <c r="BI10" i="6"/>
  <c r="BF9" i="12" s="1"/>
  <c r="BH10" i="6"/>
  <c r="BE9" i="12" s="1"/>
  <c r="BG10" i="6"/>
  <c r="BD9" i="12" s="1"/>
  <c r="BF10" i="6"/>
  <c r="BC9" i="12" s="1"/>
  <c r="BJ5" i="6"/>
  <c r="BG4" i="12" s="1"/>
  <c r="BI5" i="6"/>
  <c r="BF4" i="12" s="1"/>
  <c r="BH5" i="6"/>
  <c r="BE4" i="12" s="1"/>
  <c r="BG5" i="6"/>
  <c r="BD4" i="12" s="1"/>
  <c r="BF5" i="6"/>
  <c r="BC4" i="12" s="1"/>
  <c r="BJ230" i="6"/>
  <c r="BG229" i="12" s="1"/>
  <c r="BI230" i="6"/>
  <c r="BF229" i="12" s="1"/>
  <c r="BH230" i="6"/>
  <c r="BE229" i="12" s="1"/>
  <c r="BG230" i="6"/>
  <c r="BD229" i="12" s="1"/>
  <c r="BF230" i="6"/>
  <c r="BC229" i="12" s="1"/>
  <c r="BJ189" i="6"/>
  <c r="BG188" i="12" s="1"/>
  <c r="BI189" i="6"/>
  <c r="BF188" i="12" s="1"/>
  <c r="BH189" i="6"/>
  <c r="BE188" i="12" s="1"/>
  <c r="BG189" i="6"/>
  <c r="BD188" i="12" s="1"/>
  <c r="BF189" i="6"/>
  <c r="BC188" i="12" s="1"/>
  <c r="BJ179" i="6"/>
  <c r="BG178" i="12" s="1"/>
  <c r="BI179" i="6"/>
  <c r="BF178" i="12" s="1"/>
  <c r="BH179" i="6"/>
  <c r="BE178" i="12" s="1"/>
  <c r="BG179" i="6"/>
  <c r="BD178" i="12" s="1"/>
  <c r="BF179" i="6"/>
  <c r="BC178" i="12" s="1"/>
  <c r="BA176" i="6"/>
  <c r="BK109" i="6"/>
  <c r="BB109" i="6" s="1"/>
  <c r="BL109" i="6"/>
  <c r="BC109" i="6" s="1"/>
  <c r="BM109" i="6"/>
  <c r="BD109" i="6" s="1"/>
  <c r="BN109" i="6"/>
  <c r="BE109" i="6" s="1"/>
  <c r="BA109" i="6"/>
  <c r="BJ155" i="6"/>
  <c r="BG154" i="12" s="1"/>
  <c r="BI155" i="6"/>
  <c r="BF154" i="12" s="1"/>
  <c r="BH155" i="6"/>
  <c r="BE154" i="12" s="1"/>
  <c r="BG155" i="6"/>
  <c r="BD154" i="12" s="1"/>
  <c r="BF155" i="6"/>
  <c r="BC154" i="12" s="1"/>
  <c r="BJ110" i="6"/>
  <c r="BG109" i="12" s="1"/>
  <c r="BI110" i="6"/>
  <c r="BF109" i="12" s="1"/>
  <c r="BH110" i="6"/>
  <c r="BE109" i="12" s="1"/>
  <c r="BG110" i="6"/>
  <c r="BD109" i="12" s="1"/>
  <c r="BF110" i="6"/>
  <c r="BC109" i="12" s="1"/>
  <c r="BJ65" i="6"/>
  <c r="BG64" i="12" s="1"/>
  <c r="BI65" i="6"/>
  <c r="BF64" i="12" s="1"/>
  <c r="BH65" i="6"/>
  <c r="BE64" i="12" s="1"/>
  <c r="BG65" i="6"/>
  <c r="BD64" i="12" s="1"/>
  <c r="BF65" i="6"/>
  <c r="BC64" i="12" s="1"/>
  <c r="BF41" i="6"/>
  <c r="BC40" i="12" s="1"/>
  <c r="BJ41" i="6"/>
  <c r="BG40" i="12" s="1"/>
  <c r="BI41" i="6"/>
  <c r="BF40" i="12" s="1"/>
  <c r="BH41" i="6"/>
  <c r="BE40" i="12" s="1"/>
  <c r="BG41" i="6"/>
  <c r="BD40" i="12" s="1"/>
  <c r="BF37" i="6"/>
  <c r="BC36" i="12" s="1"/>
  <c r="BJ37" i="6"/>
  <c r="BG36" i="12" s="1"/>
  <c r="BI37" i="6"/>
  <c r="BF36" i="12" s="1"/>
  <c r="BH37" i="6"/>
  <c r="BE36" i="12" s="1"/>
  <c r="BG37" i="6"/>
  <c r="BD36" i="12" s="1"/>
  <c r="BA229" i="6"/>
  <c r="BA140" i="6"/>
  <c r="BA146" i="6"/>
  <c r="BA185" i="6"/>
  <c r="BN185" i="6"/>
  <c r="BE185" i="6" s="1"/>
  <c r="BM185" i="6"/>
  <c r="BD185" i="6" s="1"/>
  <c r="BL185" i="6"/>
  <c r="BC185" i="6" s="1"/>
  <c r="BK185" i="6"/>
  <c r="BB185" i="6" s="1"/>
  <c r="BA250" i="6"/>
  <c r="N109" i="6"/>
  <c r="N281" i="6"/>
  <c r="N192" i="6"/>
  <c r="N214" i="6"/>
  <c r="N68" i="6"/>
  <c r="N306" i="6"/>
  <c r="AR306" i="6"/>
  <c r="AN306" i="6"/>
  <c r="AA305" i="12" s="1"/>
  <c r="AL306" i="6"/>
  <c r="Z305" i="12" s="1"/>
  <c r="AK306" i="6"/>
  <c r="AJ306" i="6"/>
  <c r="Y305" i="12" s="1"/>
  <c r="AH306" i="6"/>
  <c r="U305" i="12" s="1"/>
  <c r="AG306" i="6"/>
  <c r="AF306" i="6"/>
  <c r="AE306" i="6"/>
  <c r="AD306" i="6"/>
  <c r="AC306" i="6"/>
  <c r="AB306" i="6"/>
  <c r="AA306" i="6"/>
  <c r="Z306" i="6"/>
  <c r="Y306" i="6"/>
  <c r="X306" i="6"/>
  <c r="W306" i="6"/>
  <c r="V306" i="6"/>
  <c r="BN306" i="6"/>
  <c r="BM306" i="6"/>
  <c r="BL306" i="6"/>
  <c r="BK306" i="6"/>
  <c r="AR281" i="6"/>
  <c r="AN281" i="6"/>
  <c r="AA280" i="12" s="1"/>
  <c r="AL281" i="6"/>
  <c r="Z280" i="12" s="1"/>
  <c r="AK281" i="6"/>
  <c r="AJ281" i="6"/>
  <c r="Y280" i="12" s="1"/>
  <c r="AH281" i="6"/>
  <c r="U280" i="12" s="1"/>
  <c r="AG281" i="6"/>
  <c r="AF281" i="6"/>
  <c r="AE281" i="6"/>
  <c r="AD281" i="6"/>
  <c r="AC281" i="6"/>
  <c r="AB281" i="6"/>
  <c r="AA281" i="6"/>
  <c r="Z281" i="6"/>
  <c r="Y281" i="6"/>
  <c r="X281" i="6"/>
  <c r="W281" i="6"/>
  <c r="V281" i="6"/>
  <c r="AR238" i="6"/>
  <c r="AR214" i="6"/>
  <c r="AN214" i="6"/>
  <c r="AA213" i="12" s="1"/>
  <c r="AL214" i="6"/>
  <c r="Z213" i="12" s="1"/>
  <c r="AK214" i="6"/>
  <c r="AJ214" i="6"/>
  <c r="Y213" i="12" s="1"/>
  <c r="AH214" i="6"/>
  <c r="U213" i="12" s="1"/>
  <c r="AG214" i="6"/>
  <c r="AF214" i="6"/>
  <c r="AE214" i="6"/>
  <c r="AD214" i="6"/>
  <c r="AC214" i="6"/>
  <c r="AB214" i="6"/>
  <c r="AA214" i="6"/>
  <c r="Z214" i="6"/>
  <c r="Y214" i="6"/>
  <c r="X214" i="6"/>
  <c r="W214" i="6"/>
  <c r="V214" i="6"/>
  <c r="AR192" i="6"/>
  <c r="AN192" i="6"/>
  <c r="AA191" i="12" s="1"/>
  <c r="AL192" i="6"/>
  <c r="Z191" i="12" s="1"/>
  <c r="AK192" i="6"/>
  <c r="AJ192" i="6"/>
  <c r="Y191" i="12" s="1"/>
  <c r="AH192" i="6"/>
  <c r="U191" i="12" s="1"/>
  <c r="AG192" i="6"/>
  <c r="AF192" i="6"/>
  <c r="AE192" i="6"/>
  <c r="AD192" i="6"/>
  <c r="AC192" i="6"/>
  <c r="AB192" i="6"/>
  <c r="AA192" i="6"/>
  <c r="Z192" i="6"/>
  <c r="Y192" i="6"/>
  <c r="X192" i="6"/>
  <c r="W192" i="6"/>
  <c r="V192" i="6"/>
  <c r="BN192" i="6"/>
  <c r="BE192" i="6" s="1"/>
  <c r="BM192" i="6"/>
  <c r="BD192" i="6" s="1"/>
  <c r="BL192" i="6"/>
  <c r="BC192" i="6" s="1"/>
  <c r="BK192" i="6"/>
  <c r="BB192" i="6" s="1"/>
  <c r="AR109" i="6"/>
  <c r="AN109" i="6"/>
  <c r="AA108" i="12" s="1"/>
  <c r="AL109" i="6"/>
  <c r="Z108" i="12" s="1"/>
  <c r="AK109" i="6"/>
  <c r="AJ109" i="6"/>
  <c r="Y108" i="12" s="1"/>
  <c r="AH109" i="6"/>
  <c r="U108" i="12" s="1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AR68" i="6"/>
  <c r="AN68" i="6"/>
  <c r="AA67" i="12" s="1"/>
  <c r="AL68" i="6"/>
  <c r="Z67" i="12" s="1"/>
  <c r="AK68" i="6"/>
  <c r="AJ68" i="6"/>
  <c r="Y67" i="12" s="1"/>
  <c r="AH68" i="6"/>
  <c r="U67" i="12" s="1"/>
  <c r="AG68" i="6"/>
  <c r="AF68" i="6"/>
  <c r="AE68" i="6"/>
  <c r="AD68" i="6"/>
  <c r="AC68" i="6"/>
  <c r="AB68" i="6"/>
  <c r="AA68" i="6"/>
  <c r="Z68" i="6"/>
  <c r="Y68" i="6"/>
  <c r="X68" i="6"/>
  <c r="W68" i="6"/>
  <c r="V68" i="6"/>
  <c r="N285" i="6"/>
  <c r="BJ198" i="6"/>
  <c r="BG197" i="12" s="1"/>
  <c r="BI198" i="6"/>
  <c r="BF197" i="12" s="1"/>
  <c r="BH198" i="6"/>
  <c r="BE197" i="12" s="1"/>
  <c r="BG198" i="6"/>
  <c r="BD197" i="12" s="1"/>
  <c r="BF198" i="6"/>
  <c r="BC197" i="12" s="1"/>
  <c r="BJ268" i="6"/>
  <c r="BG267" i="12" s="1"/>
  <c r="BI268" i="6"/>
  <c r="BF267" i="12" s="1"/>
  <c r="BH268" i="6"/>
  <c r="BE267" i="12" s="1"/>
  <c r="BG268" i="6"/>
  <c r="BD267" i="12" s="1"/>
  <c r="BF268" i="6"/>
  <c r="BC267" i="12" s="1"/>
  <c r="BA183" i="6"/>
  <c r="BJ209" i="6"/>
  <c r="BG208" i="12" s="1"/>
  <c r="BI209" i="6"/>
  <c r="BF208" i="12" s="1"/>
  <c r="BH209" i="6"/>
  <c r="BE208" i="12" s="1"/>
  <c r="BG209" i="6"/>
  <c r="BD208" i="12" s="1"/>
  <c r="BF209" i="6"/>
  <c r="BC208" i="12" s="1"/>
  <c r="BJ202" i="6"/>
  <c r="BG201" i="12" s="1"/>
  <c r="BI202" i="6"/>
  <c r="BF201" i="12" s="1"/>
  <c r="BH202" i="6"/>
  <c r="BE201" i="12" s="1"/>
  <c r="BG202" i="6"/>
  <c r="BD201" i="12" s="1"/>
  <c r="BF202" i="6"/>
  <c r="BC201" i="12" s="1"/>
  <c r="BJ167" i="6"/>
  <c r="BG166" i="12" s="1"/>
  <c r="BI167" i="6"/>
  <c r="BF166" i="12" s="1"/>
  <c r="BH167" i="6"/>
  <c r="BE166" i="12" s="1"/>
  <c r="BG167" i="6"/>
  <c r="BD166" i="12" s="1"/>
  <c r="BF167" i="6"/>
  <c r="BC166" i="12" s="1"/>
  <c r="BJ104" i="6"/>
  <c r="BG103" i="12" s="1"/>
  <c r="BI104" i="6"/>
  <c r="BF103" i="12" s="1"/>
  <c r="BH104" i="6"/>
  <c r="BE103" i="12" s="1"/>
  <c r="BG104" i="6"/>
  <c r="BD103" i="12" s="1"/>
  <c r="BF104" i="6"/>
  <c r="BC103" i="12" s="1"/>
  <c r="BJ101" i="6"/>
  <c r="BG100" i="12" s="1"/>
  <c r="BI101" i="6"/>
  <c r="BF100" i="12" s="1"/>
  <c r="BH101" i="6"/>
  <c r="BE100" i="12" s="1"/>
  <c r="BG101" i="6"/>
  <c r="BD100" i="12" s="1"/>
  <c r="BF101" i="6"/>
  <c r="BC100" i="12" s="1"/>
  <c r="BA126" i="6"/>
  <c r="BK126" i="6"/>
  <c r="BB126" i="6" s="1"/>
  <c r="BL126" i="6"/>
  <c r="BC126" i="6" s="1"/>
  <c r="BM126" i="6"/>
  <c r="BD126" i="6" s="1"/>
  <c r="BN126" i="6"/>
  <c r="BE126" i="6" s="1"/>
  <c r="BA88" i="6"/>
  <c r="BK88" i="6"/>
  <c r="BB88" i="6" s="1"/>
  <c r="BL88" i="6"/>
  <c r="BC88" i="6" s="1"/>
  <c r="BM88" i="6"/>
  <c r="BD88" i="6" s="1"/>
  <c r="BN88" i="6"/>
  <c r="BE88" i="6" s="1"/>
  <c r="BA158" i="6"/>
  <c r="BA206" i="6"/>
  <c r="BA249" i="6"/>
  <c r="BA173" i="6"/>
  <c r="BA291" i="6"/>
  <c r="AR250" i="6"/>
  <c r="AN250" i="6"/>
  <c r="AA249" i="12" s="1"/>
  <c r="AL250" i="6"/>
  <c r="Z249" i="12" s="1"/>
  <c r="AK250" i="6"/>
  <c r="AJ250" i="6"/>
  <c r="Y249" i="12" s="1"/>
  <c r="AH250" i="6"/>
  <c r="U249" i="12" s="1"/>
  <c r="AG250" i="6"/>
  <c r="AF250" i="6"/>
  <c r="AE250" i="6"/>
  <c r="AD250" i="6"/>
  <c r="AC250" i="6"/>
  <c r="AB250" i="6"/>
  <c r="AA250" i="6"/>
  <c r="Z250" i="6"/>
  <c r="Y250" i="6"/>
  <c r="X250" i="6"/>
  <c r="W250" i="6"/>
  <c r="V250" i="6"/>
  <c r="BN250" i="6"/>
  <c r="BE250" i="6" s="1"/>
  <c r="BM250" i="6"/>
  <c r="BD250" i="6" s="1"/>
  <c r="BL250" i="6"/>
  <c r="BC250" i="6" s="1"/>
  <c r="BK250" i="6"/>
  <c r="BB250" i="6" s="1"/>
  <c r="N250" i="6"/>
  <c r="AR185" i="6"/>
  <c r="AN185" i="6"/>
  <c r="AA184" i="12" s="1"/>
  <c r="AL185" i="6"/>
  <c r="Z184" i="12" s="1"/>
  <c r="AK185" i="6"/>
  <c r="AJ185" i="6"/>
  <c r="Y184" i="12" s="1"/>
  <c r="AH185" i="6"/>
  <c r="U184" i="12" s="1"/>
  <c r="AG185" i="6"/>
  <c r="AF185" i="6"/>
  <c r="AE185" i="6"/>
  <c r="AD185" i="6"/>
  <c r="AC185" i="6"/>
  <c r="AB185" i="6"/>
  <c r="AA185" i="6"/>
  <c r="Z185" i="6"/>
  <c r="Y185" i="6"/>
  <c r="X185" i="6"/>
  <c r="W185" i="6"/>
  <c r="V185" i="6"/>
  <c r="N185" i="6"/>
  <c r="AR173" i="6"/>
  <c r="AN173" i="6"/>
  <c r="AA172" i="12" s="1"/>
  <c r="AL173" i="6"/>
  <c r="Z172" i="12" s="1"/>
  <c r="AK173" i="6"/>
  <c r="AJ173" i="6"/>
  <c r="Y172" i="12" s="1"/>
  <c r="AH173" i="6"/>
  <c r="U172" i="12" s="1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BN173" i="6"/>
  <c r="BE173" i="6" s="1"/>
  <c r="BM173" i="6"/>
  <c r="BD173" i="6" s="1"/>
  <c r="BL173" i="6"/>
  <c r="BC173" i="6" s="1"/>
  <c r="BK173" i="6"/>
  <c r="BB173" i="6" s="1"/>
  <c r="N173" i="6"/>
  <c r="AR126" i="6"/>
  <c r="AN126" i="6"/>
  <c r="AA125" i="12" s="1"/>
  <c r="AL126" i="6"/>
  <c r="Z125" i="12" s="1"/>
  <c r="AK126" i="6"/>
  <c r="AJ126" i="6"/>
  <c r="Y125" i="12" s="1"/>
  <c r="AH126" i="6"/>
  <c r="U125" i="12" s="1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N126" i="6"/>
  <c r="AR88" i="6"/>
  <c r="AN88" i="6"/>
  <c r="AA87" i="12" s="1"/>
  <c r="AL88" i="6"/>
  <c r="Z87" i="12" s="1"/>
  <c r="AK88" i="6"/>
  <c r="AJ88" i="6"/>
  <c r="Y87" i="12" s="1"/>
  <c r="AH88" i="6"/>
  <c r="U87" i="12" s="1"/>
  <c r="AG88" i="6"/>
  <c r="AF88" i="6"/>
  <c r="AE88" i="6"/>
  <c r="AD88" i="6"/>
  <c r="AC88" i="6"/>
  <c r="AB88" i="6"/>
  <c r="AA88" i="6"/>
  <c r="Z88" i="6"/>
  <c r="Y88" i="6"/>
  <c r="X88" i="6"/>
  <c r="W88" i="6"/>
  <c r="V88" i="6"/>
  <c r="N88" i="6"/>
  <c r="V2" i="12"/>
  <c r="BJ193" i="6"/>
  <c r="BG192" i="12" s="1"/>
  <c r="BI193" i="6"/>
  <c r="BF192" i="12" s="1"/>
  <c r="BH193" i="6"/>
  <c r="BE192" i="12" s="1"/>
  <c r="BG193" i="6"/>
  <c r="BD192" i="12" s="1"/>
  <c r="BF193" i="6"/>
  <c r="BC192" i="12" s="1"/>
  <c r="BA300" i="6"/>
  <c r="BJ275" i="6"/>
  <c r="BG274" i="12" s="1"/>
  <c r="BI275" i="6"/>
  <c r="BF274" i="12" s="1"/>
  <c r="BH275" i="6"/>
  <c r="BE274" i="12" s="1"/>
  <c r="BG275" i="6"/>
  <c r="BD274" i="12" s="1"/>
  <c r="BF275" i="6"/>
  <c r="BC274" i="12" s="1"/>
  <c r="BJ263" i="6"/>
  <c r="BG262" i="12" s="1"/>
  <c r="BI263" i="6"/>
  <c r="BF262" i="12" s="1"/>
  <c r="BH263" i="6"/>
  <c r="BE262" i="12" s="1"/>
  <c r="BG263" i="6"/>
  <c r="BD262" i="12" s="1"/>
  <c r="BF263" i="6"/>
  <c r="BC262" i="12" s="1"/>
  <c r="BJ262" i="6"/>
  <c r="BG261" i="12" s="1"/>
  <c r="BI262" i="6"/>
  <c r="BF261" i="12" s="1"/>
  <c r="BH262" i="6"/>
  <c r="BE261" i="12" s="1"/>
  <c r="BG262" i="6"/>
  <c r="BD261" i="12" s="1"/>
  <c r="BF262" i="6"/>
  <c r="BC261" i="12" s="1"/>
  <c r="BA261" i="6"/>
  <c r="BJ244" i="6"/>
  <c r="BG243" i="12" s="1"/>
  <c r="BI244" i="6"/>
  <c r="BF243" i="12" s="1"/>
  <c r="BH244" i="6"/>
  <c r="BE243" i="12" s="1"/>
  <c r="BG244" i="6"/>
  <c r="BD243" i="12" s="1"/>
  <c r="BF244" i="6"/>
  <c r="BC243" i="12" s="1"/>
  <c r="BJ239" i="6"/>
  <c r="BG238" i="12" s="1"/>
  <c r="BI239" i="6"/>
  <c r="BF238" i="12" s="1"/>
  <c r="BH239" i="6"/>
  <c r="BE238" i="12" s="1"/>
  <c r="BG239" i="6"/>
  <c r="BD238" i="12" s="1"/>
  <c r="BF239" i="6"/>
  <c r="BC238" i="12" s="1"/>
  <c r="BJ225" i="6"/>
  <c r="BG224" i="12" s="1"/>
  <c r="BI225" i="6"/>
  <c r="BF224" i="12" s="1"/>
  <c r="BH225" i="6"/>
  <c r="BE224" i="12" s="1"/>
  <c r="BG225" i="6"/>
  <c r="BD224" i="12" s="1"/>
  <c r="BF225" i="6"/>
  <c r="BC224" i="12" s="1"/>
  <c r="BJ223" i="6"/>
  <c r="BG222" i="12" s="1"/>
  <c r="BI223" i="6"/>
  <c r="BF222" i="12" s="1"/>
  <c r="BH223" i="6"/>
  <c r="BE222" i="12" s="1"/>
  <c r="BG223" i="6"/>
  <c r="BD222" i="12" s="1"/>
  <c r="BF223" i="6"/>
  <c r="BC222" i="12" s="1"/>
  <c r="BJ220" i="6"/>
  <c r="BG219" i="12" s="1"/>
  <c r="BI220" i="6"/>
  <c r="BF219" i="12" s="1"/>
  <c r="BH220" i="6"/>
  <c r="BE219" i="12" s="1"/>
  <c r="BG220" i="6"/>
  <c r="BD219" i="12" s="1"/>
  <c r="BF220" i="6"/>
  <c r="BC219" i="12" s="1"/>
  <c r="BJ211" i="6"/>
  <c r="BG210" i="12" s="1"/>
  <c r="BI211" i="6"/>
  <c r="BF210" i="12" s="1"/>
  <c r="BH211" i="6"/>
  <c r="BE210" i="12" s="1"/>
  <c r="BG211" i="6"/>
  <c r="BD210" i="12" s="1"/>
  <c r="BF211" i="6"/>
  <c r="BC210" i="12" s="1"/>
  <c r="BJ208" i="6"/>
  <c r="BG207" i="12" s="1"/>
  <c r="BI208" i="6"/>
  <c r="BF207" i="12" s="1"/>
  <c r="BH208" i="6"/>
  <c r="BE207" i="12" s="1"/>
  <c r="BG208" i="6"/>
  <c r="BD207" i="12" s="1"/>
  <c r="BF208" i="6"/>
  <c r="BC207" i="12" s="1"/>
  <c r="BA199" i="6"/>
  <c r="BJ188" i="6"/>
  <c r="BG187" i="12" s="1"/>
  <c r="BI188" i="6"/>
  <c r="BF187" i="12" s="1"/>
  <c r="BH188" i="6"/>
  <c r="BE187" i="12" s="1"/>
  <c r="BG188" i="6"/>
  <c r="BD187" i="12" s="1"/>
  <c r="BF188" i="6"/>
  <c r="BC187" i="12" s="1"/>
  <c r="BJ165" i="6"/>
  <c r="BG164" i="12" s="1"/>
  <c r="BI165" i="6"/>
  <c r="BF164" i="12" s="1"/>
  <c r="BH165" i="6"/>
  <c r="BE164" i="12" s="1"/>
  <c r="BG165" i="6"/>
  <c r="BD164" i="12" s="1"/>
  <c r="BF165" i="6"/>
  <c r="BC164" i="12" s="1"/>
  <c r="BJ96" i="6"/>
  <c r="BG95" i="12" s="1"/>
  <c r="BI96" i="6"/>
  <c r="BF95" i="12" s="1"/>
  <c r="BH96" i="6"/>
  <c r="BE95" i="12" s="1"/>
  <c r="BG96" i="6"/>
  <c r="BD95" i="12" s="1"/>
  <c r="BF96" i="6"/>
  <c r="BC95" i="12" s="1"/>
  <c r="BJ77" i="6"/>
  <c r="BG76" i="12" s="1"/>
  <c r="BI77" i="6"/>
  <c r="BF76" i="12" s="1"/>
  <c r="BH77" i="6"/>
  <c r="BE76" i="12" s="1"/>
  <c r="BG77" i="6"/>
  <c r="BD76" i="12" s="1"/>
  <c r="BF77" i="6"/>
  <c r="BC76" i="12" s="1"/>
  <c r="BJ97" i="6"/>
  <c r="BG96" i="12" s="1"/>
  <c r="BI97" i="6"/>
  <c r="BF96" i="12" s="1"/>
  <c r="BH97" i="6"/>
  <c r="BE96" i="12" s="1"/>
  <c r="BG97" i="6"/>
  <c r="BD96" i="12" s="1"/>
  <c r="BF97" i="6"/>
  <c r="BC96" i="12" s="1"/>
  <c r="BJ93" i="6"/>
  <c r="BG92" i="12" s="1"/>
  <c r="BI93" i="6"/>
  <c r="BF92" i="12" s="1"/>
  <c r="BH93" i="6"/>
  <c r="BE92" i="12" s="1"/>
  <c r="BG93" i="6"/>
  <c r="BD92" i="12" s="1"/>
  <c r="BF93" i="6"/>
  <c r="BC92" i="12" s="1"/>
  <c r="BJ84" i="6"/>
  <c r="BG83" i="12" s="1"/>
  <c r="BI84" i="6"/>
  <c r="BF83" i="12" s="1"/>
  <c r="BH84" i="6"/>
  <c r="BE83" i="12" s="1"/>
  <c r="BG84" i="6"/>
  <c r="BD83" i="12" s="1"/>
  <c r="BF84" i="6"/>
  <c r="BC83" i="12" s="1"/>
  <c r="BA82" i="6"/>
  <c r="BJ78" i="6"/>
  <c r="BG77" i="12" s="1"/>
  <c r="BI78" i="6"/>
  <c r="BF77" i="12" s="1"/>
  <c r="BH78" i="6"/>
  <c r="BE77" i="12" s="1"/>
  <c r="BG78" i="6"/>
  <c r="BD77" i="12" s="1"/>
  <c r="BF78" i="6"/>
  <c r="BC77" i="12" s="1"/>
  <c r="BJ55" i="6"/>
  <c r="BG54" i="12" s="1"/>
  <c r="BI55" i="6"/>
  <c r="BF54" i="12" s="1"/>
  <c r="BH55" i="6"/>
  <c r="BE54" i="12" s="1"/>
  <c r="BG55" i="6"/>
  <c r="BD54" i="12" s="1"/>
  <c r="BF55" i="6"/>
  <c r="BC54" i="12" s="1"/>
  <c r="BA38" i="6"/>
  <c r="BJ40" i="6"/>
  <c r="BG39" i="12" s="1"/>
  <c r="BI40" i="6"/>
  <c r="BF39" i="12" s="1"/>
  <c r="BH40" i="6"/>
  <c r="BE39" i="12" s="1"/>
  <c r="BG40" i="6"/>
  <c r="BD39" i="12" s="1"/>
  <c r="BF40" i="6"/>
  <c r="BC39" i="12" s="1"/>
  <c r="BJ27" i="6"/>
  <c r="BG26" i="12" s="1"/>
  <c r="BI27" i="6"/>
  <c r="BF26" i="12" s="1"/>
  <c r="BH27" i="6"/>
  <c r="BE26" i="12" s="1"/>
  <c r="BG27" i="6"/>
  <c r="BD26" i="12" s="1"/>
  <c r="BF27" i="6"/>
  <c r="BC26" i="12" s="1"/>
  <c r="BJ26" i="6"/>
  <c r="BG25" i="12" s="1"/>
  <c r="BI26" i="6"/>
  <c r="BF25" i="12" s="1"/>
  <c r="BH26" i="6"/>
  <c r="BE25" i="12" s="1"/>
  <c r="BG26" i="6"/>
  <c r="BD25" i="12" s="1"/>
  <c r="BF26" i="6"/>
  <c r="BC25" i="12" s="1"/>
  <c r="BJ24" i="6"/>
  <c r="BG23" i="12" s="1"/>
  <c r="BI24" i="6"/>
  <c r="BF23" i="12" s="1"/>
  <c r="BH24" i="6"/>
  <c r="BE23" i="12" s="1"/>
  <c r="BG24" i="6"/>
  <c r="BD23" i="12" s="1"/>
  <c r="BF24" i="6"/>
  <c r="BC23" i="12" s="1"/>
  <c r="BJ15" i="6"/>
  <c r="BG14" i="12" s="1"/>
  <c r="BI15" i="6"/>
  <c r="BF14" i="12" s="1"/>
  <c r="BH15" i="6"/>
  <c r="BE14" i="12" s="1"/>
  <c r="BG15" i="6"/>
  <c r="BD14" i="12" s="1"/>
  <c r="BF15" i="6"/>
  <c r="BC14" i="12" s="1"/>
  <c r="BJ13" i="6"/>
  <c r="BG12" i="12" s="1"/>
  <c r="BI13" i="6"/>
  <c r="BF12" i="12" s="1"/>
  <c r="BH13" i="6"/>
  <c r="BE12" i="12" s="1"/>
  <c r="BG13" i="6"/>
  <c r="BD12" i="12" s="1"/>
  <c r="BF13" i="6"/>
  <c r="BC12" i="12" s="1"/>
  <c r="BJ33" i="6"/>
  <c r="BG32" i="12" s="1"/>
  <c r="BI33" i="6"/>
  <c r="BF32" i="12" s="1"/>
  <c r="BH33" i="6"/>
  <c r="BE32" i="12" s="1"/>
  <c r="BG33" i="6"/>
  <c r="BD32" i="12" s="1"/>
  <c r="BF33" i="6"/>
  <c r="BC32" i="12" s="1"/>
  <c r="BA274" i="6"/>
  <c r="BJ118" i="6"/>
  <c r="BG117" i="12" s="1"/>
  <c r="BI118" i="6"/>
  <c r="BF117" i="12" s="1"/>
  <c r="BH118" i="6"/>
  <c r="BE117" i="12" s="1"/>
  <c r="BG118" i="6"/>
  <c r="BD117" i="12" s="1"/>
  <c r="BF118" i="6"/>
  <c r="BC117" i="12" s="1"/>
  <c r="BJ106" i="6"/>
  <c r="BG105" i="12" s="1"/>
  <c r="BI106" i="6"/>
  <c r="BF105" i="12" s="1"/>
  <c r="BH106" i="6"/>
  <c r="BE105" i="12" s="1"/>
  <c r="BG106" i="6"/>
  <c r="BD105" i="12" s="1"/>
  <c r="BF106" i="6"/>
  <c r="BC105" i="12" s="1"/>
  <c r="BJ136" i="6"/>
  <c r="BG135" i="12" s="1"/>
  <c r="BI136" i="6"/>
  <c r="BF135" i="12" s="1"/>
  <c r="BH136" i="6"/>
  <c r="BE135" i="12" s="1"/>
  <c r="BG136" i="6"/>
  <c r="BD135" i="12" s="1"/>
  <c r="BF136" i="6"/>
  <c r="BC135" i="12" s="1"/>
  <c r="BJ180" i="6"/>
  <c r="BG179" i="12" s="1"/>
  <c r="BI180" i="6"/>
  <c r="BF179" i="12" s="1"/>
  <c r="BH180" i="6"/>
  <c r="BE179" i="12" s="1"/>
  <c r="BG180" i="6"/>
  <c r="BD179" i="12" s="1"/>
  <c r="BF180" i="6"/>
  <c r="BC179" i="12" s="1"/>
  <c r="BJ182" i="6"/>
  <c r="BG181" i="12" s="1"/>
  <c r="BI182" i="6"/>
  <c r="BF181" i="12" s="1"/>
  <c r="BH182" i="6"/>
  <c r="BE181" i="12" s="1"/>
  <c r="BG182" i="6"/>
  <c r="BD181" i="12" s="1"/>
  <c r="BF182" i="6"/>
  <c r="BC181" i="12" s="1"/>
  <c r="BJ184" i="6"/>
  <c r="BG183" i="12" s="1"/>
  <c r="BI184" i="6"/>
  <c r="BF183" i="12" s="1"/>
  <c r="BH184" i="6"/>
  <c r="BE183" i="12" s="1"/>
  <c r="BG184" i="6"/>
  <c r="BD183" i="12" s="1"/>
  <c r="BF184" i="6"/>
  <c r="BC183" i="12" s="1"/>
  <c r="BA48" i="6"/>
  <c r="BA260" i="6"/>
  <c r="BJ174" i="6"/>
  <c r="BG173" i="12" s="1"/>
  <c r="BI174" i="6"/>
  <c r="BF173" i="12" s="1"/>
  <c r="BH174" i="6"/>
  <c r="BE173" i="12" s="1"/>
  <c r="BG174" i="6"/>
  <c r="BD173" i="12" s="1"/>
  <c r="BF174" i="6"/>
  <c r="BC173" i="12" s="1"/>
  <c r="BA222" i="6"/>
  <c r="BN222" i="6"/>
  <c r="BE222" i="6" s="1"/>
  <c r="BM222" i="6"/>
  <c r="BD222" i="6" s="1"/>
  <c r="BL222" i="6"/>
  <c r="BC222" i="6" s="1"/>
  <c r="BK222" i="6"/>
  <c r="BB222" i="6" s="1"/>
  <c r="BJ210" i="6"/>
  <c r="BG209" i="12" s="1"/>
  <c r="BI210" i="6"/>
  <c r="BF209" i="12" s="1"/>
  <c r="BH210" i="6"/>
  <c r="BE209" i="12" s="1"/>
  <c r="BG210" i="6"/>
  <c r="BD209" i="12" s="1"/>
  <c r="BF210" i="6"/>
  <c r="BC209" i="12" s="1"/>
  <c r="BJ207" i="6"/>
  <c r="BG206" i="12" s="1"/>
  <c r="BI207" i="6"/>
  <c r="BF206" i="12" s="1"/>
  <c r="BH207" i="6"/>
  <c r="BE206" i="12" s="1"/>
  <c r="BG207" i="6"/>
  <c r="BD206" i="12" s="1"/>
  <c r="BF207" i="6"/>
  <c r="BC206" i="12" s="1"/>
  <c r="BA204" i="6"/>
  <c r="BJ157" i="6"/>
  <c r="BG156" i="12" s="1"/>
  <c r="BI157" i="6"/>
  <c r="BF156" i="12" s="1"/>
  <c r="BH157" i="6"/>
  <c r="BE156" i="12" s="1"/>
  <c r="BG157" i="6"/>
  <c r="BD156" i="12" s="1"/>
  <c r="BF157" i="6"/>
  <c r="BC156" i="12" s="1"/>
  <c r="BJ152" i="6"/>
  <c r="BG151" i="12" s="1"/>
  <c r="BI152" i="6"/>
  <c r="BF151" i="12" s="1"/>
  <c r="BH152" i="6"/>
  <c r="BE151" i="12" s="1"/>
  <c r="BG152" i="6"/>
  <c r="BD151" i="12" s="1"/>
  <c r="BF152" i="6"/>
  <c r="BC151" i="12" s="1"/>
  <c r="BA151" i="6"/>
  <c r="BJ149" i="6"/>
  <c r="BG148" i="12" s="1"/>
  <c r="BI149" i="6"/>
  <c r="BF148" i="12" s="1"/>
  <c r="BH149" i="6"/>
  <c r="BE148" i="12" s="1"/>
  <c r="BG149" i="6"/>
  <c r="BD148" i="12" s="1"/>
  <c r="BF149" i="6"/>
  <c r="BC148" i="12" s="1"/>
  <c r="BA148" i="6"/>
  <c r="BK148" i="6"/>
  <c r="BB148" i="6" s="1"/>
  <c r="BL148" i="6"/>
  <c r="BC148" i="6" s="1"/>
  <c r="BM148" i="6"/>
  <c r="BD148" i="6" s="1"/>
  <c r="BN148" i="6"/>
  <c r="BE148" i="6" s="1"/>
  <c r="BJ122" i="6"/>
  <c r="BG121" i="12" s="1"/>
  <c r="BI122" i="6"/>
  <c r="BF121" i="12" s="1"/>
  <c r="BH122" i="6"/>
  <c r="BE121" i="12" s="1"/>
  <c r="BG122" i="6"/>
  <c r="BD121" i="12" s="1"/>
  <c r="BF122" i="6"/>
  <c r="BC121" i="12" s="1"/>
  <c r="BJ135" i="6"/>
  <c r="BG134" i="12" s="1"/>
  <c r="BI135" i="6"/>
  <c r="BF134" i="12" s="1"/>
  <c r="BH135" i="6"/>
  <c r="BE134" i="12" s="1"/>
  <c r="BG135" i="6"/>
  <c r="BD134" i="12" s="1"/>
  <c r="BF135" i="6"/>
  <c r="BC134" i="12" s="1"/>
  <c r="BJ134" i="6"/>
  <c r="BG133" i="12" s="1"/>
  <c r="BI134" i="6"/>
  <c r="BF133" i="12" s="1"/>
  <c r="BH134" i="6"/>
  <c r="BE133" i="12" s="1"/>
  <c r="BG134" i="6"/>
  <c r="BD133" i="12" s="1"/>
  <c r="BF134" i="6"/>
  <c r="BC133" i="12" s="1"/>
  <c r="BJ132" i="6"/>
  <c r="BG131" i="12" s="1"/>
  <c r="BI132" i="6"/>
  <c r="BF131" i="12" s="1"/>
  <c r="BH132" i="6"/>
  <c r="BE131" i="12" s="1"/>
  <c r="BG132" i="6"/>
  <c r="BD131" i="12" s="1"/>
  <c r="BF132" i="6"/>
  <c r="BC131" i="12" s="1"/>
  <c r="BJ127" i="6"/>
  <c r="BG126" i="12" s="1"/>
  <c r="BI127" i="6"/>
  <c r="BF126" i="12" s="1"/>
  <c r="BH127" i="6"/>
  <c r="BE126" i="12" s="1"/>
  <c r="BG127" i="6"/>
  <c r="BD126" i="12" s="1"/>
  <c r="BF127" i="6"/>
  <c r="BC126" i="12" s="1"/>
  <c r="BJ125" i="6"/>
  <c r="BG124" i="12" s="1"/>
  <c r="BI125" i="6"/>
  <c r="BF124" i="12" s="1"/>
  <c r="BH125" i="6"/>
  <c r="BE124" i="12" s="1"/>
  <c r="BG125" i="6"/>
  <c r="BD124" i="12" s="1"/>
  <c r="BF125" i="6"/>
  <c r="BC124" i="12" s="1"/>
  <c r="BJ43" i="6"/>
  <c r="BG42" i="12" s="1"/>
  <c r="BI43" i="6"/>
  <c r="BF42" i="12" s="1"/>
  <c r="BH43" i="6"/>
  <c r="BE42" i="12" s="1"/>
  <c r="BG43" i="6"/>
  <c r="BD42" i="12" s="1"/>
  <c r="BF43" i="6"/>
  <c r="BC42" i="12" s="1"/>
  <c r="BJ120" i="6"/>
  <c r="BG119" i="12" s="1"/>
  <c r="BI120" i="6"/>
  <c r="BF119" i="12" s="1"/>
  <c r="BH120" i="6"/>
  <c r="BE119" i="12" s="1"/>
  <c r="BG120" i="6"/>
  <c r="BD119" i="12" s="1"/>
  <c r="BF120" i="6"/>
  <c r="BC119" i="12" s="1"/>
  <c r="BJ115" i="6"/>
  <c r="BG114" i="12" s="1"/>
  <c r="BI115" i="6"/>
  <c r="BF114" i="12" s="1"/>
  <c r="BH115" i="6"/>
  <c r="BE114" i="12" s="1"/>
  <c r="BG115" i="6"/>
  <c r="BD114" i="12" s="1"/>
  <c r="BF115" i="6"/>
  <c r="BC114" i="12" s="1"/>
  <c r="BJ108" i="6"/>
  <c r="BG107" i="12" s="1"/>
  <c r="BI108" i="6"/>
  <c r="BF107" i="12" s="1"/>
  <c r="BH108" i="6"/>
  <c r="BE107" i="12" s="1"/>
  <c r="BG108" i="6"/>
  <c r="BD107" i="12" s="1"/>
  <c r="BF108" i="6"/>
  <c r="BC107" i="12" s="1"/>
  <c r="BJ98" i="6"/>
  <c r="BG97" i="12" s="1"/>
  <c r="BI98" i="6"/>
  <c r="BF97" i="12" s="1"/>
  <c r="BH98" i="6"/>
  <c r="BE97" i="12" s="1"/>
  <c r="BG98" i="6"/>
  <c r="BD97" i="12" s="1"/>
  <c r="BF98" i="6"/>
  <c r="BC97" i="12" s="1"/>
  <c r="BJ89" i="6"/>
  <c r="BG88" i="12" s="1"/>
  <c r="BI89" i="6"/>
  <c r="BF88" i="12" s="1"/>
  <c r="BH89" i="6"/>
  <c r="BE88" i="12" s="1"/>
  <c r="BG89" i="6"/>
  <c r="BD88" i="12" s="1"/>
  <c r="BF89" i="6"/>
  <c r="BC88" i="12" s="1"/>
  <c r="BJ86" i="6"/>
  <c r="BG85" i="12" s="1"/>
  <c r="BI86" i="6"/>
  <c r="BF85" i="12" s="1"/>
  <c r="BH86" i="6"/>
  <c r="BE85" i="12" s="1"/>
  <c r="BG86" i="6"/>
  <c r="BD85" i="12" s="1"/>
  <c r="BF86" i="6"/>
  <c r="BC85" i="12" s="1"/>
  <c r="BJ81" i="6"/>
  <c r="BG80" i="12" s="1"/>
  <c r="BI81" i="6"/>
  <c r="BF80" i="12" s="1"/>
  <c r="BH81" i="6"/>
  <c r="BE80" i="12" s="1"/>
  <c r="BG81" i="6"/>
  <c r="BD80" i="12" s="1"/>
  <c r="BF81" i="6"/>
  <c r="BC80" i="12" s="1"/>
  <c r="BJ76" i="6"/>
  <c r="BG75" i="12" s="1"/>
  <c r="BI76" i="6"/>
  <c r="BF75" i="12" s="1"/>
  <c r="BH76" i="6"/>
  <c r="BE75" i="12" s="1"/>
  <c r="BG76" i="6"/>
  <c r="BD75" i="12" s="1"/>
  <c r="BF76" i="6"/>
  <c r="BC75" i="12" s="1"/>
  <c r="BJ64" i="6"/>
  <c r="BG63" i="12" s="1"/>
  <c r="BI64" i="6"/>
  <c r="BF63" i="12" s="1"/>
  <c r="BH64" i="6"/>
  <c r="BE63" i="12" s="1"/>
  <c r="BG64" i="6"/>
  <c r="BD63" i="12" s="1"/>
  <c r="BF64" i="6"/>
  <c r="BC63" i="12" s="1"/>
  <c r="BJ52" i="6"/>
  <c r="BG51" i="12" s="1"/>
  <c r="BI52" i="6"/>
  <c r="BF51" i="12" s="1"/>
  <c r="BH52" i="6"/>
  <c r="BE51" i="12" s="1"/>
  <c r="BG52" i="6"/>
  <c r="BD51" i="12" s="1"/>
  <c r="BF52" i="6"/>
  <c r="BC51" i="12" s="1"/>
  <c r="BJ29" i="6"/>
  <c r="BG28" i="12" s="1"/>
  <c r="BI29" i="6"/>
  <c r="BF28" i="12" s="1"/>
  <c r="BH29" i="6"/>
  <c r="BE28" i="12" s="1"/>
  <c r="BG29" i="6"/>
  <c r="BD28" i="12" s="1"/>
  <c r="BF29" i="6"/>
  <c r="BC28" i="12" s="1"/>
  <c r="BJ22" i="6"/>
  <c r="BG21" i="12" s="1"/>
  <c r="BI22" i="6"/>
  <c r="BF21" i="12" s="1"/>
  <c r="BH22" i="6"/>
  <c r="BE21" i="12" s="1"/>
  <c r="BG22" i="6"/>
  <c r="BD21" i="12" s="1"/>
  <c r="BF22" i="6"/>
  <c r="BC21" i="12" s="1"/>
  <c r="BJ16" i="6"/>
  <c r="BG15" i="12" s="1"/>
  <c r="BI16" i="6"/>
  <c r="BF15" i="12" s="1"/>
  <c r="BH16" i="6"/>
  <c r="BE15" i="12" s="1"/>
  <c r="BG16" i="6"/>
  <c r="BD15" i="12" s="1"/>
  <c r="BF16" i="6"/>
  <c r="BC15" i="12" s="1"/>
  <c r="N300" i="6"/>
  <c r="N222" i="6"/>
  <c r="AN16" i="6"/>
  <c r="AA15" i="12" s="1"/>
  <c r="AL16" i="6"/>
  <c r="Z15" i="12" s="1"/>
  <c r="AK16" i="6"/>
  <c r="AJ16" i="6"/>
  <c r="Y15" i="12" s="1"/>
  <c r="AH16" i="6"/>
  <c r="U15" i="12" s="1"/>
  <c r="AE16" i="6"/>
  <c r="AD16" i="6"/>
  <c r="AC16" i="6"/>
  <c r="AB16" i="6"/>
  <c r="AA16" i="6"/>
  <c r="Z16" i="6"/>
  <c r="Y16" i="6"/>
  <c r="X16" i="6"/>
  <c r="W16" i="6"/>
  <c r="V16" i="6"/>
  <c r="AR82" i="6"/>
  <c r="AN82" i="6"/>
  <c r="AA81" i="12" s="1"/>
  <c r="AL82" i="6"/>
  <c r="Z81" i="12" s="1"/>
  <c r="AK82" i="6"/>
  <c r="AJ82" i="6"/>
  <c r="Y81" i="12" s="1"/>
  <c r="AH82" i="6"/>
  <c r="U81" i="12" s="1"/>
  <c r="AG82" i="6"/>
  <c r="AF82" i="6"/>
  <c r="AE82" i="6"/>
  <c r="AD82" i="6"/>
  <c r="AC82" i="6"/>
  <c r="AB82" i="6"/>
  <c r="AA82" i="6"/>
  <c r="Z82" i="6"/>
  <c r="Y82" i="6"/>
  <c r="X82" i="6"/>
  <c r="W82" i="6"/>
  <c r="V82" i="6"/>
  <c r="BN82" i="6"/>
  <c r="BE82" i="6" s="1"/>
  <c r="BM82" i="6"/>
  <c r="BD82" i="6" s="1"/>
  <c r="BL82" i="6"/>
  <c r="BC82" i="6" s="1"/>
  <c r="BK82" i="6"/>
  <c r="BB82" i="6" s="1"/>
  <c r="N82" i="6"/>
  <c r="AR38" i="6"/>
  <c r="AM38" i="6"/>
  <c r="AK38" i="6"/>
  <c r="AH38" i="6"/>
  <c r="U37" i="12" s="1"/>
  <c r="BN38" i="6"/>
  <c r="BE38" i="6" s="1"/>
  <c r="BM38" i="6"/>
  <c r="BD38" i="6" s="1"/>
  <c r="BL38" i="6"/>
  <c r="BC38" i="6" s="1"/>
  <c r="BK38" i="6"/>
  <c r="BB38" i="6" s="1"/>
  <c r="N38" i="6"/>
  <c r="AR148" i="6"/>
  <c r="AN148" i="6"/>
  <c r="AA147" i="12" s="1"/>
  <c r="AL148" i="6"/>
  <c r="Z147" i="12" s="1"/>
  <c r="AK148" i="6"/>
  <c r="AJ148" i="6"/>
  <c r="Y147" i="12" s="1"/>
  <c r="AH148" i="6"/>
  <c r="U147" i="12" s="1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N148" i="6"/>
  <c r="AR16" i="6"/>
  <c r="N16" i="6"/>
  <c r="AR222" i="6"/>
  <c r="AN222" i="6"/>
  <c r="AA221" i="12" s="1"/>
  <c r="AL222" i="6"/>
  <c r="Z221" i="12" s="1"/>
  <c r="AK222" i="6"/>
  <c r="AJ222" i="6"/>
  <c r="Y221" i="12" s="1"/>
  <c r="AH222" i="6"/>
  <c r="U221" i="12" s="1"/>
  <c r="AG222" i="6"/>
  <c r="AF222" i="6"/>
  <c r="AE222" i="6"/>
  <c r="AD222" i="6"/>
  <c r="AC222" i="6"/>
  <c r="AB222" i="6"/>
  <c r="AA222" i="6"/>
  <c r="Z222" i="6"/>
  <c r="Y222" i="6"/>
  <c r="X222" i="6"/>
  <c r="W222" i="6"/>
  <c r="V222" i="6"/>
  <c r="AR300" i="6"/>
  <c r="AN300" i="6"/>
  <c r="AA299" i="12" s="1"/>
  <c r="AL300" i="6"/>
  <c r="Z299" i="12" s="1"/>
  <c r="AK300" i="6"/>
  <c r="AJ300" i="6"/>
  <c r="Y299" i="12" s="1"/>
  <c r="AH300" i="6"/>
  <c r="U299" i="12" s="1"/>
  <c r="AG300" i="6"/>
  <c r="AF300" i="6"/>
  <c r="AE300" i="6"/>
  <c r="AD300" i="6"/>
  <c r="AC300" i="6"/>
  <c r="AB300" i="6"/>
  <c r="AA300" i="6"/>
  <c r="Z300" i="6"/>
  <c r="Y300" i="6"/>
  <c r="X300" i="6"/>
  <c r="W300" i="6"/>
  <c r="V300" i="6"/>
  <c r="BN300" i="6"/>
  <c r="BE300" i="6" s="1"/>
  <c r="BM300" i="6"/>
  <c r="BD300" i="6" s="1"/>
  <c r="BL300" i="6"/>
  <c r="BC300" i="6" s="1"/>
  <c r="BK300" i="6"/>
  <c r="BB300" i="6" s="1"/>
  <c r="BA8" i="6"/>
  <c r="BJ51" i="6"/>
  <c r="BG50" i="12" s="1"/>
  <c r="BI51" i="6"/>
  <c r="BF50" i="12" s="1"/>
  <c r="BH51" i="6"/>
  <c r="BE50" i="12" s="1"/>
  <c r="BG51" i="6"/>
  <c r="BD50" i="12" s="1"/>
  <c r="BF51" i="6"/>
  <c r="BC50" i="12" s="1"/>
  <c r="BJ79" i="6"/>
  <c r="BG78" i="12" s="1"/>
  <c r="BI79" i="6"/>
  <c r="BF78" i="12" s="1"/>
  <c r="BH79" i="6"/>
  <c r="BE78" i="12" s="1"/>
  <c r="BG79" i="6"/>
  <c r="BD78" i="12" s="1"/>
  <c r="BF79" i="6"/>
  <c r="BC78" i="12" s="1"/>
  <c r="BJ90" i="6"/>
  <c r="BG89" i="12" s="1"/>
  <c r="BI90" i="6"/>
  <c r="BF89" i="12" s="1"/>
  <c r="BH90" i="6"/>
  <c r="BE89" i="12" s="1"/>
  <c r="BG90" i="6"/>
  <c r="BD89" i="12" s="1"/>
  <c r="BF90" i="6"/>
  <c r="BC89" i="12" s="1"/>
  <c r="BJ119" i="6"/>
  <c r="BG118" i="12" s="1"/>
  <c r="BI119" i="6"/>
  <c r="BF118" i="12" s="1"/>
  <c r="BH119" i="6"/>
  <c r="BE118" i="12" s="1"/>
  <c r="BG119" i="6"/>
  <c r="BD118" i="12" s="1"/>
  <c r="BF119" i="6"/>
  <c r="BC118" i="12" s="1"/>
  <c r="BA72" i="6"/>
  <c r="BA99" i="6"/>
  <c r="BA212" i="6"/>
  <c r="BA217" i="6"/>
  <c r="BA219" i="6"/>
  <c r="BJ240" i="6"/>
  <c r="BG239" i="12" s="1"/>
  <c r="BI240" i="6"/>
  <c r="BF239" i="12" s="1"/>
  <c r="BH240" i="6"/>
  <c r="BE239" i="12" s="1"/>
  <c r="BG240" i="6"/>
  <c r="BD239" i="12" s="1"/>
  <c r="BF240" i="6"/>
  <c r="BC239" i="12" s="1"/>
  <c r="BJ241" i="6"/>
  <c r="BG240" i="12" s="1"/>
  <c r="BI241" i="6"/>
  <c r="BF240" i="12" s="1"/>
  <c r="BH241" i="6"/>
  <c r="BE240" i="12" s="1"/>
  <c r="BG241" i="6"/>
  <c r="BD240" i="12" s="1"/>
  <c r="BF241" i="6"/>
  <c r="BC240" i="12" s="1"/>
  <c r="BA247" i="6"/>
  <c r="BJ252" i="6"/>
  <c r="BG251" i="12" s="1"/>
  <c r="BI252" i="6"/>
  <c r="BF251" i="12" s="1"/>
  <c r="BH252" i="6"/>
  <c r="BE251" i="12" s="1"/>
  <c r="BG252" i="6"/>
  <c r="BD251" i="12" s="1"/>
  <c r="BF252" i="6"/>
  <c r="BC251" i="12" s="1"/>
  <c r="BJ259" i="6"/>
  <c r="BG258" i="12" s="1"/>
  <c r="BI259" i="6"/>
  <c r="BF258" i="12" s="1"/>
  <c r="BH259" i="6"/>
  <c r="BE258" i="12" s="1"/>
  <c r="BG259" i="6"/>
  <c r="BD258" i="12" s="1"/>
  <c r="BF259" i="6"/>
  <c r="BC258" i="12" s="1"/>
  <c r="BJ258" i="6"/>
  <c r="BG257" i="12" s="1"/>
  <c r="BI258" i="6"/>
  <c r="BF257" i="12" s="1"/>
  <c r="BH258" i="6"/>
  <c r="BE257" i="12" s="1"/>
  <c r="BG258" i="6"/>
  <c r="BD257" i="12" s="1"/>
  <c r="BF258" i="6"/>
  <c r="BC257" i="12" s="1"/>
  <c r="BJ256" i="6"/>
  <c r="BG255" i="12" s="1"/>
  <c r="BI256" i="6"/>
  <c r="BF255" i="12" s="1"/>
  <c r="BH256" i="6"/>
  <c r="BE255" i="12" s="1"/>
  <c r="BG256" i="6"/>
  <c r="BD255" i="12" s="1"/>
  <c r="BF256" i="6"/>
  <c r="BC255" i="12" s="1"/>
  <c r="BJ255" i="6"/>
  <c r="BG254" i="12" s="1"/>
  <c r="BI255" i="6"/>
  <c r="BF254" i="12" s="1"/>
  <c r="BH255" i="6"/>
  <c r="BE254" i="12" s="1"/>
  <c r="BG255" i="6"/>
  <c r="BD254" i="12" s="1"/>
  <c r="BF255" i="6"/>
  <c r="BC254" i="12" s="1"/>
  <c r="BJ270" i="6"/>
  <c r="BG269" i="12" s="1"/>
  <c r="BI270" i="6"/>
  <c r="BF269" i="12" s="1"/>
  <c r="BH270" i="6"/>
  <c r="BE269" i="12" s="1"/>
  <c r="BG270" i="6"/>
  <c r="BD269" i="12" s="1"/>
  <c r="BF270" i="6"/>
  <c r="BC269" i="12" s="1"/>
  <c r="BA227" i="6"/>
  <c r="BD2" i="12"/>
  <c r="BE2" i="12"/>
  <c r="BF2" i="12"/>
  <c r="BG2" i="12"/>
  <c r="BC2" i="12"/>
  <c r="BJ276" i="6"/>
  <c r="BG275" i="12" s="1"/>
  <c r="BI276" i="6"/>
  <c r="BF275" i="12" s="1"/>
  <c r="BH276" i="6"/>
  <c r="BE275" i="12" s="1"/>
  <c r="BG276" i="6"/>
  <c r="BD275" i="12" s="1"/>
  <c r="BF276" i="6"/>
  <c r="BC275" i="12" s="1"/>
  <c r="BA87" i="6"/>
  <c r="BA170" i="6"/>
  <c r="BA35" i="6"/>
  <c r="BA267" i="6"/>
  <c r="BA80" i="6"/>
  <c r="BA116" i="6"/>
  <c r="BA159" i="6"/>
  <c r="BA164" i="6"/>
  <c r="BA224" i="6"/>
  <c r="BA285" i="6"/>
  <c r="BJ288" i="6"/>
  <c r="BG287" i="12" s="1"/>
  <c r="BI288" i="6"/>
  <c r="BF287" i="12" s="1"/>
  <c r="BH288" i="6"/>
  <c r="BE287" i="12" s="1"/>
  <c r="BG288" i="6"/>
  <c r="BD287" i="12" s="1"/>
  <c r="BF288" i="6"/>
  <c r="BC287" i="12" s="1"/>
  <c r="BJ287" i="6"/>
  <c r="BG286" i="12" s="1"/>
  <c r="BI287" i="6"/>
  <c r="BF286" i="12" s="1"/>
  <c r="BH287" i="6"/>
  <c r="BE286" i="12" s="1"/>
  <c r="BG287" i="6"/>
  <c r="BD286" i="12" s="1"/>
  <c r="BF287" i="6"/>
  <c r="BC286" i="12" s="1"/>
  <c r="BJ282" i="6"/>
  <c r="BG281" i="12" s="1"/>
  <c r="BI282" i="6"/>
  <c r="BF281" i="12" s="1"/>
  <c r="BH282" i="6"/>
  <c r="BE281" i="12" s="1"/>
  <c r="BG282" i="6"/>
  <c r="BD281" i="12" s="1"/>
  <c r="BF282" i="6"/>
  <c r="BC281" i="12" s="1"/>
  <c r="BJ273" i="6"/>
  <c r="BG272" i="12" s="1"/>
  <c r="BI273" i="6"/>
  <c r="BF272" i="12" s="1"/>
  <c r="BH273" i="6"/>
  <c r="BE272" i="12" s="1"/>
  <c r="BG273" i="6"/>
  <c r="BD272" i="12" s="1"/>
  <c r="BF273" i="6"/>
  <c r="BC272" i="12" s="1"/>
  <c r="BA243" i="6"/>
  <c r="BJ237" i="6"/>
  <c r="BG236" i="12" s="1"/>
  <c r="BI237" i="6"/>
  <c r="BF236" i="12" s="1"/>
  <c r="BH237" i="6"/>
  <c r="BE236" i="12" s="1"/>
  <c r="BG237" i="6"/>
  <c r="BD236" i="12" s="1"/>
  <c r="BF237" i="6"/>
  <c r="BC236" i="12" s="1"/>
  <c r="BJ216" i="6"/>
  <c r="BG215" i="12" s="1"/>
  <c r="BI216" i="6"/>
  <c r="BF215" i="12" s="1"/>
  <c r="BH216" i="6"/>
  <c r="BE215" i="12" s="1"/>
  <c r="BG216" i="6"/>
  <c r="BD215" i="12" s="1"/>
  <c r="BF216" i="6"/>
  <c r="BC215" i="12" s="1"/>
  <c r="BJ213" i="6"/>
  <c r="BG212" i="12" s="1"/>
  <c r="BI213" i="6"/>
  <c r="BF212" i="12" s="1"/>
  <c r="BH213" i="6"/>
  <c r="BE212" i="12" s="1"/>
  <c r="BG213" i="6"/>
  <c r="BD212" i="12" s="1"/>
  <c r="BF213" i="6"/>
  <c r="BC212" i="12" s="1"/>
  <c r="BJ203" i="6"/>
  <c r="BG202" i="12" s="1"/>
  <c r="BI203" i="6"/>
  <c r="BF202" i="12" s="1"/>
  <c r="BH203" i="6"/>
  <c r="BE202" i="12" s="1"/>
  <c r="BG203" i="6"/>
  <c r="BD202" i="12" s="1"/>
  <c r="BF203" i="6"/>
  <c r="BC202" i="12" s="1"/>
  <c r="BJ200" i="6"/>
  <c r="BG199" i="12" s="1"/>
  <c r="BI200" i="6"/>
  <c r="BF199" i="12" s="1"/>
  <c r="BH200" i="6"/>
  <c r="BE199" i="12" s="1"/>
  <c r="BG200" i="6"/>
  <c r="BD199" i="12" s="1"/>
  <c r="BF200" i="6"/>
  <c r="BC199" i="12" s="1"/>
  <c r="BJ194" i="6"/>
  <c r="BG193" i="12" s="1"/>
  <c r="BI194" i="6"/>
  <c r="BF193" i="12" s="1"/>
  <c r="BH194" i="6"/>
  <c r="BE193" i="12" s="1"/>
  <c r="BG194" i="6"/>
  <c r="BD193" i="12" s="1"/>
  <c r="BF194" i="6"/>
  <c r="BC193" i="12" s="1"/>
  <c r="BJ160" i="6"/>
  <c r="BG159" i="12" s="1"/>
  <c r="BI160" i="6"/>
  <c r="BF159" i="12" s="1"/>
  <c r="BH160" i="6"/>
  <c r="BE159" i="12" s="1"/>
  <c r="BG160" i="6"/>
  <c r="BD159" i="12" s="1"/>
  <c r="BF160" i="6"/>
  <c r="BC159" i="12" s="1"/>
  <c r="BJ154" i="6"/>
  <c r="BG153" i="12" s="1"/>
  <c r="BI154" i="6"/>
  <c r="BF153" i="12" s="1"/>
  <c r="BH154" i="6"/>
  <c r="BE153" i="12" s="1"/>
  <c r="BG154" i="6"/>
  <c r="BD153" i="12" s="1"/>
  <c r="BF154" i="6"/>
  <c r="BC153" i="12" s="1"/>
  <c r="BJ147" i="6"/>
  <c r="BG146" i="12" s="1"/>
  <c r="BI147" i="6"/>
  <c r="BF146" i="12" s="1"/>
  <c r="BH147" i="6"/>
  <c r="BE146" i="12" s="1"/>
  <c r="BG147" i="6"/>
  <c r="BD146" i="12" s="1"/>
  <c r="BF147" i="6"/>
  <c r="BC146" i="12" s="1"/>
  <c r="BJ142" i="6"/>
  <c r="BG141" i="12" s="1"/>
  <c r="BI142" i="6"/>
  <c r="BF141" i="12" s="1"/>
  <c r="BH142" i="6"/>
  <c r="BE141" i="12" s="1"/>
  <c r="BG142" i="6"/>
  <c r="BD141" i="12" s="1"/>
  <c r="BF142" i="6"/>
  <c r="BC141" i="12" s="1"/>
  <c r="BJ141" i="6"/>
  <c r="BG140" i="12" s="1"/>
  <c r="BI141" i="6"/>
  <c r="BF140" i="12" s="1"/>
  <c r="BH141" i="6"/>
  <c r="BE140" i="12" s="1"/>
  <c r="BG141" i="6"/>
  <c r="BD140" i="12" s="1"/>
  <c r="BF141" i="6"/>
  <c r="BC140" i="12" s="1"/>
  <c r="BJ131" i="6"/>
  <c r="BG130" i="12" s="1"/>
  <c r="BI131" i="6"/>
  <c r="BF130" i="12" s="1"/>
  <c r="BH131" i="6"/>
  <c r="BE130" i="12" s="1"/>
  <c r="BG131" i="6"/>
  <c r="BD130" i="12" s="1"/>
  <c r="BF131" i="6"/>
  <c r="BC130" i="12" s="1"/>
  <c r="BJ117" i="6"/>
  <c r="BG116" i="12" s="1"/>
  <c r="BI117" i="6"/>
  <c r="BF116" i="12" s="1"/>
  <c r="BH117" i="6"/>
  <c r="BE116" i="12" s="1"/>
  <c r="BG117" i="6"/>
  <c r="BD116" i="12" s="1"/>
  <c r="BF117" i="6"/>
  <c r="BC116" i="12" s="1"/>
  <c r="BJ92" i="6"/>
  <c r="BG91" i="12" s="1"/>
  <c r="BI92" i="6"/>
  <c r="BF91" i="12" s="1"/>
  <c r="BH92" i="6"/>
  <c r="BE91" i="12" s="1"/>
  <c r="BG92" i="6"/>
  <c r="BD91" i="12" s="1"/>
  <c r="BF92" i="6"/>
  <c r="BC91" i="12" s="1"/>
  <c r="BJ91" i="6"/>
  <c r="BG90" i="12" s="1"/>
  <c r="BI91" i="6"/>
  <c r="BF90" i="12" s="1"/>
  <c r="BH91" i="6"/>
  <c r="BE90" i="12" s="1"/>
  <c r="BG91" i="6"/>
  <c r="BD90" i="12" s="1"/>
  <c r="BF91" i="6"/>
  <c r="BC90" i="12" s="1"/>
  <c r="BJ83" i="6"/>
  <c r="BG82" i="12" s="1"/>
  <c r="BI83" i="6"/>
  <c r="BF82" i="12" s="1"/>
  <c r="BH83" i="6"/>
  <c r="BE82" i="12" s="1"/>
  <c r="BG83" i="6"/>
  <c r="BD82" i="12" s="1"/>
  <c r="BF83" i="6"/>
  <c r="BC82" i="12" s="1"/>
  <c r="BJ74" i="6"/>
  <c r="BG73" i="12" s="1"/>
  <c r="BI74" i="6"/>
  <c r="BF73" i="12" s="1"/>
  <c r="BH74" i="6"/>
  <c r="BE73" i="12" s="1"/>
  <c r="BG74" i="6"/>
  <c r="BD73" i="12" s="1"/>
  <c r="BF74" i="6"/>
  <c r="BC73" i="12" s="1"/>
  <c r="BJ73" i="6"/>
  <c r="BG72" i="12" s="1"/>
  <c r="BI73" i="6"/>
  <c r="BF72" i="12" s="1"/>
  <c r="BH73" i="6"/>
  <c r="BE72" i="12" s="1"/>
  <c r="BG73" i="6"/>
  <c r="BD72" i="12" s="1"/>
  <c r="BF73" i="6"/>
  <c r="BC72" i="12" s="1"/>
  <c r="BJ63" i="6"/>
  <c r="BG62" i="12" s="1"/>
  <c r="BI63" i="6"/>
  <c r="BF62" i="12" s="1"/>
  <c r="BH63" i="6"/>
  <c r="BE62" i="12" s="1"/>
  <c r="BG63" i="6"/>
  <c r="BD62" i="12" s="1"/>
  <c r="BF63" i="6"/>
  <c r="BC62" i="12" s="1"/>
  <c r="BJ39" i="6"/>
  <c r="BG38" i="12" s="1"/>
  <c r="BI39" i="6"/>
  <c r="BF38" i="12" s="1"/>
  <c r="BH39" i="6"/>
  <c r="BE38" i="12" s="1"/>
  <c r="BG39" i="6"/>
  <c r="BD38" i="12" s="1"/>
  <c r="BF39" i="6"/>
  <c r="BC38" i="12" s="1"/>
  <c r="BJ34" i="6"/>
  <c r="BG33" i="12" s="1"/>
  <c r="BI34" i="6"/>
  <c r="BF33" i="12" s="1"/>
  <c r="BH34" i="6"/>
  <c r="BE33" i="12" s="1"/>
  <c r="BG34" i="6"/>
  <c r="BD33" i="12" s="1"/>
  <c r="BF34" i="6"/>
  <c r="BC33" i="12" s="1"/>
  <c r="BJ32" i="6"/>
  <c r="BG31" i="12" s="1"/>
  <c r="BI32" i="6"/>
  <c r="BF31" i="12" s="1"/>
  <c r="BH32" i="6"/>
  <c r="BE31" i="12" s="1"/>
  <c r="BG32" i="6"/>
  <c r="BD31" i="12" s="1"/>
  <c r="BF32" i="6"/>
  <c r="BC31" i="12" s="1"/>
  <c r="BG17" i="6"/>
  <c r="BD16" i="12" s="1"/>
  <c r="BH17" i="6"/>
  <c r="BE16" i="12" s="1"/>
  <c r="BI17" i="6"/>
  <c r="BF16" i="12" s="1"/>
  <c r="BJ17" i="6"/>
  <c r="BG16" i="12" s="1"/>
  <c r="BJ31" i="6"/>
  <c r="BG30" i="12" s="1"/>
  <c r="BI31" i="6"/>
  <c r="BF30" i="12" s="1"/>
  <c r="BH31" i="6"/>
  <c r="BE30" i="12" s="1"/>
  <c r="BG31" i="6"/>
  <c r="BD30" i="12" s="1"/>
  <c r="BF31" i="6"/>
  <c r="BC30" i="12" s="1"/>
  <c r="BJ21" i="6"/>
  <c r="BG20" i="12" s="1"/>
  <c r="BI21" i="6"/>
  <c r="BF20" i="12" s="1"/>
  <c r="BH21" i="6"/>
  <c r="BE20" i="12" s="1"/>
  <c r="BG21" i="6"/>
  <c r="BD20" i="12" s="1"/>
  <c r="BF21" i="6"/>
  <c r="BC20" i="12" s="1"/>
  <c r="BG162" i="6"/>
  <c r="BD161" i="12" s="1"/>
  <c r="BH162" i="6"/>
  <c r="BE161" i="12" s="1"/>
  <c r="BI162" i="6"/>
  <c r="BF161" i="12" s="1"/>
  <c r="BJ162" i="6"/>
  <c r="BG161" i="12" s="1"/>
  <c r="BF162" i="6"/>
  <c r="BC161" i="12" s="1"/>
  <c r="BF17" i="6"/>
  <c r="BC16" i="12" s="1"/>
  <c r="BK4" i="6"/>
  <c r="BL4" i="6"/>
  <c r="BM4" i="6"/>
  <c r="BN4" i="6"/>
  <c r="BK6" i="6"/>
  <c r="BL6" i="6"/>
  <c r="BM6" i="6"/>
  <c r="BN6" i="6"/>
  <c r="BK8" i="6"/>
  <c r="BB8" i="6" s="1"/>
  <c r="BL8" i="6"/>
  <c r="BC8" i="6" s="1"/>
  <c r="BM8" i="6"/>
  <c r="BD8" i="6" s="1"/>
  <c r="BN8" i="6"/>
  <c r="BE8" i="6" s="1"/>
  <c r="BK9" i="6"/>
  <c r="BL9" i="6"/>
  <c r="BM9" i="6"/>
  <c r="BN9" i="6"/>
  <c r="BK18" i="6"/>
  <c r="BL18" i="6"/>
  <c r="BM18" i="6"/>
  <c r="BN18" i="6"/>
  <c r="BK28" i="6"/>
  <c r="BL28" i="6"/>
  <c r="BM28" i="6"/>
  <c r="BN28" i="6"/>
  <c r="BK30" i="6"/>
  <c r="BL30" i="6"/>
  <c r="BM30" i="6"/>
  <c r="BN30" i="6"/>
  <c r="BK45" i="6"/>
  <c r="BL45" i="6"/>
  <c r="BM45" i="6"/>
  <c r="BN45" i="6"/>
  <c r="BK48" i="6"/>
  <c r="BL48" i="6"/>
  <c r="BM48" i="6"/>
  <c r="BN48" i="6"/>
  <c r="BK50" i="6"/>
  <c r="BL50" i="6"/>
  <c r="BM50" i="6"/>
  <c r="BN50" i="6"/>
  <c r="BK72" i="6"/>
  <c r="BB72" i="6" s="1"/>
  <c r="BL72" i="6"/>
  <c r="BC72" i="6" s="1"/>
  <c r="BM72" i="6"/>
  <c r="BD72" i="6" s="1"/>
  <c r="BN72" i="6"/>
  <c r="BE72" i="6" s="1"/>
  <c r="BK80" i="6"/>
  <c r="BB80" i="6" s="1"/>
  <c r="BL80" i="6"/>
  <c r="BC80" i="6" s="1"/>
  <c r="BM80" i="6"/>
  <c r="BD80" i="6" s="1"/>
  <c r="BN80" i="6"/>
  <c r="BE80" i="6" s="1"/>
  <c r="BK87" i="6"/>
  <c r="BL87" i="6"/>
  <c r="BM87" i="6"/>
  <c r="BN87" i="6"/>
  <c r="BK99" i="6"/>
  <c r="BL99" i="6"/>
  <c r="BM99" i="6"/>
  <c r="BN99" i="6"/>
  <c r="BK102" i="6"/>
  <c r="BL102" i="6"/>
  <c r="BM102" i="6"/>
  <c r="BN102" i="6"/>
  <c r="BK105" i="6"/>
  <c r="BL105" i="6"/>
  <c r="BM105" i="6"/>
  <c r="BN105" i="6"/>
  <c r="BK111" i="6"/>
  <c r="BL111" i="6"/>
  <c r="BM111" i="6"/>
  <c r="BN111" i="6"/>
  <c r="BK116" i="6"/>
  <c r="BB116" i="6" s="1"/>
  <c r="BL116" i="6"/>
  <c r="BC116" i="6" s="1"/>
  <c r="BM116" i="6"/>
  <c r="BD116" i="6" s="1"/>
  <c r="BN116" i="6"/>
  <c r="BE116" i="6" s="1"/>
  <c r="BK139" i="6"/>
  <c r="BL139" i="6"/>
  <c r="BM139" i="6"/>
  <c r="BN139" i="6"/>
  <c r="BK140" i="6"/>
  <c r="BB140" i="6" s="1"/>
  <c r="BL140" i="6"/>
  <c r="BC140" i="6" s="1"/>
  <c r="BM140" i="6"/>
  <c r="BD140" i="6" s="1"/>
  <c r="BN140" i="6"/>
  <c r="BE140" i="6" s="1"/>
  <c r="BK146" i="6"/>
  <c r="BB146" i="6" s="1"/>
  <c r="BL146" i="6"/>
  <c r="BC146" i="6" s="1"/>
  <c r="BM146" i="6"/>
  <c r="BD146" i="6" s="1"/>
  <c r="BN146" i="6"/>
  <c r="BE146" i="6" s="1"/>
  <c r="BK151" i="6"/>
  <c r="BB151" i="6" s="1"/>
  <c r="BL151" i="6"/>
  <c r="BC151" i="6" s="1"/>
  <c r="BM151" i="6"/>
  <c r="BD151" i="6" s="1"/>
  <c r="BN151" i="6"/>
  <c r="BE151" i="6" s="1"/>
  <c r="BK158" i="6"/>
  <c r="BB158" i="6" s="1"/>
  <c r="BL158" i="6"/>
  <c r="BC158" i="6" s="1"/>
  <c r="BM158" i="6"/>
  <c r="BD158" i="6" s="1"/>
  <c r="BN158" i="6"/>
  <c r="BE158" i="6" s="1"/>
  <c r="BK159" i="6"/>
  <c r="BB159" i="6" s="1"/>
  <c r="BL159" i="6"/>
  <c r="BC159" i="6" s="1"/>
  <c r="BM159" i="6"/>
  <c r="BD159" i="6" s="1"/>
  <c r="BN159" i="6"/>
  <c r="BE159" i="6" s="1"/>
  <c r="BK164" i="6"/>
  <c r="BB164" i="6" s="1"/>
  <c r="BL164" i="6"/>
  <c r="BC164" i="6" s="1"/>
  <c r="BM164" i="6"/>
  <c r="BD164" i="6" s="1"/>
  <c r="BN164" i="6"/>
  <c r="BE164" i="6" s="1"/>
  <c r="BK161" i="6"/>
  <c r="BL161" i="6"/>
  <c r="BM161" i="6"/>
  <c r="BN161" i="6"/>
  <c r="BK169" i="6"/>
  <c r="BL169" i="6"/>
  <c r="BM169" i="6"/>
  <c r="BN169" i="6"/>
  <c r="BK170" i="6"/>
  <c r="BL170" i="6"/>
  <c r="BM170" i="6"/>
  <c r="BN170" i="6"/>
  <c r="BK171" i="6"/>
  <c r="BB171" i="6" s="1"/>
  <c r="BL171" i="6"/>
  <c r="BC171" i="6" s="1"/>
  <c r="BM171" i="6"/>
  <c r="BD171" i="6" s="1"/>
  <c r="BN171" i="6"/>
  <c r="BE171" i="6" s="1"/>
  <c r="BK176" i="6"/>
  <c r="BB176" i="6" s="1"/>
  <c r="BL176" i="6"/>
  <c r="BC176" i="6" s="1"/>
  <c r="BM176" i="6"/>
  <c r="BD176" i="6" s="1"/>
  <c r="BN176" i="6"/>
  <c r="BE176" i="6" s="1"/>
  <c r="BK183" i="6"/>
  <c r="BB183" i="6" s="1"/>
  <c r="BL183" i="6"/>
  <c r="BC183" i="6" s="1"/>
  <c r="BM183" i="6"/>
  <c r="BD183" i="6" s="1"/>
  <c r="BN183" i="6"/>
  <c r="BE183" i="6" s="1"/>
  <c r="BK187" i="6"/>
  <c r="BL187" i="6"/>
  <c r="BM187" i="6"/>
  <c r="BN187" i="6"/>
  <c r="BK199" i="6"/>
  <c r="BB199" i="6" s="1"/>
  <c r="BL199" i="6"/>
  <c r="BC199" i="6" s="1"/>
  <c r="BM199" i="6"/>
  <c r="BD199" i="6" s="1"/>
  <c r="BN199" i="6"/>
  <c r="BE199" i="6" s="1"/>
  <c r="BK204" i="6"/>
  <c r="BB204" i="6" s="1"/>
  <c r="BL204" i="6"/>
  <c r="BC204" i="6" s="1"/>
  <c r="BM204" i="6"/>
  <c r="BD204" i="6" s="1"/>
  <c r="BN204" i="6"/>
  <c r="BE204" i="6" s="1"/>
  <c r="BK206" i="6"/>
  <c r="BB206" i="6" s="1"/>
  <c r="BL206" i="6"/>
  <c r="BC206" i="6" s="1"/>
  <c r="BM206" i="6"/>
  <c r="BD206" i="6" s="1"/>
  <c r="BN206" i="6"/>
  <c r="BE206" i="6" s="1"/>
  <c r="BK212" i="6"/>
  <c r="BB212" i="6" s="1"/>
  <c r="BL212" i="6"/>
  <c r="BC212" i="6" s="1"/>
  <c r="BM212" i="6"/>
  <c r="BD212" i="6" s="1"/>
  <c r="BN212" i="6"/>
  <c r="BE212" i="6" s="1"/>
  <c r="BK217" i="6"/>
  <c r="BB217" i="6" s="1"/>
  <c r="BL217" i="6"/>
  <c r="BC217" i="6" s="1"/>
  <c r="BM217" i="6"/>
  <c r="BD217" i="6" s="1"/>
  <c r="BN217" i="6"/>
  <c r="BE217" i="6" s="1"/>
  <c r="BK218" i="6"/>
  <c r="BL218" i="6"/>
  <c r="BM218" i="6"/>
  <c r="BN218" i="6"/>
  <c r="BK219" i="6"/>
  <c r="BB219" i="6" s="1"/>
  <c r="BL219" i="6"/>
  <c r="BC219" i="6" s="1"/>
  <c r="BM219" i="6"/>
  <c r="BD219" i="6" s="1"/>
  <c r="BN219" i="6"/>
  <c r="BE219" i="6" s="1"/>
  <c r="BK224" i="6"/>
  <c r="BB224" i="6" s="1"/>
  <c r="BL224" i="6"/>
  <c r="BC224" i="6" s="1"/>
  <c r="BM224" i="6"/>
  <c r="BD224" i="6" s="1"/>
  <c r="BN224" i="6"/>
  <c r="BE224" i="6" s="1"/>
  <c r="BK227" i="6"/>
  <c r="BB227" i="6" s="1"/>
  <c r="BL227" i="6"/>
  <c r="BC227" i="6" s="1"/>
  <c r="BM227" i="6"/>
  <c r="BD227" i="6" s="1"/>
  <c r="BN227" i="6"/>
  <c r="BE227" i="6" s="1"/>
  <c r="BK229" i="6"/>
  <c r="BB229" i="6" s="1"/>
  <c r="BL229" i="6"/>
  <c r="BC229" i="6" s="1"/>
  <c r="BM229" i="6"/>
  <c r="BD229" i="6" s="1"/>
  <c r="BN229" i="6"/>
  <c r="BE229" i="6" s="1"/>
  <c r="BK243" i="6"/>
  <c r="BB243" i="6" s="1"/>
  <c r="BL243" i="6"/>
  <c r="BC243" i="6" s="1"/>
  <c r="BM243" i="6"/>
  <c r="BD243" i="6" s="1"/>
  <c r="BN243" i="6"/>
  <c r="BE243" i="6" s="1"/>
  <c r="BK247" i="6"/>
  <c r="BB247" i="6" s="1"/>
  <c r="BL247" i="6"/>
  <c r="BC247" i="6" s="1"/>
  <c r="BM247" i="6"/>
  <c r="BD247" i="6" s="1"/>
  <c r="BN247" i="6"/>
  <c r="BE247" i="6" s="1"/>
  <c r="BK249" i="6"/>
  <c r="BB249" i="6" s="1"/>
  <c r="BL249" i="6"/>
  <c r="BC249" i="6" s="1"/>
  <c r="BM249" i="6"/>
  <c r="BD249" i="6" s="1"/>
  <c r="BN249" i="6"/>
  <c r="BE249" i="6" s="1"/>
  <c r="BK251" i="6"/>
  <c r="BB251" i="6" s="1"/>
  <c r="BL251" i="6"/>
  <c r="BC251" i="6" s="1"/>
  <c r="BM251" i="6"/>
  <c r="BD251" i="6" s="1"/>
  <c r="BN251" i="6"/>
  <c r="BE251" i="6" s="1"/>
  <c r="BK260" i="6"/>
  <c r="BL260" i="6"/>
  <c r="BM260" i="6"/>
  <c r="BN260" i="6"/>
  <c r="BK261" i="6"/>
  <c r="BB261" i="6" s="1"/>
  <c r="BL261" i="6"/>
  <c r="BC261" i="6" s="1"/>
  <c r="BM261" i="6"/>
  <c r="BD261" i="6" s="1"/>
  <c r="BN261" i="6"/>
  <c r="BE261" i="6" s="1"/>
  <c r="BK267" i="6"/>
  <c r="BB267" i="6" s="1"/>
  <c r="BL267" i="6"/>
  <c r="BC267" i="6" s="1"/>
  <c r="BM267" i="6"/>
  <c r="BD267" i="6" s="1"/>
  <c r="BN267" i="6"/>
  <c r="BE267" i="6" s="1"/>
  <c r="BK271" i="6"/>
  <c r="BL271" i="6"/>
  <c r="BM271" i="6"/>
  <c r="BN271" i="6"/>
  <c r="BK274" i="6"/>
  <c r="BB274" i="6" s="1"/>
  <c r="BL274" i="6"/>
  <c r="BC274" i="6" s="1"/>
  <c r="BM274" i="6"/>
  <c r="BD274" i="6" s="1"/>
  <c r="BN274" i="6"/>
  <c r="BE274" i="6" s="1"/>
  <c r="BK278" i="6"/>
  <c r="BL278" i="6"/>
  <c r="BM278" i="6"/>
  <c r="BN278" i="6"/>
  <c r="BK279" i="6"/>
  <c r="BL279" i="6"/>
  <c r="BM279" i="6"/>
  <c r="BN279" i="6"/>
  <c r="BK280" i="6"/>
  <c r="BL280" i="6"/>
  <c r="BM280" i="6"/>
  <c r="BN280" i="6"/>
  <c r="BK285" i="6"/>
  <c r="BB285" i="6" s="1"/>
  <c r="BL285" i="6"/>
  <c r="BC285" i="6" s="1"/>
  <c r="BM285" i="6"/>
  <c r="BD285" i="6" s="1"/>
  <c r="BN285" i="6"/>
  <c r="BE285" i="6" s="1"/>
  <c r="BK291" i="6"/>
  <c r="BB291" i="6" s="1"/>
  <c r="BL291" i="6"/>
  <c r="BC291" i="6" s="1"/>
  <c r="BM291" i="6"/>
  <c r="BD291" i="6" s="1"/>
  <c r="BN291" i="6"/>
  <c r="BE291" i="6" s="1"/>
  <c r="BK292" i="6"/>
  <c r="BL292" i="6"/>
  <c r="BM292" i="6"/>
  <c r="BN292" i="6"/>
  <c r="BK295" i="6"/>
  <c r="BB295" i="6" s="1"/>
  <c r="BL295" i="6"/>
  <c r="BC295" i="6" s="1"/>
  <c r="BM295" i="6"/>
  <c r="BD295" i="6" s="1"/>
  <c r="BN295" i="6"/>
  <c r="BE295" i="6" s="1"/>
  <c r="BK305" i="6"/>
  <c r="BL305" i="6"/>
  <c r="BM305" i="6"/>
  <c r="BN305" i="6"/>
  <c r="BN3" i="6"/>
  <c r="BM3" i="6"/>
  <c r="BL3" i="6"/>
  <c r="BK3" i="6"/>
  <c r="N243" i="6"/>
  <c r="AR72" i="6"/>
  <c r="AN72" i="6"/>
  <c r="AA71" i="12" s="1"/>
  <c r="AL72" i="6"/>
  <c r="Z71" i="12" s="1"/>
  <c r="AK72" i="6"/>
  <c r="AJ72" i="6"/>
  <c r="Y71" i="12" s="1"/>
  <c r="AH72" i="6"/>
  <c r="U71" i="12" s="1"/>
  <c r="AG72" i="6"/>
  <c r="AF72" i="6"/>
  <c r="AE72" i="6"/>
  <c r="AD72" i="6"/>
  <c r="AC72" i="6"/>
  <c r="AB72" i="6"/>
  <c r="AA72" i="6"/>
  <c r="Z72" i="6"/>
  <c r="Y72" i="6"/>
  <c r="X72" i="6"/>
  <c r="W72" i="6"/>
  <c r="V72" i="6"/>
  <c r="N72" i="6"/>
  <c r="AR285" i="6"/>
  <c r="AN285" i="6"/>
  <c r="AA284" i="12" s="1"/>
  <c r="AL285" i="6"/>
  <c r="Z284" i="12" s="1"/>
  <c r="AK285" i="6"/>
  <c r="AJ285" i="6"/>
  <c r="Y284" i="12" s="1"/>
  <c r="AH285" i="6"/>
  <c r="U284" i="12" s="1"/>
  <c r="AG285" i="6"/>
  <c r="AF285" i="6"/>
  <c r="AE285" i="6"/>
  <c r="AD285" i="6"/>
  <c r="AC285" i="6"/>
  <c r="AB285" i="6"/>
  <c r="AA285" i="6"/>
  <c r="Z285" i="6"/>
  <c r="Y285" i="6"/>
  <c r="X285" i="6"/>
  <c r="W285" i="6"/>
  <c r="V285" i="6"/>
  <c r="AR243" i="6"/>
  <c r="AN243" i="6"/>
  <c r="AA242" i="12" s="1"/>
  <c r="AL243" i="6"/>
  <c r="Z242" i="12" s="1"/>
  <c r="AK243" i="6"/>
  <c r="AJ243" i="6"/>
  <c r="Y242" i="12" s="1"/>
  <c r="AH243" i="6"/>
  <c r="U242" i="12" s="1"/>
  <c r="AG243" i="6"/>
  <c r="AF243" i="6"/>
  <c r="AE243" i="6"/>
  <c r="AD243" i="6"/>
  <c r="AC243" i="6"/>
  <c r="AB243" i="6"/>
  <c r="AA243" i="6"/>
  <c r="Z243" i="6"/>
  <c r="Y243" i="6"/>
  <c r="X243" i="6"/>
  <c r="W243" i="6"/>
  <c r="V243" i="6"/>
  <c r="AR35" i="6"/>
  <c r="AM35" i="6"/>
  <c r="AK35" i="6"/>
  <c r="AH35" i="6"/>
  <c r="U34" i="12" s="1"/>
  <c r="N35" i="6"/>
  <c r="AR219" i="6"/>
  <c r="AN219" i="6"/>
  <c r="AA218" i="12" s="1"/>
  <c r="AL219" i="6"/>
  <c r="Z218" i="12" s="1"/>
  <c r="AK219" i="6"/>
  <c r="AJ219" i="6"/>
  <c r="Y218" i="12" s="1"/>
  <c r="AH219" i="6"/>
  <c r="U218" i="12" s="1"/>
  <c r="AG219" i="6"/>
  <c r="AF219" i="6"/>
  <c r="AE219" i="6"/>
  <c r="AD219" i="6"/>
  <c r="AC219" i="6"/>
  <c r="AB219" i="6"/>
  <c r="AA219" i="6"/>
  <c r="Z219" i="6"/>
  <c r="Y219" i="6"/>
  <c r="X219" i="6"/>
  <c r="W219" i="6"/>
  <c r="V219" i="6"/>
  <c r="N219" i="6"/>
  <c r="AR99" i="6"/>
  <c r="AN99" i="6"/>
  <c r="AA98" i="12" s="1"/>
  <c r="AL99" i="6"/>
  <c r="Z98" i="12" s="1"/>
  <c r="AK99" i="6"/>
  <c r="AJ99" i="6"/>
  <c r="Y98" i="12" s="1"/>
  <c r="AH99" i="6"/>
  <c r="U98" i="12" s="1"/>
  <c r="AG99" i="6"/>
  <c r="AF99" i="6"/>
  <c r="AE99" i="6"/>
  <c r="AD99" i="6"/>
  <c r="AC99" i="6"/>
  <c r="AB99" i="6"/>
  <c r="AA99" i="6"/>
  <c r="Z99" i="6"/>
  <c r="Y99" i="6"/>
  <c r="X99" i="6"/>
  <c r="W99" i="6"/>
  <c r="V99" i="6"/>
  <c r="N99" i="6"/>
  <c r="AR116" i="6"/>
  <c r="AN116" i="6"/>
  <c r="AA115" i="12" s="1"/>
  <c r="AL116" i="6"/>
  <c r="Z115" i="12" s="1"/>
  <c r="AK116" i="6"/>
  <c r="AJ116" i="6"/>
  <c r="Y115" i="12" s="1"/>
  <c r="AH116" i="6"/>
  <c r="U115" i="12" s="1"/>
  <c r="AG116" i="6"/>
  <c r="AF116" i="6"/>
  <c r="AE116" i="6"/>
  <c r="AD116" i="6"/>
  <c r="AC116" i="6"/>
  <c r="AB116" i="6"/>
  <c r="AA116" i="6"/>
  <c r="Z116" i="6"/>
  <c r="Y116" i="6"/>
  <c r="X116" i="6"/>
  <c r="W116" i="6"/>
  <c r="V116" i="6"/>
  <c r="N116" i="6"/>
  <c r="AR69" i="6"/>
  <c r="AN69" i="6"/>
  <c r="AA68" i="12" s="1"/>
  <c r="AL69" i="6"/>
  <c r="Z68" i="12" s="1"/>
  <c r="AK69" i="6"/>
  <c r="AJ69" i="6"/>
  <c r="Y68" i="12" s="1"/>
  <c r="AH69" i="6"/>
  <c r="U68" i="12" s="1"/>
  <c r="AG69" i="6"/>
  <c r="AF69" i="6"/>
  <c r="AE69" i="6"/>
  <c r="AD69" i="6"/>
  <c r="AC69" i="6"/>
  <c r="AB69" i="6"/>
  <c r="AA69" i="6"/>
  <c r="Z69" i="6"/>
  <c r="Y69" i="6"/>
  <c r="X69" i="6"/>
  <c r="W69" i="6"/>
  <c r="V69" i="6"/>
  <c r="N69" i="6"/>
  <c r="AR228" i="6"/>
  <c r="AN228" i="6"/>
  <c r="AA227" i="12" s="1"/>
  <c r="AL228" i="6"/>
  <c r="Z227" i="12" s="1"/>
  <c r="AK228" i="6"/>
  <c r="AJ228" i="6"/>
  <c r="Y227" i="12" s="1"/>
  <c r="AH228" i="6"/>
  <c r="U227" i="12" s="1"/>
  <c r="AG228" i="6"/>
  <c r="AF228" i="6"/>
  <c r="AE228" i="6"/>
  <c r="AD228" i="6"/>
  <c r="AC228" i="6"/>
  <c r="AB228" i="6"/>
  <c r="AA228" i="6"/>
  <c r="Z228" i="6"/>
  <c r="Y228" i="6"/>
  <c r="X228" i="6"/>
  <c r="W228" i="6"/>
  <c r="V228" i="6"/>
  <c r="N228" i="6"/>
  <c r="AR199" i="6"/>
  <c r="AN199" i="6"/>
  <c r="AA198" i="12" s="1"/>
  <c r="AL199" i="6"/>
  <c r="Z198" i="12" s="1"/>
  <c r="AK199" i="6"/>
  <c r="AJ199" i="6"/>
  <c r="Y198" i="12" s="1"/>
  <c r="AH199" i="6"/>
  <c r="U198" i="12" s="1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N199" i="6"/>
  <c r="AR96" i="6"/>
  <c r="AN96" i="6"/>
  <c r="AA95" i="12" s="1"/>
  <c r="AL96" i="6"/>
  <c r="Z95" i="12" s="1"/>
  <c r="AK96" i="6"/>
  <c r="AJ96" i="6"/>
  <c r="Y95" i="12" s="1"/>
  <c r="AH96" i="6"/>
  <c r="U95" i="12" s="1"/>
  <c r="AG96" i="6"/>
  <c r="AF96" i="6"/>
  <c r="AE96" i="6"/>
  <c r="AD96" i="6"/>
  <c r="AC96" i="6"/>
  <c r="AB96" i="6"/>
  <c r="AA96" i="6"/>
  <c r="Z96" i="6"/>
  <c r="Y96" i="6"/>
  <c r="X96" i="6"/>
  <c r="W96" i="6"/>
  <c r="V96" i="6"/>
  <c r="N96" i="6"/>
  <c r="AR307" i="6"/>
  <c r="AN307" i="6"/>
  <c r="AA306" i="12" s="1"/>
  <c r="AL307" i="6"/>
  <c r="Z306" i="12" s="1"/>
  <c r="AK307" i="6"/>
  <c r="AJ307" i="6"/>
  <c r="Y306" i="12" s="1"/>
  <c r="AH307" i="6"/>
  <c r="U306" i="12" s="1"/>
  <c r="AG307" i="6"/>
  <c r="AF307" i="6"/>
  <c r="AE307" i="6"/>
  <c r="AD307" i="6"/>
  <c r="AC307" i="6"/>
  <c r="AB307" i="6"/>
  <c r="AA307" i="6"/>
  <c r="Z307" i="6"/>
  <c r="Y307" i="6"/>
  <c r="X307" i="6"/>
  <c r="W307" i="6"/>
  <c r="V307" i="6"/>
  <c r="N307" i="6"/>
  <c r="AR153" i="6"/>
  <c r="AN153" i="6"/>
  <c r="AA152" i="12" s="1"/>
  <c r="AL153" i="6"/>
  <c r="Z152" i="12" s="1"/>
  <c r="AK153" i="6"/>
  <c r="AJ153" i="6"/>
  <c r="Y152" i="12" s="1"/>
  <c r="AH153" i="6"/>
  <c r="U152" i="12" s="1"/>
  <c r="AG153" i="6"/>
  <c r="AF153" i="6"/>
  <c r="AE153" i="6"/>
  <c r="AD153" i="6"/>
  <c r="AC153" i="6"/>
  <c r="AB153" i="6"/>
  <c r="AA153" i="6"/>
  <c r="Z153" i="6"/>
  <c r="Y153" i="6"/>
  <c r="X153" i="6"/>
  <c r="W153" i="6"/>
  <c r="V153" i="6"/>
  <c r="N153" i="6"/>
  <c r="N43" i="6"/>
  <c r="AR130" i="6"/>
  <c r="AN118" i="6"/>
  <c r="AA117" i="12" s="1"/>
  <c r="AL118" i="6"/>
  <c r="Z117" i="12" s="1"/>
  <c r="AK118" i="6"/>
  <c r="AJ118" i="6"/>
  <c r="Y117" i="12" s="1"/>
  <c r="AH118" i="6"/>
  <c r="U117" i="12" s="1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AN130" i="6"/>
  <c r="AA129" i="12" s="1"/>
  <c r="AL130" i="6"/>
  <c r="Z129" i="12" s="1"/>
  <c r="AK130" i="6"/>
  <c r="AJ130" i="6"/>
  <c r="Y129" i="12" s="1"/>
  <c r="AH130" i="6"/>
  <c r="U129" i="12" s="1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N130" i="6"/>
  <c r="AR118" i="6"/>
  <c r="N118" i="6"/>
  <c r="AR43" i="6"/>
  <c r="AM43" i="6"/>
  <c r="AK43" i="6"/>
  <c r="AM41" i="6"/>
  <c r="AK41" i="6"/>
  <c r="AM40" i="6"/>
  <c r="AK40" i="6"/>
  <c r="AH43" i="6"/>
  <c r="U42" i="12" s="1"/>
  <c r="AH41" i="6"/>
  <c r="U40" i="12" s="1"/>
  <c r="AH40" i="6"/>
  <c r="U39" i="12" s="1"/>
  <c r="AH39" i="6"/>
  <c r="U38" i="12" s="1"/>
  <c r="AH37" i="6"/>
  <c r="U36" i="12" s="1"/>
  <c r="AR261" i="6"/>
  <c r="AN261" i="6"/>
  <c r="AA260" i="12" s="1"/>
  <c r="AL261" i="6"/>
  <c r="Z260" i="12" s="1"/>
  <c r="AK261" i="6"/>
  <c r="AJ261" i="6"/>
  <c r="Y260" i="12" s="1"/>
  <c r="AH261" i="6"/>
  <c r="U260" i="12" s="1"/>
  <c r="AG261" i="6"/>
  <c r="AF261" i="6"/>
  <c r="AE261" i="6"/>
  <c r="AD261" i="6"/>
  <c r="AC261" i="6"/>
  <c r="AB261" i="6"/>
  <c r="AA261" i="6"/>
  <c r="Z261" i="6"/>
  <c r="Y261" i="6"/>
  <c r="X261" i="6"/>
  <c r="W261" i="6"/>
  <c r="V261" i="6"/>
  <c r="N261" i="6"/>
  <c r="AR293" i="6"/>
  <c r="AN293" i="6"/>
  <c r="AA292" i="12" s="1"/>
  <c r="AL293" i="6"/>
  <c r="Z292" i="12" s="1"/>
  <c r="AK293" i="6"/>
  <c r="AJ293" i="6"/>
  <c r="Y292" i="12" s="1"/>
  <c r="AH293" i="6"/>
  <c r="U292" i="12" s="1"/>
  <c r="AG293" i="6"/>
  <c r="AF293" i="6"/>
  <c r="AE293" i="6"/>
  <c r="AD293" i="6"/>
  <c r="AC293" i="6"/>
  <c r="AB293" i="6"/>
  <c r="AA293" i="6"/>
  <c r="Z293" i="6"/>
  <c r="Y293" i="6"/>
  <c r="X293" i="6"/>
  <c r="W293" i="6"/>
  <c r="V293" i="6"/>
  <c r="N293" i="6"/>
  <c r="AR298" i="6"/>
  <c r="AN298" i="6"/>
  <c r="AA297" i="12" s="1"/>
  <c r="AL298" i="6"/>
  <c r="Z297" i="12" s="1"/>
  <c r="AK298" i="6"/>
  <c r="AJ298" i="6"/>
  <c r="Y297" i="12" s="1"/>
  <c r="AH298" i="6"/>
  <c r="U297" i="12" s="1"/>
  <c r="AG298" i="6"/>
  <c r="AF298" i="6"/>
  <c r="AE298" i="6"/>
  <c r="AD298" i="6"/>
  <c r="AC298" i="6"/>
  <c r="AB298" i="6"/>
  <c r="AA298" i="6"/>
  <c r="Z298" i="6"/>
  <c r="Y298" i="6"/>
  <c r="X298" i="6"/>
  <c r="W298" i="6"/>
  <c r="V298" i="6"/>
  <c r="N298" i="6"/>
  <c r="AR302" i="6"/>
  <c r="AN302" i="6"/>
  <c r="AA301" i="12" s="1"/>
  <c r="AL302" i="6"/>
  <c r="Z301" i="12" s="1"/>
  <c r="AK302" i="6"/>
  <c r="AJ302" i="6"/>
  <c r="Y301" i="12" s="1"/>
  <c r="AH302" i="6"/>
  <c r="U301" i="12" s="1"/>
  <c r="AG302" i="6"/>
  <c r="AF302" i="6"/>
  <c r="AE302" i="6"/>
  <c r="AD302" i="6"/>
  <c r="AC302" i="6"/>
  <c r="AB302" i="6"/>
  <c r="AA302" i="6"/>
  <c r="Z302" i="6"/>
  <c r="Y302" i="6"/>
  <c r="X302" i="6"/>
  <c r="W302" i="6"/>
  <c r="V302" i="6"/>
  <c r="N302" i="6"/>
  <c r="F302" i="6"/>
  <c r="AR267" i="6"/>
  <c r="AN267" i="6"/>
  <c r="AA266" i="12" s="1"/>
  <c r="AL267" i="6"/>
  <c r="Z266" i="12" s="1"/>
  <c r="AK267" i="6"/>
  <c r="AJ267" i="6"/>
  <c r="Y266" i="12" s="1"/>
  <c r="AH267" i="6"/>
  <c r="U266" i="12" s="1"/>
  <c r="AG267" i="6"/>
  <c r="AF267" i="6"/>
  <c r="AE267" i="6"/>
  <c r="AD267" i="6"/>
  <c r="AC267" i="6"/>
  <c r="AB267" i="6"/>
  <c r="AA267" i="6"/>
  <c r="Z267" i="6"/>
  <c r="Y267" i="6"/>
  <c r="X267" i="6"/>
  <c r="W267" i="6"/>
  <c r="V267" i="6"/>
  <c r="N267" i="6"/>
  <c r="AR224" i="6"/>
  <c r="AN224" i="6"/>
  <c r="AA223" i="12" s="1"/>
  <c r="AL224" i="6"/>
  <c r="Z223" i="12" s="1"/>
  <c r="AK224" i="6"/>
  <c r="AJ224" i="6"/>
  <c r="Y223" i="12" s="1"/>
  <c r="AH224" i="6"/>
  <c r="U223" i="12" s="1"/>
  <c r="AG224" i="6"/>
  <c r="AF224" i="6"/>
  <c r="AE224" i="6"/>
  <c r="AD224" i="6"/>
  <c r="AC224" i="6"/>
  <c r="AB224" i="6"/>
  <c r="AA224" i="6"/>
  <c r="Z224" i="6"/>
  <c r="Y224" i="6"/>
  <c r="X224" i="6"/>
  <c r="W224" i="6"/>
  <c r="V224" i="6"/>
  <c r="N224" i="6"/>
  <c r="AR151" i="6"/>
  <c r="AN151" i="6"/>
  <c r="AA150" i="12" s="1"/>
  <c r="AL151" i="6"/>
  <c r="Z150" i="12" s="1"/>
  <c r="AK151" i="6"/>
  <c r="AJ151" i="6"/>
  <c r="Y150" i="12" s="1"/>
  <c r="AH151" i="6"/>
  <c r="U150" i="12" s="1"/>
  <c r="AG151" i="6"/>
  <c r="AF151" i="6"/>
  <c r="AE151" i="6"/>
  <c r="AD151" i="6"/>
  <c r="AC151" i="6"/>
  <c r="AB151" i="6"/>
  <c r="AA151" i="6"/>
  <c r="Z151" i="6"/>
  <c r="Y151" i="6"/>
  <c r="X151" i="6"/>
  <c r="W151" i="6"/>
  <c r="V151" i="6"/>
  <c r="N151" i="6"/>
  <c r="AR67" i="6"/>
  <c r="AN67" i="6"/>
  <c r="AA66" i="12" s="1"/>
  <c r="AL67" i="6"/>
  <c r="Z66" i="12" s="1"/>
  <c r="AK67" i="6"/>
  <c r="AJ67" i="6"/>
  <c r="Y66" i="12" s="1"/>
  <c r="AH67" i="6"/>
  <c r="U66" i="12" s="1"/>
  <c r="AG67" i="6"/>
  <c r="AF67" i="6"/>
  <c r="AE67" i="6"/>
  <c r="AD67" i="6"/>
  <c r="AC67" i="6"/>
  <c r="AB67" i="6"/>
  <c r="AA67" i="6"/>
  <c r="Z67" i="6"/>
  <c r="Y67" i="6"/>
  <c r="X67" i="6"/>
  <c r="W67" i="6"/>
  <c r="V67" i="6"/>
  <c r="N67" i="6"/>
  <c r="AR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U28" i="12" s="1"/>
  <c r="AJ29" i="6"/>
  <c r="Y28" i="12" s="1"/>
  <c r="AK29" i="6"/>
  <c r="AL29" i="6"/>
  <c r="Z28" i="12" s="1"/>
  <c r="AN29" i="6"/>
  <c r="AA28" i="12" s="1"/>
  <c r="N29" i="6"/>
  <c r="N77" i="6"/>
  <c r="AR208" i="6"/>
  <c r="AR207" i="6"/>
  <c r="AN233" i="6"/>
  <c r="AA232" i="12" s="1"/>
  <c r="AL233" i="6"/>
  <c r="Z232" i="12" s="1"/>
  <c r="AK233" i="6"/>
  <c r="AJ233" i="6"/>
  <c r="Y232" i="12" s="1"/>
  <c r="AH233" i="6"/>
  <c r="U232" i="12" s="1"/>
  <c r="AG233" i="6"/>
  <c r="AF233" i="6"/>
  <c r="AE233" i="6"/>
  <c r="AD233" i="6"/>
  <c r="AC233" i="6"/>
  <c r="AB233" i="6"/>
  <c r="AA233" i="6"/>
  <c r="Z233" i="6"/>
  <c r="Y233" i="6"/>
  <c r="X233" i="6"/>
  <c r="W233" i="6"/>
  <c r="V233" i="6"/>
  <c r="AN208" i="6"/>
  <c r="AA207" i="12" s="1"/>
  <c r="AL208" i="6"/>
  <c r="Z207" i="12" s="1"/>
  <c r="AK208" i="6"/>
  <c r="AJ208" i="6"/>
  <c r="Y207" i="12" s="1"/>
  <c r="AH208" i="6"/>
  <c r="U207" i="12" s="1"/>
  <c r="AG208" i="6"/>
  <c r="AF208" i="6"/>
  <c r="AE208" i="6"/>
  <c r="AD208" i="6"/>
  <c r="AC208" i="6"/>
  <c r="AB208" i="6"/>
  <c r="AA208" i="6"/>
  <c r="Z208" i="6"/>
  <c r="Y208" i="6"/>
  <c r="X208" i="6"/>
  <c r="W208" i="6"/>
  <c r="V208" i="6"/>
  <c r="AN161" i="6"/>
  <c r="AA160" i="12" s="1"/>
  <c r="AL161" i="6"/>
  <c r="Z160" i="12" s="1"/>
  <c r="AK161" i="6"/>
  <c r="AJ161" i="6"/>
  <c r="Y160" i="12" s="1"/>
  <c r="AH161" i="6"/>
  <c r="U160" i="12" s="1"/>
  <c r="AG161" i="6"/>
  <c r="AF161" i="6"/>
  <c r="AE161" i="6"/>
  <c r="AD161" i="6"/>
  <c r="AC161" i="6"/>
  <c r="AB161" i="6"/>
  <c r="AA161" i="6"/>
  <c r="Z161" i="6"/>
  <c r="Y161" i="6"/>
  <c r="X161" i="6"/>
  <c r="W161" i="6"/>
  <c r="V161" i="6"/>
  <c r="AN164" i="6"/>
  <c r="AA163" i="12" s="1"/>
  <c r="AL164" i="6"/>
  <c r="Z163" i="12" s="1"/>
  <c r="AK164" i="6"/>
  <c r="AJ164" i="6"/>
  <c r="Y163" i="12" s="1"/>
  <c r="AH164" i="6"/>
  <c r="U163" i="12" s="1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AN112" i="6"/>
  <c r="AA111" i="12" s="1"/>
  <c r="AL112" i="6"/>
  <c r="Z111" i="12" s="1"/>
  <c r="AK112" i="6"/>
  <c r="AJ112" i="6"/>
  <c r="Y111" i="12" s="1"/>
  <c r="AH112" i="6"/>
  <c r="U111" i="12" s="1"/>
  <c r="AG112" i="6"/>
  <c r="AF112" i="6"/>
  <c r="AE112" i="6"/>
  <c r="AD112" i="6"/>
  <c r="AC112" i="6"/>
  <c r="AB112" i="6"/>
  <c r="AA112" i="6"/>
  <c r="Z112" i="6"/>
  <c r="Y112" i="6"/>
  <c r="X112" i="6"/>
  <c r="W112" i="6"/>
  <c r="V112" i="6"/>
  <c r="AN94" i="6"/>
  <c r="AA93" i="12" s="1"/>
  <c r="AL94" i="6"/>
  <c r="Z93" i="12" s="1"/>
  <c r="AK94" i="6"/>
  <c r="AJ94" i="6"/>
  <c r="Y93" i="12" s="1"/>
  <c r="AH94" i="6"/>
  <c r="U93" i="12" s="1"/>
  <c r="AG94" i="6"/>
  <c r="AF94" i="6"/>
  <c r="AE94" i="6"/>
  <c r="AD94" i="6"/>
  <c r="AC94" i="6"/>
  <c r="AB94" i="6"/>
  <c r="AA94" i="6"/>
  <c r="Z94" i="6"/>
  <c r="Y94" i="6"/>
  <c r="X94" i="6"/>
  <c r="W94" i="6"/>
  <c r="V94" i="6"/>
  <c r="AN77" i="6"/>
  <c r="AA76" i="12" s="1"/>
  <c r="AL77" i="6"/>
  <c r="Z76" i="12" s="1"/>
  <c r="AK77" i="6"/>
  <c r="AJ77" i="6"/>
  <c r="Y76" i="12" s="1"/>
  <c r="AH77" i="6"/>
  <c r="U76" i="12" s="1"/>
  <c r="AG77" i="6"/>
  <c r="AF77" i="6"/>
  <c r="AE77" i="6"/>
  <c r="AD77" i="6"/>
  <c r="AC77" i="6"/>
  <c r="AB77" i="6"/>
  <c r="AA77" i="6"/>
  <c r="Z77" i="6"/>
  <c r="Y77" i="6"/>
  <c r="X77" i="6"/>
  <c r="W77" i="6"/>
  <c r="V77" i="6"/>
  <c r="N112" i="6"/>
  <c r="N94" i="6"/>
  <c r="N208" i="6"/>
  <c r="N164" i="6"/>
  <c r="N233" i="6"/>
  <c r="AR233" i="6"/>
  <c r="AR112" i="6"/>
  <c r="AR94" i="6"/>
  <c r="AR164" i="6"/>
  <c r="AR76" i="6"/>
  <c r="AR77" i="6"/>
  <c r="AN8" i="6"/>
  <c r="AA7" i="12" s="1"/>
  <c r="AL8" i="6"/>
  <c r="Z7" i="12" s="1"/>
  <c r="AK8" i="6"/>
  <c r="AJ8" i="6"/>
  <c r="Y7" i="12" s="1"/>
  <c r="AH8" i="6"/>
  <c r="U7" i="12" s="1"/>
  <c r="AG8" i="6"/>
  <c r="AF8" i="6"/>
  <c r="AE8" i="6"/>
  <c r="AD8" i="6"/>
  <c r="AC8" i="6"/>
  <c r="AB8" i="6"/>
  <c r="AA8" i="6"/>
  <c r="Z8" i="6"/>
  <c r="Y8" i="6"/>
  <c r="X8" i="6"/>
  <c r="W8" i="6"/>
  <c r="V8" i="6"/>
  <c r="AN80" i="6"/>
  <c r="AA79" i="12" s="1"/>
  <c r="AL80" i="6"/>
  <c r="Z79" i="12" s="1"/>
  <c r="AK80" i="6"/>
  <c r="AJ80" i="6"/>
  <c r="Y79" i="12" s="1"/>
  <c r="AH80" i="6"/>
  <c r="U79" i="12" s="1"/>
  <c r="AG80" i="6"/>
  <c r="AF80" i="6"/>
  <c r="AE80" i="6"/>
  <c r="AD80" i="6"/>
  <c r="AC80" i="6"/>
  <c r="AB80" i="6"/>
  <c r="AA80" i="6"/>
  <c r="Z80" i="6"/>
  <c r="Y80" i="6"/>
  <c r="X80" i="6"/>
  <c r="W80" i="6"/>
  <c r="V80" i="6"/>
  <c r="AN121" i="6"/>
  <c r="AA120" i="12" s="1"/>
  <c r="AL121" i="6"/>
  <c r="Z120" i="12" s="1"/>
  <c r="AK121" i="6"/>
  <c r="AJ121" i="6"/>
  <c r="Y120" i="12" s="1"/>
  <c r="AH121" i="6"/>
  <c r="U120" i="12" s="1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AN252" i="6"/>
  <c r="AA251" i="12" s="1"/>
  <c r="AL252" i="6"/>
  <c r="Z251" i="12" s="1"/>
  <c r="AK252" i="6"/>
  <c r="AJ252" i="6"/>
  <c r="Y251" i="12" s="1"/>
  <c r="AH252" i="6"/>
  <c r="U251" i="12" s="1"/>
  <c r="AG252" i="6"/>
  <c r="AF252" i="6"/>
  <c r="AE252" i="6"/>
  <c r="AD252" i="6"/>
  <c r="AC252" i="6"/>
  <c r="AB252" i="6"/>
  <c r="AA252" i="6"/>
  <c r="Z252" i="6"/>
  <c r="Y252" i="6"/>
  <c r="X252" i="6"/>
  <c r="W252" i="6"/>
  <c r="V252" i="6"/>
  <c r="AN229" i="6"/>
  <c r="AA228" i="12" s="1"/>
  <c r="AL229" i="6"/>
  <c r="Z228" i="12" s="1"/>
  <c r="AK229" i="6"/>
  <c r="AJ229" i="6"/>
  <c r="Y228" i="12" s="1"/>
  <c r="AH229" i="6"/>
  <c r="U228" i="12" s="1"/>
  <c r="AG229" i="6"/>
  <c r="AF229" i="6"/>
  <c r="AE229" i="6"/>
  <c r="AD229" i="6"/>
  <c r="AC229" i="6"/>
  <c r="AB229" i="6"/>
  <c r="AA229" i="6"/>
  <c r="Z229" i="6"/>
  <c r="Y229" i="6"/>
  <c r="X229" i="6"/>
  <c r="W229" i="6"/>
  <c r="V229" i="6"/>
  <c r="AN294" i="6"/>
  <c r="AA293" i="12" s="1"/>
  <c r="AL294" i="6"/>
  <c r="Z293" i="12" s="1"/>
  <c r="AK294" i="6"/>
  <c r="AJ294" i="6"/>
  <c r="Y293" i="12" s="1"/>
  <c r="AH294" i="6"/>
  <c r="U293" i="12" s="1"/>
  <c r="AG294" i="6"/>
  <c r="AF294" i="6"/>
  <c r="AE294" i="6"/>
  <c r="AD294" i="6"/>
  <c r="AC294" i="6"/>
  <c r="AB294" i="6"/>
  <c r="AA294" i="6"/>
  <c r="Z294" i="6"/>
  <c r="Y294" i="6"/>
  <c r="X294" i="6"/>
  <c r="W294" i="6"/>
  <c r="V294" i="6"/>
  <c r="AR294" i="6"/>
  <c r="N294" i="6"/>
  <c r="AR252" i="6"/>
  <c r="N252" i="6"/>
  <c r="AR229" i="6"/>
  <c r="N229" i="6"/>
  <c r="AR121" i="6"/>
  <c r="N121" i="6"/>
  <c r="AR80" i="6"/>
  <c r="N80" i="6"/>
  <c r="N8" i="6"/>
  <c r="AR8" i="6"/>
  <c r="AR171" i="6"/>
  <c r="AN171" i="6"/>
  <c r="AA170" i="12" s="1"/>
  <c r="AL171" i="6"/>
  <c r="Z170" i="12" s="1"/>
  <c r="AK171" i="6"/>
  <c r="AJ171" i="6"/>
  <c r="Y170" i="12" s="1"/>
  <c r="AH171" i="6"/>
  <c r="U170" i="12" s="1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N171" i="6"/>
  <c r="AN305" i="6"/>
  <c r="AA304" i="12" s="1"/>
  <c r="AL305" i="6"/>
  <c r="Z304" i="12" s="1"/>
  <c r="AK305" i="6"/>
  <c r="AJ305" i="6"/>
  <c r="Y304" i="12" s="1"/>
  <c r="AH305" i="6"/>
  <c r="U304" i="12" s="1"/>
  <c r="AG305" i="6"/>
  <c r="AF305" i="6"/>
  <c r="AE305" i="6"/>
  <c r="AD305" i="6"/>
  <c r="AC305" i="6"/>
  <c r="AB305" i="6"/>
  <c r="AA305" i="6"/>
  <c r="Z305" i="6"/>
  <c r="Y305" i="6"/>
  <c r="X305" i="6"/>
  <c r="W305" i="6"/>
  <c r="V305" i="6"/>
  <c r="AN284" i="6"/>
  <c r="AA283" i="12" s="1"/>
  <c r="AL284" i="6"/>
  <c r="Z283" i="12" s="1"/>
  <c r="AK284" i="6"/>
  <c r="AJ284" i="6"/>
  <c r="Y283" i="12" s="1"/>
  <c r="AH284" i="6"/>
  <c r="U283" i="12" s="1"/>
  <c r="AG284" i="6"/>
  <c r="AF284" i="6"/>
  <c r="AE284" i="6"/>
  <c r="AD284" i="6"/>
  <c r="AC284" i="6"/>
  <c r="AB284" i="6"/>
  <c r="AA284" i="6"/>
  <c r="Z284" i="6"/>
  <c r="Y284" i="6"/>
  <c r="X284" i="6"/>
  <c r="W284" i="6"/>
  <c r="V284" i="6"/>
  <c r="AN276" i="6"/>
  <c r="AA275" i="12" s="1"/>
  <c r="AL276" i="6"/>
  <c r="Z275" i="12" s="1"/>
  <c r="AK276" i="6"/>
  <c r="AJ276" i="6"/>
  <c r="Y275" i="12" s="1"/>
  <c r="AH276" i="6"/>
  <c r="U275" i="12" s="1"/>
  <c r="AG276" i="6"/>
  <c r="AF276" i="6"/>
  <c r="AE276" i="6"/>
  <c r="AD276" i="6"/>
  <c r="AC276" i="6"/>
  <c r="AB276" i="6"/>
  <c r="AA276" i="6"/>
  <c r="Z276" i="6"/>
  <c r="Y276" i="6"/>
  <c r="X276" i="6"/>
  <c r="W276" i="6"/>
  <c r="V276" i="6"/>
  <c r="AN272" i="6"/>
  <c r="AA271" i="12" s="1"/>
  <c r="AL272" i="6"/>
  <c r="Z271" i="12" s="1"/>
  <c r="AK272" i="6"/>
  <c r="AJ272" i="6"/>
  <c r="Y271" i="12" s="1"/>
  <c r="AH272" i="6"/>
  <c r="U271" i="12" s="1"/>
  <c r="AG272" i="6"/>
  <c r="AF272" i="6"/>
  <c r="AE272" i="6"/>
  <c r="AD272" i="6"/>
  <c r="AC272" i="6"/>
  <c r="AB272" i="6"/>
  <c r="AA272" i="6"/>
  <c r="Z272" i="6"/>
  <c r="Y272" i="6"/>
  <c r="X272" i="6"/>
  <c r="W272" i="6"/>
  <c r="V272" i="6"/>
  <c r="AN249" i="6"/>
  <c r="AA248" i="12" s="1"/>
  <c r="AL249" i="6"/>
  <c r="Z248" i="12" s="1"/>
  <c r="AK249" i="6"/>
  <c r="AJ249" i="6"/>
  <c r="Y248" i="12" s="1"/>
  <c r="AH249" i="6"/>
  <c r="U248" i="12" s="1"/>
  <c r="AG249" i="6"/>
  <c r="AF249" i="6"/>
  <c r="AE249" i="6"/>
  <c r="AD249" i="6"/>
  <c r="AC249" i="6"/>
  <c r="AB249" i="6"/>
  <c r="AA249" i="6"/>
  <c r="Z249" i="6"/>
  <c r="Y249" i="6"/>
  <c r="X249" i="6"/>
  <c r="W249" i="6"/>
  <c r="V249" i="6"/>
  <c r="AN179" i="6"/>
  <c r="AA178" i="12" s="1"/>
  <c r="AL179" i="6"/>
  <c r="Z178" i="12" s="1"/>
  <c r="AK179" i="6"/>
  <c r="AJ179" i="6"/>
  <c r="Y178" i="12" s="1"/>
  <c r="AH179" i="6"/>
  <c r="U178" i="12" s="1"/>
  <c r="AG179" i="6"/>
  <c r="AF179" i="6"/>
  <c r="AN170" i="6"/>
  <c r="AA169" i="12" s="1"/>
  <c r="AL170" i="6"/>
  <c r="Z169" i="12" s="1"/>
  <c r="AK170" i="6"/>
  <c r="AJ170" i="6"/>
  <c r="Y169" i="12" s="1"/>
  <c r="AH170" i="6"/>
  <c r="U169" i="12" s="1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AN149" i="6"/>
  <c r="AA148" i="12" s="1"/>
  <c r="AL149" i="6"/>
  <c r="Z148" i="12" s="1"/>
  <c r="AK149" i="6"/>
  <c r="AJ149" i="6"/>
  <c r="Y148" i="12" s="1"/>
  <c r="AH149" i="6"/>
  <c r="U148" i="12" s="1"/>
  <c r="AG149" i="6"/>
  <c r="AF149" i="6"/>
  <c r="AE149" i="6"/>
  <c r="AD149" i="6"/>
  <c r="AC149" i="6"/>
  <c r="AB149" i="6"/>
  <c r="AA149" i="6"/>
  <c r="Z149" i="6"/>
  <c r="Y149" i="6"/>
  <c r="X149" i="6"/>
  <c r="W149" i="6"/>
  <c r="V149" i="6"/>
  <c r="AN132" i="6"/>
  <c r="AA131" i="12" s="1"/>
  <c r="AL132" i="6"/>
  <c r="Z131" i="12" s="1"/>
  <c r="AK132" i="6"/>
  <c r="AJ132" i="6"/>
  <c r="Y131" i="12" s="1"/>
  <c r="AH132" i="6"/>
  <c r="U131" i="12" s="1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AN104" i="6"/>
  <c r="AA103" i="12" s="1"/>
  <c r="AL104" i="6"/>
  <c r="Z103" i="12" s="1"/>
  <c r="AK104" i="6"/>
  <c r="AJ104" i="6"/>
  <c r="Y103" i="12" s="1"/>
  <c r="AH104" i="6"/>
  <c r="U103" i="12" s="1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AN98" i="6"/>
  <c r="AA97" i="12" s="1"/>
  <c r="AL98" i="6"/>
  <c r="Z97" i="12" s="1"/>
  <c r="AK98" i="6"/>
  <c r="AJ98" i="6"/>
  <c r="Y97" i="12" s="1"/>
  <c r="AH98" i="6"/>
  <c r="U97" i="12" s="1"/>
  <c r="AG98" i="6"/>
  <c r="AF98" i="6"/>
  <c r="AE98" i="6"/>
  <c r="AD98" i="6"/>
  <c r="AC98" i="6"/>
  <c r="AB98" i="6"/>
  <c r="AA98" i="6"/>
  <c r="Z98" i="6"/>
  <c r="Y98" i="6"/>
  <c r="X98" i="6"/>
  <c r="W98" i="6"/>
  <c r="V98" i="6"/>
  <c r="AN70" i="6"/>
  <c r="AA69" i="12" s="1"/>
  <c r="AL70" i="6"/>
  <c r="Z69" i="12" s="1"/>
  <c r="AK70" i="6"/>
  <c r="AJ70" i="6"/>
  <c r="Y69" i="12" s="1"/>
  <c r="AH70" i="6"/>
  <c r="U69" i="12" s="1"/>
  <c r="AG70" i="6"/>
  <c r="AF70" i="6"/>
  <c r="AE70" i="6"/>
  <c r="AD70" i="6"/>
  <c r="AC70" i="6"/>
  <c r="AB70" i="6"/>
  <c r="AA70" i="6"/>
  <c r="Z70" i="6"/>
  <c r="Y70" i="6"/>
  <c r="X70" i="6"/>
  <c r="W70" i="6"/>
  <c r="V70" i="6"/>
  <c r="AN55" i="6"/>
  <c r="AA54" i="12" s="1"/>
  <c r="AL55" i="6"/>
  <c r="Z54" i="12" s="1"/>
  <c r="AK55" i="6"/>
  <c r="AJ55" i="6"/>
  <c r="Y54" i="12" s="1"/>
  <c r="AH55" i="6"/>
  <c r="U54" i="12" s="1"/>
  <c r="AG55" i="6"/>
  <c r="AF55" i="6"/>
  <c r="AE55" i="6"/>
  <c r="AD55" i="6"/>
  <c r="AC55" i="6"/>
  <c r="AB55" i="6"/>
  <c r="AA55" i="6"/>
  <c r="Z55" i="6"/>
  <c r="Y55" i="6"/>
  <c r="X55" i="6"/>
  <c r="W55" i="6"/>
  <c r="V55" i="6"/>
  <c r="AJ12" i="6"/>
  <c r="Y11" i="12" s="1"/>
  <c r="AK12" i="6"/>
  <c r="AL12" i="6"/>
  <c r="Z11" i="12" s="1"/>
  <c r="AN12" i="6"/>
  <c r="AA11" i="12" s="1"/>
  <c r="V12" i="6"/>
  <c r="W12" i="6"/>
  <c r="X12" i="6"/>
  <c r="Y12" i="6"/>
  <c r="Z12" i="6"/>
  <c r="AA12" i="6"/>
  <c r="AB12" i="6"/>
  <c r="AC12" i="6"/>
  <c r="AD12" i="6"/>
  <c r="AE12" i="6"/>
  <c r="AH12" i="6"/>
  <c r="U11" i="12" s="1"/>
  <c r="N55" i="6"/>
  <c r="AR55" i="6"/>
  <c r="AR272" i="6"/>
  <c r="N272" i="6"/>
  <c r="AR249" i="6"/>
  <c r="N249" i="6"/>
  <c r="AR149" i="6"/>
  <c r="N149" i="6"/>
  <c r="AR104" i="6"/>
  <c r="N104" i="6"/>
  <c r="AR98" i="6"/>
  <c r="N98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U46" i="12" s="1"/>
  <c r="AJ47" i="6"/>
  <c r="Y46" i="12" s="1"/>
  <c r="AK47" i="6"/>
  <c r="AL47" i="6"/>
  <c r="Z46" i="12" s="1"/>
  <c r="AN47" i="6"/>
  <c r="AA46" i="12" s="1"/>
  <c r="AR305" i="6"/>
  <c r="AL301" i="6"/>
  <c r="Z300" i="12" s="1"/>
  <c r="N305" i="6"/>
  <c r="AR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U264" i="12" s="1"/>
  <c r="AJ265" i="6"/>
  <c r="Y264" i="12" s="1"/>
  <c r="AK265" i="6"/>
  <c r="AL265" i="6"/>
  <c r="Z264" i="12" s="1"/>
  <c r="AN265" i="6"/>
  <c r="AA264" i="12" s="1"/>
  <c r="F265" i="6"/>
  <c r="N265" i="6"/>
  <c r="AR247" i="6"/>
  <c r="AN247" i="6"/>
  <c r="AA246" i="12" s="1"/>
  <c r="AL247" i="6"/>
  <c r="Z246" i="12" s="1"/>
  <c r="AK247" i="6"/>
  <c r="AJ247" i="6"/>
  <c r="Y246" i="12" s="1"/>
  <c r="AN256" i="6"/>
  <c r="AA255" i="12" s="1"/>
  <c r="AL256" i="6"/>
  <c r="Z255" i="12" s="1"/>
  <c r="AK256" i="6"/>
  <c r="AJ256" i="6"/>
  <c r="Y255" i="12" s="1"/>
  <c r="AH256" i="6"/>
  <c r="U255" i="12" s="1"/>
  <c r="AG256" i="6"/>
  <c r="AF256" i="6"/>
  <c r="AE256" i="6"/>
  <c r="AD256" i="6"/>
  <c r="AC256" i="6"/>
  <c r="AB256" i="6"/>
  <c r="AA256" i="6"/>
  <c r="Z256" i="6"/>
  <c r="Y256" i="6"/>
  <c r="X256" i="6"/>
  <c r="W256" i="6"/>
  <c r="V256" i="6"/>
  <c r="AH247" i="6"/>
  <c r="U246" i="12" s="1"/>
  <c r="AG247" i="6"/>
  <c r="AF247" i="6"/>
  <c r="AE247" i="6"/>
  <c r="AD247" i="6"/>
  <c r="AC247" i="6"/>
  <c r="AB247" i="6"/>
  <c r="AA247" i="6"/>
  <c r="Z247" i="6"/>
  <c r="Y247" i="6"/>
  <c r="X247" i="6"/>
  <c r="W247" i="6"/>
  <c r="V247" i="6"/>
  <c r="N256" i="6"/>
  <c r="N247" i="6"/>
  <c r="AR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U211" i="12" s="1"/>
  <c r="AJ212" i="6"/>
  <c r="Y211" i="12" s="1"/>
  <c r="AK212" i="6"/>
  <c r="AL212" i="6"/>
  <c r="Z211" i="12" s="1"/>
  <c r="AN212" i="6"/>
  <c r="AA211" i="12" s="1"/>
  <c r="N212" i="6"/>
  <c r="AR198" i="6"/>
  <c r="AN198" i="6"/>
  <c r="AA197" i="12" s="1"/>
  <c r="AL198" i="6"/>
  <c r="Z197" i="12" s="1"/>
  <c r="AK198" i="6"/>
  <c r="AJ198" i="6"/>
  <c r="Y197" i="12" s="1"/>
  <c r="AH198" i="6"/>
  <c r="U197" i="12" s="1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N198" i="6"/>
  <c r="AR90" i="6"/>
  <c r="AJ90" i="6"/>
  <c r="Y89" i="12" s="1"/>
  <c r="AK90" i="6"/>
  <c r="AL90" i="6"/>
  <c r="Z89" i="12" s="1"/>
  <c r="AN90" i="6"/>
  <c r="AA89" i="12" s="1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U89" i="12" s="1"/>
  <c r="N90" i="6"/>
  <c r="F90" i="6"/>
  <c r="AR47" i="6"/>
  <c r="N47" i="6"/>
  <c r="AR26" i="6"/>
  <c r="AK26" i="6"/>
  <c r="AL26" i="6"/>
  <c r="Z25" i="12" s="1"/>
  <c r="AN26" i="6"/>
  <c r="AA25" i="12" s="1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U25" i="12" s="1"/>
  <c r="N26" i="6"/>
  <c r="AN73" i="6"/>
  <c r="AA72" i="12" s="1"/>
  <c r="AL73" i="6"/>
  <c r="Z72" i="12" s="1"/>
  <c r="AK73" i="6"/>
  <c r="AJ73" i="6"/>
  <c r="Y72" i="12" s="1"/>
  <c r="AH73" i="6"/>
  <c r="U72" i="12" s="1"/>
  <c r="AG73" i="6"/>
  <c r="AF73" i="6"/>
  <c r="AE73" i="6"/>
  <c r="AD73" i="6"/>
  <c r="AC73" i="6"/>
  <c r="AB73" i="6"/>
  <c r="AA73" i="6"/>
  <c r="Z73" i="6"/>
  <c r="Y73" i="6"/>
  <c r="X73" i="6"/>
  <c r="W73" i="6"/>
  <c r="V73" i="6"/>
  <c r="AH93" i="6"/>
  <c r="U92" i="12" s="1"/>
  <c r="AG93" i="6"/>
  <c r="AF93" i="6"/>
  <c r="AE93" i="6"/>
  <c r="AD93" i="6"/>
  <c r="AC93" i="6"/>
  <c r="AB93" i="6"/>
  <c r="AA93" i="6"/>
  <c r="Z93" i="6"/>
  <c r="Y93" i="6"/>
  <c r="X93" i="6"/>
  <c r="W93" i="6"/>
  <c r="V93" i="6"/>
  <c r="AN270" i="6"/>
  <c r="AA269" i="12" s="1"/>
  <c r="AL270" i="6"/>
  <c r="Z269" i="12" s="1"/>
  <c r="AK270" i="6"/>
  <c r="AJ270" i="6"/>
  <c r="Y269" i="12" s="1"/>
  <c r="AH270" i="6"/>
  <c r="U269" i="12" s="1"/>
  <c r="AG270" i="6"/>
  <c r="AF270" i="6"/>
  <c r="AE270" i="6"/>
  <c r="AD270" i="6"/>
  <c r="AC270" i="6"/>
  <c r="AB270" i="6"/>
  <c r="AA270" i="6"/>
  <c r="Z270" i="6"/>
  <c r="Y270" i="6"/>
  <c r="X270" i="6"/>
  <c r="W270" i="6"/>
  <c r="V270" i="6"/>
  <c r="AR289" i="6"/>
  <c r="AN289" i="6"/>
  <c r="AA288" i="12" s="1"/>
  <c r="AL289" i="6"/>
  <c r="Z288" i="12" s="1"/>
  <c r="AK289" i="6"/>
  <c r="AJ289" i="6"/>
  <c r="Y288" i="12" s="1"/>
  <c r="AH289" i="6"/>
  <c r="U288" i="12" s="1"/>
  <c r="AG289" i="6"/>
  <c r="AF289" i="6"/>
  <c r="AE289" i="6"/>
  <c r="AD289" i="6"/>
  <c r="AC289" i="6"/>
  <c r="AB289" i="6"/>
  <c r="AA289" i="6"/>
  <c r="Z289" i="6"/>
  <c r="Y289" i="6"/>
  <c r="X289" i="6"/>
  <c r="W289" i="6"/>
  <c r="V289" i="6"/>
  <c r="N289" i="6"/>
  <c r="AR280" i="6"/>
  <c r="AN280" i="6"/>
  <c r="AA279" i="12" s="1"/>
  <c r="AL280" i="6"/>
  <c r="Z279" i="12" s="1"/>
  <c r="AK280" i="6"/>
  <c r="AJ280" i="6"/>
  <c r="Y279" i="12" s="1"/>
  <c r="AH280" i="6"/>
  <c r="U279" i="12" s="1"/>
  <c r="AG280" i="6"/>
  <c r="AF280" i="6"/>
  <c r="AE280" i="6"/>
  <c r="AD280" i="6"/>
  <c r="AC280" i="6"/>
  <c r="AB280" i="6"/>
  <c r="AA280" i="6"/>
  <c r="Z280" i="6"/>
  <c r="Y280" i="6"/>
  <c r="X280" i="6"/>
  <c r="W280" i="6"/>
  <c r="V280" i="6"/>
  <c r="N280" i="6"/>
  <c r="AR127" i="6"/>
  <c r="AN127" i="6"/>
  <c r="AA126" i="12" s="1"/>
  <c r="AL127" i="6"/>
  <c r="Z126" i="12" s="1"/>
  <c r="AK127" i="6"/>
  <c r="AJ127" i="6"/>
  <c r="Y126" i="12" s="1"/>
  <c r="AH127" i="6"/>
  <c r="U126" i="12" s="1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AR270" i="6"/>
  <c r="F270" i="6"/>
  <c r="N270" i="6"/>
  <c r="N127" i="6"/>
  <c r="AR73" i="6"/>
  <c r="N73" i="6"/>
  <c r="AR41" i="6"/>
  <c r="N41" i="6"/>
  <c r="AR15" i="6"/>
  <c r="V15" i="6"/>
  <c r="W15" i="6"/>
  <c r="X15" i="6"/>
  <c r="Y15" i="6"/>
  <c r="Z15" i="6"/>
  <c r="AA15" i="6"/>
  <c r="AB15" i="6"/>
  <c r="AC15" i="6"/>
  <c r="AD15" i="6"/>
  <c r="AE15" i="6"/>
  <c r="AH15" i="6"/>
  <c r="U14" i="12" s="1"/>
  <c r="AJ15" i="6"/>
  <c r="Y14" i="12" s="1"/>
  <c r="AK15" i="6"/>
  <c r="AL15" i="6"/>
  <c r="Z14" i="12" s="1"/>
  <c r="AN15" i="6"/>
  <c r="AA14" i="12" s="1"/>
  <c r="N15" i="6"/>
  <c r="AR292" i="6"/>
  <c r="AJ292" i="6"/>
  <c r="Y291" i="12" s="1"/>
  <c r="AK292" i="6"/>
  <c r="AL292" i="6"/>
  <c r="Z291" i="12" s="1"/>
  <c r="AN292" i="6"/>
  <c r="AA291" i="12" s="1"/>
  <c r="AO292" i="6"/>
  <c r="W291" i="12" s="1"/>
  <c r="N292" i="6"/>
  <c r="AR161" i="6"/>
  <c r="N161" i="6"/>
  <c r="AR284" i="6"/>
  <c r="AR179" i="6"/>
  <c r="N179" i="6"/>
  <c r="AR170" i="6"/>
  <c r="N170" i="6"/>
  <c r="AR132" i="6"/>
  <c r="N132" i="6"/>
  <c r="AR93" i="6"/>
  <c r="AJ93" i="6"/>
  <c r="Y92" i="12" s="1"/>
  <c r="AK93" i="6"/>
  <c r="AL93" i="6"/>
  <c r="Z92" i="12" s="1"/>
  <c r="AN93" i="6"/>
  <c r="AA92" i="12" s="1"/>
  <c r="N93" i="6"/>
  <c r="AR70" i="6"/>
  <c r="N70" i="6"/>
  <c r="AR12" i="6"/>
  <c r="N12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U20" i="12" s="1"/>
  <c r="AJ21" i="6"/>
  <c r="Y20" i="12" s="1"/>
  <c r="AK21" i="6"/>
  <c r="AL21" i="6"/>
  <c r="Z20" i="12" s="1"/>
  <c r="AN21" i="6"/>
  <c r="AA20" i="12" s="1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U57" i="12" s="1"/>
  <c r="AJ58" i="6"/>
  <c r="Y57" i="12" s="1"/>
  <c r="AK58" i="6"/>
  <c r="AL58" i="6"/>
  <c r="Z57" i="12" s="1"/>
  <c r="AN58" i="6"/>
  <c r="AA57" i="12" s="1"/>
  <c r="AJ83" i="6"/>
  <c r="Y82" i="12" s="1"/>
  <c r="AK83" i="6"/>
  <c r="AL83" i="6"/>
  <c r="Z82" i="12" s="1"/>
  <c r="AN83" i="6"/>
  <c r="AA82" i="12" s="1"/>
  <c r="AJ84" i="6"/>
  <c r="Y83" i="12" s="1"/>
  <c r="AK84" i="6"/>
  <c r="AL84" i="6"/>
  <c r="Z83" i="12" s="1"/>
  <c r="AN84" i="6"/>
  <c r="AA83" i="12" s="1"/>
  <c r="AJ86" i="6"/>
  <c r="Y85" i="12" s="1"/>
  <c r="AK86" i="6"/>
  <c r="AL86" i="6"/>
  <c r="Z85" i="12" s="1"/>
  <c r="AN86" i="6"/>
  <c r="AA85" i="12" s="1"/>
  <c r="AJ87" i="6"/>
  <c r="Y86" i="12" s="1"/>
  <c r="AK87" i="6"/>
  <c r="AL87" i="6"/>
  <c r="Z86" i="12" s="1"/>
  <c r="AN87" i="6"/>
  <c r="AA86" i="12" s="1"/>
  <c r="AJ89" i="6"/>
  <c r="Y88" i="12" s="1"/>
  <c r="AK89" i="6"/>
  <c r="AL89" i="6"/>
  <c r="Z88" i="12" s="1"/>
  <c r="AN89" i="6"/>
  <c r="AA88" i="12" s="1"/>
  <c r="AJ91" i="6"/>
  <c r="Y90" i="12" s="1"/>
  <c r="AK91" i="6"/>
  <c r="AL91" i="6"/>
  <c r="Z90" i="12" s="1"/>
  <c r="AN91" i="6"/>
  <c r="AA90" i="12" s="1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U90" i="12" s="1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U86" i="12" s="1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U82" i="12" s="1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U139" i="12" s="1"/>
  <c r="AJ140" i="6"/>
  <c r="Y139" i="12" s="1"/>
  <c r="AK140" i="6"/>
  <c r="AL140" i="6"/>
  <c r="Z139" i="12" s="1"/>
  <c r="AN140" i="6"/>
  <c r="AA139" i="12" s="1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U229" i="12" s="1"/>
  <c r="AJ230" i="6"/>
  <c r="Y229" i="12" s="1"/>
  <c r="AK230" i="6"/>
  <c r="AL230" i="6"/>
  <c r="Z229" i="12" s="1"/>
  <c r="AN230" i="6"/>
  <c r="AA229" i="12" s="1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U158" i="12" s="1"/>
  <c r="AJ159" i="6"/>
  <c r="Y158" i="12" s="1"/>
  <c r="AK159" i="6"/>
  <c r="AL159" i="6"/>
  <c r="Z158" i="12" s="1"/>
  <c r="AN159" i="6"/>
  <c r="AA158" i="12" s="1"/>
  <c r="N83" i="6"/>
  <c r="N230" i="6"/>
  <c r="N159" i="6"/>
  <c r="N140" i="6"/>
  <c r="N91" i="6"/>
  <c r="N21" i="6"/>
  <c r="AR230" i="6"/>
  <c r="AR159" i="6"/>
  <c r="AR140" i="6"/>
  <c r="AR91" i="6"/>
  <c r="AR83" i="6"/>
  <c r="AR21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U118" i="12" s="1"/>
  <c r="AJ119" i="6"/>
  <c r="Y118" i="12" s="1"/>
  <c r="AK119" i="6"/>
  <c r="AL119" i="6"/>
  <c r="Z118" i="12" s="1"/>
  <c r="AN119" i="6"/>
  <c r="AA118" i="12" s="1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U151" i="12" s="1"/>
  <c r="AJ152" i="6"/>
  <c r="Y151" i="12" s="1"/>
  <c r="AK152" i="6"/>
  <c r="AL152" i="6"/>
  <c r="Z151" i="12" s="1"/>
  <c r="AN152" i="6"/>
  <c r="AA151" i="12" s="1"/>
  <c r="N119" i="6"/>
  <c r="AR256" i="6"/>
  <c r="AR276" i="6"/>
  <c r="F276" i="6"/>
  <c r="N276" i="6"/>
  <c r="AR152" i="6"/>
  <c r="N152" i="6"/>
  <c r="AR119" i="6"/>
  <c r="AR87" i="6"/>
  <c r="N87" i="6"/>
  <c r="AR58" i="6"/>
  <c r="N58" i="6"/>
  <c r="AJ268" i="6"/>
  <c r="Y267" i="12" s="1"/>
  <c r="AK268" i="6"/>
  <c r="AL268" i="6"/>
  <c r="Z267" i="12" s="1"/>
  <c r="AN268" i="6"/>
  <c r="AA267" i="12" s="1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U267" i="12" s="1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U243" i="12" s="1"/>
  <c r="AJ244" i="6"/>
  <c r="Y243" i="12" s="1"/>
  <c r="AK244" i="6"/>
  <c r="AL244" i="6"/>
  <c r="Z243" i="12" s="1"/>
  <c r="AN244" i="6"/>
  <c r="AA243" i="12" s="1"/>
  <c r="AJ193" i="6"/>
  <c r="Y192" i="12" s="1"/>
  <c r="AK193" i="6"/>
  <c r="AL193" i="6"/>
  <c r="Z192" i="12" s="1"/>
  <c r="AN193" i="6"/>
  <c r="AA192" i="12" s="1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U192" i="12" s="1"/>
  <c r="AJ299" i="6"/>
  <c r="Y298" i="12" s="1"/>
  <c r="AK299" i="6"/>
  <c r="AL299" i="6"/>
  <c r="Z298" i="12" s="1"/>
  <c r="AN299" i="6"/>
  <c r="AA298" i="12" s="1"/>
  <c r="AJ279" i="6"/>
  <c r="Y278" i="12" s="1"/>
  <c r="AK279" i="6"/>
  <c r="AL279" i="6"/>
  <c r="Z278" i="12" s="1"/>
  <c r="AN279" i="6"/>
  <c r="AA278" i="12" s="1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U298" i="12" s="1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U278" i="12" s="1"/>
  <c r="AJ263" i="6"/>
  <c r="Y262" i="12" s="1"/>
  <c r="AK263" i="6"/>
  <c r="AL263" i="6"/>
  <c r="Z262" i="12" s="1"/>
  <c r="AN263" i="6"/>
  <c r="AA262" i="12" s="1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U262" i="12" s="1"/>
  <c r="AJ254" i="6"/>
  <c r="Y253" i="12" s="1"/>
  <c r="AK254" i="6"/>
  <c r="AL254" i="6"/>
  <c r="Z253" i="12" s="1"/>
  <c r="AN254" i="6"/>
  <c r="AA253" i="12" s="1"/>
  <c r="AH254" i="6"/>
  <c r="U253" i="12" s="1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J225" i="6"/>
  <c r="Y224" i="12" s="1"/>
  <c r="AK225" i="6"/>
  <c r="AL225" i="6"/>
  <c r="Z224" i="12" s="1"/>
  <c r="AN225" i="6"/>
  <c r="AA224" i="12" s="1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U224" i="12" s="1"/>
  <c r="AJ204" i="6"/>
  <c r="Y203" i="12" s="1"/>
  <c r="AK204" i="6"/>
  <c r="AL204" i="6"/>
  <c r="Z203" i="12" s="1"/>
  <c r="AN204" i="6"/>
  <c r="AA203" i="12" s="1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U203" i="12" s="1"/>
  <c r="AJ122" i="6"/>
  <c r="Y121" i="12" s="1"/>
  <c r="AK122" i="6"/>
  <c r="AL122" i="6"/>
  <c r="Z121" i="12" s="1"/>
  <c r="AN122" i="6"/>
  <c r="AA121" i="12" s="1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U121" i="12" s="1"/>
  <c r="AJ142" i="6"/>
  <c r="Y141" i="12" s="1"/>
  <c r="AK142" i="6"/>
  <c r="AL142" i="6"/>
  <c r="Z141" i="12" s="1"/>
  <c r="AN142" i="6"/>
  <c r="AA141" i="12" s="1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U141" i="12" s="1"/>
  <c r="AJ25" i="6"/>
  <c r="Y24" i="12" s="1"/>
  <c r="AK25" i="6"/>
  <c r="AL25" i="6"/>
  <c r="Z24" i="12" s="1"/>
  <c r="AN25" i="6"/>
  <c r="AA24" i="12" s="1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U24" i="12" s="1"/>
  <c r="AK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U96" i="12" s="1"/>
  <c r="AJ97" i="6"/>
  <c r="Y96" i="12" s="1"/>
  <c r="AL97" i="6"/>
  <c r="Z96" i="12" s="1"/>
  <c r="AN97" i="6"/>
  <c r="AA96" i="12" s="1"/>
  <c r="N263" i="6"/>
  <c r="N268" i="6"/>
  <c r="N244" i="6"/>
  <c r="N193" i="6"/>
  <c r="N142" i="6"/>
  <c r="N97" i="6"/>
  <c r="N25" i="6"/>
  <c r="N187" i="6"/>
  <c r="AR268" i="6"/>
  <c r="AR244" i="6"/>
  <c r="AR193" i="6"/>
  <c r="AR142" i="6"/>
  <c r="AR97" i="6"/>
  <c r="AR25" i="6"/>
  <c r="AK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U205" i="12" s="1"/>
  <c r="AJ206" i="6"/>
  <c r="Y205" i="12" s="1"/>
  <c r="AL206" i="6"/>
  <c r="Z205" i="12" s="1"/>
  <c r="AN206" i="6"/>
  <c r="AA205" i="12" s="1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U156" i="12" s="1"/>
  <c r="AJ157" i="6"/>
  <c r="Y156" i="12" s="1"/>
  <c r="AK157" i="6"/>
  <c r="AL157" i="6"/>
  <c r="Z156" i="12" s="1"/>
  <c r="AN157" i="6"/>
  <c r="AA156" i="12" s="1"/>
  <c r="AK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U62" i="12" s="1"/>
  <c r="AJ63" i="6"/>
  <c r="Y62" i="12" s="1"/>
  <c r="AL63" i="6"/>
  <c r="Z62" i="12" s="1"/>
  <c r="AN63" i="6"/>
  <c r="AA62" i="12" s="1"/>
  <c r="AJ111" i="6"/>
  <c r="Y110" i="12" s="1"/>
  <c r="AK111" i="6"/>
  <c r="AL111" i="6"/>
  <c r="Z110" i="12" s="1"/>
  <c r="AN111" i="6"/>
  <c r="AA110" i="12" s="1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U110" i="12" s="1"/>
  <c r="AR299" i="6"/>
  <c r="F299" i="6"/>
  <c r="N299" i="6"/>
  <c r="AR263" i="6"/>
  <c r="AR206" i="6"/>
  <c r="N206" i="6"/>
  <c r="AR204" i="6"/>
  <c r="N204" i="6"/>
  <c r="AR157" i="6"/>
  <c r="N157" i="6"/>
  <c r="AR111" i="6"/>
  <c r="N111" i="6"/>
  <c r="AR63" i="6"/>
  <c r="N63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U240" i="12" s="1"/>
  <c r="AJ241" i="6"/>
  <c r="Y240" i="12" s="1"/>
  <c r="AK241" i="6"/>
  <c r="AL241" i="6"/>
  <c r="Z240" i="12" s="1"/>
  <c r="AN241" i="6"/>
  <c r="AA240" i="12" s="1"/>
  <c r="AJ28" i="6"/>
  <c r="Y27" i="12" s="1"/>
  <c r="AK28" i="6"/>
  <c r="AL28" i="6"/>
  <c r="Z27" i="12" s="1"/>
  <c r="AN28" i="6"/>
  <c r="AA27" i="12" s="1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U27" i="12" s="1"/>
  <c r="N241" i="6"/>
  <c r="AR279" i="6"/>
  <c r="N279" i="6"/>
  <c r="F279" i="6"/>
  <c r="AR241" i="6"/>
  <c r="AR225" i="6"/>
  <c r="N225" i="6"/>
  <c r="AR122" i="6"/>
  <c r="N122" i="6"/>
  <c r="AR40" i="6"/>
  <c r="N40" i="6"/>
  <c r="F40" i="6"/>
  <c r="AR28" i="6"/>
  <c r="N28" i="6"/>
  <c r="BB2" i="12"/>
  <c r="AR18" i="6"/>
  <c r="AR135" i="6"/>
  <c r="AR176" i="6"/>
  <c r="AR187" i="6"/>
  <c r="AR203" i="6"/>
  <c r="AR278" i="6"/>
  <c r="AR287" i="6"/>
  <c r="AR301" i="6"/>
  <c r="V301" i="6"/>
  <c r="W301" i="6"/>
  <c r="X301" i="6"/>
  <c r="Y301" i="6"/>
  <c r="Z301" i="6"/>
  <c r="AA301" i="6"/>
  <c r="AB301" i="6"/>
  <c r="AC301" i="6"/>
  <c r="AD301" i="6"/>
  <c r="AE301" i="6"/>
  <c r="AF301" i="6"/>
  <c r="AG301" i="6"/>
  <c r="AH301" i="6"/>
  <c r="U300" i="12" s="1"/>
  <c r="AJ301" i="6"/>
  <c r="Y300" i="12" s="1"/>
  <c r="AK301" i="6"/>
  <c r="AN301" i="6"/>
  <c r="AA300" i="12" s="1"/>
  <c r="BA2" i="12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U193" i="12" s="1"/>
  <c r="AJ194" i="6"/>
  <c r="Y193" i="12" s="1"/>
  <c r="AK194" i="6"/>
  <c r="AL194" i="6"/>
  <c r="Z193" i="12" s="1"/>
  <c r="AN194" i="6"/>
  <c r="AA193" i="12" s="1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U194" i="12" s="1"/>
  <c r="AJ195" i="6"/>
  <c r="Y194" i="12" s="1"/>
  <c r="AK195" i="6"/>
  <c r="AL195" i="6"/>
  <c r="Z194" i="12" s="1"/>
  <c r="AN195" i="6"/>
  <c r="AA194" i="12" s="1"/>
  <c r="AJ183" i="6"/>
  <c r="Y182" i="12" s="1"/>
  <c r="AK183" i="6"/>
  <c r="AL183" i="6"/>
  <c r="Z182" i="12" s="1"/>
  <c r="AN183" i="6"/>
  <c r="AA182" i="12" s="1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U182" i="12" s="1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Z2" i="12"/>
  <c r="AG2" i="12"/>
  <c r="AF2" i="12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U217" i="12" s="1"/>
  <c r="AJ218" i="6"/>
  <c r="Y217" i="12" s="1"/>
  <c r="AK218" i="6"/>
  <c r="AL218" i="6"/>
  <c r="Z217" i="12" s="1"/>
  <c r="AN218" i="6"/>
  <c r="AA217" i="12" s="1"/>
  <c r="AN54" i="6"/>
  <c r="AA53" i="12" s="1"/>
  <c r="AL54" i="6"/>
  <c r="Z53" i="12" s="1"/>
  <c r="AK54" i="6"/>
  <c r="AJ54" i="6"/>
  <c r="Y53" i="12" s="1"/>
  <c r="AH54" i="6"/>
  <c r="U53" i="12" s="1"/>
  <c r="AG54" i="6"/>
  <c r="AF54" i="6"/>
  <c r="AE54" i="6"/>
  <c r="AD54" i="6"/>
  <c r="AC54" i="6"/>
  <c r="AB54" i="6"/>
  <c r="AA54" i="6"/>
  <c r="Z54" i="6"/>
  <c r="Y54" i="6"/>
  <c r="X54" i="6"/>
  <c r="W54" i="6"/>
  <c r="V54" i="6"/>
  <c r="AN125" i="6"/>
  <c r="AA124" i="12" s="1"/>
  <c r="AL125" i="6"/>
  <c r="Z124" i="12" s="1"/>
  <c r="AK125" i="6"/>
  <c r="AJ125" i="6"/>
  <c r="Y124" i="12" s="1"/>
  <c r="AJ129" i="6"/>
  <c r="Y128" i="12" s="1"/>
  <c r="AH125" i="6"/>
  <c r="U124" i="12" s="1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N218" i="6"/>
  <c r="N194" i="6"/>
  <c r="N301" i="6"/>
  <c r="N54" i="6"/>
  <c r="AR54" i="6"/>
  <c r="AR194" i="6"/>
  <c r="AR254" i="6"/>
  <c r="N254" i="6"/>
  <c r="AR183" i="6"/>
  <c r="N183" i="6"/>
  <c r="AR218" i="6"/>
  <c r="F218" i="6"/>
  <c r="N125" i="6"/>
  <c r="AR125" i="6"/>
  <c r="AD2" i="12"/>
  <c r="AE2" i="12"/>
  <c r="AC2" i="12"/>
  <c r="CV4" i="6"/>
  <c r="CW4" i="6"/>
  <c r="CX4" i="6"/>
  <c r="CY4" i="6"/>
  <c r="CV5" i="6"/>
  <c r="CW5" i="6"/>
  <c r="CX5" i="6"/>
  <c r="CY5" i="6"/>
  <c r="CV6" i="6"/>
  <c r="CW6" i="6"/>
  <c r="CX6" i="6"/>
  <c r="CY6" i="6"/>
  <c r="CV7" i="6"/>
  <c r="CW7" i="6"/>
  <c r="CX7" i="6"/>
  <c r="CY7" i="6"/>
  <c r="CV9" i="6"/>
  <c r="CW9" i="6"/>
  <c r="CX9" i="6"/>
  <c r="CY9" i="6"/>
  <c r="CV10" i="6"/>
  <c r="CW10" i="6"/>
  <c r="CX10" i="6"/>
  <c r="CY10" i="6"/>
  <c r="CV11" i="6"/>
  <c r="CW11" i="6"/>
  <c r="CX11" i="6"/>
  <c r="CY11" i="6"/>
  <c r="CV13" i="6"/>
  <c r="CW13" i="6"/>
  <c r="CX13" i="6"/>
  <c r="CY13" i="6"/>
  <c r="CV14" i="6"/>
  <c r="CW14" i="6"/>
  <c r="CX14" i="6"/>
  <c r="CY14" i="6"/>
  <c r="CV17" i="6"/>
  <c r="CW17" i="6"/>
  <c r="CX17" i="6"/>
  <c r="CY17" i="6"/>
  <c r="CV18" i="6"/>
  <c r="CW18" i="6"/>
  <c r="CX18" i="6"/>
  <c r="CY18" i="6"/>
  <c r="CV19" i="6"/>
  <c r="CW19" i="6"/>
  <c r="CX19" i="6"/>
  <c r="CY19" i="6"/>
  <c r="CV22" i="6"/>
  <c r="CW22" i="6"/>
  <c r="CX22" i="6"/>
  <c r="CY22" i="6"/>
  <c r="CV24" i="6"/>
  <c r="CW24" i="6"/>
  <c r="CX24" i="6"/>
  <c r="CY24" i="6"/>
  <c r="CV27" i="6"/>
  <c r="CW27" i="6"/>
  <c r="CX27" i="6"/>
  <c r="CY27" i="6"/>
  <c r="CV30" i="6"/>
  <c r="CW30" i="6"/>
  <c r="CX30" i="6"/>
  <c r="CY30" i="6"/>
  <c r="CV31" i="6"/>
  <c r="CW31" i="6"/>
  <c r="CX31" i="6"/>
  <c r="CY31" i="6"/>
  <c r="CV32" i="6"/>
  <c r="CW32" i="6"/>
  <c r="CX32" i="6"/>
  <c r="CY32" i="6"/>
  <c r="CV33" i="6"/>
  <c r="CW33" i="6"/>
  <c r="CX33" i="6"/>
  <c r="CY33" i="6"/>
  <c r="CV34" i="6"/>
  <c r="CW34" i="6"/>
  <c r="CX34" i="6"/>
  <c r="CY34" i="6"/>
  <c r="CV37" i="6"/>
  <c r="CW37" i="6"/>
  <c r="CX37" i="6"/>
  <c r="CY37" i="6"/>
  <c r="CV39" i="6"/>
  <c r="CW39" i="6"/>
  <c r="CX39" i="6"/>
  <c r="CY39" i="6"/>
  <c r="CV45" i="6"/>
  <c r="CW45" i="6"/>
  <c r="CX45" i="6"/>
  <c r="CY45" i="6"/>
  <c r="CV46" i="6"/>
  <c r="CW46" i="6"/>
  <c r="CX46" i="6"/>
  <c r="CY46" i="6"/>
  <c r="CV48" i="6"/>
  <c r="CW48" i="6"/>
  <c r="CX48" i="6"/>
  <c r="CY48" i="6"/>
  <c r="CV49" i="6"/>
  <c r="CW49" i="6"/>
  <c r="CX49" i="6"/>
  <c r="CY49" i="6"/>
  <c r="CV50" i="6"/>
  <c r="CW50" i="6"/>
  <c r="CX50" i="6"/>
  <c r="CY50" i="6"/>
  <c r="CV51" i="6"/>
  <c r="CW51" i="6"/>
  <c r="CX51" i="6"/>
  <c r="CY51" i="6"/>
  <c r="CV52" i="6"/>
  <c r="CW52" i="6"/>
  <c r="CX52" i="6"/>
  <c r="CY52" i="6"/>
  <c r="CV57" i="6"/>
  <c r="CW57" i="6"/>
  <c r="CX57" i="6"/>
  <c r="CY57" i="6"/>
  <c r="CV59" i="6"/>
  <c r="CW59" i="6"/>
  <c r="CX59" i="6"/>
  <c r="CY59" i="6"/>
  <c r="CV60" i="6"/>
  <c r="CW60" i="6"/>
  <c r="CX60" i="6"/>
  <c r="CY60" i="6"/>
  <c r="CV62" i="6"/>
  <c r="CW62" i="6"/>
  <c r="CX62" i="6"/>
  <c r="CY62" i="6"/>
  <c r="CV64" i="6"/>
  <c r="CW64" i="6"/>
  <c r="CX64" i="6"/>
  <c r="CY64" i="6"/>
  <c r="CV65" i="6"/>
  <c r="CW65" i="6"/>
  <c r="CX65" i="6"/>
  <c r="CY65" i="6"/>
  <c r="CV71" i="6"/>
  <c r="CW71" i="6"/>
  <c r="CX71" i="6"/>
  <c r="CY71" i="6"/>
  <c r="CV79" i="6"/>
  <c r="CW79" i="6"/>
  <c r="CX79" i="6"/>
  <c r="CY79" i="6"/>
  <c r="CV74" i="6"/>
  <c r="CW74" i="6"/>
  <c r="CX74" i="6"/>
  <c r="CY74" i="6"/>
  <c r="CV76" i="6"/>
  <c r="CW76" i="6"/>
  <c r="CX76" i="6"/>
  <c r="CY76" i="6"/>
  <c r="CV78" i="6"/>
  <c r="CW78" i="6"/>
  <c r="CX78" i="6"/>
  <c r="CY78" i="6"/>
  <c r="CV81" i="6"/>
  <c r="CW81" i="6"/>
  <c r="CX81" i="6"/>
  <c r="CY81" i="6"/>
  <c r="CV84" i="6"/>
  <c r="CW84" i="6"/>
  <c r="CX84" i="6"/>
  <c r="CY84" i="6"/>
  <c r="CV86" i="6"/>
  <c r="CW86" i="6"/>
  <c r="CX86" i="6"/>
  <c r="CY86" i="6"/>
  <c r="CV89" i="6"/>
  <c r="CW89" i="6"/>
  <c r="CX89" i="6"/>
  <c r="CY89" i="6"/>
  <c r="CV92" i="6"/>
  <c r="CW92" i="6"/>
  <c r="CX92" i="6"/>
  <c r="CY92" i="6"/>
  <c r="CV95" i="6"/>
  <c r="CW95" i="6"/>
  <c r="CX95" i="6"/>
  <c r="CY95" i="6"/>
  <c r="CV101" i="6"/>
  <c r="CW101" i="6"/>
  <c r="CX101" i="6"/>
  <c r="CY101" i="6"/>
  <c r="CV102" i="6"/>
  <c r="CW102" i="6"/>
  <c r="CX102" i="6"/>
  <c r="CY102" i="6"/>
  <c r="CV103" i="6"/>
  <c r="CW103" i="6"/>
  <c r="CX103" i="6"/>
  <c r="CY103" i="6"/>
  <c r="CV105" i="6"/>
  <c r="CW105" i="6"/>
  <c r="CX105" i="6"/>
  <c r="CY105" i="6"/>
  <c r="CV106" i="6"/>
  <c r="CW106" i="6"/>
  <c r="CX106" i="6"/>
  <c r="CY106" i="6"/>
  <c r="CV107" i="6"/>
  <c r="CW107" i="6"/>
  <c r="CX107" i="6"/>
  <c r="CY107" i="6"/>
  <c r="CV108" i="6"/>
  <c r="CW108" i="6"/>
  <c r="CX108" i="6"/>
  <c r="CY108" i="6"/>
  <c r="CV110" i="6"/>
  <c r="CW110" i="6"/>
  <c r="CX110" i="6"/>
  <c r="CY110" i="6"/>
  <c r="CV113" i="6"/>
  <c r="CW113" i="6"/>
  <c r="CX113" i="6"/>
  <c r="CY113" i="6"/>
  <c r="CV115" i="6"/>
  <c r="CW115" i="6"/>
  <c r="CX115" i="6"/>
  <c r="CY115" i="6"/>
  <c r="CV117" i="6"/>
  <c r="CW117" i="6"/>
  <c r="CX117" i="6"/>
  <c r="CY117" i="6"/>
  <c r="CV120" i="6"/>
  <c r="CW120" i="6"/>
  <c r="CX120" i="6"/>
  <c r="CY120" i="6"/>
  <c r="CV124" i="6"/>
  <c r="CW124" i="6"/>
  <c r="CX124" i="6"/>
  <c r="CY124" i="6"/>
  <c r="CV129" i="6"/>
  <c r="CW129" i="6"/>
  <c r="CX129" i="6"/>
  <c r="CY129" i="6"/>
  <c r="CV134" i="6"/>
  <c r="CW134" i="6"/>
  <c r="CX134" i="6"/>
  <c r="CY134" i="6"/>
  <c r="CV131" i="6"/>
  <c r="CW131" i="6"/>
  <c r="CX131" i="6"/>
  <c r="CY131" i="6"/>
  <c r="CV135" i="6"/>
  <c r="CW135" i="6"/>
  <c r="CX135" i="6"/>
  <c r="CY135" i="6"/>
  <c r="CV136" i="6"/>
  <c r="CW136" i="6"/>
  <c r="CX136" i="6"/>
  <c r="CY136" i="6"/>
  <c r="CV138" i="6"/>
  <c r="CW138" i="6"/>
  <c r="CX138" i="6"/>
  <c r="CY138" i="6"/>
  <c r="CV139" i="6"/>
  <c r="CW139" i="6"/>
  <c r="CX139" i="6"/>
  <c r="CY139" i="6"/>
  <c r="CV141" i="6"/>
  <c r="CW141" i="6"/>
  <c r="CX141" i="6"/>
  <c r="CY141" i="6"/>
  <c r="CV144" i="6"/>
  <c r="CW144" i="6"/>
  <c r="CX144" i="6"/>
  <c r="CY144" i="6"/>
  <c r="CV145" i="6"/>
  <c r="CW145" i="6"/>
  <c r="CX145" i="6"/>
  <c r="CY145" i="6"/>
  <c r="CV146" i="6"/>
  <c r="CW146" i="6"/>
  <c r="CX146" i="6"/>
  <c r="CY146" i="6"/>
  <c r="CV147" i="6"/>
  <c r="CW147" i="6"/>
  <c r="CX147" i="6"/>
  <c r="CY147" i="6"/>
  <c r="CV154" i="6"/>
  <c r="CW154" i="6"/>
  <c r="CX154" i="6"/>
  <c r="CY154" i="6"/>
  <c r="CV155" i="6"/>
  <c r="CW155" i="6"/>
  <c r="CX155" i="6"/>
  <c r="CY155" i="6"/>
  <c r="CV158" i="6"/>
  <c r="CW158" i="6"/>
  <c r="CX158" i="6"/>
  <c r="CY158" i="6"/>
  <c r="CV160" i="6"/>
  <c r="CW160" i="6"/>
  <c r="CX160" i="6"/>
  <c r="CY160" i="6"/>
  <c r="CV162" i="6"/>
  <c r="CW162" i="6"/>
  <c r="CX162" i="6"/>
  <c r="CY162" i="6"/>
  <c r="CV165" i="6"/>
  <c r="CW165" i="6"/>
  <c r="CX165" i="6"/>
  <c r="CY165" i="6"/>
  <c r="CV167" i="6"/>
  <c r="CW167" i="6"/>
  <c r="CX167" i="6"/>
  <c r="CY167" i="6"/>
  <c r="CV169" i="6"/>
  <c r="CW169" i="6"/>
  <c r="CX169" i="6"/>
  <c r="CY169" i="6"/>
  <c r="CV174" i="6"/>
  <c r="CW174" i="6"/>
  <c r="CX174" i="6"/>
  <c r="CY174" i="6"/>
  <c r="CV175" i="6"/>
  <c r="CW175" i="6"/>
  <c r="CX175" i="6"/>
  <c r="CY175" i="6"/>
  <c r="CV176" i="6"/>
  <c r="CW176" i="6"/>
  <c r="CX176" i="6"/>
  <c r="CY176" i="6"/>
  <c r="CV177" i="6"/>
  <c r="CW177" i="6"/>
  <c r="CX177" i="6"/>
  <c r="CY177" i="6"/>
  <c r="CV178" i="6"/>
  <c r="CW178" i="6"/>
  <c r="CX178" i="6"/>
  <c r="CY178" i="6"/>
  <c r="CV180" i="6"/>
  <c r="CW180" i="6"/>
  <c r="CX180" i="6"/>
  <c r="CY180" i="6"/>
  <c r="CV182" i="6"/>
  <c r="CW182" i="6"/>
  <c r="CX182" i="6"/>
  <c r="CY182" i="6"/>
  <c r="CV184" i="6"/>
  <c r="CW184" i="6"/>
  <c r="CX184" i="6"/>
  <c r="CY184" i="6"/>
  <c r="CV186" i="6"/>
  <c r="CW186" i="6"/>
  <c r="CX186" i="6"/>
  <c r="CY186" i="6"/>
  <c r="CV188" i="6"/>
  <c r="CW188" i="6"/>
  <c r="CX188" i="6"/>
  <c r="CY188" i="6"/>
  <c r="CV189" i="6"/>
  <c r="CW189" i="6"/>
  <c r="CX189" i="6"/>
  <c r="CY189" i="6"/>
  <c r="CV191" i="6"/>
  <c r="CW191" i="6"/>
  <c r="CX191" i="6"/>
  <c r="CY191" i="6"/>
  <c r="CV195" i="6"/>
  <c r="CW195" i="6"/>
  <c r="CX195" i="6"/>
  <c r="CY195" i="6"/>
  <c r="CV196" i="6"/>
  <c r="CW196" i="6"/>
  <c r="CX196" i="6"/>
  <c r="CY196" i="6"/>
  <c r="CV200" i="6"/>
  <c r="CW200" i="6"/>
  <c r="CX200" i="6"/>
  <c r="CY200" i="6"/>
  <c r="CV202" i="6"/>
  <c r="CW202" i="6"/>
  <c r="CX202" i="6"/>
  <c r="CY202" i="6"/>
  <c r="CV203" i="6"/>
  <c r="CW203" i="6"/>
  <c r="CX203" i="6"/>
  <c r="CY203" i="6"/>
  <c r="CV207" i="6"/>
  <c r="CW207" i="6"/>
  <c r="CX207" i="6"/>
  <c r="CY207" i="6"/>
  <c r="CV209" i="6"/>
  <c r="CW209" i="6"/>
  <c r="CX209" i="6"/>
  <c r="CY209" i="6"/>
  <c r="CV210" i="6"/>
  <c r="CW210" i="6"/>
  <c r="CX210" i="6"/>
  <c r="CY210" i="6"/>
  <c r="CV211" i="6"/>
  <c r="CW211" i="6"/>
  <c r="CX211" i="6"/>
  <c r="CY211" i="6"/>
  <c r="CV213" i="6"/>
  <c r="CW213" i="6"/>
  <c r="CX213" i="6"/>
  <c r="CY213" i="6"/>
  <c r="CV216" i="6"/>
  <c r="CW216" i="6"/>
  <c r="CX216" i="6"/>
  <c r="CY216" i="6"/>
  <c r="CV217" i="6"/>
  <c r="CW217" i="6"/>
  <c r="CX217" i="6"/>
  <c r="CY217" i="6"/>
  <c r="CV220" i="6"/>
  <c r="CW220" i="6"/>
  <c r="CX220" i="6"/>
  <c r="CY220" i="6"/>
  <c r="CV223" i="6"/>
  <c r="CW223" i="6"/>
  <c r="CX223" i="6"/>
  <c r="CY223" i="6"/>
  <c r="CV226" i="6"/>
  <c r="CW226" i="6"/>
  <c r="CX226" i="6"/>
  <c r="CY226" i="6"/>
  <c r="CV227" i="6"/>
  <c r="CW227" i="6"/>
  <c r="CX227" i="6"/>
  <c r="CY227" i="6"/>
  <c r="CV236" i="6"/>
  <c r="CW236" i="6"/>
  <c r="CX236" i="6"/>
  <c r="CY236" i="6"/>
  <c r="CV237" i="6"/>
  <c r="CW237" i="6"/>
  <c r="CX237" i="6"/>
  <c r="CY237" i="6"/>
  <c r="CV239" i="6"/>
  <c r="CW239" i="6"/>
  <c r="CX239" i="6"/>
  <c r="CY239" i="6"/>
  <c r="CV240" i="6"/>
  <c r="CW240" i="6"/>
  <c r="CX240" i="6"/>
  <c r="CY240" i="6"/>
  <c r="CV242" i="6"/>
  <c r="CW242" i="6"/>
  <c r="CX242" i="6"/>
  <c r="CY242" i="6"/>
  <c r="CV245" i="6"/>
  <c r="CW245" i="6"/>
  <c r="CX245" i="6"/>
  <c r="CY245" i="6"/>
  <c r="CV248" i="6"/>
  <c r="CW248" i="6"/>
  <c r="CX248" i="6"/>
  <c r="CY248" i="6"/>
  <c r="CV251" i="6"/>
  <c r="CW251" i="6"/>
  <c r="CX251" i="6"/>
  <c r="CY251" i="6"/>
  <c r="CV253" i="6"/>
  <c r="CW253" i="6"/>
  <c r="CX253" i="6"/>
  <c r="CY253" i="6"/>
  <c r="CV255" i="6"/>
  <c r="CW255" i="6"/>
  <c r="CX255" i="6"/>
  <c r="CY255" i="6"/>
  <c r="CV258" i="6"/>
  <c r="CW258" i="6"/>
  <c r="CX258" i="6"/>
  <c r="CY258" i="6"/>
  <c r="CV259" i="6"/>
  <c r="CW259" i="6"/>
  <c r="CX259" i="6"/>
  <c r="CY259" i="6"/>
  <c r="CV260" i="6"/>
  <c r="CW260" i="6"/>
  <c r="CX260" i="6"/>
  <c r="CY260" i="6"/>
  <c r="CV262" i="6"/>
  <c r="CW262" i="6"/>
  <c r="CX262" i="6"/>
  <c r="CY262" i="6"/>
  <c r="CV264" i="6"/>
  <c r="CW264" i="6"/>
  <c r="CX264" i="6"/>
  <c r="CY264" i="6"/>
  <c r="CV266" i="6"/>
  <c r="CW266" i="6"/>
  <c r="CX266" i="6"/>
  <c r="CY266" i="6"/>
  <c r="CV269" i="6"/>
  <c r="CW269" i="6"/>
  <c r="CX269" i="6"/>
  <c r="CY269" i="6"/>
  <c r="CV271" i="6"/>
  <c r="CW271" i="6"/>
  <c r="CX271" i="6"/>
  <c r="CY271" i="6"/>
  <c r="CV273" i="6"/>
  <c r="CW273" i="6"/>
  <c r="CX273" i="6"/>
  <c r="CY273" i="6"/>
  <c r="CV274" i="6"/>
  <c r="CW274" i="6"/>
  <c r="CX274" i="6"/>
  <c r="CY274" i="6"/>
  <c r="CV275" i="6"/>
  <c r="CW275" i="6"/>
  <c r="CX275" i="6"/>
  <c r="CY275" i="6"/>
  <c r="CV278" i="6"/>
  <c r="CW278" i="6"/>
  <c r="CX278" i="6"/>
  <c r="CY278" i="6"/>
  <c r="CV282" i="6"/>
  <c r="CW282" i="6"/>
  <c r="CX282" i="6"/>
  <c r="CY282" i="6"/>
  <c r="CV287" i="6"/>
  <c r="CW287" i="6"/>
  <c r="CX287" i="6"/>
  <c r="CY287" i="6"/>
  <c r="CV288" i="6"/>
  <c r="CW288" i="6"/>
  <c r="CX288" i="6"/>
  <c r="CY288" i="6"/>
  <c r="CV291" i="6"/>
  <c r="CW291" i="6"/>
  <c r="CX291" i="6"/>
  <c r="CY291" i="6"/>
  <c r="CV295" i="6"/>
  <c r="CW295" i="6"/>
  <c r="CX295" i="6"/>
  <c r="CY295" i="6"/>
  <c r="CW3" i="6"/>
  <c r="CX3" i="6"/>
  <c r="CY3" i="6"/>
  <c r="CV3" i="6"/>
  <c r="DA71" i="6"/>
  <c r="DA13" i="6"/>
  <c r="DA4" i="6"/>
  <c r="DA5" i="6"/>
  <c r="DA6" i="6"/>
  <c r="DA7" i="6"/>
  <c r="DA9" i="6"/>
  <c r="DA10" i="6"/>
  <c r="DA11" i="6"/>
  <c r="DA14" i="6"/>
  <c r="DA17" i="6"/>
  <c r="DA18" i="6"/>
  <c r="DA19" i="6"/>
  <c r="DA22" i="6"/>
  <c r="DA24" i="6"/>
  <c r="DA27" i="6"/>
  <c r="DA30" i="6"/>
  <c r="DA31" i="6"/>
  <c r="DA32" i="6"/>
  <c r="DA33" i="6"/>
  <c r="DA34" i="6"/>
  <c r="DA37" i="6"/>
  <c r="DA39" i="6"/>
  <c r="DA45" i="6"/>
  <c r="DA46" i="6"/>
  <c r="DA48" i="6"/>
  <c r="DA49" i="6"/>
  <c r="DA50" i="6"/>
  <c r="DA51" i="6"/>
  <c r="DA52" i="6"/>
  <c r="DA57" i="6"/>
  <c r="DA59" i="6"/>
  <c r="DA60" i="6"/>
  <c r="DA62" i="6"/>
  <c r="DA64" i="6"/>
  <c r="DA65" i="6"/>
  <c r="DA79" i="6"/>
  <c r="DA74" i="6"/>
  <c r="DA76" i="6"/>
  <c r="DA78" i="6"/>
  <c r="DA81" i="6"/>
  <c r="DA84" i="6"/>
  <c r="DA86" i="6"/>
  <c r="DA89" i="6"/>
  <c r="DA92" i="6"/>
  <c r="DA95" i="6"/>
  <c r="DA101" i="6"/>
  <c r="DA102" i="6"/>
  <c r="DA103" i="6"/>
  <c r="DA105" i="6"/>
  <c r="DA106" i="6"/>
  <c r="DA107" i="6"/>
  <c r="DA108" i="6"/>
  <c r="DA110" i="6"/>
  <c r="DA113" i="6"/>
  <c r="DA115" i="6"/>
  <c r="DA117" i="6"/>
  <c r="DA120" i="6"/>
  <c r="DA124" i="6"/>
  <c r="DA129" i="6"/>
  <c r="DA134" i="6"/>
  <c r="DA131" i="6"/>
  <c r="DA135" i="6"/>
  <c r="DA136" i="6"/>
  <c r="DA138" i="6"/>
  <c r="DA139" i="6"/>
  <c r="DA141" i="6"/>
  <c r="DA144" i="6"/>
  <c r="DA145" i="6"/>
  <c r="DA146" i="6"/>
  <c r="DA147" i="6"/>
  <c r="DA154" i="6"/>
  <c r="DA155" i="6"/>
  <c r="DA158" i="6"/>
  <c r="DA160" i="6"/>
  <c r="DA162" i="6"/>
  <c r="DA165" i="6"/>
  <c r="DA167" i="6"/>
  <c r="DA169" i="6"/>
  <c r="DA174" i="6"/>
  <c r="DA175" i="6"/>
  <c r="DA176" i="6"/>
  <c r="DA177" i="6"/>
  <c r="DA178" i="6"/>
  <c r="DA180" i="6"/>
  <c r="DA182" i="6"/>
  <c r="DA184" i="6"/>
  <c r="DA186" i="6"/>
  <c r="DA188" i="6"/>
  <c r="DA189" i="6"/>
  <c r="DA191" i="6"/>
  <c r="DA195" i="6"/>
  <c r="DA196" i="6"/>
  <c r="DA200" i="6"/>
  <c r="DA202" i="6"/>
  <c r="DA203" i="6"/>
  <c r="DA207" i="6"/>
  <c r="DA209" i="6"/>
  <c r="DA210" i="6"/>
  <c r="DA211" i="6"/>
  <c r="DA213" i="6"/>
  <c r="DA216" i="6"/>
  <c r="DA217" i="6"/>
  <c r="DA220" i="6"/>
  <c r="DA223" i="6"/>
  <c r="DA226" i="6"/>
  <c r="DA227" i="6"/>
  <c r="DA236" i="6"/>
  <c r="DA237" i="6"/>
  <c r="DA239" i="6"/>
  <c r="DA240" i="6"/>
  <c r="DA242" i="6"/>
  <c r="DA245" i="6"/>
  <c r="DA248" i="6"/>
  <c r="DA251" i="6"/>
  <c r="DA253" i="6"/>
  <c r="DA255" i="6"/>
  <c r="DA258" i="6"/>
  <c r="DA259" i="6"/>
  <c r="DA260" i="6"/>
  <c r="DA262" i="6"/>
  <c r="DA264" i="6"/>
  <c r="DA266" i="6"/>
  <c r="DA269" i="6"/>
  <c r="DA273" i="6"/>
  <c r="DA274" i="6"/>
  <c r="DA271" i="6"/>
  <c r="DA275" i="6"/>
  <c r="DA278" i="6"/>
  <c r="DA282" i="6"/>
  <c r="DA287" i="6"/>
  <c r="DA288" i="6"/>
  <c r="DA291" i="6"/>
  <c r="DA295" i="6"/>
  <c r="DA3" i="6"/>
  <c r="AK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U157" i="12" s="1"/>
  <c r="AJ158" i="6"/>
  <c r="Y157" i="12" s="1"/>
  <c r="AL158" i="6"/>
  <c r="Z157" i="12" s="1"/>
  <c r="AN158" i="6"/>
  <c r="AA157" i="12" s="1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U277" i="12" s="1"/>
  <c r="AJ278" i="6"/>
  <c r="Y277" i="12" s="1"/>
  <c r="AK278" i="6"/>
  <c r="AL278" i="6"/>
  <c r="Z277" i="12" s="1"/>
  <c r="AN278" i="6"/>
  <c r="AA277" i="12" s="1"/>
  <c r="V275" i="6"/>
  <c r="AE275" i="6"/>
  <c r="AF275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U258" i="12" s="1"/>
  <c r="AJ259" i="6"/>
  <c r="Y258" i="12" s="1"/>
  <c r="AK259" i="6"/>
  <c r="AL259" i="6"/>
  <c r="Z258" i="12" s="1"/>
  <c r="AN259" i="6"/>
  <c r="AA258" i="12" s="1"/>
  <c r="AJ169" i="6"/>
  <c r="Y168" i="12" s="1"/>
  <c r="AK169" i="6"/>
  <c r="AL169" i="6"/>
  <c r="Z168" i="12" s="1"/>
  <c r="AN169" i="6"/>
  <c r="AA168" i="12" s="1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U168" i="12" s="1"/>
  <c r="AJ76" i="6"/>
  <c r="Y75" i="12" s="1"/>
  <c r="AK76" i="6"/>
  <c r="AL76" i="6"/>
  <c r="Z75" i="12" s="1"/>
  <c r="AN76" i="6"/>
  <c r="AA75" i="12" s="1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U75" i="12" s="1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U208" i="12" s="1"/>
  <c r="AJ209" i="6"/>
  <c r="Y208" i="12" s="1"/>
  <c r="AK209" i="6"/>
  <c r="AL209" i="6"/>
  <c r="Z208" i="12" s="1"/>
  <c r="AN209" i="6"/>
  <c r="AA208" i="12" s="1"/>
  <c r="N209" i="6"/>
  <c r="AR169" i="6"/>
  <c r="N169" i="6"/>
  <c r="N76" i="6"/>
  <c r="AR158" i="6"/>
  <c r="N158" i="6"/>
  <c r="AR209" i="6"/>
  <c r="AR259" i="6"/>
  <c r="N259" i="6"/>
  <c r="F259" i="6"/>
  <c r="AK13" i="6"/>
  <c r="V13" i="6"/>
  <c r="W13" i="6"/>
  <c r="X13" i="6"/>
  <c r="Y13" i="6"/>
  <c r="Z13" i="6"/>
  <c r="AA13" i="6"/>
  <c r="AB13" i="6"/>
  <c r="AC13" i="6"/>
  <c r="AD13" i="6"/>
  <c r="AE13" i="6"/>
  <c r="AH13" i="6"/>
  <c r="U12" i="12" s="1"/>
  <c r="V14" i="6"/>
  <c r="W14" i="6"/>
  <c r="X14" i="6"/>
  <c r="Y14" i="6"/>
  <c r="Z14" i="6"/>
  <c r="AA14" i="6"/>
  <c r="AB14" i="6"/>
  <c r="AC14" i="6"/>
  <c r="AD14" i="6"/>
  <c r="AE14" i="6"/>
  <c r="AH14" i="6"/>
  <c r="U13" i="12" s="1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U109" i="12" s="1"/>
  <c r="AJ110" i="6"/>
  <c r="Y109" i="12" s="1"/>
  <c r="AK110" i="6"/>
  <c r="AL110" i="6"/>
  <c r="Z109" i="12" s="1"/>
  <c r="AN110" i="6"/>
  <c r="AA109" i="12" s="1"/>
  <c r="AK147" i="6"/>
  <c r="AH147" i="6"/>
  <c r="U146" i="12" s="1"/>
  <c r="AG147" i="6"/>
  <c r="V147" i="6"/>
  <c r="W147" i="6"/>
  <c r="X147" i="6"/>
  <c r="Y147" i="6"/>
  <c r="Z147" i="6"/>
  <c r="AA147" i="6"/>
  <c r="AB147" i="6"/>
  <c r="AC147" i="6"/>
  <c r="AD147" i="6"/>
  <c r="AE147" i="6"/>
  <c r="AF147" i="6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" i="16"/>
  <c r="AJ227" i="6"/>
  <c r="Y226" i="12" s="1"/>
  <c r="AK227" i="6"/>
  <c r="AL227" i="6"/>
  <c r="Z226" i="12" s="1"/>
  <c r="AN227" i="6"/>
  <c r="AA226" i="12" s="1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U226" i="12" s="1"/>
  <c r="AK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U70" i="12" s="1"/>
  <c r="AK131" i="6"/>
  <c r="AH131" i="6"/>
  <c r="U130" i="12" s="1"/>
  <c r="AG131" i="6"/>
  <c r="AF131" i="6"/>
  <c r="AE131" i="6"/>
  <c r="AD131" i="6"/>
  <c r="AC131" i="6"/>
  <c r="AB131" i="6"/>
  <c r="AA131" i="6"/>
  <c r="Z131" i="6"/>
  <c r="Y131" i="6"/>
  <c r="X131" i="6"/>
  <c r="W131" i="6"/>
  <c r="V131" i="6"/>
  <c r="AM25" i="9"/>
  <c r="AH176" i="6"/>
  <c r="U175" i="12" s="1"/>
  <c r="AF176" i="6"/>
  <c r="AG176" i="6"/>
  <c r="AR134" i="6"/>
  <c r="AN147" i="6"/>
  <c r="AA146" i="12" s="1"/>
  <c r="AL147" i="6"/>
  <c r="Z146" i="12" s="1"/>
  <c r="AJ147" i="6"/>
  <c r="Y146" i="12" s="1"/>
  <c r="AN131" i="6"/>
  <c r="AA130" i="12" s="1"/>
  <c r="AL131" i="6"/>
  <c r="Z130" i="12" s="1"/>
  <c r="AJ131" i="6"/>
  <c r="Y130" i="12" s="1"/>
  <c r="AN71" i="6"/>
  <c r="AA70" i="12" s="1"/>
  <c r="AL71" i="6"/>
  <c r="Z70" i="12" s="1"/>
  <c r="AJ71" i="6"/>
  <c r="Y70" i="12" s="1"/>
  <c r="AN13" i="6"/>
  <c r="AA12" i="12" s="1"/>
  <c r="AL13" i="6"/>
  <c r="Z12" i="12" s="1"/>
  <c r="AL14" i="6"/>
  <c r="Z13" i="12" s="1"/>
  <c r="AJ13" i="6"/>
  <c r="Y12" i="12" s="1"/>
  <c r="AM5" i="9"/>
  <c r="AH4" i="6"/>
  <c r="U3" i="12" s="1"/>
  <c r="AN4" i="6"/>
  <c r="AA3" i="12" s="1"/>
  <c r="AJ4" i="6"/>
  <c r="Y3" i="12" s="1"/>
  <c r="AK4" i="6"/>
  <c r="AL4" i="6"/>
  <c r="Z3" i="12" s="1"/>
  <c r="AH5" i="6"/>
  <c r="U4" i="12" s="1"/>
  <c r="AN5" i="6"/>
  <c r="AA4" i="12" s="1"/>
  <c r="AJ5" i="6"/>
  <c r="Y4" i="12" s="1"/>
  <c r="AK5" i="6"/>
  <c r="AL5" i="6"/>
  <c r="Z4" i="12" s="1"/>
  <c r="AH6" i="6"/>
  <c r="U5" i="12" s="1"/>
  <c r="AN6" i="6"/>
  <c r="AA5" i="12" s="1"/>
  <c r="AJ6" i="6"/>
  <c r="Y5" i="12" s="1"/>
  <c r="AK6" i="6"/>
  <c r="AL6" i="6"/>
  <c r="Z5" i="12" s="1"/>
  <c r="AH7" i="6"/>
  <c r="U6" i="12" s="1"/>
  <c r="AN7" i="6"/>
  <c r="AA6" i="12" s="1"/>
  <c r="AJ7" i="6"/>
  <c r="Y6" i="12" s="1"/>
  <c r="AK7" i="6"/>
  <c r="AL7" i="6"/>
  <c r="Z6" i="12" s="1"/>
  <c r="AH9" i="6"/>
  <c r="U8" i="12" s="1"/>
  <c r="AN9" i="6"/>
  <c r="AA8" i="12" s="1"/>
  <c r="AJ9" i="6"/>
  <c r="Y8" i="12" s="1"/>
  <c r="AK9" i="6"/>
  <c r="AL9" i="6"/>
  <c r="Z8" i="12" s="1"/>
  <c r="AH10" i="6"/>
  <c r="U9" i="12" s="1"/>
  <c r="AN10" i="6"/>
  <c r="AA9" i="12" s="1"/>
  <c r="AJ10" i="6"/>
  <c r="Y9" i="12" s="1"/>
  <c r="AK10" i="6"/>
  <c r="AL10" i="6"/>
  <c r="Z9" i="12" s="1"/>
  <c r="AH11" i="6"/>
  <c r="U10" i="12" s="1"/>
  <c r="AN11" i="6"/>
  <c r="AA10" i="12" s="1"/>
  <c r="AJ11" i="6"/>
  <c r="Y10" i="12" s="1"/>
  <c r="AK11" i="6"/>
  <c r="AL11" i="6"/>
  <c r="Z10" i="12" s="1"/>
  <c r="AM7" i="9"/>
  <c r="AN14" i="6"/>
  <c r="AA13" i="12" s="1"/>
  <c r="AJ14" i="6"/>
  <c r="Y13" i="12" s="1"/>
  <c r="AK14" i="6"/>
  <c r="AM6" i="9"/>
  <c r="AH17" i="6"/>
  <c r="U16" i="12" s="1"/>
  <c r="AN17" i="6"/>
  <c r="AA16" i="12" s="1"/>
  <c r="AJ17" i="6"/>
  <c r="Y16" i="12" s="1"/>
  <c r="AK17" i="6"/>
  <c r="AL17" i="6"/>
  <c r="Z16" i="12" s="1"/>
  <c r="AH18" i="6"/>
  <c r="U17" i="12" s="1"/>
  <c r="AN18" i="6"/>
  <c r="AA17" i="12" s="1"/>
  <c r="AJ18" i="6"/>
  <c r="Y17" i="12" s="1"/>
  <c r="AK18" i="6"/>
  <c r="AL18" i="6"/>
  <c r="Z17" i="12" s="1"/>
  <c r="AH19" i="6"/>
  <c r="U18" i="12" s="1"/>
  <c r="AN19" i="6"/>
  <c r="AA18" i="12" s="1"/>
  <c r="AJ19" i="6"/>
  <c r="Y18" i="12" s="1"/>
  <c r="AK19" i="6"/>
  <c r="AL19" i="6"/>
  <c r="Z18" i="12" s="1"/>
  <c r="AH22" i="6"/>
  <c r="U21" i="12" s="1"/>
  <c r="AN22" i="6"/>
  <c r="AA21" i="12" s="1"/>
  <c r="AJ22" i="6"/>
  <c r="Y21" i="12" s="1"/>
  <c r="AK22" i="6"/>
  <c r="AL22" i="6"/>
  <c r="Z21" i="12" s="1"/>
  <c r="AH24" i="6"/>
  <c r="U23" i="12" s="1"/>
  <c r="AN24" i="6"/>
  <c r="AA23" i="12" s="1"/>
  <c r="AJ24" i="6"/>
  <c r="Y23" i="12" s="1"/>
  <c r="AK24" i="6"/>
  <c r="AL24" i="6"/>
  <c r="Z23" i="12" s="1"/>
  <c r="AH27" i="6"/>
  <c r="U26" i="12" s="1"/>
  <c r="AN27" i="6"/>
  <c r="AA26" i="12" s="1"/>
  <c r="AJ27" i="6"/>
  <c r="Y26" i="12" s="1"/>
  <c r="AK27" i="6"/>
  <c r="AL27" i="6"/>
  <c r="Z26" i="12" s="1"/>
  <c r="AH30" i="6"/>
  <c r="U29" i="12" s="1"/>
  <c r="AN30" i="6"/>
  <c r="AA29" i="12" s="1"/>
  <c r="AJ30" i="6"/>
  <c r="Y29" i="12" s="1"/>
  <c r="AK30" i="6"/>
  <c r="AL30" i="6"/>
  <c r="Z29" i="12" s="1"/>
  <c r="AH31" i="6"/>
  <c r="U30" i="12" s="1"/>
  <c r="AN31" i="6"/>
  <c r="AA30" i="12" s="1"/>
  <c r="AJ31" i="6"/>
  <c r="Y30" i="12" s="1"/>
  <c r="AK31" i="6"/>
  <c r="AL31" i="6"/>
  <c r="Z30" i="12" s="1"/>
  <c r="AH32" i="6"/>
  <c r="U31" i="12" s="1"/>
  <c r="AN32" i="6"/>
  <c r="AA31" i="12" s="1"/>
  <c r="AJ32" i="6"/>
  <c r="Y31" i="12" s="1"/>
  <c r="AK32" i="6"/>
  <c r="AL32" i="6"/>
  <c r="Z31" i="12" s="1"/>
  <c r="AH33" i="6"/>
  <c r="U32" i="12" s="1"/>
  <c r="AK33" i="6"/>
  <c r="AM33" i="6"/>
  <c r="AH34" i="6"/>
  <c r="U33" i="12" s="1"/>
  <c r="AN34" i="6"/>
  <c r="AA33" i="12" s="1"/>
  <c r="AJ34" i="6"/>
  <c r="Y33" i="12" s="1"/>
  <c r="AK34" i="6"/>
  <c r="AL34" i="6"/>
  <c r="Z33" i="12" s="1"/>
  <c r="AK37" i="6"/>
  <c r="AM37" i="6"/>
  <c r="AK39" i="6"/>
  <c r="AM39" i="6"/>
  <c r="AM8" i="9"/>
  <c r="AH45" i="6"/>
  <c r="U44" i="12" s="1"/>
  <c r="AN45" i="6"/>
  <c r="AA44" i="12" s="1"/>
  <c r="AJ45" i="6"/>
  <c r="Y44" i="12" s="1"/>
  <c r="AK45" i="6"/>
  <c r="AL45" i="6"/>
  <c r="Z44" i="12" s="1"/>
  <c r="AH46" i="6"/>
  <c r="U45" i="12" s="1"/>
  <c r="AN46" i="6"/>
  <c r="AA45" i="12" s="1"/>
  <c r="AJ46" i="6"/>
  <c r="Y45" i="12" s="1"/>
  <c r="AK46" i="6"/>
  <c r="AL46" i="6"/>
  <c r="Z45" i="12" s="1"/>
  <c r="AH48" i="6"/>
  <c r="U47" i="12" s="1"/>
  <c r="AN48" i="6"/>
  <c r="AA47" i="12" s="1"/>
  <c r="AJ48" i="6"/>
  <c r="Y47" i="12" s="1"/>
  <c r="AK48" i="6"/>
  <c r="AL48" i="6"/>
  <c r="Z47" i="12" s="1"/>
  <c r="AH49" i="6"/>
  <c r="U48" i="12" s="1"/>
  <c r="AN49" i="6"/>
  <c r="AA48" i="12" s="1"/>
  <c r="AJ49" i="6"/>
  <c r="Y48" i="12" s="1"/>
  <c r="AK49" i="6"/>
  <c r="AL49" i="6"/>
  <c r="Z48" i="12" s="1"/>
  <c r="AH50" i="6"/>
  <c r="U49" i="12" s="1"/>
  <c r="AN50" i="6"/>
  <c r="AA49" i="12" s="1"/>
  <c r="AJ50" i="6"/>
  <c r="Y49" i="12" s="1"/>
  <c r="AK50" i="6"/>
  <c r="AL50" i="6"/>
  <c r="Z49" i="12" s="1"/>
  <c r="AH51" i="6"/>
  <c r="U50" i="12" s="1"/>
  <c r="AN51" i="6"/>
  <c r="AA50" i="12" s="1"/>
  <c r="AJ51" i="6"/>
  <c r="Y50" i="12" s="1"/>
  <c r="AK51" i="6"/>
  <c r="AL51" i="6"/>
  <c r="Z50" i="12" s="1"/>
  <c r="AM9" i="9"/>
  <c r="AH52" i="6"/>
  <c r="U51" i="12" s="1"/>
  <c r="AN52" i="6"/>
  <c r="AA51" i="12" s="1"/>
  <c r="AJ52" i="6"/>
  <c r="Y51" i="12" s="1"/>
  <c r="AK52" i="6"/>
  <c r="AL52" i="6"/>
  <c r="Z51" i="12" s="1"/>
  <c r="AH57" i="6"/>
  <c r="U56" i="12" s="1"/>
  <c r="AN57" i="6"/>
  <c r="AA56" i="12" s="1"/>
  <c r="AJ57" i="6"/>
  <c r="Y56" i="12" s="1"/>
  <c r="AK57" i="6"/>
  <c r="AL57" i="6"/>
  <c r="Z56" i="12" s="1"/>
  <c r="AM10" i="9"/>
  <c r="AH59" i="6"/>
  <c r="U58" i="12" s="1"/>
  <c r="AN59" i="6"/>
  <c r="AA58" i="12" s="1"/>
  <c r="AJ59" i="6"/>
  <c r="Y58" i="12" s="1"/>
  <c r="AK59" i="6"/>
  <c r="AL59" i="6"/>
  <c r="Z58" i="12" s="1"/>
  <c r="AH60" i="6"/>
  <c r="U59" i="12" s="1"/>
  <c r="AN60" i="6"/>
  <c r="AA59" i="12" s="1"/>
  <c r="AJ60" i="6"/>
  <c r="Y59" i="12" s="1"/>
  <c r="AK60" i="6"/>
  <c r="AL60" i="6"/>
  <c r="Z59" i="12" s="1"/>
  <c r="AH62" i="6"/>
  <c r="U61" i="12" s="1"/>
  <c r="AN62" i="6"/>
  <c r="AA61" i="12" s="1"/>
  <c r="AJ62" i="6"/>
  <c r="Y61" i="12" s="1"/>
  <c r="AK62" i="6"/>
  <c r="AL62" i="6"/>
  <c r="Z61" i="12" s="1"/>
  <c r="AH64" i="6"/>
  <c r="U63" i="12" s="1"/>
  <c r="AN64" i="6"/>
  <c r="AA63" i="12" s="1"/>
  <c r="AJ64" i="6"/>
  <c r="Y63" i="12" s="1"/>
  <c r="AK64" i="6"/>
  <c r="AL64" i="6"/>
  <c r="Z63" i="12" s="1"/>
  <c r="AH65" i="6"/>
  <c r="U64" i="12" s="1"/>
  <c r="AN65" i="6"/>
  <c r="AA64" i="12" s="1"/>
  <c r="AJ65" i="6"/>
  <c r="Y64" i="12" s="1"/>
  <c r="AK65" i="6"/>
  <c r="AL65" i="6"/>
  <c r="Z64" i="12" s="1"/>
  <c r="AM11" i="9"/>
  <c r="AH79" i="6"/>
  <c r="U78" i="12" s="1"/>
  <c r="AN79" i="6"/>
  <c r="AA78" i="12" s="1"/>
  <c r="AJ79" i="6"/>
  <c r="Y78" i="12" s="1"/>
  <c r="AK79" i="6"/>
  <c r="AL79" i="6"/>
  <c r="Z78" i="12" s="1"/>
  <c r="AH74" i="6"/>
  <c r="U73" i="12" s="1"/>
  <c r="AN74" i="6"/>
  <c r="AA73" i="12" s="1"/>
  <c r="AJ74" i="6"/>
  <c r="Y73" i="12" s="1"/>
  <c r="AK74" i="6"/>
  <c r="AL74" i="6"/>
  <c r="Z73" i="12" s="1"/>
  <c r="AH78" i="6"/>
  <c r="U77" i="12" s="1"/>
  <c r="AN78" i="6"/>
  <c r="AA77" i="12" s="1"/>
  <c r="AJ78" i="6"/>
  <c r="Y77" i="12" s="1"/>
  <c r="AK78" i="6"/>
  <c r="AL78" i="6"/>
  <c r="Z77" i="12" s="1"/>
  <c r="AH81" i="6"/>
  <c r="U80" i="12" s="1"/>
  <c r="AN81" i="6"/>
  <c r="AA80" i="12" s="1"/>
  <c r="AJ81" i="6"/>
  <c r="Y80" i="12" s="1"/>
  <c r="AK81" i="6"/>
  <c r="AL81" i="6"/>
  <c r="Z80" i="12" s="1"/>
  <c r="AH84" i="6"/>
  <c r="U83" i="12" s="1"/>
  <c r="AH86" i="6"/>
  <c r="U85" i="12" s="1"/>
  <c r="AH89" i="6"/>
  <c r="U88" i="12" s="1"/>
  <c r="AH92" i="6"/>
  <c r="U91" i="12" s="1"/>
  <c r="AN92" i="6"/>
  <c r="AA91" i="12" s="1"/>
  <c r="AJ92" i="6"/>
  <c r="Y91" i="12" s="1"/>
  <c r="AK92" i="6"/>
  <c r="AL92" i="6"/>
  <c r="Z91" i="12" s="1"/>
  <c r="AH95" i="6"/>
  <c r="U94" i="12" s="1"/>
  <c r="AN95" i="6"/>
  <c r="AA94" i="12" s="1"/>
  <c r="AJ95" i="6"/>
  <c r="Y94" i="12" s="1"/>
  <c r="AK95" i="6"/>
  <c r="AL95" i="6"/>
  <c r="Z94" i="12" s="1"/>
  <c r="AM12" i="9"/>
  <c r="AH101" i="6"/>
  <c r="U100" i="12" s="1"/>
  <c r="AN101" i="6"/>
  <c r="AA100" i="12" s="1"/>
  <c r="AJ101" i="6"/>
  <c r="Y100" i="12" s="1"/>
  <c r="AK101" i="6"/>
  <c r="AL101" i="6"/>
  <c r="Z100" i="12" s="1"/>
  <c r="AH102" i="6"/>
  <c r="U101" i="12" s="1"/>
  <c r="AN102" i="6"/>
  <c r="AA101" i="12" s="1"/>
  <c r="AJ102" i="6"/>
  <c r="Y101" i="12" s="1"/>
  <c r="AK102" i="6"/>
  <c r="AL102" i="6"/>
  <c r="Z101" i="12" s="1"/>
  <c r="AM13" i="9"/>
  <c r="AH103" i="6"/>
  <c r="U102" i="12" s="1"/>
  <c r="AN103" i="6"/>
  <c r="AA102" i="12" s="1"/>
  <c r="AJ103" i="6"/>
  <c r="Y102" i="12" s="1"/>
  <c r="AK103" i="6"/>
  <c r="AL103" i="6"/>
  <c r="Z102" i="12" s="1"/>
  <c r="AH105" i="6"/>
  <c r="U104" i="12" s="1"/>
  <c r="AN105" i="6"/>
  <c r="AA104" i="12" s="1"/>
  <c r="AJ105" i="6"/>
  <c r="Y104" i="12" s="1"/>
  <c r="AK105" i="6"/>
  <c r="AL105" i="6"/>
  <c r="Z104" i="12" s="1"/>
  <c r="AM14" i="9"/>
  <c r="AH106" i="6"/>
  <c r="U105" i="12" s="1"/>
  <c r="AN106" i="6"/>
  <c r="AA105" i="12" s="1"/>
  <c r="AJ106" i="6"/>
  <c r="Y105" i="12" s="1"/>
  <c r="AK106" i="6"/>
  <c r="AL106" i="6"/>
  <c r="Z105" i="12" s="1"/>
  <c r="AH107" i="6"/>
  <c r="U106" i="12" s="1"/>
  <c r="AN107" i="6"/>
  <c r="AA106" i="12" s="1"/>
  <c r="AJ107" i="6"/>
  <c r="Y106" i="12" s="1"/>
  <c r="AK107" i="6"/>
  <c r="AL107" i="6"/>
  <c r="Z106" i="12" s="1"/>
  <c r="AH108" i="6"/>
  <c r="U107" i="12" s="1"/>
  <c r="AN108" i="6"/>
  <c r="AA107" i="12" s="1"/>
  <c r="AJ108" i="6"/>
  <c r="Y107" i="12" s="1"/>
  <c r="AK108" i="6"/>
  <c r="AL108" i="6"/>
  <c r="Z107" i="12" s="1"/>
  <c r="AH113" i="6"/>
  <c r="U112" i="12" s="1"/>
  <c r="AN113" i="6"/>
  <c r="AA112" i="12" s="1"/>
  <c r="AJ113" i="6"/>
  <c r="Y112" i="12" s="1"/>
  <c r="AK113" i="6"/>
  <c r="AL113" i="6"/>
  <c r="Z112" i="12" s="1"/>
  <c r="AH115" i="6"/>
  <c r="U114" i="12" s="1"/>
  <c r="AN115" i="6"/>
  <c r="AA114" i="12" s="1"/>
  <c r="AJ115" i="6"/>
  <c r="Y114" i="12" s="1"/>
  <c r="AK115" i="6"/>
  <c r="AL115" i="6"/>
  <c r="Z114" i="12" s="1"/>
  <c r="AH117" i="6"/>
  <c r="U116" i="12" s="1"/>
  <c r="AN117" i="6"/>
  <c r="AA116" i="12" s="1"/>
  <c r="AJ117" i="6"/>
  <c r="Y116" i="12" s="1"/>
  <c r="AK117" i="6"/>
  <c r="AL117" i="6"/>
  <c r="Z116" i="12" s="1"/>
  <c r="AH120" i="6"/>
  <c r="U119" i="12" s="1"/>
  <c r="AN120" i="6"/>
  <c r="AA119" i="12" s="1"/>
  <c r="AJ120" i="6"/>
  <c r="Y119" i="12" s="1"/>
  <c r="AK120" i="6"/>
  <c r="AL120" i="6"/>
  <c r="Z119" i="12" s="1"/>
  <c r="AH124" i="6"/>
  <c r="U123" i="12" s="1"/>
  <c r="AN124" i="6"/>
  <c r="AA123" i="12" s="1"/>
  <c r="AJ124" i="6"/>
  <c r="Y123" i="12" s="1"/>
  <c r="AK124" i="6"/>
  <c r="AL124" i="6"/>
  <c r="Z123" i="12" s="1"/>
  <c r="AM15" i="9"/>
  <c r="AH129" i="6"/>
  <c r="U128" i="12" s="1"/>
  <c r="AN129" i="6"/>
  <c r="AA128" i="12" s="1"/>
  <c r="AK129" i="6"/>
  <c r="AL129" i="6"/>
  <c r="Z128" i="12" s="1"/>
  <c r="AH134" i="6"/>
  <c r="U133" i="12" s="1"/>
  <c r="AN134" i="6"/>
  <c r="AA133" i="12" s="1"/>
  <c r="AJ134" i="6"/>
  <c r="Y133" i="12" s="1"/>
  <c r="AK134" i="6"/>
  <c r="AL134" i="6"/>
  <c r="Z133" i="12" s="1"/>
  <c r="AM16" i="9"/>
  <c r="AH136" i="6"/>
  <c r="U135" i="12" s="1"/>
  <c r="AN136" i="6"/>
  <c r="AA135" i="12" s="1"/>
  <c r="AJ136" i="6"/>
  <c r="Y135" i="12" s="1"/>
  <c r="AK136" i="6"/>
  <c r="AL136" i="6"/>
  <c r="Z135" i="12" s="1"/>
  <c r="AH138" i="6"/>
  <c r="U137" i="12" s="1"/>
  <c r="AN138" i="6"/>
  <c r="AA137" i="12" s="1"/>
  <c r="AJ138" i="6"/>
  <c r="Y137" i="12" s="1"/>
  <c r="AK138" i="6"/>
  <c r="AL138" i="6"/>
  <c r="Z137" i="12" s="1"/>
  <c r="AH139" i="6"/>
  <c r="U138" i="12" s="1"/>
  <c r="AN139" i="6"/>
  <c r="AA138" i="12" s="1"/>
  <c r="AJ139" i="6"/>
  <c r="Y138" i="12" s="1"/>
  <c r="AK139" i="6"/>
  <c r="AL139" i="6"/>
  <c r="Z138" i="12" s="1"/>
  <c r="AH141" i="6"/>
  <c r="U140" i="12" s="1"/>
  <c r="AN141" i="6"/>
  <c r="AA140" i="12" s="1"/>
  <c r="AJ141" i="6"/>
  <c r="Y140" i="12" s="1"/>
  <c r="AK141" i="6"/>
  <c r="AL141" i="6"/>
  <c r="Z140" i="12" s="1"/>
  <c r="AH144" i="6"/>
  <c r="U143" i="12" s="1"/>
  <c r="AN144" i="6"/>
  <c r="AA143" i="12" s="1"/>
  <c r="AJ144" i="6"/>
  <c r="Y143" i="12" s="1"/>
  <c r="AK144" i="6"/>
  <c r="AL144" i="6"/>
  <c r="Z143" i="12" s="1"/>
  <c r="AH145" i="6"/>
  <c r="U144" i="12" s="1"/>
  <c r="AN145" i="6"/>
  <c r="AA144" i="12" s="1"/>
  <c r="AJ145" i="6"/>
  <c r="Y144" i="12" s="1"/>
  <c r="AK145" i="6"/>
  <c r="AL145" i="6"/>
  <c r="Z144" i="12" s="1"/>
  <c r="AH146" i="6"/>
  <c r="U145" i="12" s="1"/>
  <c r="AN146" i="6"/>
  <c r="AA145" i="12" s="1"/>
  <c r="AJ146" i="6"/>
  <c r="Y145" i="12" s="1"/>
  <c r="AK146" i="6"/>
  <c r="AL146" i="6"/>
  <c r="Z145" i="12" s="1"/>
  <c r="AH154" i="6"/>
  <c r="U153" i="12" s="1"/>
  <c r="AN154" i="6"/>
  <c r="AA153" i="12" s="1"/>
  <c r="AJ154" i="6"/>
  <c r="Y153" i="12" s="1"/>
  <c r="AK154" i="6"/>
  <c r="AL154" i="6"/>
  <c r="Z153" i="12" s="1"/>
  <c r="AH155" i="6"/>
  <c r="U154" i="12" s="1"/>
  <c r="AN155" i="6"/>
  <c r="AA154" i="12" s="1"/>
  <c r="AJ155" i="6"/>
  <c r="Y154" i="12" s="1"/>
  <c r="AK155" i="6"/>
  <c r="AL155" i="6"/>
  <c r="Z154" i="12" s="1"/>
  <c r="AM17" i="9"/>
  <c r="AH160" i="6"/>
  <c r="U159" i="12" s="1"/>
  <c r="AN160" i="6"/>
  <c r="AA159" i="12" s="1"/>
  <c r="AJ160" i="6"/>
  <c r="Y159" i="12" s="1"/>
  <c r="AK160" i="6"/>
  <c r="AL160" i="6"/>
  <c r="Z159" i="12" s="1"/>
  <c r="AH162" i="6"/>
  <c r="U161" i="12" s="1"/>
  <c r="AN162" i="6"/>
  <c r="AA161" i="12" s="1"/>
  <c r="AJ162" i="6"/>
  <c r="Y161" i="12" s="1"/>
  <c r="AK162" i="6"/>
  <c r="AL162" i="6"/>
  <c r="Z161" i="12" s="1"/>
  <c r="AH165" i="6"/>
  <c r="U164" i="12" s="1"/>
  <c r="AN165" i="6"/>
  <c r="AA164" i="12" s="1"/>
  <c r="AJ165" i="6"/>
  <c r="Y164" i="12" s="1"/>
  <c r="AK165" i="6"/>
  <c r="AL165" i="6"/>
  <c r="Z164" i="12" s="1"/>
  <c r="AH167" i="6"/>
  <c r="U166" i="12" s="1"/>
  <c r="AN167" i="6"/>
  <c r="AA166" i="12" s="1"/>
  <c r="AJ167" i="6"/>
  <c r="Y166" i="12" s="1"/>
  <c r="AK167" i="6"/>
  <c r="AL167" i="6"/>
  <c r="Z166" i="12" s="1"/>
  <c r="AM18" i="9"/>
  <c r="AH174" i="6"/>
  <c r="U173" i="12" s="1"/>
  <c r="AN174" i="6"/>
  <c r="AA173" i="12" s="1"/>
  <c r="AJ174" i="6"/>
  <c r="Y173" i="12" s="1"/>
  <c r="AK174" i="6"/>
  <c r="AL174" i="6"/>
  <c r="Z173" i="12" s="1"/>
  <c r="AH175" i="6"/>
  <c r="U174" i="12" s="1"/>
  <c r="AN175" i="6"/>
  <c r="AA174" i="12" s="1"/>
  <c r="AJ175" i="6"/>
  <c r="Y174" i="12" s="1"/>
  <c r="AK175" i="6"/>
  <c r="AL175" i="6"/>
  <c r="Z174" i="12" s="1"/>
  <c r="AJ176" i="6"/>
  <c r="Y175" i="12" s="1"/>
  <c r="AL176" i="6"/>
  <c r="Z175" i="12" s="1"/>
  <c r="AN176" i="6"/>
  <c r="AA175" i="12" s="1"/>
  <c r="AH177" i="6"/>
  <c r="U176" i="12" s="1"/>
  <c r="AN177" i="6"/>
  <c r="AA176" i="12" s="1"/>
  <c r="AJ177" i="6"/>
  <c r="Y176" i="12" s="1"/>
  <c r="AK177" i="6"/>
  <c r="AL177" i="6"/>
  <c r="Z176" i="12" s="1"/>
  <c r="AH178" i="6"/>
  <c r="U177" i="12" s="1"/>
  <c r="AN178" i="6"/>
  <c r="AA177" i="12" s="1"/>
  <c r="AJ178" i="6"/>
  <c r="Y177" i="12" s="1"/>
  <c r="AK178" i="6"/>
  <c r="AL178" i="6"/>
  <c r="Z177" i="12" s="1"/>
  <c r="AM19" i="9"/>
  <c r="AH180" i="6"/>
  <c r="U179" i="12" s="1"/>
  <c r="AN180" i="6"/>
  <c r="AA179" i="12" s="1"/>
  <c r="AJ180" i="6"/>
  <c r="Y179" i="12" s="1"/>
  <c r="AK180" i="6"/>
  <c r="AL180" i="6"/>
  <c r="Z179" i="12" s="1"/>
  <c r="AH182" i="6"/>
  <c r="U181" i="12" s="1"/>
  <c r="AN182" i="6"/>
  <c r="AA181" i="12" s="1"/>
  <c r="AJ182" i="6"/>
  <c r="Y181" i="12" s="1"/>
  <c r="AK182" i="6"/>
  <c r="AL182" i="6"/>
  <c r="Z181" i="12" s="1"/>
  <c r="AH184" i="6"/>
  <c r="U183" i="12" s="1"/>
  <c r="AN184" i="6"/>
  <c r="AA183" i="12" s="1"/>
  <c r="AJ184" i="6"/>
  <c r="Y183" i="12" s="1"/>
  <c r="AK184" i="6"/>
  <c r="AL184" i="6"/>
  <c r="Z183" i="12" s="1"/>
  <c r="AM20" i="9"/>
  <c r="AH186" i="6"/>
  <c r="U185" i="12" s="1"/>
  <c r="AN186" i="6"/>
  <c r="AA185" i="12" s="1"/>
  <c r="AJ186" i="6"/>
  <c r="Y185" i="12" s="1"/>
  <c r="AK186" i="6"/>
  <c r="AL186" i="6"/>
  <c r="Z185" i="12" s="1"/>
  <c r="AH188" i="6"/>
  <c r="U187" i="12" s="1"/>
  <c r="AN188" i="6"/>
  <c r="AA187" i="12" s="1"/>
  <c r="AJ188" i="6"/>
  <c r="Y187" i="12" s="1"/>
  <c r="AK188" i="6"/>
  <c r="AL188" i="6"/>
  <c r="Z187" i="12" s="1"/>
  <c r="AH189" i="6"/>
  <c r="U188" i="12" s="1"/>
  <c r="AN189" i="6"/>
  <c r="AA188" i="12" s="1"/>
  <c r="AJ189" i="6"/>
  <c r="Y188" i="12" s="1"/>
  <c r="AK189" i="6"/>
  <c r="AL189" i="6"/>
  <c r="Z188" i="12" s="1"/>
  <c r="AH191" i="6"/>
  <c r="U190" i="12" s="1"/>
  <c r="AN191" i="6"/>
  <c r="AA190" i="12" s="1"/>
  <c r="AJ191" i="6"/>
  <c r="Y190" i="12" s="1"/>
  <c r="AK191" i="6"/>
  <c r="AL191" i="6"/>
  <c r="Z190" i="12" s="1"/>
  <c r="AM21" i="9"/>
  <c r="AH196" i="6"/>
  <c r="U195" i="12" s="1"/>
  <c r="AN196" i="6"/>
  <c r="AA195" i="12" s="1"/>
  <c r="AJ196" i="6"/>
  <c r="Y195" i="12" s="1"/>
  <c r="AK196" i="6"/>
  <c r="AL196" i="6"/>
  <c r="Z195" i="12" s="1"/>
  <c r="AH200" i="6"/>
  <c r="U199" i="12" s="1"/>
  <c r="AN200" i="6"/>
  <c r="AA199" i="12" s="1"/>
  <c r="AJ200" i="6"/>
  <c r="Y199" i="12" s="1"/>
  <c r="AK200" i="6"/>
  <c r="AL200" i="6"/>
  <c r="Z199" i="12" s="1"/>
  <c r="AH202" i="6"/>
  <c r="U201" i="12" s="1"/>
  <c r="AN202" i="6"/>
  <c r="AA201" i="12" s="1"/>
  <c r="AJ202" i="6"/>
  <c r="Y201" i="12" s="1"/>
  <c r="AK202" i="6"/>
  <c r="AL202" i="6"/>
  <c r="Z201" i="12" s="1"/>
  <c r="AH203" i="6"/>
  <c r="U202" i="12" s="1"/>
  <c r="AN203" i="6"/>
  <c r="AA202" i="12" s="1"/>
  <c r="AJ203" i="6"/>
  <c r="Y202" i="12" s="1"/>
  <c r="AK203" i="6"/>
  <c r="AL203" i="6"/>
  <c r="Z202" i="12" s="1"/>
  <c r="AH207" i="6"/>
  <c r="U206" i="12" s="1"/>
  <c r="AN207" i="6"/>
  <c r="AA206" i="12" s="1"/>
  <c r="AJ207" i="6"/>
  <c r="Y206" i="12" s="1"/>
  <c r="AK207" i="6"/>
  <c r="AL207" i="6"/>
  <c r="Z206" i="12" s="1"/>
  <c r="AH210" i="6"/>
  <c r="U209" i="12" s="1"/>
  <c r="AN210" i="6"/>
  <c r="AA209" i="12" s="1"/>
  <c r="AJ210" i="6"/>
  <c r="Y209" i="12" s="1"/>
  <c r="AK210" i="6"/>
  <c r="AL210" i="6"/>
  <c r="Z209" i="12" s="1"/>
  <c r="AM22" i="9"/>
  <c r="AH211" i="6"/>
  <c r="U210" i="12" s="1"/>
  <c r="AN211" i="6"/>
  <c r="AA210" i="12" s="1"/>
  <c r="AJ211" i="6"/>
  <c r="Y210" i="12" s="1"/>
  <c r="AK211" i="6"/>
  <c r="AL211" i="6"/>
  <c r="Z210" i="12" s="1"/>
  <c r="AH213" i="6"/>
  <c r="U212" i="12" s="1"/>
  <c r="AN213" i="6"/>
  <c r="AA212" i="12" s="1"/>
  <c r="AJ213" i="6"/>
  <c r="Y212" i="12" s="1"/>
  <c r="AK213" i="6"/>
  <c r="AL213" i="6"/>
  <c r="Z212" i="12" s="1"/>
  <c r="AH216" i="6"/>
  <c r="U215" i="12" s="1"/>
  <c r="AN216" i="6"/>
  <c r="AA215" i="12" s="1"/>
  <c r="AJ216" i="6"/>
  <c r="Y215" i="12" s="1"/>
  <c r="AK216" i="6"/>
  <c r="AL216" i="6"/>
  <c r="Z215" i="12" s="1"/>
  <c r="AH217" i="6"/>
  <c r="U216" i="12" s="1"/>
  <c r="AN217" i="6"/>
  <c r="AA216" i="12" s="1"/>
  <c r="AJ217" i="6"/>
  <c r="Y216" i="12" s="1"/>
  <c r="AK217" i="6"/>
  <c r="AL217" i="6"/>
  <c r="Z216" i="12" s="1"/>
  <c r="AH220" i="6"/>
  <c r="U219" i="12" s="1"/>
  <c r="AN220" i="6"/>
  <c r="AA219" i="12" s="1"/>
  <c r="AJ220" i="6"/>
  <c r="Y219" i="12" s="1"/>
  <c r="AK220" i="6"/>
  <c r="AL220" i="6"/>
  <c r="Z219" i="12" s="1"/>
  <c r="AH223" i="6"/>
  <c r="U222" i="12" s="1"/>
  <c r="AN223" i="6"/>
  <c r="AA222" i="12" s="1"/>
  <c r="AJ223" i="6"/>
  <c r="Y222" i="12" s="1"/>
  <c r="AK223" i="6"/>
  <c r="AL223" i="6"/>
  <c r="Z222" i="12" s="1"/>
  <c r="AH226" i="6"/>
  <c r="U225" i="12" s="1"/>
  <c r="AN226" i="6"/>
  <c r="AA225" i="12" s="1"/>
  <c r="AJ226" i="6"/>
  <c r="Y225" i="12" s="1"/>
  <c r="AK226" i="6"/>
  <c r="AL226" i="6"/>
  <c r="Z225" i="12" s="1"/>
  <c r="AM23" i="9"/>
  <c r="AH236" i="6"/>
  <c r="U235" i="12" s="1"/>
  <c r="AN236" i="6"/>
  <c r="AA235" i="12" s="1"/>
  <c r="AJ236" i="6"/>
  <c r="Y235" i="12" s="1"/>
  <c r="AK236" i="6"/>
  <c r="AL236" i="6"/>
  <c r="Z235" i="12" s="1"/>
  <c r="AH237" i="6"/>
  <c r="U236" i="12" s="1"/>
  <c r="AN237" i="6"/>
  <c r="AA236" i="12" s="1"/>
  <c r="AJ237" i="6"/>
  <c r="Y236" i="12" s="1"/>
  <c r="AK237" i="6"/>
  <c r="AL237" i="6"/>
  <c r="Z236" i="12" s="1"/>
  <c r="AH239" i="6"/>
  <c r="U238" i="12" s="1"/>
  <c r="AN239" i="6"/>
  <c r="AA238" i="12" s="1"/>
  <c r="AJ239" i="6"/>
  <c r="Y238" i="12" s="1"/>
  <c r="AK239" i="6"/>
  <c r="AL239" i="6"/>
  <c r="Z238" i="12" s="1"/>
  <c r="AH240" i="6"/>
  <c r="U239" i="12" s="1"/>
  <c r="AN240" i="6"/>
  <c r="AA239" i="12" s="1"/>
  <c r="AJ240" i="6"/>
  <c r="Y239" i="12" s="1"/>
  <c r="AK240" i="6"/>
  <c r="AL240" i="6"/>
  <c r="Z239" i="12" s="1"/>
  <c r="AM26" i="9"/>
  <c r="AH242" i="6"/>
  <c r="U241" i="12" s="1"/>
  <c r="AN242" i="6"/>
  <c r="AA241" i="12" s="1"/>
  <c r="AJ242" i="6"/>
  <c r="Y241" i="12" s="1"/>
  <c r="AK242" i="6"/>
  <c r="AL242" i="6"/>
  <c r="Z241" i="12" s="1"/>
  <c r="AM24" i="9"/>
  <c r="AH245" i="6"/>
  <c r="U244" i="12" s="1"/>
  <c r="AN245" i="6"/>
  <c r="AA244" i="12" s="1"/>
  <c r="AJ245" i="6"/>
  <c r="Y244" i="12" s="1"/>
  <c r="AK245" i="6"/>
  <c r="AL245" i="6"/>
  <c r="Z244" i="12" s="1"/>
  <c r="AH248" i="6"/>
  <c r="U247" i="12" s="1"/>
  <c r="AN248" i="6"/>
  <c r="AA247" i="12" s="1"/>
  <c r="AJ248" i="6"/>
  <c r="Y247" i="12" s="1"/>
  <c r="AK248" i="6"/>
  <c r="AL248" i="6"/>
  <c r="Z247" i="12" s="1"/>
  <c r="AH251" i="6"/>
  <c r="U250" i="12" s="1"/>
  <c r="AN251" i="6"/>
  <c r="AA250" i="12" s="1"/>
  <c r="AJ251" i="6"/>
  <c r="Y250" i="12" s="1"/>
  <c r="AK251" i="6"/>
  <c r="AL251" i="6"/>
  <c r="Z250" i="12" s="1"/>
  <c r="AH253" i="6"/>
  <c r="U252" i="12" s="1"/>
  <c r="AN253" i="6"/>
  <c r="AA252" i="12" s="1"/>
  <c r="AJ253" i="6"/>
  <c r="Y252" i="12" s="1"/>
  <c r="AK253" i="6"/>
  <c r="AL253" i="6"/>
  <c r="Z252" i="12" s="1"/>
  <c r="AH255" i="6"/>
  <c r="U254" i="12" s="1"/>
  <c r="AN255" i="6"/>
  <c r="AA254" i="12" s="1"/>
  <c r="AJ255" i="6"/>
  <c r="Y254" i="12" s="1"/>
  <c r="AK255" i="6"/>
  <c r="AL255" i="6"/>
  <c r="Z254" i="12" s="1"/>
  <c r="AH258" i="6"/>
  <c r="U257" i="12" s="1"/>
  <c r="AN258" i="6"/>
  <c r="AA257" i="12" s="1"/>
  <c r="AJ258" i="6"/>
  <c r="Y257" i="12" s="1"/>
  <c r="AK258" i="6"/>
  <c r="AL258" i="6"/>
  <c r="Z257" i="12" s="1"/>
  <c r="AH260" i="6"/>
  <c r="U259" i="12" s="1"/>
  <c r="AN260" i="6"/>
  <c r="AA259" i="12" s="1"/>
  <c r="AJ260" i="6"/>
  <c r="Y259" i="12" s="1"/>
  <c r="AK260" i="6"/>
  <c r="AL260" i="6"/>
  <c r="Z259" i="12" s="1"/>
  <c r="AH262" i="6"/>
  <c r="U261" i="12" s="1"/>
  <c r="AN262" i="6"/>
  <c r="AA261" i="12" s="1"/>
  <c r="AJ262" i="6"/>
  <c r="Y261" i="12" s="1"/>
  <c r="AK262" i="6"/>
  <c r="AL262" i="6"/>
  <c r="Z261" i="12" s="1"/>
  <c r="AH264" i="6"/>
  <c r="U263" i="12" s="1"/>
  <c r="AN264" i="6"/>
  <c r="AA263" i="12" s="1"/>
  <c r="AJ264" i="6"/>
  <c r="Y263" i="12" s="1"/>
  <c r="AK264" i="6"/>
  <c r="AL264" i="6"/>
  <c r="Z263" i="12" s="1"/>
  <c r="AH266" i="6"/>
  <c r="U265" i="12" s="1"/>
  <c r="AN266" i="6"/>
  <c r="AA265" i="12" s="1"/>
  <c r="AJ266" i="6"/>
  <c r="Y265" i="12" s="1"/>
  <c r="AK266" i="6"/>
  <c r="AL266" i="6"/>
  <c r="Z265" i="12" s="1"/>
  <c r="AH269" i="6"/>
  <c r="U268" i="12" s="1"/>
  <c r="AN269" i="6"/>
  <c r="AA268" i="12" s="1"/>
  <c r="AJ269" i="6"/>
  <c r="Y268" i="12" s="1"/>
  <c r="AK269" i="6"/>
  <c r="AL269" i="6"/>
  <c r="Z268" i="12" s="1"/>
  <c r="AH273" i="6"/>
  <c r="U272" i="12" s="1"/>
  <c r="AN273" i="6"/>
  <c r="AA272" i="12" s="1"/>
  <c r="AJ273" i="6"/>
  <c r="Y272" i="12" s="1"/>
  <c r="AK273" i="6"/>
  <c r="AL273" i="6"/>
  <c r="Z272" i="12" s="1"/>
  <c r="AH274" i="6"/>
  <c r="U273" i="12" s="1"/>
  <c r="AN274" i="6"/>
  <c r="AA273" i="12" s="1"/>
  <c r="AJ274" i="6"/>
  <c r="Y273" i="12" s="1"/>
  <c r="AK274" i="6"/>
  <c r="AL274" i="6"/>
  <c r="Z273" i="12" s="1"/>
  <c r="AH271" i="6"/>
  <c r="U270" i="12" s="1"/>
  <c r="AN271" i="6"/>
  <c r="AA270" i="12" s="1"/>
  <c r="AJ271" i="6"/>
  <c r="Y270" i="12" s="1"/>
  <c r="AK271" i="6"/>
  <c r="AL271" i="6"/>
  <c r="Z270" i="12" s="1"/>
  <c r="AH275" i="6"/>
  <c r="U274" i="12" s="1"/>
  <c r="AN275" i="6"/>
  <c r="AA274" i="12" s="1"/>
  <c r="AJ275" i="6"/>
  <c r="Y274" i="12" s="1"/>
  <c r="AK275" i="6"/>
  <c r="AL275" i="6"/>
  <c r="Z274" i="12" s="1"/>
  <c r="AH282" i="6"/>
  <c r="U281" i="12" s="1"/>
  <c r="AN282" i="6"/>
  <c r="AA281" i="12" s="1"/>
  <c r="AJ282" i="6"/>
  <c r="Y281" i="12" s="1"/>
  <c r="AK282" i="6"/>
  <c r="AL282" i="6"/>
  <c r="Z281" i="12" s="1"/>
  <c r="AH287" i="6"/>
  <c r="U286" i="12" s="1"/>
  <c r="AN287" i="6"/>
  <c r="AA286" i="12" s="1"/>
  <c r="AJ287" i="6"/>
  <c r="Y286" i="12" s="1"/>
  <c r="AK287" i="6"/>
  <c r="AL287" i="6"/>
  <c r="Z286" i="12" s="1"/>
  <c r="AH288" i="6"/>
  <c r="U287" i="12" s="1"/>
  <c r="AN288" i="6"/>
  <c r="AA287" i="12" s="1"/>
  <c r="AJ288" i="6"/>
  <c r="Y287" i="12" s="1"/>
  <c r="AK288" i="6"/>
  <c r="AL288" i="6"/>
  <c r="Z287" i="12" s="1"/>
  <c r="AH291" i="6"/>
  <c r="U290" i="12" s="1"/>
  <c r="AN291" i="6"/>
  <c r="AA290" i="12" s="1"/>
  <c r="AJ291" i="6"/>
  <c r="Y290" i="12" s="1"/>
  <c r="AK291" i="6"/>
  <c r="AL291" i="6"/>
  <c r="Z290" i="12" s="1"/>
  <c r="AH295" i="6"/>
  <c r="U294" i="12" s="1"/>
  <c r="AN295" i="6"/>
  <c r="AA294" i="12" s="1"/>
  <c r="AJ295" i="6"/>
  <c r="Y294" i="12" s="1"/>
  <c r="AK295" i="6"/>
  <c r="AL295" i="6"/>
  <c r="Z294" i="12" s="1"/>
  <c r="AR147" i="6"/>
  <c r="F278" i="6"/>
  <c r="N278" i="6"/>
  <c r="AR227" i="6"/>
  <c r="F227" i="6"/>
  <c r="N227" i="6"/>
  <c r="AR131" i="6"/>
  <c r="N147" i="6"/>
  <c r="AR110" i="6"/>
  <c r="F131" i="6"/>
  <c r="N131" i="6"/>
  <c r="N71" i="6"/>
  <c r="AR71" i="6"/>
  <c r="N13" i="6"/>
  <c r="N14" i="6"/>
  <c r="AR13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V78" i="6"/>
  <c r="W78" i="6"/>
  <c r="X78" i="6"/>
  <c r="Y78" i="6"/>
  <c r="Z78" i="6"/>
  <c r="AA78" i="6"/>
  <c r="AB78" i="6"/>
  <c r="AC78" i="6"/>
  <c r="AD78" i="6"/>
  <c r="AE78" i="6"/>
  <c r="AF78" i="6"/>
  <c r="AG78" i="6"/>
  <c r="V81" i="6"/>
  <c r="W81" i="6"/>
  <c r="X81" i="6"/>
  <c r="Y81" i="6"/>
  <c r="Z81" i="6"/>
  <c r="AA81" i="6"/>
  <c r="AB81" i="6"/>
  <c r="AC81" i="6"/>
  <c r="AD81" i="6"/>
  <c r="AE81" i="6"/>
  <c r="AF81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K176" i="6"/>
  <c r="V18" i="6"/>
  <c r="W18" i="6"/>
  <c r="X18" i="6"/>
  <c r="Y18" i="6"/>
  <c r="Z18" i="6"/>
  <c r="AA18" i="6"/>
  <c r="AB18" i="6"/>
  <c r="AC18" i="6"/>
  <c r="AD18" i="6"/>
  <c r="AE18" i="6"/>
  <c r="AF18" i="6"/>
  <c r="AG18" i="6"/>
  <c r="AR78" i="6"/>
  <c r="F251" i="6"/>
  <c r="F217" i="6"/>
  <c r="F162" i="6"/>
  <c r="F141" i="6"/>
  <c r="F74" i="6"/>
  <c r="F78" i="6"/>
  <c r="F81" i="6"/>
  <c r="F84" i="6"/>
  <c r="F86" i="6"/>
  <c r="F89" i="6"/>
  <c r="N18" i="6"/>
  <c r="F18" i="6"/>
  <c r="N176" i="6"/>
  <c r="F176" i="6"/>
  <c r="N78" i="6"/>
  <c r="N271" i="6"/>
  <c r="F271" i="6"/>
  <c r="AR271" i="6"/>
  <c r="N287" i="6"/>
  <c r="F287" i="6"/>
  <c r="A2" i="12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W275" i="6"/>
  <c r="X275" i="6"/>
  <c r="Y275" i="6"/>
  <c r="Z275" i="6"/>
  <c r="AA275" i="6"/>
  <c r="AB275" i="6"/>
  <c r="AC275" i="6"/>
  <c r="AD275" i="6"/>
  <c r="AG275" i="6"/>
  <c r="I4" i="11"/>
  <c r="AR86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V217" i="6"/>
  <c r="N189" i="6"/>
  <c r="AR138" i="6"/>
  <c r="N295" i="6"/>
  <c r="F295" i="6"/>
  <c r="AR295" i="6"/>
  <c r="N275" i="6"/>
  <c r="F275" i="6"/>
  <c r="AR275" i="6"/>
  <c r="N207" i="6"/>
  <c r="F207" i="6"/>
  <c r="N203" i="6"/>
  <c r="F203" i="6"/>
  <c r="N138" i="6"/>
  <c r="F138" i="6"/>
  <c r="AR39" i="6"/>
  <c r="N39" i="6"/>
  <c r="F39" i="6"/>
  <c r="AR14" i="6"/>
  <c r="F14" i="6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2" i="13"/>
  <c r="D3" i="13"/>
  <c r="H3" i="13" s="1"/>
  <c r="D4" i="13"/>
  <c r="H4" i="13" s="1"/>
  <c r="D5" i="13"/>
  <c r="H5" i="13" s="1"/>
  <c r="D6" i="13"/>
  <c r="H6" i="13" s="1"/>
  <c r="D7" i="13"/>
  <c r="H7" i="13" s="1"/>
  <c r="D8" i="13"/>
  <c r="H8" i="13" s="1"/>
  <c r="D9" i="13"/>
  <c r="H9" i="13" s="1"/>
  <c r="D10" i="13"/>
  <c r="H10" i="13" s="1"/>
  <c r="D11" i="13"/>
  <c r="H11" i="13" s="1"/>
  <c r="D12" i="13"/>
  <c r="H12" i="13" s="1"/>
  <c r="D13" i="13"/>
  <c r="H13" i="13" s="1"/>
  <c r="D14" i="13"/>
  <c r="H14" i="13" s="1"/>
  <c r="D15" i="13"/>
  <c r="H15" i="13" s="1"/>
  <c r="D16" i="13"/>
  <c r="H16" i="13" s="1"/>
  <c r="D17" i="13"/>
  <c r="H17" i="13" s="1"/>
  <c r="D18" i="13"/>
  <c r="H18" i="13" s="1"/>
  <c r="D19" i="13"/>
  <c r="H19" i="13" s="1"/>
  <c r="D20" i="13"/>
  <c r="H20" i="13" s="1"/>
  <c r="D21" i="13"/>
  <c r="H21" i="13" s="1"/>
  <c r="D22" i="13"/>
  <c r="H22" i="13" s="1"/>
  <c r="D23" i="13"/>
  <c r="H23" i="13" s="1"/>
  <c r="D24" i="13"/>
  <c r="H24" i="13" s="1"/>
  <c r="D25" i="13"/>
  <c r="H25" i="13" s="1"/>
  <c r="D26" i="13"/>
  <c r="H26" i="13" s="1"/>
  <c r="D27" i="13"/>
  <c r="H27" i="13" s="1"/>
  <c r="D28" i="13"/>
  <c r="H28" i="13" s="1"/>
  <c r="D29" i="13"/>
  <c r="H29" i="13" s="1"/>
  <c r="D30" i="13"/>
  <c r="H30" i="13" s="1"/>
  <c r="D31" i="13"/>
  <c r="H31" i="13" s="1"/>
  <c r="D32" i="13"/>
  <c r="H32" i="13" s="1"/>
  <c r="D33" i="13"/>
  <c r="H33" i="13" s="1"/>
  <c r="D34" i="13"/>
  <c r="H34" i="13" s="1"/>
  <c r="D35" i="13"/>
  <c r="H35" i="13" s="1"/>
  <c r="D36" i="13"/>
  <c r="H36" i="13" s="1"/>
  <c r="D37" i="13"/>
  <c r="H37" i="13" s="1"/>
  <c r="D38" i="13"/>
  <c r="H38" i="13" s="1"/>
  <c r="D39" i="13"/>
  <c r="H39" i="13" s="1"/>
  <c r="D40" i="13"/>
  <c r="H40" i="13" s="1"/>
  <c r="D41" i="13"/>
  <c r="H41" i="13" s="1"/>
  <c r="D42" i="13"/>
  <c r="H42" i="13" s="1"/>
  <c r="D43" i="13"/>
  <c r="H43" i="13" s="1"/>
  <c r="D44" i="13"/>
  <c r="H44" i="13" s="1"/>
  <c r="D45" i="13"/>
  <c r="H45" i="13" s="1"/>
  <c r="D46" i="13"/>
  <c r="H46" i="13" s="1"/>
  <c r="D47" i="13"/>
  <c r="H47" i="13" s="1"/>
  <c r="D48" i="13"/>
  <c r="H48" i="13" s="1"/>
  <c r="D49" i="13"/>
  <c r="H49" i="13" s="1"/>
  <c r="D50" i="13"/>
  <c r="H50" i="13" s="1"/>
  <c r="D51" i="13"/>
  <c r="H51" i="13" s="1"/>
  <c r="D52" i="13"/>
  <c r="H52" i="13" s="1"/>
  <c r="D53" i="13"/>
  <c r="H53" i="13" s="1"/>
  <c r="D54" i="13"/>
  <c r="H54" i="13" s="1"/>
  <c r="D55" i="13"/>
  <c r="H55" i="13" s="1"/>
  <c r="D56" i="13"/>
  <c r="H56" i="13" s="1"/>
  <c r="D57" i="13"/>
  <c r="H57" i="13" s="1"/>
  <c r="D58" i="13"/>
  <c r="H58" i="13" s="1"/>
  <c r="D59" i="13"/>
  <c r="H59" i="13" s="1"/>
  <c r="D60" i="13"/>
  <c r="H60" i="13" s="1"/>
  <c r="D61" i="13"/>
  <c r="H61" i="13" s="1"/>
  <c r="D62" i="13"/>
  <c r="H62" i="13" s="1"/>
  <c r="D63" i="13"/>
  <c r="H63" i="13" s="1"/>
  <c r="D64" i="13"/>
  <c r="H64" i="13" s="1"/>
  <c r="D65" i="13"/>
  <c r="H65" i="13" s="1"/>
  <c r="D66" i="13"/>
  <c r="H66" i="13" s="1"/>
  <c r="D67" i="13"/>
  <c r="H67" i="13" s="1"/>
  <c r="D68" i="13"/>
  <c r="H68" i="13" s="1"/>
  <c r="D69" i="13"/>
  <c r="H69" i="13" s="1"/>
  <c r="D70" i="13"/>
  <c r="H70" i="13" s="1"/>
  <c r="D71" i="13"/>
  <c r="H71" i="13" s="1"/>
  <c r="D72" i="13"/>
  <c r="H72" i="13" s="1"/>
  <c r="D73" i="13"/>
  <c r="H73" i="13" s="1"/>
  <c r="D74" i="13"/>
  <c r="H74" i="13" s="1"/>
  <c r="D75" i="13"/>
  <c r="H75" i="13" s="1"/>
  <c r="D76" i="13"/>
  <c r="H76" i="13" s="1"/>
  <c r="D77" i="13"/>
  <c r="H77" i="13" s="1"/>
  <c r="D78" i="13"/>
  <c r="H78" i="13" s="1"/>
  <c r="D79" i="13"/>
  <c r="H79" i="13" s="1"/>
  <c r="D80" i="13"/>
  <c r="H80" i="13" s="1"/>
  <c r="D81" i="13"/>
  <c r="H81" i="13" s="1"/>
  <c r="D82" i="13"/>
  <c r="H82" i="13" s="1"/>
  <c r="D83" i="13"/>
  <c r="H83" i="13" s="1"/>
  <c r="D84" i="13"/>
  <c r="H84" i="13" s="1"/>
  <c r="D85" i="13"/>
  <c r="H85" i="13" s="1"/>
  <c r="D86" i="13"/>
  <c r="H86" i="13" s="1"/>
  <c r="D87" i="13"/>
  <c r="H87" i="13" s="1"/>
  <c r="D88" i="13"/>
  <c r="H88" i="13" s="1"/>
  <c r="D89" i="13"/>
  <c r="H89" i="13" s="1"/>
  <c r="D90" i="13"/>
  <c r="H90" i="13" s="1"/>
  <c r="D91" i="13"/>
  <c r="H91" i="13" s="1"/>
  <c r="D92" i="13"/>
  <c r="H92" i="13" s="1"/>
  <c r="D93" i="13"/>
  <c r="H93" i="13" s="1"/>
  <c r="D94" i="13"/>
  <c r="H94" i="13" s="1"/>
  <c r="D95" i="13"/>
  <c r="H95" i="13" s="1"/>
  <c r="D96" i="13"/>
  <c r="H96" i="13" s="1"/>
  <c r="D97" i="13"/>
  <c r="H97" i="13" s="1"/>
  <c r="D98" i="13"/>
  <c r="H98" i="13" s="1"/>
  <c r="D99" i="13"/>
  <c r="H99" i="13" s="1"/>
  <c r="D100" i="13"/>
  <c r="H100" i="13" s="1"/>
  <c r="D101" i="13"/>
  <c r="H101" i="13" s="1"/>
  <c r="D102" i="13"/>
  <c r="H102" i="13" s="1"/>
  <c r="D103" i="13"/>
  <c r="H103" i="13" s="1"/>
  <c r="D104" i="13"/>
  <c r="H104" i="13" s="1"/>
  <c r="D105" i="13"/>
  <c r="H105" i="13" s="1"/>
  <c r="D106" i="13"/>
  <c r="H106" i="13" s="1"/>
  <c r="D107" i="13"/>
  <c r="H107" i="13" s="1"/>
  <c r="D108" i="13"/>
  <c r="H108" i="13" s="1"/>
  <c r="D109" i="13"/>
  <c r="H109" i="13" s="1"/>
  <c r="D110" i="13"/>
  <c r="H110" i="13" s="1"/>
  <c r="D111" i="13"/>
  <c r="H111" i="13" s="1"/>
  <c r="D112" i="13"/>
  <c r="H112" i="13" s="1"/>
  <c r="D2" i="13"/>
  <c r="H2" i="13" s="1"/>
  <c r="B111" i="13"/>
  <c r="C111" i="13"/>
  <c r="G111" i="13" s="1"/>
  <c r="E111" i="13"/>
  <c r="I111" i="13" s="1"/>
  <c r="F111" i="13"/>
  <c r="J111" i="13" s="1"/>
  <c r="B112" i="13"/>
  <c r="C112" i="13"/>
  <c r="G112" i="13" s="1"/>
  <c r="E112" i="13"/>
  <c r="I112" i="13" s="1"/>
  <c r="F112" i="13"/>
  <c r="J112" i="13" s="1"/>
  <c r="B3" i="13"/>
  <c r="C3" i="13"/>
  <c r="G3" i="13" s="1"/>
  <c r="E3" i="13"/>
  <c r="I3" i="13" s="1"/>
  <c r="F3" i="13"/>
  <c r="J3" i="13" s="1"/>
  <c r="B4" i="13"/>
  <c r="C4" i="13"/>
  <c r="G4" i="13" s="1"/>
  <c r="E4" i="13"/>
  <c r="I4" i="13" s="1"/>
  <c r="F4" i="13"/>
  <c r="J4" i="13" s="1"/>
  <c r="B5" i="13"/>
  <c r="C5" i="13"/>
  <c r="G5" i="13" s="1"/>
  <c r="E5" i="13"/>
  <c r="I5" i="13" s="1"/>
  <c r="F5" i="13"/>
  <c r="J5" i="13" s="1"/>
  <c r="B6" i="13"/>
  <c r="C6" i="13"/>
  <c r="G6" i="13" s="1"/>
  <c r="E6" i="13"/>
  <c r="I6" i="13" s="1"/>
  <c r="F6" i="13"/>
  <c r="J6" i="13" s="1"/>
  <c r="B7" i="13"/>
  <c r="C7" i="13"/>
  <c r="G7" i="13" s="1"/>
  <c r="E7" i="13"/>
  <c r="I7" i="13" s="1"/>
  <c r="F7" i="13"/>
  <c r="J7" i="13" s="1"/>
  <c r="B8" i="13"/>
  <c r="C8" i="13"/>
  <c r="G8" i="13" s="1"/>
  <c r="E8" i="13"/>
  <c r="I8" i="13" s="1"/>
  <c r="F8" i="13"/>
  <c r="J8" i="13" s="1"/>
  <c r="B9" i="13"/>
  <c r="C9" i="13"/>
  <c r="G9" i="13" s="1"/>
  <c r="E9" i="13"/>
  <c r="I9" i="13" s="1"/>
  <c r="F9" i="13"/>
  <c r="J9" i="13" s="1"/>
  <c r="B10" i="13"/>
  <c r="C10" i="13"/>
  <c r="G10" i="13" s="1"/>
  <c r="E10" i="13"/>
  <c r="I10" i="13" s="1"/>
  <c r="F10" i="13"/>
  <c r="J10" i="13" s="1"/>
  <c r="B11" i="13"/>
  <c r="C11" i="13"/>
  <c r="G11" i="13" s="1"/>
  <c r="E11" i="13"/>
  <c r="I11" i="13" s="1"/>
  <c r="F11" i="13"/>
  <c r="J11" i="13" s="1"/>
  <c r="B12" i="13"/>
  <c r="C12" i="13"/>
  <c r="G12" i="13" s="1"/>
  <c r="E12" i="13"/>
  <c r="I12" i="13" s="1"/>
  <c r="F12" i="13"/>
  <c r="J12" i="13" s="1"/>
  <c r="B13" i="13"/>
  <c r="C13" i="13"/>
  <c r="G13" i="13" s="1"/>
  <c r="E13" i="13"/>
  <c r="I13" i="13" s="1"/>
  <c r="F13" i="13"/>
  <c r="J13" i="13" s="1"/>
  <c r="B14" i="13"/>
  <c r="C14" i="13"/>
  <c r="G14" i="13" s="1"/>
  <c r="E14" i="13"/>
  <c r="I14" i="13" s="1"/>
  <c r="F14" i="13"/>
  <c r="J14" i="13" s="1"/>
  <c r="B15" i="13"/>
  <c r="C15" i="13"/>
  <c r="G15" i="13" s="1"/>
  <c r="E15" i="13"/>
  <c r="I15" i="13" s="1"/>
  <c r="F15" i="13"/>
  <c r="J15" i="13" s="1"/>
  <c r="B16" i="13"/>
  <c r="C16" i="13"/>
  <c r="G16" i="13" s="1"/>
  <c r="E16" i="13"/>
  <c r="I16" i="13" s="1"/>
  <c r="F16" i="13"/>
  <c r="J16" i="13" s="1"/>
  <c r="B17" i="13"/>
  <c r="C17" i="13"/>
  <c r="G17" i="13" s="1"/>
  <c r="E17" i="13"/>
  <c r="I17" i="13" s="1"/>
  <c r="F17" i="13"/>
  <c r="J17" i="13" s="1"/>
  <c r="B18" i="13"/>
  <c r="C18" i="13"/>
  <c r="G18" i="13" s="1"/>
  <c r="E18" i="13"/>
  <c r="I18" i="13" s="1"/>
  <c r="F18" i="13"/>
  <c r="J18" i="13" s="1"/>
  <c r="B19" i="13"/>
  <c r="C19" i="13"/>
  <c r="G19" i="13" s="1"/>
  <c r="E19" i="13"/>
  <c r="I19" i="13" s="1"/>
  <c r="F19" i="13"/>
  <c r="J19" i="13" s="1"/>
  <c r="B20" i="13"/>
  <c r="C20" i="13"/>
  <c r="G20" i="13" s="1"/>
  <c r="E20" i="13"/>
  <c r="I20" i="13" s="1"/>
  <c r="F20" i="13"/>
  <c r="J20" i="13" s="1"/>
  <c r="B21" i="13"/>
  <c r="C21" i="13"/>
  <c r="G21" i="13" s="1"/>
  <c r="E21" i="13"/>
  <c r="I21" i="13" s="1"/>
  <c r="F21" i="13"/>
  <c r="J21" i="13" s="1"/>
  <c r="B22" i="13"/>
  <c r="C22" i="13"/>
  <c r="G22" i="13" s="1"/>
  <c r="E22" i="13"/>
  <c r="I22" i="13" s="1"/>
  <c r="F22" i="13"/>
  <c r="J22" i="13" s="1"/>
  <c r="B23" i="13"/>
  <c r="C23" i="13"/>
  <c r="G23" i="13" s="1"/>
  <c r="E23" i="13"/>
  <c r="I23" i="13" s="1"/>
  <c r="F23" i="13"/>
  <c r="J23" i="13" s="1"/>
  <c r="B24" i="13"/>
  <c r="C24" i="13"/>
  <c r="G24" i="13" s="1"/>
  <c r="E24" i="13"/>
  <c r="I24" i="13" s="1"/>
  <c r="F24" i="13"/>
  <c r="J24" i="13" s="1"/>
  <c r="B25" i="13"/>
  <c r="C25" i="13"/>
  <c r="G25" i="13" s="1"/>
  <c r="E25" i="13"/>
  <c r="I25" i="13" s="1"/>
  <c r="F25" i="13"/>
  <c r="J25" i="13" s="1"/>
  <c r="B26" i="13"/>
  <c r="C26" i="13"/>
  <c r="G26" i="13" s="1"/>
  <c r="E26" i="13"/>
  <c r="I26" i="13" s="1"/>
  <c r="F26" i="13"/>
  <c r="J26" i="13" s="1"/>
  <c r="B27" i="13"/>
  <c r="C27" i="13"/>
  <c r="G27" i="13" s="1"/>
  <c r="E27" i="13"/>
  <c r="I27" i="13" s="1"/>
  <c r="F27" i="13"/>
  <c r="J27" i="13" s="1"/>
  <c r="B28" i="13"/>
  <c r="C28" i="13"/>
  <c r="G28" i="13" s="1"/>
  <c r="E28" i="13"/>
  <c r="I28" i="13" s="1"/>
  <c r="F28" i="13"/>
  <c r="J28" i="13" s="1"/>
  <c r="B29" i="13"/>
  <c r="C29" i="13"/>
  <c r="G29" i="13" s="1"/>
  <c r="E29" i="13"/>
  <c r="I29" i="13" s="1"/>
  <c r="F29" i="13"/>
  <c r="J29" i="13" s="1"/>
  <c r="B30" i="13"/>
  <c r="C30" i="13"/>
  <c r="G30" i="13" s="1"/>
  <c r="E30" i="13"/>
  <c r="I30" i="13" s="1"/>
  <c r="F30" i="13"/>
  <c r="J30" i="13" s="1"/>
  <c r="B31" i="13"/>
  <c r="C31" i="13"/>
  <c r="G31" i="13" s="1"/>
  <c r="E31" i="13"/>
  <c r="I31" i="13" s="1"/>
  <c r="F31" i="13"/>
  <c r="J31" i="13" s="1"/>
  <c r="B32" i="13"/>
  <c r="C32" i="13"/>
  <c r="G32" i="13" s="1"/>
  <c r="E32" i="13"/>
  <c r="I32" i="13" s="1"/>
  <c r="F32" i="13"/>
  <c r="J32" i="13" s="1"/>
  <c r="B33" i="13"/>
  <c r="C33" i="13"/>
  <c r="G33" i="13" s="1"/>
  <c r="E33" i="13"/>
  <c r="I33" i="13" s="1"/>
  <c r="F33" i="13"/>
  <c r="J33" i="13" s="1"/>
  <c r="B34" i="13"/>
  <c r="C34" i="13"/>
  <c r="G34" i="13" s="1"/>
  <c r="E34" i="13"/>
  <c r="I34" i="13" s="1"/>
  <c r="F34" i="13"/>
  <c r="J34" i="13" s="1"/>
  <c r="B35" i="13"/>
  <c r="C35" i="13"/>
  <c r="G35" i="13" s="1"/>
  <c r="E35" i="13"/>
  <c r="I35" i="13" s="1"/>
  <c r="F35" i="13"/>
  <c r="J35" i="13" s="1"/>
  <c r="B36" i="13"/>
  <c r="C36" i="13"/>
  <c r="G36" i="13" s="1"/>
  <c r="E36" i="13"/>
  <c r="I36" i="13" s="1"/>
  <c r="F36" i="13"/>
  <c r="J36" i="13" s="1"/>
  <c r="B37" i="13"/>
  <c r="C37" i="13"/>
  <c r="G37" i="13" s="1"/>
  <c r="E37" i="13"/>
  <c r="I37" i="13" s="1"/>
  <c r="F37" i="13"/>
  <c r="J37" i="13" s="1"/>
  <c r="B38" i="13"/>
  <c r="C38" i="13"/>
  <c r="G38" i="13" s="1"/>
  <c r="E38" i="13"/>
  <c r="I38" i="13" s="1"/>
  <c r="F38" i="13"/>
  <c r="J38" i="13" s="1"/>
  <c r="B39" i="13"/>
  <c r="C39" i="13"/>
  <c r="G39" i="13" s="1"/>
  <c r="E39" i="13"/>
  <c r="I39" i="13" s="1"/>
  <c r="F39" i="13"/>
  <c r="J39" i="13" s="1"/>
  <c r="B40" i="13"/>
  <c r="C40" i="13"/>
  <c r="G40" i="13" s="1"/>
  <c r="E40" i="13"/>
  <c r="I40" i="13" s="1"/>
  <c r="F40" i="13"/>
  <c r="J40" i="13" s="1"/>
  <c r="B41" i="13"/>
  <c r="C41" i="13"/>
  <c r="G41" i="13" s="1"/>
  <c r="E41" i="13"/>
  <c r="I41" i="13" s="1"/>
  <c r="F41" i="13"/>
  <c r="J41" i="13" s="1"/>
  <c r="B42" i="13"/>
  <c r="C42" i="13"/>
  <c r="G42" i="13" s="1"/>
  <c r="E42" i="13"/>
  <c r="I42" i="13" s="1"/>
  <c r="F42" i="13"/>
  <c r="J42" i="13" s="1"/>
  <c r="B43" i="13"/>
  <c r="C43" i="13"/>
  <c r="G43" i="13" s="1"/>
  <c r="E43" i="13"/>
  <c r="I43" i="13" s="1"/>
  <c r="F43" i="13"/>
  <c r="J43" i="13" s="1"/>
  <c r="B44" i="13"/>
  <c r="C44" i="13"/>
  <c r="G44" i="13" s="1"/>
  <c r="E44" i="13"/>
  <c r="I44" i="13" s="1"/>
  <c r="F44" i="13"/>
  <c r="J44" i="13" s="1"/>
  <c r="B45" i="13"/>
  <c r="C45" i="13"/>
  <c r="G45" i="13" s="1"/>
  <c r="E45" i="13"/>
  <c r="I45" i="13" s="1"/>
  <c r="F45" i="13"/>
  <c r="J45" i="13" s="1"/>
  <c r="B46" i="13"/>
  <c r="C46" i="13"/>
  <c r="G46" i="13" s="1"/>
  <c r="E46" i="13"/>
  <c r="I46" i="13" s="1"/>
  <c r="F46" i="13"/>
  <c r="J46" i="13" s="1"/>
  <c r="B47" i="13"/>
  <c r="C47" i="13"/>
  <c r="G47" i="13" s="1"/>
  <c r="E47" i="13"/>
  <c r="I47" i="13" s="1"/>
  <c r="F47" i="13"/>
  <c r="J47" i="13" s="1"/>
  <c r="B48" i="13"/>
  <c r="C48" i="13"/>
  <c r="G48" i="13" s="1"/>
  <c r="E48" i="13"/>
  <c r="I48" i="13" s="1"/>
  <c r="F48" i="13"/>
  <c r="J48" i="13" s="1"/>
  <c r="B49" i="13"/>
  <c r="C49" i="13"/>
  <c r="G49" i="13" s="1"/>
  <c r="E49" i="13"/>
  <c r="I49" i="13" s="1"/>
  <c r="F49" i="13"/>
  <c r="J49" i="13" s="1"/>
  <c r="B50" i="13"/>
  <c r="C50" i="13"/>
  <c r="G50" i="13" s="1"/>
  <c r="E50" i="13"/>
  <c r="I50" i="13" s="1"/>
  <c r="F50" i="13"/>
  <c r="J50" i="13" s="1"/>
  <c r="B51" i="13"/>
  <c r="C51" i="13"/>
  <c r="G51" i="13" s="1"/>
  <c r="E51" i="13"/>
  <c r="I51" i="13" s="1"/>
  <c r="F51" i="13"/>
  <c r="J51" i="13" s="1"/>
  <c r="B52" i="13"/>
  <c r="C52" i="13"/>
  <c r="G52" i="13" s="1"/>
  <c r="E52" i="13"/>
  <c r="I52" i="13" s="1"/>
  <c r="F52" i="13"/>
  <c r="J52" i="13" s="1"/>
  <c r="B53" i="13"/>
  <c r="C53" i="13"/>
  <c r="G53" i="13" s="1"/>
  <c r="E53" i="13"/>
  <c r="I53" i="13" s="1"/>
  <c r="F53" i="13"/>
  <c r="J53" i="13" s="1"/>
  <c r="B54" i="13"/>
  <c r="C54" i="13"/>
  <c r="G54" i="13" s="1"/>
  <c r="E54" i="13"/>
  <c r="I54" i="13" s="1"/>
  <c r="F54" i="13"/>
  <c r="J54" i="13" s="1"/>
  <c r="B55" i="13"/>
  <c r="C55" i="13"/>
  <c r="G55" i="13" s="1"/>
  <c r="E55" i="13"/>
  <c r="I55" i="13" s="1"/>
  <c r="F55" i="13"/>
  <c r="J55" i="13" s="1"/>
  <c r="B56" i="13"/>
  <c r="C56" i="13"/>
  <c r="G56" i="13" s="1"/>
  <c r="E56" i="13"/>
  <c r="I56" i="13" s="1"/>
  <c r="F56" i="13"/>
  <c r="J56" i="13" s="1"/>
  <c r="B57" i="13"/>
  <c r="C57" i="13"/>
  <c r="G57" i="13" s="1"/>
  <c r="E57" i="13"/>
  <c r="I57" i="13" s="1"/>
  <c r="F57" i="13"/>
  <c r="J57" i="13" s="1"/>
  <c r="B58" i="13"/>
  <c r="C58" i="13"/>
  <c r="G58" i="13" s="1"/>
  <c r="E58" i="13"/>
  <c r="I58" i="13" s="1"/>
  <c r="F58" i="13"/>
  <c r="J58" i="13" s="1"/>
  <c r="B59" i="13"/>
  <c r="C59" i="13"/>
  <c r="G59" i="13" s="1"/>
  <c r="E59" i="13"/>
  <c r="I59" i="13" s="1"/>
  <c r="F59" i="13"/>
  <c r="J59" i="13" s="1"/>
  <c r="B60" i="13"/>
  <c r="C60" i="13"/>
  <c r="G60" i="13" s="1"/>
  <c r="E60" i="13"/>
  <c r="I60" i="13" s="1"/>
  <c r="F60" i="13"/>
  <c r="J60" i="13" s="1"/>
  <c r="B61" i="13"/>
  <c r="C61" i="13"/>
  <c r="G61" i="13" s="1"/>
  <c r="E61" i="13"/>
  <c r="I61" i="13" s="1"/>
  <c r="F61" i="13"/>
  <c r="J61" i="13" s="1"/>
  <c r="B62" i="13"/>
  <c r="C62" i="13"/>
  <c r="G62" i="13" s="1"/>
  <c r="E62" i="13"/>
  <c r="I62" i="13" s="1"/>
  <c r="F62" i="13"/>
  <c r="J62" i="13" s="1"/>
  <c r="B63" i="13"/>
  <c r="C63" i="13"/>
  <c r="G63" i="13" s="1"/>
  <c r="E63" i="13"/>
  <c r="I63" i="13" s="1"/>
  <c r="F63" i="13"/>
  <c r="J63" i="13" s="1"/>
  <c r="B64" i="13"/>
  <c r="C64" i="13"/>
  <c r="G64" i="13" s="1"/>
  <c r="E64" i="13"/>
  <c r="I64" i="13" s="1"/>
  <c r="F64" i="13"/>
  <c r="J64" i="13" s="1"/>
  <c r="B65" i="13"/>
  <c r="C65" i="13"/>
  <c r="G65" i="13" s="1"/>
  <c r="E65" i="13"/>
  <c r="I65" i="13" s="1"/>
  <c r="F65" i="13"/>
  <c r="J65" i="13" s="1"/>
  <c r="B66" i="13"/>
  <c r="C66" i="13"/>
  <c r="G66" i="13" s="1"/>
  <c r="E66" i="13"/>
  <c r="I66" i="13" s="1"/>
  <c r="F66" i="13"/>
  <c r="J66" i="13" s="1"/>
  <c r="B67" i="13"/>
  <c r="C67" i="13"/>
  <c r="G67" i="13" s="1"/>
  <c r="E67" i="13"/>
  <c r="I67" i="13" s="1"/>
  <c r="F67" i="13"/>
  <c r="J67" i="13" s="1"/>
  <c r="B68" i="13"/>
  <c r="C68" i="13"/>
  <c r="G68" i="13" s="1"/>
  <c r="E68" i="13"/>
  <c r="I68" i="13" s="1"/>
  <c r="F68" i="13"/>
  <c r="J68" i="13" s="1"/>
  <c r="B69" i="13"/>
  <c r="C69" i="13"/>
  <c r="G69" i="13" s="1"/>
  <c r="E69" i="13"/>
  <c r="I69" i="13" s="1"/>
  <c r="F69" i="13"/>
  <c r="J69" i="13" s="1"/>
  <c r="B70" i="13"/>
  <c r="C70" i="13"/>
  <c r="G70" i="13" s="1"/>
  <c r="E70" i="13"/>
  <c r="I70" i="13" s="1"/>
  <c r="F70" i="13"/>
  <c r="J70" i="13" s="1"/>
  <c r="B71" i="13"/>
  <c r="C71" i="13"/>
  <c r="G71" i="13" s="1"/>
  <c r="E71" i="13"/>
  <c r="I71" i="13" s="1"/>
  <c r="F71" i="13"/>
  <c r="J71" i="13" s="1"/>
  <c r="B72" i="13"/>
  <c r="C72" i="13"/>
  <c r="G72" i="13" s="1"/>
  <c r="E72" i="13"/>
  <c r="I72" i="13" s="1"/>
  <c r="F72" i="13"/>
  <c r="J72" i="13" s="1"/>
  <c r="B73" i="13"/>
  <c r="C73" i="13"/>
  <c r="G73" i="13" s="1"/>
  <c r="E73" i="13"/>
  <c r="I73" i="13" s="1"/>
  <c r="F73" i="13"/>
  <c r="J73" i="13" s="1"/>
  <c r="B74" i="13"/>
  <c r="C74" i="13"/>
  <c r="G74" i="13" s="1"/>
  <c r="E74" i="13"/>
  <c r="I74" i="13" s="1"/>
  <c r="F74" i="13"/>
  <c r="J74" i="13" s="1"/>
  <c r="B75" i="13"/>
  <c r="C75" i="13"/>
  <c r="G75" i="13" s="1"/>
  <c r="E75" i="13"/>
  <c r="I75" i="13" s="1"/>
  <c r="F75" i="13"/>
  <c r="J75" i="13" s="1"/>
  <c r="B76" i="13"/>
  <c r="C76" i="13"/>
  <c r="G76" i="13" s="1"/>
  <c r="E76" i="13"/>
  <c r="I76" i="13" s="1"/>
  <c r="F76" i="13"/>
  <c r="J76" i="13" s="1"/>
  <c r="B77" i="13"/>
  <c r="C77" i="13"/>
  <c r="G77" i="13" s="1"/>
  <c r="E77" i="13"/>
  <c r="I77" i="13" s="1"/>
  <c r="F77" i="13"/>
  <c r="J77" i="13" s="1"/>
  <c r="B78" i="13"/>
  <c r="C78" i="13"/>
  <c r="G78" i="13" s="1"/>
  <c r="E78" i="13"/>
  <c r="I78" i="13" s="1"/>
  <c r="F78" i="13"/>
  <c r="J78" i="13" s="1"/>
  <c r="B79" i="13"/>
  <c r="C79" i="13"/>
  <c r="G79" i="13" s="1"/>
  <c r="E79" i="13"/>
  <c r="I79" i="13" s="1"/>
  <c r="F79" i="13"/>
  <c r="J79" i="13" s="1"/>
  <c r="B80" i="13"/>
  <c r="C80" i="13"/>
  <c r="G80" i="13" s="1"/>
  <c r="E80" i="13"/>
  <c r="I80" i="13" s="1"/>
  <c r="F80" i="13"/>
  <c r="J80" i="13" s="1"/>
  <c r="B81" i="13"/>
  <c r="C81" i="13"/>
  <c r="G81" i="13" s="1"/>
  <c r="E81" i="13"/>
  <c r="I81" i="13" s="1"/>
  <c r="F81" i="13"/>
  <c r="J81" i="13" s="1"/>
  <c r="B82" i="13"/>
  <c r="C82" i="13"/>
  <c r="G82" i="13" s="1"/>
  <c r="E82" i="13"/>
  <c r="I82" i="13" s="1"/>
  <c r="F82" i="13"/>
  <c r="J82" i="13" s="1"/>
  <c r="B83" i="13"/>
  <c r="C83" i="13"/>
  <c r="G83" i="13" s="1"/>
  <c r="E83" i="13"/>
  <c r="I83" i="13" s="1"/>
  <c r="F83" i="13"/>
  <c r="J83" i="13" s="1"/>
  <c r="B84" i="13"/>
  <c r="C84" i="13"/>
  <c r="G84" i="13" s="1"/>
  <c r="E84" i="13"/>
  <c r="I84" i="13" s="1"/>
  <c r="F84" i="13"/>
  <c r="J84" i="13" s="1"/>
  <c r="B85" i="13"/>
  <c r="C85" i="13"/>
  <c r="G85" i="13" s="1"/>
  <c r="E85" i="13"/>
  <c r="I85" i="13" s="1"/>
  <c r="F85" i="13"/>
  <c r="J85" i="13" s="1"/>
  <c r="B86" i="13"/>
  <c r="C86" i="13"/>
  <c r="G86" i="13" s="1"/>
  <c r="E86" i="13"/>
  <c r="I86" i="13" s="1"/>
  <c r="F86" i="13"/>
  <c r="J86" i="13" s="1"/>
  <c r="B87" i="13"/>
  <c r="C87" i="13"/>
  <c r="G87" i="13" s="1"/>
  <c r="E87" i="13"/>
  <c r="I87" i="13" s="1"/>
  <c r="F87" i="13"/>
  <c r="J87" i="13" s="1"/>
  <c r="B88" i="13"/>
  <c r="C88" i="13"/>
  <c r="G88" i="13" s="1"/>
  <c r="E88" i="13"/>
  <c r="I88" i="13" s="1"/>
  <c r="F88" i="13"/>
  <c r="J88" i="13" s="1"/>
  <c r="B89" i="13"/>
  <c r="C89" i="13"/>
  <c r="G89" i="13" s="1"/>
  <c r="E89" i="13"/>
  <c r="I89" i="13" s="1"/>
  <c r="F89" i="13"/>
  <c r="J89" i="13" s="1"/>
  <c r="B90" i="13"/>
  <c r="C90" i="13"/>
  <c r="G90" i="13" s="1"/>
  <c r="E90" i="13"/>
  <c r="I90" i="13" s="1"/>
  <c r="F90" i="13"/>
  <c r="J90" i="13" s="1"/>
  <c r="B91" i="13"/>
  <c r="C91" i="13"/>
  <c r="G91" i="13" s="1"/>
  <c r="E91" i="13"/>
  <c r="I91" i="13" s="1"/>
  <c r="F91" i="13"/>
  <c r="J91" i="13" s="1"/>
  <c r="B92" i="13"/>
  <c r="C92" i="13"/>
  <c r="G92" i="13" s="1"/>
  <c r="E92" i="13"/>
  <c r="I92" i="13" s="1"/>
  <c r="F92" i="13"/>
  <c r="J92" i="13" s="1"/>
  <c r="B93" i="13"/>
  <c r="C93" i="13"/>
  <c r="G93" i="13" s="1"/>
  <c r="E93" i="13"/>
  <c r="I93" i="13" s="1"/>
  <c r="F93" i="13"/>
  <c r="J93" i="13" s="1"/>
  <c r="B94" i="13"/>
  <c r="C94" i="13"/>
  <c r="G94" i="13" s="1"/>
  <c r="E94" i="13"/>
  <c r="I94" i="13" s="1"/>
  <c r="F94" i="13"/>
  <c r="J94" i="13" s="1"/>
  <c r="B95" i="13"/>
  <c r="C95" i="13"/>
  <c r="G95" i="13" s="1"/>
  <c r="E95" i="13"/>
  <c r="I95" i="13" s="1"/>
  <c r="F95" i="13"/>
  <c r="J95" i="13" s="1"/>
  <c r="B96" i="13"/>
  <c r="C96" i="13"/>
  <c r="G96" i="13" s="1"/>
  <c r="E96" i="13"/>
  <c r="I96" i="13" s="1"/>
  <c r="F96" i="13"/>
  <c r="J96" i="13" s="1"/>
  <c r="B97" i="13"/>
  <c r="C97" i="13"/>
  <c r="G97" i="13" s="1"/>
  <c r="E97" i="13"/>
  <c r="I97" i="13" s="1"/>
  <c r="F97" i="13"/>
  <c r="J97" i="13" s="1"/>
  <c r="B98" i="13"/>
  <c r="C98" i="13"/>
  <c r="G98" i="13" s="1"/>
  <c r="E98" i="13"/>
  <c r="I98" i="13" s="1"/>
  <c r="F98" i="13"/>
  <c r="J98" i="13" s="1"/>
  <c r="B99" i="13"/>
  <c r="C99" i="13"/>
  <c r="G99" i="13" s="1"/>
  <c r="E99" i="13"/>
  <c r="I99" i="13" s="1"/>
  <c r="F99" i="13"/>
  <c r="J99" i="13" s="1"/>
  <c r="B100" i="13"/>
  <c r="C100" i="13"/>
  <c r="G100" i="13" s="1"/>
  <c r="E100" i="13"/>
  <c r="I100" i="13" s="1"/>
  <c r="F100" i="13"/>
  <c r="J100" i="13" s="1"/>
  <c r="B101" i="13"/>
  <c r="C101" i="13"/>
  <c r="G101" i="13" s="1"/>
  <c r="E101" i="13"/>
  <c r="I101" i="13" s="1"/>
  <c r="F101" i="13"/>
  <c r="J101" i="13" s="1"/>
  <c r="B102" i="13"/>
  <c r="C102" i="13"/>
  <c r="G102" i="13" s="1"/>
  <c r="E102" i="13"/>
  <c r="I102" i="13" s="1"/>
  <c r="F102" i="13"/>
  <c r="J102" i="13" s="1"/>
  <c r="B103" i="13"/>
  <c r="C103" i="13"/>
  <c r="G103" i="13" s="1"/>
  <c r="E103" i="13"/>
  <c r="I103" i="13" s="1"/>
  <c r="F103" i="13"/>
  <c r="J103" i="13" s="1"/>
  <c r="B104" i="13"/>
  <c r="C104" i="13"/>
  <c r="G104" i="13" s="1"/>
  <c r="E104" i="13"/>
  <c r="I104" i="13" s="1"/>
  <c r="F104" i="13"/>
  <c r="J104" i="13" s="1"/>
  <c r="B105" i="13"/>
  <c r="C105" i="13"/>
  <c r="G105" i="13" s="1"/>
  <c r="E105" i="13"/>
  <c r="I105" i="13" s="1"/>
  <c r="F105" i="13"/>
  <c r="J105" i="13" s="1"/>
  <c r="B106" i="13"/>
  <c r="C106" i="13"/>
  <c r="G106" i="13" s="1"/>
  <c r="E106" i="13"/>
  <c r="I106" i="13" s="1"/>
  <c r="F106" i="13"/>
  <c r="J106" i="13" s="1"/>
  <c r="B107" i="13"/>
  <c r="C107" i="13"/>
  <c r="G107" i="13" s="1"/>
  <c r="E107" i="13"/>
  <c r="I107" i="13" s="1"/>
  <c r="F107" i="13"/>
  <c r="J107" i="13" s="1"/>
  <c r="B108" i="13"/>
  <c r="C108" i="13"/>
  <c r="G108" i="13" s="1"/>
  <c r="E108" i="13"/>
  <c r="I108" i="13" s="1"/>
  <c r="F108" i="13"/>
  <c r="J108" i="13" s="1"/>
  <c r="B109" i="13"/>
  <c r="C109" i="13"/>
  <c r="G109" i="13" s="1"/>
  <c r="E109" i="13"/>
  <c r="I109" i="13" s="1"/>
  <c r="F109" i="13"/>
  <c r="J109" i="13" s="1"/>
  <c r="B110" i="13"/>
  <c r="C110" i="13"/>
  <c r="G110" i="13" s="1"/>
  <c r="E110" i="13"/>
  <c r="I110" i="13" s="1"/>
  <c r="F110" i="13"/>
  <c r="J110" i="13" s="1"/>
  <c r="F2" i="13"/>
  <c r="J2" i="13" s="1"/>
  <c r="E2" i="13"/>
  <c r="I2" i="13" s="1"/>
  <c r="C2" i="13"/>
  <c r="G2" i="13" s="1"/>
  <c r="B2" i="13"/>
  <c r="N251" i="6"/>
  <c r="AB2" i="12"/>
  <c r="N89" i="6"/>
  <c r="AR251" i="6"/>
  <c r="AR217" i="6"/>
  <c r="AR162" i="6"/>
  <c r="AR141" i="6"/>
  <c r="AR89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W217" i="6"/>
  <c r="X217" i="6"/>
  <c r="Y217" i="6"/>
  <c r="Z217" i="6"/>
  <c r="AA217" i="6"/>
  <c r="AB217" i="6"/>
  <c r="AC217" i="6"/>
  <c r="AD217" i="6"/>
  <c r="AE217" i="6"/>
  <c r="AF217" i="6"/>
  <c r="AG217" i="6"/>
  <c r="N217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N162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N141" i="6"/>
  <c r="AG74" i="6"/>
  <c r="V89" i="6"/>
  <c r="W89" i="6"/>
  <c r="X89" i="6"/>
  <c r="Y89" i="6"/>
  <c r="Z89" i="6"/>
  <c r="AA89" i="6"/>
  <c r="AB89" i="6"/>
  <c r="AC89" i="6"/>
  <c r="AD89" i="6"/>
  <c r="AE89" i="6"/>
  <c r="AF89" i="6"/>
  <c r="AG89" i="6"/>
  <c r="V74" i="6"/>
  <c r="W74" i="6"/>
  <c r="X74" i="6"/>
  <c r="Y74" i="6"/>
  <c r="Z74" i="6"/>
  <c r="AA74" i="6"/>
  <c r="AB74" i="6"/>
  <c r="AC74" i="6"/>
  <c r="AD74" i="6"/>
  <c r="AE74" i="6"/>
  <c r="AF74" i="6"/>
  <c r="N74" i="6"/>
  <c r="AR74" i="6"/>
  <c r="D2" i="12"/>
  <c r="V33" i="6"/>
  <c r="W33" i="6"/>
  <c r="X33" i="6"/>
  <c r="Y33" i="6"/>
  <c r="Z33" i="6"/>
  <c r="AA33" i="6"/>
  <c r="AB33" i="6"/>
  <c r="AC33" i="6"/>
  <c r="AD33" i="6"/>
  <c r="AE33" i="6"/>
  <c r="AF33" i="6"/>
  <c r="AG33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V86" i="6"/>
  <c r="W86" i="6"/>
  <c r="X86" i="6"/>
  <c r="Y86" i="6"/>
  <c r="Z86" i="6"/>
  <c r="AA86" i="6"/>
  <c r="AB86" i="6"/>
  <c r="AC86" i="6"/>
  <c r="AD86" i="6"/>
  <c r="AE86" i="6"/>
  <c r="AF86" i="6"/>
  <c r="AG86" i="6"/>
  <c r="AG81" i="6"/>
  <c r="V84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N33" i="6"/>
  <c r="N81" i="6"/>
  <c r="N84" i="6"/>
  <c r="N86" i="6"/>
  <c r="N37" i="6"/>
  <c r="N115" i="6"/>
  <c r="N264" i="6"/>
  <c r="N274" i="6"/>
  <c r="B2" i="12"/>
  <c r="F264" i="6"/>
  <c r="AR264" i="6"/>
  <c r="N226" i="6"/>
  <c r="F226" i="6"/>
  <c r="AR226" i="6"/>
  <c r="N135" i="6"/>
  <c r="F135" i="6"/>
  <c r="F189" i="6"/>
  <c r="AR81" i="6"/>
  <c r="F33" i="6"/>
  <c r="AR33" i="6"/>
  <c r="N291" i="6"/>
  <c r="F291" i="6"/>
  <c r="AR291" i="6"/>
  <c r="F274" i="6"/>
  <c r="AR274" i="6"/>
  <c r="F115" i="6"/>
  <c r="AR115" i="6"/>
  <c r="F37" i="6"/>
  <c r="AR37" i="6"/>
  <c r="AN3" i="6"/>
  <c r="AL3" i="6"/>
  <c r="AJ3" i="6"/>
  <c r="AH3" i="6"/>
  <c r="AK3" i="6"/>
  <c r="P2" i="12"/>
  <c r="Q2" i="12"/>
  <c r="R2" i="12"/>
  <c r="S2" i="12"/>
  <c r="T2" i="12"/>
  <c r="O2" i="12"/>
  <c r="G2" i="12"/>
  <c r="F2" i="12"/>
  <c r="E2" i="12"/>
  <c r="C2" i="12"/>
  <c r="AR5" i="6"/>
  <c r="AR6" i="6"/>
  <c r="AR7" i="6"/>
  <c r="AR9" i="6"/>
  <c r="AR10" i="6"/>
  <c r="AR11" i="6"/>
  <c r="AR17" i="6"/>
  <c r="AR19" i="6"/>
  <c r="AR22" i="6"/>
  <c r="AR24" i="6"/>
  <c r="AR27" i="6"/>
  <c r="AR30" i="6"/>
  <c r="AR31" i="6"/>
  <c r="AR32" i="6"/>
  <c r="AR34" i="6"/>
  <c r="AR45" i="6"/>
  <c r="AR46" i="6"/>
  <c r="AR48" i="6"/>
  <c r="AR49" i="6"/>
  <c r="AR50" i="6"/>
  <c r="AR51" i="6"/>
  <c r="AR52" i="6"/>
  <c r="AR57" i="6"/>
  <c r="AR59" i="6"/>
  <c r="AR60" i="6"/>
  <c r="AR62" i="6"/>
  <c r="AR64" i="6"/>
  <c r="AR65" i="6"/>
  <c r="AR79" i="6"/>
  <c r="AR84" i="6"/>
  <c r="AR92" i="6"/>
  <c r="AR95" i="6"/>
  <c r="AR101" i="6"/>
  <c r="AR102" i="6"/>
  <c r="AR103" i="6"/>
  <c r="AR105" i="6"/>
  <c r="AR106" i="6"/>
  <c r="AR107" i="6"/>
  <c r="AR108" i="6"/>
  <c r="AR113" i="6"/>
  <c r="AR117" i="6"/>
  <c r="AR120" i="6"/>
  <c r="AR124" i="6"/>
  <c r="AR129" i="6"/>
  <c r="AR136" i="6"/>
  <c r="AR139" i="6"/>
  <c r="AR144" i="6"/>
  <c r="AR145" i="6"/>
  <c r="AR146" i="6"/>
  <c r="AR154" i="6"/>
  <c r="AR155" i="6"/>
  <c r="AR160" i="6"/>
  <c r="AR165" i="6"/>
  <c r="AR167" i="6"/>
  <c r="AR174" i="6"/>
  <c r="AR175" i="6"/>
  <c r="AR177" i="6"/>
  <c r="AR178" i="6"/>
  <c r="AR180" i="6"/>
  <c r="AR182" i="6"/>
  <c r="AR184" i="6"/>
  <c r="AR186" i="6"/>
  <c r="AR188" i="6"/>
  <c r="AR191" i="6"/>
  <c r="AR195" i="6"/>
  <c r="AR196" i="6"/>
  <c r="AR200" i="6"/>
  <c r="AR202" i="6"/>
  <c r="AR210" i="6"/>
  <c r="AR211" i="6"/>
  <c r="AR213" i="6"/>
  <c r="AR216" i="6"/>
  <c r="AR220" i="6"/>
  <c r="AR223" i="6"/>
  <c r="AR236" i="6"/>
  <c r="AR237" i="6"/>
  <c r="AR239" i="6"/>
  <c r="AR240" i="6"/>
  <c r="AR242" i="6"/>
  <c r="AR245" i="6"/>
  <c r="AR248" i="6"/>
  <c r="AR253" i="6"/>
  <c r="AR255" i="6"/>
  <c r="AR258" i="6"/>
  <c r="AR260" i="6"/>
  <c r="AR262" i="6"/>
  <c r="AR266" i="6"/>
  <c r="AR269" i="6"/>
  <c r="AR273" i="6"/>
  <c r="AR282" i="6"/>
  <c r="AR288" i="6"/>
  <c r="AR3" i="6"/>
  <c r="AR4" i="6"/>
  <c r="L2" i="12"/>
  <c r="M2" i="12"/>
  <c r="N2" i="12"/>
  <c r="I2" i="12"/>
  <c r="J2" i="12"/>
  <c r="K2" i="12"/>
  <c r="H2" i="12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3" i="8"/>
  <c r="N167" i="6"/>
  <c r="N165" i="6"/>
  <c r="F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N213" i="6"/>
  <c r="N242" i="6"/>
  <c r="N269" i="6"/>
  <c r="N273" i="6"/>
  <c r="N245" i="6"/>
  <c r="N211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F269" i="6"/>
  <c r="F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F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F92" i="6"/>
  <c r="N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G288" i="6"/>
  <c r="AF288" i="6"/>
  <c r="AE288" i="6"/>
  <c r="AD288" i="6"/>
  <c r="AC288" i="6"/>
  <c r="AB288" i="6"/>
  <c r="AA288" i="6"/>
  <c r="Z288" i="6"/>
  <c r="Y288" i="6"/>
  <c r="X288" i="6"/>
  <c r="W288" i="6"/>
  <c r="V288" i="6"/>
  <c r="AG282" i="6"/>
  <c r="AF282" i="6"/>
  <c r="AE282" i="6"/>
  <c r="AD282" i="6"/>
  <c r="AC282" i="6"/>
  <c r="AB282" i="6"/>
  <c r="AA282" i="6"/>
  <c r="Z282" i="6"/>
  <c r="Y282" i="6"/>
  <c r="X282" i="6"/>
  <c r="W282" i="6"/>
  <c r="V282" i="6"/>
  <c r="AG273" i="6"/>
  <c r="AF273" i="6"/>
  <c r="AE273" i="6"/>
  <c r="AD273" i="6"/>
  <c r="AC273" i="6"/>
  <c r="AB273" i="6"/>
  <c r="AA273" i="6"/>
  <c r="Z273" i="6"/>
  <c r="Y273" i="6"/>
  <c r="X273" i="6"/>
  <c r="W273" i="6"/>
  <c r="V273" i="6"/>
  <c r="AG266" i="6"/>
  <c r="AF266" i="6"/>
  <c r="AE266" i="6"/>
  <c r="AD266" i="6"/>
  <c r="AC266" i="6"/>
  <c r="AB266" i="6"/>
  <c r="AA266" i="6"/>
  <c r="Z266" i="6"/>
  <c r="Y266" i="6"/>
  <c r="X266" i="6"/>
  <c r="W266" i="6"/>
  <c r="V266" i="6"/>
  <c r="AG262" i="6"/>
  <c r="AF262" i="6"/>
  <c r="AE262" i="6"/>
  <c r="AD262" i="6"/>
  <c r="AC262" i="6"/>
  <c r="AB262" i="6"/>
  <c r="AA262" i="6"/>
  <c r="Z262" i="6"/>
  <c r="Y262" i="6"/>
  <c r="X262" i="6"/>
  <c r="W262" i="6"/>
  <c r="V262" i="6"/>
  <c r="AG260" i="6"/>
  <c r="AF260" i="6"/>
  <c r="AE260" i="6"/>
  <c r="AD260" i="6"/>
  <c r="AC260" i="6"/>
  <c r="AB260" i="6"/>
  <c r="AA260" i="6"/>
  <c r="Z260" i="6"/>
  <c r="Y260" i="6"/>
  <c r="X260" i="6"/>
  <c r="W260" i="6"/>
  <c r="V260" i="6"/>
  <c r="AG258" i="6"/>
  <c r="AF258" i="6"/>
  <c r="AE258" i="6"/>
  <c r="AD258" i="6"/>
  <c r="AC258" i="6"/>
  <c r="AB258" i="6"/>
  <c r="AA258" i="6"/>
  <c r="Z258" i="6"/>
  <c r="Y258" i="6"/>
  <c r="X258" i="6"/>
  <c r="W258" i="6"/>
  <c r="V258" i="6"/>
  <c r="AG255" i="6"/>
  <c r="AF255" i="6"/>
  <c r="AE255" i="6"/>
  <c r="AD255" i="6"/>
  <c r="AC255" i="6"/>
  <c r="AB255" i="6"/>
  <c r="AA255" i="6"/>
  <c r="Z255" i="6"/>
  <c r="Y255" i="6"/>
  <c r="X255" i="6"/>
  <c r="W255" i="6"/>
  <c r="V255" i="6"/>
  <c r="AG253" i="6"/>
  <c r="AF253" i="6"/>
  <c r="AE253" i="6"/>
  <c r="AD253" i="6"/>
  <c r="AC253" i="6"/>
  <c r="AB253" i="6"/>
  <c r="AA253" i="6"/>
  <c r="Z253" i="6"/>
  <c r="Y253" i="6"/>
  <c r="X253" i="6"/>
  <c r="W253" i="6"/>
  <c r="V253" i="6"/>
  <c r="AG248" i="6"/>
  <c r="AF248" i="6"/>
  <c r="AE248" i="6"/>
  <c r="AD248" i="6"/>
  <c r="AC248" i="6"/>
  <c r="AB248" i="6"/>
  <c r="AA248" i="6"/>
  <c r="Z248" i="6"/>
  <c r="Y248" i="6"/>
  <c r="X248" i="6"/>
  <c r="W248" i="6"/>
  <c r="V248" i="6"/>
  <c r="AG245" i="6"/>
  <c r="AF245" i="6"/>
  <c r="AE245" i="6"/>
  <c r="AD245" i="6"/>
  <c r="AC245" i="6"/>
  <c r="AB245" i="6"/>
  <c r="AA245" i="6"/>
  <c r="Z245" i="6"/>
  <c r="Y245" i="6"/>
  <c r="X245" i="6"/>
  <c r="W245" i="6"/>
  <c r="V245" i="6"/>
  <c r="AG240" i="6"/>
  <c r="AF240" i="6"/>
  <c r="AE240" i="6"/>
  <c r="AD240" i="6"/>
  <c r="AC240" i="6"/>
  <c r="AB240" i="6"/>
  <c r="AA240" i="6"/>
  <c r="Z240" i="6"/>
  <c r="Y240" i="6"/>
  <c r="X240" i="6"/>
  <c r="W240" i="6"/>
  <c r="V240" i="6"/>
  <c r="AG239" i="6"/>
  <c r="AF239" i="6"/>
  <c r="AE239" i="6"/>
  <c r="AD239" i="6"/>
  <c r="AC239" i="6"/>
  <c r="AB239" i="6"/>
  <c r="AA239" i="6"/>
  <c r="Z239" i="6"/>
  <c r="Y239" i="6"/>
  <c r="X239" i="6"/>
  <c r="W239" i="6"/>
  <c r="V239" i="6"/>
  <c r="AG237" i="6"/>
  <c r="AF237" i="6"/>
  <c r="AE237" i="6"/>
  <c r="AD237" i="6"/>
  <c r="AC237" i="6"/>
  <c r="AB237" i="6"/>
  <c r="AA237" i="6"/>
  <c r="Z237" i="6"/>
  <c r="Y237" i="6"/>
  <c r="X237" i="6"/>
  <c r="W237" i="6"/>
  <c r="V237" i="6"/>
  <c r="AG236" i="6"/>
  <c r="AF236" i="6"/>
  <c r="AE236" i="6"/>
  <c r="AD236" i="6"/>
  <c r="AC236" i="6"/>
  <c r="AB236" i="6"/>
  <c r="AA236" i="6"/>
  <c r="Z236" i="6"/>
  <c r="Y236" i="6"/>
  <c r="X236" i="6"/>
  <c r="W236" i="6"/>
  <c r="V236" i="6"/>
  <c r="AG223" i="6"/>
  <c r="AF223" i="6"/>
  <c r="AE223" i="6"/>
  <c r="AD223" i="6"/>
  <c r="AC223" i="6"/>
  <c r="AB223" i="6"/>
  <c r="AA223" i="6"/>
  <c r="Z223" i="6"/>
  <c r="Y223" i="6"/>
  <c r="X223" i="6"/>
  <c r="W223" i="6"/>
  <c r="V223" i="6"/>
  <c r="AG220" i="6"/>
  <c r="AF220" i="6"/>
  <c r="AE220" i="6"/>
  <c r="AD220" i="6"/>
  <c r="AC220" i="6"/>
  <c r="AB220" i="6"/>
  <c r="AA220" i="6"/>
  <c r="Z220" i="6"/>
  <c r="Y220" i="6"/>
  <c r="X220" i="6"/>
  <c r="W220" i="6"/>
  <c r="V220" i="6"/>
  <c r="AG216" i="6"/>
  <c r="AF216" i="6"/>
  <c r="AE216" i="6"/>
  <c r="AD216" i="6"/>
  <c r="AC216" i="6"/>
  <c r="AB216" i="6"/>
  <c r="AA216" i="6"/>
  <c r="Z216" i="6"/>
  <c r="Y216" i="6"/>
  <c r="X216" i="6"/>
  <c r="W216" i="6"/>
  <c r="V216" i="6"/>
  <c r="AG211" i="6"/>
  <c r="AF211" i="6"/>
  <c r="AE211" i="6"/>
  <c r="AD211" i="6"/>
  <c r="AC211" i="6"/>
  <c r="AB211" i="6"/>
  <c r="AA211" i="6"/>
  <c r="Z211" i="6"/>
  <c r="Y211" i="6"/>
  <c r="X211" i="6"/>
  <c r="W211" i="6"/>
  <c r="V211" i="6"/>
  <c r="AG210" i="6"/>
  <c r="AF210" i="6"/>
  <c r="AE210" i="6"/>
  <c r="AD210" i="6"/>
  <c r="AC210" i="6"/>
  <c r="AB210" i="6"/>
  <c r="AA210" i="6"/>
  <c r="Z210" i="6"/>
  <c r="Y210" i="6"/>
  <c r="X210" i="6"/>
  <c r="W210" i="6"/>
  <c r="V210" i="6"/>
  <c r="AG202" i="6"/>
  <c r="AF202" i="6"/>
  <c r="AE202" i="6"/>
  <c r="AD202" i="6"/>
  <c r="AC202" i="6"/>
  <c r="AB202" i="6"/>
  <c r="AA202" i="6"/>
  <c r="Z202" i="6"/>
  <c r="Y202" i="6"/>
  <c r="X202" i="6"/>
  <c r="W202" i="6"/>
  <c r="V202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AG191" i="6"/>
  <c r="AF191" i="6"/>
  <c r="AE191" i="6"/>
  <c r="AD191" i="6"/>
  <c r="AC191" i="6"/>
  <c r="AB191" i="6"/>
  <c r="AA191" i="6"/>
  <c r="Z191" i="6"/>
  <c r="Y191" i="6"/>
  <c r="X191" i="6"/>
  <c r="W191" i="6"/>
  <c r="V191" i="6"/>
  <c r="AG188" i="6"/>
  <c r="AF188" i="6"/>
  <c r="AE188" i="6"/>
  <c r="AD188" i="6"/>
  <c r="AC188" i="6"/>
  <c r="AB188" i="6"/>
  <c r="AA188" i="6"/>
  <c r="Z188" i="6"/>
  <c r="Y188" i="6"/>
  <c r="X188" i="6"/>
  <c r="W188" i="6"/>
  <c r="V188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AG182" i="6"/>
  <c r="AF182" i="6"/>
  <c r="AE182" i="6"/>
  <c r="AD182" i="6"/>
  <c r="AC182" i="6"/>
  <c r="AB182" i="6"/>
  <c r="AA182" i="6"/>
  <c r="Z182" i="6"/>
  <c r="Y182" i="6"/>
  <c r="X182" i="6"/>
  <c r="W182" i="6"/>
  <c r="V182" i="6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AG155" i="6"/>
  <c r="AF155" i="6"/>
  <c r="AE155" i="6"/>
  <c r="AD155" i="6"/>
  <c r="AC155" i="6"/>
  <c r="AB155" i="6"/>
  <c r="AA155" i="6"/>
  <c r="Z155" i="6"/>
  <c r="Y155" i="6"/>
  <c r="X155" i="6"/>
  <c r="W155" i="6"/>
  <c r="V155" i="6"/>
  <c r="AG154" i="6"/>
  <c r="AF154" i="6"/>
  <c r="AE154" i="6"/>
  <c r="AD154" i="6"/>
  <c r="AC154" i="6"/>
  <c r="AB154" i="6"/>
  <c r="AA154" i="6"/>
  <c r="Z154" i="6"/>
  <c r="Y154" i="6"/>
  <c r="X154" i="6"/>
  <c r="W154" i="6"/>
  <c r="V154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AG145" i="6"/>
  <c r="AF145" i="6"/>
  <c r="AE145" i="6"/>
  <c r="AD145" i="6"/>
  <c r="AC145" i="6"/>
  <c r="AB145" i="6"/>
  <c r="AA145" i="6"/>
  <c r="Z145" i="6"/>
  <c r="Y145" i="6"/>
  <c r="X145" i="6"/>
  <c r="W145" i="6"/>
  <c r="V145" i="6"/>
  <c r="AG144" i="6"/>
  <c r="AF144" i="6"/>
  <c r="AE144" i="6"/>
  <c r="AD144" i="6"/>
  <c r="AC144" i="6"/>
  <c r="AB144" i="6"/>
  <c r="AA144" i="6"/>
  <c r="Z144" i="6"/>
  <c r="Y144" i="6"/>
  <c r="X144" i="6"/>
  <c r="W144" i="6"/>
  <c r="V144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AG134" i="6"/>
  <c r="AF134" i="6"/>
  <c r="AE134" i="6"/>
  <c r="AD134" i="6"/>
  <c r="AC134" i="6"/>
  <c r="AB134" i="6"/>
  <c r="AA134" i="6"/>
  <c r="Z134" i="6"/>
  <c r="Y134" i="6"/>
  <c r="X134" i="6"/>
  <c r="W134" i="6"/>
  <c r="V134" i="6"/>
  <c r="AG129" i="6"/>
  <c r="AF129" i="6"/>
  <c r="AE129" i="6"/>
  <c r="AD129" i="6"/>
  <c r="AC129" i="6"/>
  <c r="AB129" i="6"/>
  <c r="AA129" i="6"/>
  <c r="Z129" i="6"/>
  <c r="Y129" i="6"/>
  <c r="X129" i="6"/>
  <c r="W129" i="6"/>
  <c r="V129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AG113" i="6"/>
  <c r="AF113" i="6"/>
  <c r="AE113" i="6"/>
  <c r="AD113" i="6"/>
  <c r="AC113" i="6"/>
  <c r="AB113" i="6"/>
  <c r="AA113" i="6"/>
  <c r="Z113" i="6"/>
  <c r="Y113" i="6"/>
  <c r="X113" i="6"/>
  <c r="W113" i="6"/>
  <c r="V113" i="6"/>
  <c r="AG108" i="6"/>
  <c r="AF108" i="6"/>
  <c r="AE108" i="6"/>
  <c r="AD108" i="6"/>
  <c r="AC108" i="6"/>
  <c r="AB108" i="6"/>
  <c r="AA108" i="6"/>
  <c r="Z108" i="6"/>
  <c r="Y108" i="6"/>
  <c r="X108" i="6"/>
  <c r="W108" i="6"/>
  <c r="V108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AG95" i="6"/>
  <c r="AF95" i="6"/>
  <c r="AE95" i="6"/>
  <c r="AD95" i="6"/>
  <c r="AC95" i="6"/>
  <c r="AB95" i="6"/>
  <c r="AA95" i="6"/>
  <c r="Z95" i="6"/>
  <c r="Y95" i="6"/>
  <c r="X95" i="6"/>
  <c r="W95" i="6"/>
  <c r="V95" i="6"/>
  <c r="AG84" i="6"/>
  <c r="AF84" i="6"/>
  <c r="AE84" i="6"/>
  <c r="AD84" i="6"/>
  <c r="AC84" i="6"/>
  <c r="AB84" i="6"/>
  <c r="AA84" i="6"/>
  <c r="Z84" i="6"/>
  <c r="Y84" i="6"/>
  <c r="X84" i="6"/>
  <c r="W84" i="6"/>
  <c r="AG79" i="6"/>
  <c r="AF79" i="6"/>
  <c r="AE79" i="6"/>
  <c r="AD79" i="6"/>
  <c r="AC79" i="6"/>
  <c r="AB79" i="6"/>
  <c r="AA79" i="6"/>
  <c r="Z79" i="6"/>
  <c r="Y79" i="6"/>
  <c r="X79" i="6"/>
  <c r="W79" i="6"/>
  <c r="V79" i="6"/>
  <c r="AG65" i="6"/>
  <c r="AF65" i="6"/>
  <c r="AE65" i="6"/>
  <c r="AD65" i="6"/>
  <c r="AC65" i="6"/>
  <c r="AB65" i="6"/>
  <c r="AA65" i="6"/>
  <c r="Z65" i="6"/>
  <c r="Y65" i="6"/>
  <c r="X65" i="6"/>
  <c r="W65" i="6"/>
  <c r="V65" i="6"/>
  <c r="AG64" i="6"/>
  <c r="AF64" i="6"/>
  <c r="AE64" i="6"/>
  <c r="AD64" i="6"/>
  <c r="AC64" i="6"/>
  <c r="AB64" i="6"/>
  <c r="AA64" i="6"/>
  <c r="Z64" i="6"/>
  <c r="Y64" i="6"/>
  <c r="X64" i="6"/>
  <c r="W64" i="6"/>
  <c r="V64" i="6"/>
  <c r="AG62" i="6"/>
  <c r="AF62" i="6"/>
  <c r="AE62" i="6"/>
  <c r="AD62" i="6"/>
  <c r="AC62" i="6"/>
  <c r="AB62" i="6"/>
  <c r="AA62" i="6"/>
  <c r="Z62" i="6"/>
  <c r="Y62" i="6"/>
  <c r="X62" i="6"/>
  <c r="W62" i="6"/>
  <c r="V62" i="6"/>
  <c r="AG60" i="6"/>
  <c r="AF60" i="6"/>
  <c r="AE60" i="6"/>
  <c r="AD60" i="6"/>
  <c r="AC60" i="6"/>
  <c r="AB60" i="6"/>
  <c r="AA60" i="6"/>
  <c r="Z60" i="6"/>
  <c r="Y60" i="6"/>
  <c r="X60" i="6"/>
  <c r="W60" i="6"/>
  <c r="V60" i="6"/>
  <c r="AG59" i="6"/>
  <c r="AF59" i="6"/>
  <c r="AE59" i="6"/>
  <c r="AD59" i="6"/>
  <c r="AC59" i="6"/>
  <c r="AB59" i="6"/>
  <c r="AA59" i="6"/>
  <c r="Z59" i="6"/>
  <c r="Y59" i="6"/>
  <c r="X59" i="6"/>
  <c r="W59" i="6"/>
  <c r="V59" i="6"/>
  <c r="AG57" i="6"/>
  <c r="AF57" i="6"/>
  <c r="AE57" i="6"/>
  <c r="AD57" i="6"/>
  <c r="AC57" i="6"/>
  <c r="AB57" i="6"/>
  <c r="AA57" i="6"/>
  <c r="Z57" i="6"/>
  <c r="Y57" i="6"/>
  <c r="X57" i="6"/>
  <c r="W57" i="6"/>
  <c r="V57" i="6"/>
  <c r="AG52" i="6"/>
  <c r="AF52" i="6"/>
  <c r="AE52" i="6"/>
  <c r="AD52" i="6"/>
  <c r="AC52" i="6"/>
  <c r="AB52" i="6"/>
  <c r="AA52" i="6"/>
  <c r="Z52" i="6"/>
  <c r="Y52" i="6"/>
  <c r="X52" i="6"/>
  <c r="W52" i="6"/>
  <c r="V52" i="6"/>
  <c r="AG51" i="6"/>
  <c r="AF51" i="6"/>
  <c r="AE51" i="6"/>
  <c r="AD51" i="6"/>
  <c r="AC51" i="6"/>
  <c r="AB51" i="6"/>
  <c r="AA51" i="6"/>
  <c r="Z51" i="6"/>
  <c r="Y51" i="6"/>
  <c r="X51" i="6"/>
  <c r="W51" i="6"/>
  <c r="V51" i="6"/>
  <c r="AG50" i="6"/>
  <c r="AF50" i="6"/>
  <c r="AE50" i="6"/>
  <c r="AD50" i="6"/>
  <c r="AC50" i="6"/>
  <c r="AB50" i="6"/>
  <c r="AA50" i="6"/>
  <c r="Z50" i="6"/>
  <c r="Y50" i="6"/>
  <c r="X50" i="6"/>
  <c r="W50" i="6"/>
  <c r="V50" i="6"/>
  <c r="AG49" i="6"/>
  <c r="AF49" i="6"/>
  <c r="AE49" i="6"/>
  <c r="AD49" i="6"/>
  <c r="AC49" i="6"/>
  <c r="AB49" i="6"/>
  <c r="AA49" i="6"/>
  <c r="Z49" i="6"/>
  <c r="Y49" i="6"/>
  <c r="X49" i="6"/>
  <c r="W49" i="6"/>
  <c r="V49" i="6"/>
  <c r="AG48" i="6"/>
  <c r="AF48" i="6"/>
  <c r="AE48" i="6"/>
  <c r="AD48" i="6"/>
  <c r="AC48" i="6"/>
  <c r="AB48" i="6"/>
  <c r="AA48" i="6"/>
  <c r="Z48" i="6"/>
  <c r="Y48" i="6"/>
  <c r="X48" i="6"/>
  <c r="W48" i="6"/>
  <c r="V48" i="6"/>
  <c r="AG46" i="6"/>
  <c r="AF46" i="6"/>
  <c r="AE46" i="6"/>
  <c r="AD46" i="6"/>
  <c r="AC46" i="6"/>
  <c r="AB46" i="6"/>
  <c r="AA46" i="6"/>
  <c r="Z46" i="6"/>
  <c r="Y46" i="6"/>
  <c r="X46" i="6"/>
  <c r="W46" i="6"/>
  <c r="V46" i="6"/>
  <c r="AG45" i="6"/>
  <c r="AF45" i="6"/>
  <c r="AE45" i="6"/>
  <c r="AD45" i="6"/>
  <c r="AC45" i="6"/>
  <c r="AB45" i="6"/>
  <c r="AA45" i="6"/>
  <c r="Z45" i="6"/>
  <c r="Y45" i="6"/>
  <c r="X45" i="6"/>
  <c r="W45" i="6"/>
  <c r="V45" i="6"/>
  <c r="AG34" i="6"/>
  <c r="AF34" i="6"/>
  <c r="AE34" i="6"/>
  <c r="AD34" i="6"/>
  <c r="AC34" i="6"/>
  <c r="AB34" i="6"/>
  <c r="AA34" i="6"/>
  <c r="Z34" i="6"/>
  <c r="Y34" i="6"/>
  <c r="X34" i="6"/>
  <c r="W34" i="6"/>
  <c r="V34" i="6"/>
  <c r="AG32" i="6"/>
  <c r="AF32" i="6"/>
  <c r="AE32" i="6"/>
  <c r="AD32" i="6"/>
  <c r="AC32" i="6"/>
  <c r="AB32" i="6"/>
  <c r="AA32" i="6"/>
  <c r="Z32" i="6"/>
  <c r="Y32" i="6"/>
  <c r="X32" i="6"/>
  <c r="W32" i="6"/>
  <c r="V32" i="6"/>
  <c r="AG31" i="6"/>
  <c r="AF31" i="6"/>
  <c r="AE31" i="6"/>
  <c r="AD31" i="6"/>
  <c r="AC31" i="6"/>
  <c r="AB31" i="6"/>
  <c r="AA31" i="6"/>
  <c r="Z31" i="6"/>
  <c r="Y31" i="6"/>
  <c r="X31" i="6"/>
  <c r="W31" i="6"/>
  <c r="V31" i="6"/>
  <c r="AG30" i="6"/>
  <c r="AF30" i="6"/>
  <c r="AE30" i="6"/>
  <c r="AD30" i="6"/>
  <c r="AC30" i="6"/>
  <c r="AB30" i="6"/>
  <c r="AA30" i="6"/>
  <c r="Z30" i="6"/>
  <c r="Y30" i="6"/>
  <c r="X30" i="6"/>
  <c r="W30" i="6"/>
  <c r="V30" i="6"/>
  <c r="AG27" i="6"/>
  <c r="AF27" i="6"/>
  <c r="AE27" i="6"/>
  <c r="AD27" i="6"/>
  <c r="AC27" i="6"/>
  <c r="AB27" i="6"/>
  <c r="AA27" i="6"/>
  <c r="Z27" i="6"/>
  <c r="Y27" i="6"/>
  <c r="X27" i="6"/>
  <c r="W27" i="6"/>
  <c r="V27" i="6"/>
  <c r="AG24" i="6"/>
  <c r="AF24" i="6"/>
  <c r="AE24" i="6"/>
  <c r="AD24" i="6"/>
  <c r="AC24" i="6"/>
  <c r="AB24" i="6"/>
  <c r="AA24" i="6"/>
  <c r="Z24" i="6"/>
  <c r="Y24" i="6"/>
  <c r="X24" i="6"/>
  <c r="W24" i="6"/>
  <c r="V24" i="6"/>
  <c r="AG22" i="6"/>
  <c r="AF22" i="6"/>
  <c r="AE22" i="6"/>
  <c r="AD22" i="6"/>
  <c r="AC22" i="6"/>
  <c r="AB22" i="6"/>
  <c r="AA22" i="6"/>
  <c r="Z22" i="6"/>
  <c r="Y22" i="6"/>
  <c r="X22" i="6"/>
  <c r="W22" i="6"/>
  <c r="V22" i="6"/>
  <c r="AG19" i="6"/>
  <c r="AF19" i="6"/>
  <c r="AE19" i="6"/>
  <c r="AD19" i="6"/>
  <c r="AC19" i="6"/>
  <c r="AB19" i="6"/>
  <c r="AA19" i="6"/>
  <c r="Z19" i="6"/>
  <c r="Y19" i="6"/>
  <c r="X19" i="6"/>
  <c r="W19" i="6"/>
  <c r="V19" i="6"/>
  <c r="AG17" i="6"/>
  <c r="AF17" i="6"/>
  <c r="AE17" i="6"/>
  <c r="AD17" i="6"/>
  <c r="AC17" i="6"/>
  <c r="AB17" i="6"/>
  <c r="AA17" i="6"/>
  <c r="Z17" i="6"/>
  <c r="Y17" i="6"/>
  <c r="X17" i="6"/>
  <c r="W17" i="6"/>
  <c r="V17" i="6"/>
  <c r="AG11" i="6"/>
  <c r="AF11" i="6"/>
  <c r="AE11" i="6"/>
  <c r="AD11" i="6"/>
  <c r="AC11" i="6"/>
  <c r="AB11" i="6"/>
  <c r="AA11" i="6"/>
  <c r="Z11" i="6"/>
  <c r="Y11" i="6"/>
  <c r="X11" i="6"/>
  <c r="W11" i="6"/>
  <c r="V11" i="6"/>
  <c r="AG10" i="6"/>
  <c r="AF10" i="6"/>
  <c r="AE10" i="6"/>
  <c r="AD10" i="6"/>
  <c r="AC10" i="6"/>
  <c r="AB10" i="6"/>
  <c r="AA10" i="6"/>
  <c r="Z10" i="6"/>
  <c r="Y10" i="6"/>
  <c r="X10" i="6"/>
  <c r="W10" i="6"/>
  <c r="V10" i="6"/>
  <c r="AG9" i="6"/>
  <c r="AF9" i="6"/>
  <c r="AE9" i="6"/>
  <c r="AD9" i="6"/>
  <c r="AC9" i="6"/>
  <c r="AB9" i="6"/>
  <c r="AA9" i="6"/>
  <c r="Z9" i="6"/>
  <c r="Y9" i="6"/>
  <c r="X9" i="6"/>
  <c r="W9" i="6"/>
  <c r="V9" i="6"/>
  <c r="AG7" i="6"/>
  <c r="AF7" i="6"/>
  <c r="AE7" i="6"/>
  <c r="AD7" i="6"/>
  <c r="AC7" i="6"/>
  <c r="AB7" i="6"/>
  <c r="AA7" i="6"/>
  <c r="Z7" i="6"/>
  <c r="Y7" i="6"/>
  <c r="X7" i="6"/>
  <c r="W7" i="6"/>
  <c r="V7" i="6"/>
  <c r="AG6" i="6"/>
  <c r="AF6" i="6"/>
  <c r="AE6" i="6"/>
  <c r="AD6" i="6"/>
  <c r="AC6" i="6"/>
  <c r="AB6" i="6"/>
  <c r="AA6" i="6"/>
  <c r="Z6" i="6"/>
  <c r="Y6" i="6"/>
  <c r="X6" i="6"/>
  <c r="W6" i="6"/>
  <c r="V6" i="6"/>
  <c r="AG5" i="6"/>
  <c r="AF5" i="6"/>
  <c r="AE5" i="6"/>
  <c r="AD5" i="6"/>
  <c r="AC5" i="6"/>
  <c r="AB5" i="6"/>
  <c r="AA5" i="6"/>
  <c r="Z5" i="6"/>
  <c r="Y5" i="6"/>
  <c r="X5" i="6"/>
  <c r="W5" i="6"/>
  <c r="V5" i="6"/>
  <c r="AG4" i="6"/>
  <c r="AF4" i="6"/>
  <c r="AE4" i="6"/>
  <c r="AD4" i="6"/>
  <c r="AC4" i="6"/>
  <c r="AB4" i="6"/>
  <c r="AA4" i="6"/>
  <c r="Z4" i="6"/>
  <c r="Y4" i="6"/>
  <c r="X4" i="6"/>
  <c r="W4" i="6"/>
  <c r="V4" i="6"/>
  <c r="W3" i="6"/>
  <c r="X3" i="6"/>
  <c r="Y3" i="6"/>
  <c r="Z3" i="6"/>
  <c r="AA3" i="6"/>
  <c r="AB3" i="6"/>
  <c r="AC3" i="6"/>
  <c r="AD3" i="6"/>
  <c r="AE3" i="6"/>
  <c r="AF3" i="6"/>
  <c r="AG3" i="6"/>
  <c r="V3" i="6"/>
  <c r="N7" i="6"/>
  <c r="F4" i="6"/>
  <c r="F5" i="6"/>
  <c r="F6" i="6"/>
  <c r="F7" i="6"/>
  <c r="F9" i="6"/>
  <c r="F10" i="6"/>
  <c r="F11" i="6"/>
  <c r="F17" i="6"/>
  <c r="F19" i="6"/>
  <c r="F22" i="6"/>
  <c r="F24" i="6"/>
  <c r="F27" i="6"/>
  <c r="F30" i="6"/>
  <c r="F31" i="6"/>
  <c r="F32" i="6"/>
  <c r="F34" i="6"/>
  <c r="F45" i="6"/>
  <c r="F46" i="6"/>
  <c r="F48" i="6"/>
  <c r="F49" i="6"/>
  <c r="F50" i="6"/>
  <c r="F51" i="6"/>
  <c r="F52" i="6"/>
  <c r="F57" i="6"/>
  <c r="F59" i="6"/>
  <c r="F60" i="6"/>
  <c r="F62" i="6"/>
  <c r="F64" i="6"/>
  <c r="F65" i="6"/>
  <c r="F79" i="6"/>
  <c r="F95" i="6"/>
  <c r="F101" i="6"/>
  <c r="F102" i="6"/>
  <c r="F103" i="6"/>
  <c r="F105" i="6"/>
  <c r="F106" i="6"/>
  <c r="F107" i="6"/>
  <c r="F108" i="6"/>
  <c r="F113" i="6"/>
  <c r="F117" i="6"/>
  <c r="F120" i="6"/>
  <c r="F124" i="6"/>
  <c r="F129" i="6"/>
  <c r="F134" i="6"/>
  <c r="F136" i="6"/>
  <c r="F139" i="6"/>
  <c r="F144" i="6"/>
  <c r="F145" i="6"/>
  <c r="F146" i="6"/>
  <c r="F154" i="6"/>
  <c r="F155" i="6"/>
  <c r="F160" i="6"/>
  <c r="F167" i="6"/>
  <c r="F174" i="6"/>
  <c r="F175" i="6"/>
  <c r="F177" i="6"/>
  <c r="F178" i="6"/>
  <c r="F180" i="6"/>
  <c r="F182" i="6"/>
  <c r="F184" i="6"/>
  <c r="F186" i="6"/>
  <c r="F188" i="6"/>
  <c r="F191" i="6"/>
  <c r="F195" i="6"/>
  <c r="F196" i="6"/>
  <c r="F200" i="6"/>
  <c r="F202" i="6"/>
  <c r="F210" i="6"/>
  <c r="F211" i="6"/>
  <c r="F216" i="6"/>
  <c r="F220" i="6"/>
  <c r="F223" i="6"/>
  <c r="F236" i="6"/>
  <c r="F237" i="6"/>
  <c r="F239" i="6"/>
  <c r="F240" i="6"/>
  <c r="F245" i="6"/>
  <c r="F248" i="6"/>
  <c r="F253" i="6"/>
  <c r="F255" i="6"/>
  <c r="F258" i="6"/>
  <c r="F260" i="6"/>
  <c r="F262" i="6"/>
  <c r="F266" i="6"/>
  <c r="F273" i="6"/>
  <c r="F282" i="6"/>
  <c r="F288" i="6"/>
  <c r="F3" i="6"/>
  <c r="N4" i="6"/>
  <c r="N5" i="6"/>
  <c r="N6" i="6"/>
  <c r="N9" i="6"/>
  <c r="N10" i="6"/>
  <c r="N11" i="6"/>
  <c r="N17" i="6"/>
  <c r="N19" i="6"/>
  <c r="N22" i="6"/>
  <c r="N24" i="6"/>
  <c r="N27" i="6"/>
  <c r="N30" i="6"/>
  <c r="N31" i="6"/>
  <c r="N32" i="6"/>
  <c r="N34" i="6"/>
  <c r="N45" i="6"/>
  <c r="N46" i="6"/>
  <c r="N48" i="6"/>
  <c r="N49" i="6"/>
  <c r="N50" i="6"/>
  <c r="N51" i="6"/>
  <c r="N52" i="6"/>
  <c r="N57" i="6"/>
  <c r="N59" i="6"/>
  <c r="N60" i="6"/>
  <c r="N62" i="6"/>
  <c r="N64" i="6"/>
  <c r="N65" i="6"/>
  <c r="N79" i="6"/>
  <c r="N95" i="6"/>
  <c r="N101" i="6"/>
  <c r="N102" i="6"/>
  <c r="N103" i="6"/>
  <c r="N105" i="6"/>
  <c r="N106" i="6"/>
  <c r="N107" i="6"/>
  <c r="N108" i="6"/>
  <c r="N113" i="6"/>
  <c r="N117" i="6"/>
  <c r="N120" i="6"/>
  <c r="N124" i="6"/>
  <c r="N129" i="6"/>
  <c r="N134" i="6"/>
  <c r="N136" i="6"/>
  <c r="N139" i="6"/>
  <c r="N144" i="6"/>
  <c r="N145" i="6"/>
  <c r="N146" i="6"/>
  <c r="N154" i="6"/>
  <c r="N155" i="6"/>
  <c r="N160" i="6"/>
  <c r="N174" i="6"/>
  <c r="N175" i="6"/>
  <c r="N177" i="6"/>
  <c r="N178" i="6"/>
  <c r="N180" i="6"/>
  <c r="N182" i="6"/>
  <c r="N184" i="6"/>
  <c r="N186" i="6"/>
  <c r="N188" i="6"/>
  <c r="N191" i="6"/>
  <c r="N195" i="6"/>
  <c r="N196" i="6"/>
  <c r="N200" i="6"/>
  <c r="N202" i="6"/>
  <c r="N210" i="6"/>
  <c r="N216" i="6"/>
  <c r="N220" i="6"/>
  <c r="N223" i="6"/>
  <c r="N236" i="6"/>
  <c r="N237" i="6"/>
  <c r="N239" i="6"/>
  <c r="N240" i="6"/>
  <c r="N248" i="6"/>
  <c r="N253" i="6"/>
  <c r="N255" i="6"/>
  <c r="N258" i="6"/>
  <c r="N260" i="6"/>
  <c r="N262" i="6"/>
  <c r="N266" i="6"/>
  <c r="N282" i="6"/>
  <c r="N288" i="6"/>
  <c r="N3" i="6"/>
  <c r="K9" i="10"/>
  <c r="K10" i="10"/>
  <c r="O6" i="10"/>
  <c r="K22" i="11"/>
  <c r="K4" i="11"/>
  <c r="R10" i="9"/>
  <c r="R4" i="9"/>
  <c r="J14" i="11"/>
  <c r="J15" i="11"/>
  <c r="J5" i="11"/>
  <c r="Q4" i="9"/>
  <c r="S4" i="9"/>
  <c r="T4" i="9"/>
  <c r="K5" i="11"/>
  <c r="K12" i="11"/>
  <c r="J13" i="11"/>
  <c r="J32" i="11"/>
  <c r="J33" i="11"/>
  <c r="J31" i="11"/>
  <c r="R11" i="9"/>
  <c r="K30" i="11"/>
  <c r="K31" i="11"/>
  <c r="J24" i="11"/>
  <c r="J25" i="11"/>
  <c r="J26" i="11"/>
  <c r="J23" i="11"/>
  <c r="E33" i="11"/>
  <c r="E32" i="11"/>
  <c r="E31" i="11"/>
  <c r="E30" i="11"/>
  <c r="E13" i="11"/>
  <c r="E14" i="11"/>
  <c r="E15" i="11"/>
  <c r="E12" i="11"/>
  <c r="J6" i="11"/>
  <c r="Q5" i="9"/>
  <c r="R5" i="9"/>
  <c r="S5" i="9"/>
  <c r="T5" i="9"/>
  <c r="K6" i="11"/>
  <c r="J7" i="11"/>
  <c r="Q6" i="9"/>
  <c r="R6" i="9"/>
  <c r="S6" i="9"/>
  <c r="T6" i="9"/>
  <c r="K7" i="11"/>
  <c r="J8" i="11"/>
  <c r="Q7" i="9"/>
  <c r="R7" i="9"/>
  <c r="S7" i="9"/>
  <c r="T7" i="9"/>
  <c r="K8" i="11"/>
  <c r="Q11" i="9"/>
  <c r="S11" i="9"/>
  <c r="T11" i="9"/>
  <c r="K24" i="11"/>
  <c r="K33" i="11"/>
  <c r="Q13" i="9"/>
  <c r="R13" i="9"/>
  <c r="K32" i="11"/>
  <c r="Q12" i="9"/>
  <c r="R12" i="9"/>
  <c r="Q10" i="9"/>
  <c r="S10" i="9"/>
  <c r="T10" i="9"/>
  <c r="K23" i="11"/>
  <c r="K13" i="11"/>
  <c r="K15" i="11"/>
  <c r="K14" i="11"/>
  <c r="S12" i="9"/>
  <c r="T12" i="9"/>
  <c r="K25" i="11"/>
  <c r="S13" i="9"/>
  <c r="T13" i="9"/>
  <c r="K26" i="11"/>
  <c r="K8" i="10"/>
  <c r="L8" i="10"/>
  <c r="M8" i="10"/>
  <c r="N8" i="10"/>
  <c r="O8" i="10"/>
  <c r="P8" i="10"/>
  <c r="O9" i="10"/>
  <c r="O10" i="10"/>
  <c r="K11" i="10"/>
  <c r="O11" i="10"/>
  <c r="K12" i="10"/>
  <c r="O12" i="10"/>
  <c r="O13" i="10"/>
  <c r="K13" i="10"/>
  <c r="G6" i="10"/>
  <c r="G11" i="10"/>
  <c r="C9" i="10"/>
  <c r="G12" i="10"/>
  <c r="H8" i="10"/>
  <c r="C10" i="10"/>
  <c r="C11" i="10"/>
  <c r="G10" i="10"/>
  <c r="C8" i="10"/>
  <c r="G9" i="10"/>
  <c r="G8" i="10"/>
  <c r="G13" i="10"/>
  <c r="C12" i="10"/>
  <c r="F8" i="10"/>
  <c r="E8" i="10"/>
  <c r="D8" i="10"/>
  <c r="C13" i="10"/>
  <c r="AP56" i="6" l="1"/>
  <c r="X55" i="12" s="1"/>
  <c r="W55" i="12"/>
  <c r="AP304" i="6"/>
  <c r="X303" i="12" s="1"/>
  <c r="W303" i="12"/>
  <c r="AP197" i="6"/>
  <c r="X196" i="12" s="1"/>
  <c r="W196" i="12"/>
  <c r="AP137" i="6"/>
  <c r="X136" i="12" s="1"/>
  <c r="W136" i="12"/>
  <c r="AP309" i="6"/>
  <c r="X308" i="12" s="1"/>
  <c r="W308" i="12"/>
  <c r="AP235" i="6"/>
  <c r="X234" i="12" s="1"/>
  <c r="W234" i="12"/>
  <c r="AP163" i="6"/>
  <c r="X162" i="12" s="1"/>
  <c r="W162" i="12"/>
  <c r="AP181" i="6"/>
  <c r="X180" i="12" s="1"/>
  <c r="W180" i="12"/>
  <c r="BL290" i="6"/>
  <c r="BN290" i="6"/>
  <c r="BK286" i="6"/>
  <c r="AM296" i="6"/>
  <c r="AO296" i="6" s="1"/>
  <c r="W295" i="12" s="1"/>
  <c r="BN286" i="6"/>
  <c r="BL293" i="6"/>
  <c r="AM290" i="6"/>
  <c r="AO290" i="6" s="1"/>
  <c r="W289" i="12" s="1"/>
  <c r="BN283" i="6"/>
  <c r="BN186" i="6"/>
  <c r="BN293" i="6"/>
  <c r="BK290" i="6"/>
  <c r="AM297" i="6"/>
  <c r="AO297" i="6" s="1"/>
  <c r="W296" i="12" s="1"/>
  <c r="BK302" i="6"/>
  <c r="AM100" i="6"/>
  <c r="AO100" i="6" s="1"/>
  <c r="W99" i="12" s="1"/>
  <c r="BL294" i="6"/>
  <c r="AM135" i="6"/>
  <c r="AO135" i="6" s="1"/>
  <c r="W134" i="12" s="1"/>
  <c r="AM187" i="6"/>
  <c r="AO187" i="6" s="1"/>
  <c r="W186" i="12" s="1"/>
  <c r="BK186" i="6"/>
  <c r="BL286" i="6"/>
  <c r="BK283" i="6"/>
  <c r="AM277" i="6"/>
  <c r="AO277" i="6" s="1"/>
  <c r="W276" i="12" s="1"/>
  <c r="BL186" i="6"/>
  <c r="BM186" i="6"/>
  <c r="AM190" i="6"/>
  <c r="AO190" i="6" s="1"/>
  <c r="W189" i="12" s="1"/>
  <c r="AM215" i="6"/>
  <c r="AO215" i="6" s="1"/>
  <c r="W214" i="12" s="1"/>
  <c r="AM133" i="6"/>
  <c r="AO133" i="6" s="1"/>
  <c r="W132" i="12" s="1"/>
  <c r="BL302" i="6"/>
  <c r="BN302" i="6"/>
  <c r="BL201" i="6"/>
  <c r="BM302" i="6"/>
  <c r="BM7" i="6"/>
  <c r="BM14" i="6"/>
  <c r="BL7" i="6"/>
  <c r="BK14" i="6"/>
  <c r="BN269" i="6"/>
  <c r="BK68" i="6"/>
  <c r="BN68" i="6"/>
  <c r="BK201" i="6"/>
  <c r="BM294" i="6"/>
  <c r="BM68" i="6"/>
  <c r="BK7" i="6"/>
  <c r="BM201" i="6"/>
  <c r="BM153" i="6"/>
  <c r="BN201" i="6"/>
  <c r="BL153" i="6"/>
  <c r="BK153" i="6"/>
  <c r="BN7" i="6"/>
  <c r="BL232" i="6"/>
  <c r="BL14" i="6"/>
  <c r="BL68" i="6"/>
  <c r="BN153" i="6"/>
  <c r="BN14" i="6"/>
  <c r="BM269" i="6"/>
  <c r="BK75" i="6"/>
  <c r="BM128" i="6"/>
  <c r="AM168" i="6"/>
  <c r="AO168" i="6" s="1"/>
  <c r="W167" i="12" s="1"/>
  <c r="BL75" i="6"/>
  <c r="BN128" i="6"/>
  <c r="BK257" i="6"/>
  <c r="BK54" i="6"/>
  <c r="BM75" i="6"/>
  <c r="BL54" i="6"/>
  <c r="BN75" i="6"/>
  <c r="BM257" i="6"/>
  <c r="BM54" i="6"/>
  <c r="BK232" i="6"/>
  <c r="BM156" i="6"/>
  <c r="BN156" i="6"/>
  <c r="BK58" i="6"/>
  <c r="BM232" i="6"/>
  <c r="AM150" i="6"/>
  <c r="AO150" i="6" s="1"/>
  <c r="W149" i="12" s="1"/>
  <c r="BL58" i="6"/>
  <c r="BN232" i="6"/>
  <c r="BK228" i="6"/>
  <c r="BK128" i="6"/>
  <c r="BL128" i="6"/>
  <c r="BK269" i="6"/>
  <c r="AM246" i="6"/>
  <c r="AO246" i="6" s="1"/>
  <c r="W245" i="12" s="1"/>
  <c r="AM231" i="6"/>
  <c r="AO231" i="6" s="1"/>
  <c r="W230" i="12" s="1"/>
  <c r="BL269" i="6"/>
  <c r="BN228" i="6"/>
  <c r="AM23" i="6"/>
  <c r="AO23" i="6" s="1"/>
  <c r="W22" i="12" s="1"/>
  <c r="AM20" i="6"/>
  <c r="AO20" i="6" s="1"/>
  <c r="W19" i="12" s="1"/>
  <c r="BN54" i="6"/>
  <c r="BL70" i="6"/>
  <c r="BN58" i="6"/>
  <c r="BK156" i="6"/>
  <c r="BL156" i="6"/>
  <c r="BM266" i="6"/>
  <c r="BM58" i="6"/>
  <c r="BM290" i="6"/>
  <c r="BL69" i="6"/>
  <c r="BK266" i="6"/>
  <c r="AM156" i="6"/>
  <c r="AO156" i="6" s="1"/>
  <c r="W155" i="12" s="1"/>
  <c r="BL47" i="6"/>
  <c r="BN69" i="6"/>
  <c r="BL257" i="6"/>
  <c r="BN266" i="6"/>
  <c r="BK71" i="6"/>
  <c r="AM66" i="6"/>
  <c r="AO66" i="6" s="1"/>
  <c r="W65" i="12" s="1"/>
  <c r="BN257" i="6"/>
  <c r="BN121" i="6"/>
  <c r="AM128" i="6"/>
  <c r="AO128" i="6" s="1"/>
  <c r="W127" i="12" s="1"/>
  <c r="BK62" i="6"/>
  <c r="BK42" i="6"/>
  <c r="BL42" i="6"/>
  <c r="BM123" i="6"/>
  <c r="BM42" i="6"/>
  <c r="BL107" i="6"/>
  <c r="BN123" i="6"/>
  <c r="BN42" i="6"/>
  <c r="BN62" i="6"/>
  <c r="BL233" i="6"/>
  <c r="BK107" i="6"/>
  <c r="BK294" i="6"/>
  <c r="BN70" i="6"/>
  <c r="BL121" i="6"/>
  <c r="BK233" i="6"/>
  <c r="BM47" i="6"/>
  <c r="AO44" i="6"/>
  <c r="W43" i="12" s="1"/>
  <c r="BN107" i="6"/>
  <c r="AM75" i="6"/>
  <c r="AO75" i="6" s="1"/>
  <c r="W74" i="12" s="1"/>
  <c r="BL71" i="6"/>
  <c r="BK69" i="6"/>
  <c r="BM107" i="6"/>
  <c r="BM293" i="6"/>
  <c r="BN233" i="6"/>
  <c r="BM233" i="6"/>
  <c r="BL62" i="6"/>
  <c r="BL123" i="6"/>
  <c r="BM121" i="6"/>
  <c r="BN47" i="6"/>
  <c r="BK121" i="6"/>
  <c r="BM71" i="6"/>
  <c r="BK293" i="6"/>
  <c r="BM70" i="6"/>
  <c r="BK47" i="6"/>
  <c r="BM69" i="6"/>
  <c r="BL266" i="6"/>
  <c r="BN294" i="6"/>
  <c r="BK70" i="6"/>
  <c r="BN71" i="6"/>
  <c r="BM62" i="6"/>
  <c r="BK123" i="6"/>
  <c r="BK298" i="6"/>
  <c r="BL298" i="6"/>
  <c r="BN272" i="6"/>
  <c r="BL283" i="6"/>
  <c r="AM308" i="6"/>
  <c r="AO308" i="6" s="1"/>
  <c r="W307" i="12" s="1"/>
  <c r="BM283" i="6"/>
  <c r="AM205" i="6"/>
  <c r="AO205" i="6" s="1"/>
  <c r="W204" i="12" s="1"/>
  <c r="BN298" i="6"/>
  <c r="BL228" i="6"/>
  <c r="AM232" i="6"/>
  <c r="AO232" i="6" s="1"/>
  <c r="W231" i="12" s="1"/>
  <c r="BM228" i="6"/>
  <c r="BK130" i="6"/>
  <c r="BK145" i="6"/>
  <c r="AM221" i="6"/>
  <c r="AO221" i="6" s="1"/>
  <c r="W220" i="12" s="1"/>
  <c r="BM145" i="6"/>
  <c r="BN145" i="6"/>
  <c r="BN130" i="6"/>
  <c r="BM272" i="6"/>
  <c r="BL272" i="6"/>
  <c r="AO42" i="6"/>
  <c r="W41" i="12" s="1"/>
  <c r="BL145" i="6"/>
  <c r="BM298" i="6"/>
  <c r="AM257" i="6"/>
  <c r="AO257" i="6" s="1"/>
  <c r="W256" i="12" s="1"/>
  <c r="BK95" i="6"/>
  <c r="BK272" i="6"/>
  <c r="BM130" i="6"/>
  <c r="BL254" i="6"/>
  <c r="BL130" i="6"/>
  <c r="AM123" i="6"/>
  <c r="AO123" i="6" s="1"/>
  <c r="W122" i="12" s="1"/>
  <c r="AM53" i="6"/>
  <c r="AO53" i="6" s="1"/>
  <c r="W52" i="12" s="1"/>
  <c r="BM286" i="6"/>
  <c r="BM287" i="6"/>
  <c r="BL273" i="6"/>
  <c r="BN191" i="6"/>
  <c r="BK288" i="6"/>
  <c r="BN241" i="6"/>
  <c r="BN289" i="6"/>
  <c r="BK248" i="6"/>
  <c r="BL276" i="6"/>
  <c r="BL252" i="6"/>
  <c r="BM240" i="6"/>
  <c r="BK238" i="6"/>
  <c r="BM275" i="6"/>
  <c r="BN275" i="6"/>
  <c r="BM301" i="6"/>
  <c r="BL46" i="6"/>
  <c r="BN113" i="6"/>
  <c r="BN242" i="6"/>
  <c r="BK301" i="6"/>
  <c r="BN226" i="6"/>
  <c r="BL113" i="6"/>
  <c r="BK234" i="6"/>
  <c r="BL94" i="6"/>
  <c r="BK113" i="6"/>
  <c r="BN299" i="6"/>
  <c r="BN94" i="6"/>
  <c r="BN301" i="6"/>
  <c r="BM248" i="6"/>
  <c r="BM46" i="6"/>
  <c r="BM282" i="6"/>
  <c r="AM261" i="6"/>
  <c r="AO261" i="6" s="1"/>
  <c r="W260" i="12" s="1"/>
  <c r="BM268" i="6"/>
  <c r="BL226" i="6"/>
  <c r="BL281" i="6"/>
  <c r="BK265" i="6"/>
  <c r="BK273" i="6"/>
  <c r="BM255" i="6"/>
  <c r="BM281" i="6"/>
  <c r="BL241" i="6"/>
  <c r="BL301" i="6"/>
  <c r="BL248" i="6"/>
  <c r="BM94" i="6"/>
  <c r="BM226" i="6"/>
  <c r="BL234" i="6"/>
  <c r="BK226" i="6"/>
  <c r="BM191" i="6"/>
  <c r="BK94" i="6"/>
  <c r="BM113" i="6"/>
  <c r="BM234" i="6"/>
  <c r="BK191" i="6"/>
  <c r="BN46" i="6"/>
  <c r="BK46" i="6"/>
  <c r="BN234" i="6"/>
  <c r="BN287" i="6"/>
  <c r="BL299" i="6"/>
  <c r="BN248" i="6"/>
  <c r="BN12" i="6"/>
  <c r="BN284" i="6"/>
  <c r="BM289" i="6"/>
  <c r="BK282" i="6"/>
  <c r="BK49" i="6"/>
  <c r="BL282" i="6"/>
  <c r="BL95" i="6"/>
  <c r="BL253" i="6"/>
  <c r="BL61" i="6"/>
  <c r="BN268" i="6"/>
  <c r="BL191" i="6"/>
  <c r="BK209" i="6"/>
  <c r="BL177" i="6"/>
  <c r="BK284" i="6"/>
  <c r="AM283" i="6"/>
  <c r="AO283" i="6" s="1"/>
  <c r="W282" i="12" s="1"/>
  <c r="AM201" i="6"/>
  <c r="AO201" i="6" s="1"/>
  <c r="W200" i="12" s="1"/>
  <c r="BL172" i="6"/>
  <c r="BM296" i="6"/>
  <c r="BN236" i="6"/>
  <c r="BM12" i="6"/>
  <c r="BN49" i="6"/>
  <c r="BL12" i="6"/>
  <c r="BL289" i="6"/>
  <c r="BL265" i="6"/>
  <c r="BK172" i="6"/>
  <c r="BK289" i="6"/>
  <c r="BL263" i="6"/>
  <c r="BK230" i="6"/>
  <c r="BK245" i="6"/>
  <c r="BM264" i="6"/>
  <c r="BN95" i="6"/>
  <c r="BK12" i="6"/>
  <c r="BL179" i="6"/>
  <c r="BN203" i="6"/>
  <c r="BM236" i="6"/>
  <c r="BK213" i="6"/>
  <c r="BL214" i="6"/>
  <c r="BK195" i="6"/>
  <c r="BM214" i="6"/>
  <c r="BL195" i="6"/>
  <c r="BM138" i="6"/>
  <c r="AM172" i="6"/>
  <c r="AO172" i="6" s="1"/>
  <c r="W171" i="12" s="1"/>
  <c r="BK61" i="6"/>
  <c r="BN138" i="6"/>
  <c r="BM61" i="6"/>
  <c r="BN61" i="6"/>
  <c r="BM172" i="6"/>
  <c r="BK242" i="6"/>
  <c r="BN254" i="6"/>
  <c r="BM284" i="6"/>
  <c r="BK236" i="6"/>
  <c r="BM95" i="6"/>
  <c r="BM49" i="6"/>
  <c r="BL236" i="6"/>
  <c r="BL175" i="6"/>
  <c r="BM19" i="6"/>
  <c r="BK296" i="6"/>
  <c r="BK254" i="6"/>
  <c r="BN19" i="6"/>
  <c r="BM242" i="6"/>
  <c r="BL242" i="6"/>
  <c r="BL19" i="6"/>
  <c r="BK19" i="6"/>
  <c r="BL284" i="6"/>
  <c r="BM254" i="6"/>
  <c r="BN296" i="6"/>
  <c r="BN172" i="6"/>
  <c r="BL49" i="6"/>
  <c r="BL296" i="6"/>
  <c r="BN265" i="6"/>
  <c r="BM265" i="6"/>
  <c r="BL178" i="6"/>
  <c r="BM37" i="6"/>
  <c r="BN65" i="6"/>
  <c r="BL189" i="6"/>
  <c r="BM60" i="6"/>
  <c r="BN214" i="6"/>
  <c r="BL57" i="6"/>
  <c r="BN60" i="6"/>
  <c r="AM234" i="6"/>
  <c r="AO234" i="6" s="1"/>
  <c r="W233" i="12" s="1"/>
  <c r="BN104" i="6"/>
  <c r="AM68" i="6"/>
  <c r="AO68" i="6" s="1"/>
  <c r="W67" i="12" s="1"/>
  <c r="BN189" i="6"/>
  <c r="BK67" i="6"/>
  <c r="BN77" i="6"/>
  <c r="BL41" i="6"/>
  <c r="BN177" i="6"/>
  <c r="BL209" i="6"/>
  <c r="BN193" i="6"/>
  <c r="BN209" i="6"/>
  <c r="BM41" i="6"/>
  <c r="BM103" i="6"/>
  <c r="BK144" i="6"/>
  <c r="BL264" i="6"/>
  <c r="AM61" i="6"/>
  <c r="AO61" i="6" s="1"/>
  <c r="W60" i="12" s="1"/>
  <c r="BM177" i="6"/>
  <c r="BN41" i="6"/>
  <c r="BK179" i="6"/>
  <c r="BN103" i="6"/>
  <c r="BK129" i="6"/>
  <c r="BM203" i="6"/>
  <c r="BK25" i="6"/>
  <c r="BM59" i="6"/>
  <c r="BN57" i="6"/>
  <c r="BK89" i="6"/>
  <c r="AM109" i="6"/>
  <c r="AO109" i="6" s="1"/>
  <c r="W108" i="12" s="1"/>
  <c r="BM179" i="6"/>
  <c r="BL25" i="6"/>
  <c r="BN59" i="6"/>
  <c r="BK178" i="6"/>
  <c r="BL307" i="6"/>
  <c r="BN179" i="6"/>
  <c r="BN129" i="6"/>
  <c r="BK214" i="6"/>
  <c r="BL67" i="6"/>
  <c r="BM144" i="6"/>
  <c r="BK37" i="6"/>
  <c r="BL65" i="6"/>
  <c r="BN155" i="6"/>
  <c r="BN25" i="6"/>
  <c r="BK216" i="6"/>
  <c r="BN252" i="6"/>
  <c r="BK189" i="6"/>
  <c r="BM5" i="6"/>
  <c r="BL60" i="6"/>
  <c r="BL5" i="6"/>
  <c r="BN307" i="6"/>
  <c r="BK175" i="6"/>
  <c r="BN196" i="6"/>
  <c r="BN67" i="6"/>
  <c r="BK138" i="6"/>
  <c r="BK60" i="6"/>
  <c r="BM307" i="6"/>
  <c r="AM286" i="6"/>
  <c r="AO286" i="6" s="1"/>
  <c r="W285" i="12" s="1"/>
  <c r="BM175" i="6"/>
  <c r="BN175" i="6"/>
  <c r="BK307" i="6"/>
  <c r="AM114" i="6"/>
  <c r="AO114" i="6" s="1"/>
  <c r="W113" i="12" s="1"/>
  <c r="BM196" i="6"/>
  <c r="BN5" i="6"/>
  <c r="BK57" i="6"/>
  <c r="BL11" i="6"/>
  <c r="BL138" i="6"/>
  <c r="BK11" i="6"/>
  <c r="BM67" i="6"/>
  <c r="BM11" i="6"/>
  <c r="BL144" i="6"/>
  <c r="BL238" i="6"/>
  <c r="BM238" i="6"/>
  <c r="BN238" i="6"/>
  <c r="BL196" i="6"/>
  <c r="BN253" i="6"/>
  <c r="BK196" i="6"/>
  <c r="BK281" i="6"/>
  <c r="BN281" i="6"/>
  <c r="BN178" i="6"/>
  <c r="BK299" i="6"/>
  <c r="BK177" i="6"/>
  <c r="BM299" i="6"/>
  <c r="BM178" i="6"/>
  <c r="BL230" i="6"/>
  <c r="BN144" i="6"/>
  <c r="BK264" i="6"/>
  <c r="BN11" i="6"/>
  <c r="BN264" i="6"/>
  <c r="BN112" i="6"/>
  <c r="BM253" i="6"/>
  <c r="BM112" i="6"/>
  <c r="BK59" i="6"/>
  <c r="BN10" i="6"/>
  <c r="BK155" i="6"/>
  <c r="BL112" i="6"/>
  <c r="BK112" i="6"/>
  <c r="BL245" i="6"/>
  <c r="BL155" i="6"/>
  <c r="BN124" i="6"/>
  <c r="BM25" i="6"/>
  <c r="BK253" i="6"/>
  <c r="BK5" i="6"/>
  <c r="BN195" i="6"/>
  <c r="BM195" i="6"/>
  <c r="BM57" i="6"/>
  <c r="BL103" i="6"/>
  <c r="BM230" i="6"/>
  <c r="BK103" i="6"/>
  <c r="BM129" i="6"/>
  <c r="BL129" i="6"/>
  <c r="BL124" i="6"/>
  <c r="BN230" i="6"/>
  <c r="BM124" i="6"/>
  <c r="BM189" i="6"/>
  <c r="BN245" i="6"/>
  <c r="BM155" i="6"/>
  <c r="BM10" i="6"/>
  <c r="BM245" i="6"/>
  <c r="BL10" i="6"/>
  <c r="BK124" i="6"/>
  <c r="BL59" i="6"/>
  <c r="BK10" i="6"/>
  <c r="BK65" i="6"/>
  <c r="BK110" i="6"/>
  <c r="BL110" i="6"/>
  <c r="BL37" i="6"/>
  <c r="BN110" i="6"/>
  <c r="BM110" i="6"/>
  <c r="BM65" i="6"/>
  <c r="BK41" i="6"/>
  <c r="BN37" i="6"/>
  <c r="BM273" i="6"/>
  <c r="BL216" i="6"/>
  <c r="AM293" i="6"/>
  <c r="AO293" i="6" s="1"/>
  <c r="W292" i="12" s="1"/>
  <c r="AM243" i="6"/>
  <c r="AO243" i="6" s="1"/>
  <c r="W242" i="12" s="1"/>
  <c r="BL288" i="6"/>
  <c r="BN211" i="6"/>
  <c r="BN263" i="6"/>
  <c r="AM192" i="6"/>
  <c r="AO192" i="6" s="1"/>
  <c r="W191" i="12" s="1"/>
  <c r="BL194" i="6"/>
  <c r="BL270" i="6"/>
  <c r="BN282" i="6"/>
  <c r="BM276" i="6"/>
  <c r="BM288" i="6"/>
  <c r="BM119" i="6"/>
  <c r="BK220" i="6"/>
  <c r="BK268" i="6"/>
  <c r="BL84" i="6"/>
  <c r="BM202" i="6"/>
  <c r="AM281" i="6"/>
  <c r="AO281" i="6" s="1"/>
  <c r="W280" i="12" s="1"/>
  <c r="BK237" i="6"/>
  <c r="BK276" i="6"/>
  <c r="BK287" i="6"/>
  <c r="BM208" i="6"/>
  <c r="AM214" i="6"/>
  <c r="AO214" i="6" s="1"/>
  <c r="W213" i="12" s="1"/>
  <c r="BL207" i="6"/>
  <c r="BN270" i="6"/>
  <c r="BL287" i="6"/>
  <c r="BK223" i="6"/>
  <c r="BN262" i="6"/>
  <c r="BM104" i="6"/>
  <c r="BK198" i="6"/>
  <c r="BN288" i="6"/>
  <c r="BM225" i="6"/>
  <c r="BK275" i="6"/>
  <c r="BM152" i="6"/>
  <c r="BN101" i="6"/>
  <c r="BK202" i="6"/>
  <c r="BL198" i="6"/>
  <c r="BM223" i="6"/>
  <c r="BK184" i="6"/>
  <c r="BM209" i="6"/>
  <c r="BL167" i="6"/>
  <c r="BL268" i="6"/>
  <c r="AM306" i="6"/>
  <c r="AO306" i="6" s="1"/>
  <c r="W305" i="12" s="1"/>
  <c r="BM101" i="6"/>
  <c r="BL101" i="6"/>
  <c r="BK104" i="6"/>
  <c r="BK167" i="6"/>
  <c r="BK101" i="6"/>
  <c r="BN167" i="6"/>
  <c r="BL202" i="6"/>
  <c r="BM167" i="6"/>
  <c r="BM198" i="6"/>
  <c r="BN198" i="6"/>
  <c r="BM77" i="6"/>
  <c r="BL104" i="6"/>
  <c r="BN202" i="6"/>
  <c r="AM173" i="6"/>
  <c r="AO173" i="6" s="1"/>
  <c r="W172" i="12" s="1"/>
  <c r="BK91" i="6"/>
  <c r="BN194" i="6"/>
  <c r="BM237" i="6"/>
  <c r="BK258" i="6"/>
  <c r="BM252" i="6"/>
  <c r="BN240" i="6"/>
  <c r="BM51" i="6"/>
  <c r="BM89" i="6"/>
  <c r="BK135" i="6"/>
  <c r="BL174" i="6"/>
  <c r="BN136" i="6"/>
  <c r="BN26" i="6"/>
  <c r="BK84" i="6"/>
  <c r="BL213" i="6"/>
  <c r="BN237" i="6"/>
  <c r="BL258" i="6"/>
  <c r="BM22" i="6"/>
  <c r="BN89" i="6"/>
  <c r="BK115" i="6"/>
  <c r="BM174" i="6"/>
  <c r="BM15" i="6"/>
  <c r="BK165" i="6"/>
  <c r="BL208" i="6"/>
  <c r="BN220" i="6"/>
  <c r="BK239" i="6"/>
  <c r="BK200" i="6"/>
  <c r="BM213" i="6"/>
  <c r="AM16" i="6"/>
  <c r="AO16" i="6" s="1"/>
  <c r="W15" i="12" s="1"/>
  <c r="BM81" i="6"/>
  <c r="BL115" i="6"/>
  <c r="BK132" i="6"/>
  <c r="BK157" i="6"/>
  <c r="BN174" i="6"/>
  <c r="BK106" i="6"/>
  <c r="BN15" i="6"/>
  <c r="BL165" i="6"/>
  <c r="AM88" i="6"/>
  <c r="AO88" i="6" s="1"/>
  <c r="W87" i="12" s="1"/>
  <c r="BK149" i="6"/>
  <c r="BL106" i="6"/>
  <c r="AM219" i="6"/>
  <c r="AO219" i="6" s="1"/>
  <c r="W218" i="12" s="1"/>
  <c r="BM74" i="6"/>
  <c r="BM200" i="6"/>
  <c r="BM157" i="6"/>
  <c r="BM106" i="6"/>
  <c r="BK24" i="6"/>
  <c r="BN165" i="6"/>
  <c r="BL223" i="6"/>
  <c r="BN239" i="6"/>
  <c r="AM185" i="6"/>
  <c r="AO185" i="6" s="1"/>
  <c r="W184" i="12" s="1"/>
  <c r="BN81" i="6"/>
  <c r="BM239" i="6"/>
  <c r="BM131" i="6"/>
  <c r="BN200" i="6"/>
  <c r="BN255" i="6"/>
  <c r="AM222" i="6"/>
  <c r="AO222" i="6" s="1"/>
  <c r="W221" i="12" s="1"/>
  <c r="BN64" i="6"/>
  <c r="BK86" i="6"/>
  <c r="BM98" i="6"/>
  <c r="BM149" i="6"/>
  <c r="BN157" i="6"/>
  <c r="BK93" i="6"/>
  <c r="BK211" i="6"/>
  <c r="BK263" i="6"/>
  <c r="BL64" i="6"/>
  <c r="BN208" i="6"/>
  <c r="BK34" i="6"/>
  <c r="BM160" i="6"/>
  <c r="BL259" i="6"/>
  <c r="BM241" i="6"/>
  <c r="BM29" i="6"/>
  <c r="BL86" i="6"/>
  <c r="BN98" i="6"/>
  <c r="BM125" i="6"/>
  <c r="BL93" i="6"/>
  <c r="BK188" i="6"/>
  <c r="BM193" i="6"/>
  <c r="BK83" i="6"/>
  <c r="BM92" i="6"/>
  <c r="BK203" i="6"/>
  <c r="BM216" i="6"/>
  <c r="BN273" i="6"/>
  <c r="BN29" i="6"/>
  <c r="BM122" i="6"/>
  <c r="BN24" i="6"/>
  <c r="BL78" i="6"/>
  <c r="BM93" i="6"/>
  <c r="BL188" i="6"/>
  <c r="BM211" i="6"/>
  <c r="BN213" i="6"/>
  <c r="BL132" i="6"/>
  <c r="BK141" i="6"/>
  <c r="BL203" i="6"/>
  <c r="BN216" i="6"/>
  <c r="BM16" i="6"/>
  <c r="BL76" i="6"/>
  <c r="BK108" i="6"/>
  <c r="BL134" i="6"/>
  <c r="BN122" i="6"/>
  <c r="BK207" i="6"/>
  <c r="BK96" i="6"/>
  <c r="BK225" i="6"/>
  <c r="BK73" i="6"/>
  <c r="BK194" i="6"/>
  <c r="BK270" i="6"/>
  <c r="BM256" i="6"/>
  <c r="BK52" i="6"/>
  <c r="BL108" i="6"/>
  <c r="BN120" i="6"/>
  <c r="BK136" i="6"/>
  <c r="BM118" i="6"/>
  <c r="BM40" i="6"/>
  <c r="BL96" i="6"/>
  <c r="BN188" i="6"/>
  <c r="BM165" i="6"/>
  <c r="BM108" i="6"/>
  <c r="BL127" i="6"/>
  <c r="BN134" i="6"/>
  <c r="BL152" i="6"/>
  <c r="BM207" i="6"/>
  <c r="BL136" i="6"/>
  <c r="BM96" i="6"/>
  <c r="BM142" i="6"/>
  <c r="BL200" i="6"/>
  <c r="BM115" i="6"/>
  <c r="AM250" i="6"/>
  <c r="AO250" i="6" s="1"/>
  <c r="W249" i="12" s="1"/>
  <c r="BK21" i="6"/>
  <c r="BM73" i="6"/>
  <c r="BM194" i="6"/>
  <c r="BL237" i="6"/>
  <c r="BM270" i="6"/>
  <c r="BM52" i="6"/>
  <c r="BK174" i="6"/>
  <c r="BK182" i="6"/>
  <c r="BM136" i="6"/>
  <c r="BK15" i="6"/>
  <c r="BL220" i="6"/>
  <c r="AM126" i="6"/>
  <c r="AO126" i="6" s="1"/>
  <c r="W125" i="12" s="1"/>
  <c r="BN97" i="6"/>
  <c r="BL193" i="6"/>
  <c r="BL211" i="6"/>
  <c r="BL244" i="6"/>
  <c r="BK244" i="6"/>
  <c r="BN210" i="6"/>
  <c r="BK40" i="6"/>
  <c r="BN223" i="6"/>
  <c r="BN55" i="6"/>
  <c r="BK193" i="6"/>
  <c r="BK78" i="6"/>
  <c r="AO38" i="6"/>
  <c r="W37" i="12" s="1"/>
  <c r="BM55" i="6"/>
  <c r="BN13" i="6"/>
  <c r="BM13" i="6"/>
  <c r="BL40" i="6"/>
  <c r="BM262" i="6"/>
  <c r="BM134" i="6"/>
  <c r="BK127" i="6"/>
  <c r="BK26" i="6"/>
  <c r="BM188" i="6"/>
  <c r="BN184" i="6"/>
  <c r="BM76" i="6"/>
  <c r="BN118" i="6"/>
  <c r="BK97" i="6"/>
  <c r="BN96" i="6"/>
  <c r="BL97" i="6"/>
  <c r="BM33" i="6"/>
  <c r="BL275" i="6"/>
  <c r="BN40" i="6"/>
  <c r="BM24" i="6"/>
  <c r="BM220" i="6"/>
  <c r="BL77" i="6"/>
  <c r="BL262" i="6"/>
  <c r="BM26" i="6"/>
  <c r="BM97" i="6"/>
  <c r="BN244" i="6"/>
  <c r="BM244" i="6"/>
  <c r="BN182" i="6"/>
  <c r="BM182" i="6"/>
  <c r="BL55" i="6"/>
  <c r="BN180" i="6"/>
  <c r="BL182" i="6"/>
  <c r="BM180" i="6"/>
  <c r="BL13" i="6"/>
  <c r="BN125" i="6"/>
  <c r="BM84" i="6"/>
  <c r="BL225" i="6"/>
  <c r="BN84" i="6"/>
  <c r="BL27" i="6"/>
  <c r="BM263" i="6"/>
  <c r="BM184" i="6"/>
  <c r="BL180" i="6"/>
  <c r="BK118" i="6"/>
  <c r="BK13" i="6"/>
  <c r="BL184" i="6"/>
  <c r="BL26" i="6"/>
  <c r="BL118" i="6"/>
  <c r="BN93" i="6"/>
  <c r="BK180" i="6"/>
  <c r="BN106" i="6"/>
  <c r="BN78" i="6"/>
  <c r="BN33" i="6"/>
  <c r="BN27" i="6"/>
  <c r="BK208" i="6"/>
  <c r="BM78" i="6"/>
  <c r="BM27" i="6"/>
  <c r="BN225" i="6"/>
  <c r="BL239" i="6"/>
  <c r="BL33" i="6"/>
  <c r="BL24" i="6"/>
  <c r="BL15" i="6"/>
  <c r="BK262" i="6"/>
  <c r="BK33" i="6"/>
  <c r="BK27" i="6"/>
  <c r="BK98" i="6"/>
  <c r="BN16" i="6"/>
  <c r="BK77" i="6"/>
  <c r="BK55" i="6"/>
  <c r="BN149" i="6"/>
  <c r="BN86" i="6"/>
  <c r="BM120" i="6"/>
  <c r="BK134" i="6"/>
  <c r="BM135" i="6"/>
  <c r="BN135" i="6"/>
  <c r="BL52" i="6"/>
  <c r="BL81" i="6"/>
  <c r="BN76" i="6"/>
  <c r="BN152" i="6"/>
  <c r="BL89" i="6"/>
  <c r="BK43" i="6"/>
  <c r="BL98" i="6"/>
  <c r="BM64" i="6"/>
  <c r="BL157" i="6"/>
  <c r="BN108" i="6"/>
  <c r="BK22" i="6"/>
  <c r="BM127" i="6"/>
  <c r="BK29" i="6"/>
  <c r="BN43" i="6"/>
  <c r="BN207" i="6"/>
  <c r="BL135" i="6"/>
  <c r="BM210" i="6"/>
  <c r="BL210" i="6"/>
  <c r="BN115" i="6"/>
  <c r="BK64" i="6"/>
  <c r="BM132" i="6"/>
  <c r="BM43" i="6"/>
  <c r="BL149" i="6"/>
  <c r="BK125" i="6"/>
  <c r="BN22" i="6"/>
  <c r="BK210" i="6"/>
  <c r="BL120" i="6"/>
  <c r="BM86" i="6"/>
  <c r="BK76" i="6"/>
  <c r="BK120" i="6"/>
  <c r="BL29" i="6"/>
  <c r="BL22" i="6"/>
  <c r="BL43" i="6"/>
  <c r="BL16" i="6"/>
  <c r="BN132" i="6"/>
  <c r="BN127" i="6"/>
  <c r="BL125" i="6"/>
  <c r="BK81" i="6"/>
  <c r="BN52" i="6"/>
  <c r="BK16" i="6"/>
  <c r="BL122" i="6"/>
  <c r="BK152" i="6"/>
  <c r="BK122" i="6"/>
  <c r="BK17" i="6"/>
  <c r="BB17" i="6" s="1"/>
  <c r="BK39" i="6"/>
  <c r="BL117" i="6"/>
  <c r="BN141" i="6"/>
  <c r="BK154" i="6"/>
  <c r="BN119" i="6"/>
  <c r="BL21" i="6"/>
  <c r="BL39" i="6"/>
  <c r="BN73" i="6"/>
  <c r="BM117" i="6"/>
  <c r="BL154" i="6"/>
  <c r="AM300" i="6"/>
  <c r="AO300" i="6" s="1"/>
  <c r="W299" i="12" s="1"/>
  <c r="BM21" i="6"/>
  <c r="BK32" i="6"/>
  <c r="BM39" i="6"/>
  <c r="BL91" i="6"/>
  <c r="BN117" i="6"/>
  <c r="BK142" i="6"/>
  <c r="BM154" i="6"/>
  <c r="BK90" i="6"/>
  <c r="BN21" i="6"/>
  <c r="BL32" i="6"/>
  <c r="BN39" i="6"/>
  <c r="BK74" i="6"/>
  <c r="BM91" i="6"/>
  <c r="BL142" i="6"/>
  <c r="BN51" i="6"/>
  <c r="BM32" i="6"/>
  <c r="BL74" i="6"/>
  <c r="BN91" i="6"/>
  <c r="BK131" i="6"/>
  <c r="BA17" i="6"/>
  <c r="BK31" i="6"/>
  <c r="BN32" i="6"/>
  <c r="BK63" i="6"/>
  <c r="BL131" i="6"/>
  <c r="BN142" i="6"/>
  <c r="BK160" i="6"/>
  <c r="BL31" i="6"/>
  <c r="BL63" i="6"/>
  <c r="BN74" i="6"/>
  <c r="BK92" i="6"/>
  <c r="BL160" i="6"/>
  <c r="BN162" i="6"/>
  <c r="BM31" i="6"/>
  <c r="BM63" i="6"/>
  <c r="BL92" i="6"/>
  <c r="BN131" i="6"/>
  <c r="BK147" i="6"/>
  <c r="BM162" i="6"/>
  <c r="BN31" i="6"/>
  <c r="BL34" i="6"/>
  <c r="BN63" i="6"/>
  <c r="BL147" i="6"/>
  <c r="BN160" i="6"/>
  <c r="BL79" i="6"/>
  <c r="AM148" i="6"/>
  <c r="AO148" i="6" s="1"/>
  <c r="W147" i="12" s="1"/>
  <c r="BN17" i="6"/>
  <c r="BE17" i="6" s="1"/>
  <c r="BM34" i="6"/>
  <c r="BL83" i="6"/>
  <c r="BN92" i="6"/>
  <c r="BM147" i="6"/>
  <c r="BK119" i="6"/>
  <c r="BM79" i="6"/>
  <c r="BK162" i="6"/>
  <c r="BM17" i="6"/>
  <c r="BD17" i="6" s="1"/>
  <c r="BN34" i="6"/>
  <c r="BM83" i="6"/>
  <c r="BL141" i="6"/>
  <c r="BN147" i="6"/>
  <c r="BL119" i="6"/>
  <c r="BN79" i="6"/>
  <c r="AM116" i="6"/>
  <c r="AO116" i="6" s="1"/>
  <c r="W115" i="12" s="1"/>
  <c r="BL17" i="6"/>
  <c r="BC17" i="6" s="1"/>
  <c r="BL73" i="6"/>
  <c r="BN83" i="6"/>
  <c r="BM141" i="6"/>
  <c r="AM82" i="6"/>
  <c r="AO82" i="6" s="1"/>
  <c r="W81" i="12" s="1"/>
  <c r="BL90" i="6"/>
  <c r="BK117" i="6"/>
  <c r="BM90" i="6"/>
  <c r="BN258" i="6"/>
  <c r="BL255" i="6"/>
  <c r="BK255" i="6"/>
  <c r="BN259" i="6"/>
  <c r="BN90" i="6"/>
  <c r="BK259" i="6"/>
  <c r="BN276" i="6"/>
  <c r="BM258" i="6"/>
  <c r="BL51" i="6"/>
  <c r="BK256" i="6"/>
  <c r="BM259" i="6"/>
  <c r="BK79" i="6"/>
  <c r="BK241" i="6"/>
  <c r="BK51" i="6"/>
  <c r="BK252" i="6"/>
  <c r="BL240" i="6"/>
  <c r="BK240" i="6"/>
  <c r="BL162" i="6"/>
  <c r="BL256" i="6"/>
  <c r="BN154" i="6"/>
  <c r="BN256" i="6"/>
  <c r="AM153" i="6"/>
  <c r="AO153" i="6" s="1"/>
  <c r="W152" i="12" s="1"/>
  <c r="AM285" i="6"/>
  <c r="AO285" i="6" s="1"/>
  <c r="W284" i="12" s="1"/>
  <c r="AM99" i="6"/>
  <c r="AO99" i="6" s="1"/>
  <c r="W98" i="12" s="1"/>
  <c r="AM72" i="6"/>
  <c r="AO72" i="6" s="1"/>
  <c r="W71" i="12" s="1"/>
  <c r="AM69" i="6"/>
  <c r="AO69" i="6" s="1"/>
  <c r="W68" i="12" s="1"/>
  <c r="AO35" i="6"/>
  <c r="W34" i="12" s="1"/>
  <c r="AM96" i="6"/>
  <c r="AO96" i="6" s="1"/>
  <c r="W95" i="12" s="1"/>
  <c r="AM199" i="6"/>
  <c r="AO199" i="6" s="1"/>
  <c r="W198" i="12" s="1"/>
  <c r="AM228" i="6"/>
  <c r="AO228" i="6" s="1"/>
  <c r="W227" i="12" s="1"/>
  <c r="AM298" i="6"/>
  <c r="AO298" i="6" s="1"/>
  <c r="W297" i="12" s="1"/>
  <c r="AM307" i="6"/>
  <c r="AO307" i="6" s="1"/>
  <c r="W306" i="12" s="1"/>
  <c r="AO40" i="6"/>
  <c r="W39" i="12" s="1"/>
  <c r="AO41" i="6"/>
  <c r="W40" i="12" s="1"/>
  <c r="AM302" i="6"/>
  <c r="AO302" i="6" s="1"/>
  <c r="W301" i="12" s="1"/>
  <c r="AM130" i="6"/>
  <c r="AO130" i="6" s="1"/>
  <c r="W129" i="12" s="1"/>
  <c r="AM118" i="6"/>
  <c r="AO118" i="6" s="1"/>
  <c r="W117" i="12" s="1"/>
  <c r="AM29" i="6"/>
  <c r="AO29" i="6" s="1"/>
  <c r="W28" i="12" s="1"/>
  <c r="AO43" i="6"/>
  <c r="W42" i="12" s="1"/>
  <c r="AM224" i="6"/>
  <c r="AO224" i="6" s="1"/>
  <c r="W223" i="12" s="1"/>
  <c r="AM229" i="6"/>
  <c r="AO229" i="6" s="1"/>
  <c r="W228" i="12" s="1"/>
  <c r="AM151" i="6"/>
  <c r="AO151" i="6" s="1"/>
  <c r="W150" i="12" s="1"/>
  <c r="AM267" i="6"/>
  <c r="AO267" i="6" s="1"/>
  <c r="W266" i="12" s="1"/>
  <c r="AM67" i="6"/>
  <c r="AO67" i="6" s="1"/>
  <c r="W66" i="12" s="1"/>
  <c r="AM249" i="6"/>
  <c r="AO249" i="6" s="1"/>
  <c r="W248" i="12" s="1"/>
  <c r="AM164" i="6"/>
  <c r="AO164" i="6" s="1"/>
  <c r="W163" i="12" s="1"/>
  <c r="AM94" i="6"/>
  <c r="AO94" i="6" s="1"/>
  <c r="W93" i="12" s="1"/>
  <c r="AM80" i="6"/>
  <c r="AO80" i="6" s="1"/>
  <c r="W79" i="12" s="1"/>
  <c r="AM208" i="6"/>
  <c r="AO208" i="6" s="1"/>
  <c r="W207" i="12" s="1"/>
  <c r="AM233" i="6"/>
  <c r="AO233" i="6" s="1"/>
  <c r="W232" i="12" s="1"/>
  <c r="AM98" i="6"/>
  <c r="AO98" i="6" s="1"/>
  <c r="W97" i="12" s="1"/>
  <c r="AM279" i="6"/>
  <c r="AO279" i="6" s="1"/>
  <c r="W278" i="12" s="1"/>
  <c r="AM90" i="6"/>
  <c r="AO90" i="6" s="1"/>
  <c r="W89" i="12" s="1"/>
  <c r="AM161" i="6"/>
  <c r="AO161" i="6" s="1"/>
  <c r="W160" i="12" s="1"/>
  <c r="AM112" i="6"/>
  <c r="AO112" i="6" s="1"/>
  <c r="W111" i="12" s="1"/>
  <c r="AM77" i="6"/>
  <c r="AO77" i="6" s="1"/>
  <c r="W76" i="12" s="1"/>
  <c r="AO8" i="6"/>
  <c r="W7" i="12" s="1"/>
  <c r="AM121" i="6"/>
  <c r="AO121" i="6" s="1"/>
  <c r="W120" i="12" s="1"/>
  <c r="AM8" i="6"/>
  <c r="AM252" i="6"/>
  <c r="AO252" i="6" s="1"/>
  <c r="W251" i="12" s="1"/>
  <c r="AM294" i="6"/>
  <c r="AO294" i="6" s="1"/>
  <c r="W293" i="12" s="1"/>
  <c r="AM12" i="6"/>
  <c r="AO12" i="6" s="1"/>
  <c r="W11" i="12" s="1"/>
  <c r="AM70" i="6"/>
  <c r="AO70" i="6" s="1"/>
  <c r="W69" i="12" s="1"/>
  <c r="AM212" i="6"/>
  <c r="AO212" i="6" s="1"/>
  <c r="W211" i="12" s="1"/>
  <c r="AM171" i="6"/>
  <c r="AO171" i="6" s="1"/>
  <c r="W170" i="12" s="1"/>
  <c r="AM170" i="6"/>
  <c r="AO170" i="6" s="1"/>
  <c r="W169" i="12" s="1"/>
  <c r="AM55" i="6"/>
  <c r="AO55" i="6" s="1"/>
  <c r="W54" i="12" s="1"/>
  <c r="AM305" i="6"/>
  <c r="AO305" i="6" s="1"/>
  <c r="W304" i="12" s="1"/>
  <c r="AM149" i="6"/>
  <c r="AO149" i="6" s="1"/>
  <c r="W148" i="12" s="1"/>
  <c r="AM179" i="6"/>
  <c r="AO179" i="6" s="1"/>
  <c r="W178" i="12" s="1"/>
  <c r="AM132" i="6"/>
  <c r="AO132" i="6" s="1"/>
  <c r="W131" i="12" s="1"/>
  <c r="AM264" i="6"/>
  <c r="AO264" i="6" s="1"/>
  <c r="W263" i="12" s="1"/>
  <c r="AM278" i="6"/>
  <c r="AO278" i="6" s="1"/>
  <c r="W277" i="12" s="1"/>
  <c r="AM275" i="6"/>
  <c r="AO275" i="6" s="1"/>
  <c r="W274" i="12" s="1"/>
  <c r="AM104" i="6"/>
  <c r="AO104" i="6" s="1"/>
  <c r="W103" i="12" s="1"/>
  <c r="AM284" i="6"/>
  <c r="AO284" i="6" s="1"/>
  <c r="W283" i="12" s="1"/>
  <c r="AM276" i="6"/>
  <c r="AO276" i="6" s="1"/>
  <c r="W275" i="12" s="1"/>
  <c r="AM272" i="6"/>
  <c r="AO272" i="6" s="1"/>
  <c r="W271" i="12" s="1"/>
  <c r="AM26" i="6"/>
  <c r="AO26" i="6" s="1"/>
  <c r="W25" i="12" s="1"/>
  <c r="AM265" i="6"/>
  <c r="AO265" i="6" s="1"/>
  <c r="W264" i="12" s="1"/>
  <c r="AM47" i="6"/>
  <c r="AO47" i="6" s="1"/>
  <c r="W46" i="12" s="1"/>
  <c r="AM247" i="6"/>
  <c r="AO247" i="6" s="1"/>
  <c r="W246" i="12" s="1"/>
  <c r="AM256" i="6"/>
  <c r="AO256" i="6" s="1"/>
  <c r="W255" i="12" s="1"/>
  <c r="AM198" i="6"/>
  <c r="AO198" i="6" s="1"/>
  <c r="W197" i="12" s="1"/>
  <c r="AM292" i="6"/>
  <c r="AM73" i="6"/>
  <c r="AO73" i="6" s="1"/>
  <c r="W72" i="12" s="1"/>
  <c r="AM15" i="6"/>
  <c r="AO15" i="6" s="1"/>
  <c r="W14" i="12" s="1"/>
  <c r="AM270" i="6"/>
  <c r="AO270" i="6" s="1"/>
  <c r="W269" i="12" s="1"/>
  <c r="AM289" i="6"/>
  <c r="AO289" i="6" s="1"/>
  <c r="W288" i="12" s="1"/>
  <c r="AM280" i="6"/>
  <c r="AO280" i="6" s="1"/>
  <c r="W279" i="12" s="1"/>
  <c r="AM127" i="6"/>
  <c r="AO127" i="6" s="1"/>
  <c r="W126" i="12" s="1"/>
  <c r="AM206" i="6"/>
  <c r="AO206" i="6" s="1"/>
  <c r="W205" i="12" s="1"/>
  <c r="AM263" i="6"/>
  <c r="AO263" i="6" s="1"/>
  <c r="W262" i="12" s="1"/>
  <c r="AM268" i="6"/>
  <c r="AO268" i="6" s="1"/>
  <c r="W267" i="12" s="1"/>
  <c r="AM230" i="6"/>
  <c r="AO230" i="6" s="1"/>
  <c r="W229" i="12" s="1"/>
  <c r="AM254" i="6"/>
  <c r="AO254" i="6" s="1"/>
  <c r="W253" i="12" s="1"/>
  <c r="AM244" i="6"/>
  <c r="AO244" i="6" s="1"/>
  <c r="W243" i="12" s="1"/>
  <c r="AM86" i="6"/>
  <c r="AO86" i="6" s="1"/>
  <c r="W85" i="12" s="1"/>
  <c r="AM58" i="6"/>
  <c r="AO58" i="6" s="1"/>
  <c r="W57" i="12" s="1"/>
  <c r="AM140" i="6"/>
  <c r="AO140" i="6" s="1"/>
  <c r="W139" i="12" s="1"/>
  <c r="AM84" i="6"/>
  <c r="AO84" i="6" s="1"/>
  <c r="W83" i="12" s="1"/>
  <c r="AM21" i="6"/>
  <c r="AO21" i="6" s="1"/>
  <c r="W20" i="12" s="1"/>
  <c r="AM159" i="6"/>
  <c r="AO159" i="6" s="1"/>
  <c r="W158" i="12" s="1"/>
  <c r="AM225" i="6"/>
  <c r="AO225" i="6" s="1"/>
  <c r="W224" i="12" s="1"/>
  <c r="AM259" i="6"/>
  <c r="AO259" i="6" s="1"/>
  <c r="W258" i="12" s="1"/>
  <c r="AM87" i="6"/>
  <c r="AO87" i="6" s="1"/>
  <c r="W86" i="12" s="1"/>
  <c r="AM83" i="6"/>
  <c r="AO83" i="6" s="1"/>
  <c r="W82" i="12" s="1"/>
  <c r="AM93" i="6"/>
  <c r="AO93" i="6" s="1"/>
  <c r="W92" i="12" s="1"/>
  <c r="AM89" i="6"/>
  <c r="AO89" i="6" s="1"/>
  <c r="W88" i="12" s="1"/>
  <c r="AM91" i="6"/>
  <c r="AO91" i="6" s="1"/>
  <c r="W90" i="12" s="1"/>
  <c r="AM142" i="6"/>
  <c r="AO142" i="6" s="1"/>
  <c r="W141" i="12" s="1"/>
  <c r="AM119" i="6"/>
  <c r="AO119" i="6" s="1"/>
  <c r="W118" i="12" s="1"/>
  <c r="AM251" i="6"/>
  <c r="AO251" i="6" s="1"/>
  <c r="W250" i="12" s="1"/>
  <c r="AM241" i="6"/>
  <c r="AO241" i="6" s="1"/>
  <c r="W240" i="12" s="1"/>
  <c r="AM152" i="6"/>
  <c r="AO152" i="6" s="1"/>
  <c r="W151" i="12" s="1"/>
  <c r="AM204" i="6"/>
  <c r="AO204" i="6" s="1"/>
  <c r="W203" i="12" s="1"/>
  <c r="AM260" i="6"/>
  <c r="AO260" i="6" s="1"/>
  <c r="W259" i="12" s="1"/>
  <c r="AM111" i="6"/>
  <c r="AO111" i="6" s="1"/>
  <c r="W110" i="12" s="1"/>
  <c r="AM194" i="6"/>
  <c r="AO194" i="6" s="1"/>
  <c r="W193" i="12" s="1"/>
  <c r="AM97" i="6"/>
  <c r="AO97" i="6" s="1"/>
  <c r="W96" i="12" s="1"/>
  <c r="AM122" i="6"/>
  <c r="AO122" i="6" s="1"/>
  <c r="W121" i="12" s="1"/>
  <c r="AM25" i="6"/>
  <c r="AO25" i="6" s="1"/>
  <c r="W24" i="12" s="1"/>
  <c r="AM299" i="6"/>
  <c r="AO299" i="6" s="1"/>
  <c r="W298" i="12" s="1"/>
  <c r="AM63" i="6"/>
  <c r="AO63" i="6" s="1"/>
  <c r="W62" i="12" s="1"/>
  <c r="AM193" i="6"/>
  <c r="AO193" i="6" s="1"/>
  <c r="W192" i="12" s="1"/>
  <c r="AM157" i="6"/>
  <c r="AO157" i="6" s="1"/>
  <c r="W156" i="12" s="1"/>
  <c r="AM28" i="6"/>
  <c r="AO28" i="6" s="1"/>
  <c r="W27" i="12" s="1"/>
  <c r="AM282" i="6"/>
  <c r="AO282" i="6" s="1"/>
  <c r="W281" i="12" s="1"/>
  <c r="O41" i="8"/>
  <c r="AM301" i="6"/>
  <c r="AO301" i="6" s="1"/>
  <c r="W300" i="12" s="1"/>
  <c r="AM183" i="6"/>
  <c r="AO183" i="6" s="1"/>
  <c r="W182" i="12" s="1"/>
  <c r="AM295" i="6"/>
  <c r="AO295" i="6" s="1"/>
  <c r="W294" i="12" s="1"/>
  <c r="N53" i="8"/>
  <c r="AM125" i="6"/>
  <c r="AO125" i="6" s="1"/>
  <c r="W124" i="12" s="1"/>
  <c r="AM195" i="6"/>
  <c r="AO195" i="6" s="1"/>
  <c r="W194" i="12" s="1"/>
  <c r="AM288" i="6"/>
  <c r="AO288" i="6" s="1"/>
  <c r="W287" i="12" s="1"/>
  <c r="AM218" i="6"/>
  <c r="AO218" i="6" s="1"/>
  <c r="W217" i="12" s="1"/>
  <c r="M11" i="8"/>
  <c r="AM54" i="6"/>
  <c r="AO54" i="6" s="1"/>
  <c r="W53" i="12" s="1"/>
  <c r="AM158" i="6"/>
  <c r="AO158" i="6" s="1"/>
  <c r="W157" i="12" s="1"/>
  <c r="AM188" i="6"/>
  <c r="AO188" i="6" s="1"/>
  <c r="W187" i="12" s="1"/>
  <c r="AM141" i="6"/>
  <c r="AO141" i="6" s="1"/>
  <c r="W140" i="12" s="1"/>
  <c r="AM106" i="6"/>
  <c r="AO106" i="6" s="1"/>
  <c r="W105" i="12" s="1"/>
  <c r="AM216" i="6"/>
  <c r="AO216" i="6" s="1"/>
  <c r="W215" i="12" s="1"/>
  <c r="AM160" i="6"/>
  <c r="AO160" i="6" s="1"/>
  <c r="W159" i="12" s="1"/>
  <c r="AM209" i="6"/>
  <c r="AO209" i="6" s="1"/>
  <c r="W208" i="12" s="1"/>
  <c r="AM78" i="6"/>
  <c r="AO78" i="6" s="1"/>
  <c r="W77" i="12" s="1"/>
  <c r="AM65" i="6"/>
  <c r="AO65" i="6" s="1"/>
  <c r="W64" i="12" s="1"/>
  <c r="O4" i="8"/>
  <c r="AM203" i="6"/>
  <c r="AO203" i="6" s="1"/>
  <c r="W202" i="12" s="1"/>
  <c r="N40" i="8"/>
  <c r="M30" i="8"/>
  <c r="AM245" i="6"/>
  <c r="AO245" i="6" s="1"/>
  <c r="W244" i="12" s="1"/>
  <c r="AM50" i="6"/>
  <c r="AO50" i="6" s="1"/>
  <c r="W49" i="12" s="1"/>
  <c r="AM76" i="6"/>
  <c r="AO76" i="6" s="1"/>
  <c r="W75" i="12" s="1"/>
  <c r="AM200" i="6"/>
  <c r="AO200" i="6" s="1"/>
  <c r="W199" i="12" s="1"/>
  <c r="AM191" i="6"/>
  <c r="AO191" i="6" s="1"/>
  <c r="W190" i="12" s="1"/>
  <c r="AM18" i="6"/>
  <c r="AO18" i="6" s="1"/>
  <c r="W17" i="12" s="1"/>
  <c r="AM169" i="6"/>
  <c r="AO169" i="6" s="1"/>
  <c r="W168" i="12" s="1"/>
  <c r="U2" i="12"/>
  <c r="N16" i="8"/>
  <c r="AM4" i="6"/>
  <c r="CZ248" i="6"/>
  <c r="CZ242" i="6"/>
  <c r="CZ239" i="6"/>
  <c r="CZ216" i="6"/>
  <c r="CZ146" i="6"/>
  <c r="CZ131" i="6"/>
  <c r="CZ255" i="6"/>
  <c r="CZ240" i="6"/>
  <c r="CZ237" i="6"/>
  <c r="CZ134" i="6"/>
  <c r="CZ124" i="6"/>
  <c r="CZ282" i="6"/>
  <c r="CZ220" i="6"/>
  <c r="CZ209" i="6"/>
  <c r="CZ200" i="6"/>
  <c r="CZ186" i="6"/>
  <c r="CZ136" i="6"/>
  <c r="CZ129" i="6"/>
  <c r="CZ24" i="6"/>
  <c r="CZ275" i="6"/>
  <c r="CZ258" i="6"/>
  <c r="CZ236" i="6"/>
  <c r="CZ189" i="6"/>
  <c r="CZ182" i="6"/>
  <c r="CZ174" i="6"/>
  <c r="CZ162" i="6"/>
  <c r="CZ144" i="6"/>
  <c r="CZ120" i="6"/>
  <c r="CZ110" i="6"/>
  <c r="CZ107" i="6"/>
  <c r="CZ105" i="6"/>
  <c r="CZ84" i="6"/>
  <c r="CZ74" i="6"/>
  <c r="CZ57" i="6"/>
  <c r="CZ46" i="6"/>
  <c r="CZ39" i="6"/>
  <c r="CZ223" i="6"/>
  <c r="CZ207" i="6"/>
  <c r="CZ191" i="6"/>
  <c r="CZ165" i="6"/>
  <c r="CZ160" i="6"/>
  <c r="CZ145" i="6"/>
  <c r="CZ278" i="6"/>
  <c r="CZ274" i="6"/>
  <c r="CZ266" i="6"/>
  <c r="CZ262" i="6"/>
  <c r="CZ217" i="6"/>
  <c r="CZ202" i="6"/>
  <c r="CZ196" i="6"/>
  <c r="CZ184" i="6"/>
  <c r="CZ177" i="6"/>
  <c r="CZ175" i="6"/>
  <c r="CZ169" i="6"/>
  <c r="CZ155" i="6"/>
  <c r="CZ141" i="6"/>
  <c r="CZ138" i="6"/>
  <c r="CZ135" i="6"/>
  <c r="CZ113" i="6"/>
  <c r="CZ103" i="6"/>
  <c r="CZ101" i="6"/>
  <c r="CZ86" i="6"/>
  <c r="CZ76" i="6"/>
  <c r="CZ79" i="6"/>
  <c r="CZ65" i="6"/>
  <c r="CZ62" i="6"/>
  <c r="CZ59" i="6"/>
  <c r="CZ48" i="6"/>
  <c r="CZ45" i="6"/>
  <c r="CZ31" i="6"/>
  <c r="CZ22" i="6"/>
  <c r="CZ11" i="6"/>
  <c r="CZ9" i="6"/>
  <c r="CZ4" i="6"/>
  <c r="CZ195" i="6"/>
  <c r="CZ167" i="6"/>
  <c r="CZ102" i="6"/>
  <c r="CZ95" i="6"/>
  <c r="CZ89" i="6"/>
  <c r="CZ71" i="6"/>
  <c r="CZ60" i="6"/>
  <c r="CZ49" i="6"/>
  <c r="CZ7" i="6"/>
  <c r="CZ295" i="6"/>
  <c r="CZ264" i="6"/>
  <c r="CZ260" i="6"/>
  <c r="CZ211" i="6"/>
  <c r="CZ178" i="6"/>
  <c r="CZ176" i="6"/>
  <c r="CZ154" i="6"/>
  <c r="CZ139" i="6"/>
  <c r="CZ115" i="6"/>
  <c r="CZ78" i="6"/>
  <c r="CZ64" i="6"/>
  <c r="CZ51" i="6"/>
  <c r="CZ34" i="6"/>
  <c r="CZ19" i="6"/>
  <c r="CZ13" i="6"/>
  <c r="CZ288" i="6"/>
  <c r="CZ273" i="6"/>
  <c r="CZ269" i="6"/>
  <c r="CZ253" i="6"/>
  <c r="CZ226" i="6"/>
  <c r="CZ203" i="6"/>
  <c r="CZ158" i="6"/>
  <c r="CZ32" i="6"/>
  <c r="CZ30" i="6"/>
  <c r="CZ17" i="6"/>
  <c r="CZ10" i="6"/>
  <c r="CZ5" i="6"/>
  <c r="CZ117" i="6"/>
  <c r="CZ106" i="6"/>
  <c r="CZ92" i="6"/>
  <c r="CZ81" i="6"/>
  <c r="CZ33" i="6"/>
  <c r="CZ14" i="6"/>
  <c r="CZ3" i="6"/>
  <c r="CZ271" i="6"/>
  <c r="CZ210" i="6"/>
  <c r="CZ188" i="6"/>
  <c r="CZ180" i="6"/>
  <c r="CZ147" i="6"/>
  <c r="CZ108" i="6"/>
  <c r="CZ52" i="6"/>
  <c r="CZ50" i="6"/>
  <c r="CZ37" i="6"/>
  <c r="CZ27" i="6"/>
  <c r="CZ18" i="6"/>
  <c r="CZ6" i="6"/>
  <c r="CZ291" i="6"/>
  <c r="CZ287" i="6"/>
  <c r="CZ259" i="6"/>
  <c r="CZ251" i="6"/>
  <c r="CZ245" i="6"/>
  <c r="CZ227" i="6"/>
  <c r="CZ213" i="6"/>
  <c r="M65" i="8"/>
  <c r="M13" i="8"/>
  <c r="L18" i="8"/>
  <c r="L46" i="8"/>
  <c r="L73" i="8"/>
  <c r="L23" i="8"/>
  <c r="L70" i="8"/>
  <c r="L50" i="8"/>
  <c r="L52" i="8"/>
  <c r="N3" i="8"/>
  <c r="L12" i="8"/>
  <c r="L71" i="8"/>
  <c r="L10" i="8"/>
  <c r="L32" i="8"/>
  <c r="L24" i="8"/>
  <c r="L16" i="8"/>
  <c r="L54" i="8"/>
  <c r="L61" i="8"/>
  <c r="L47" i="8"/>
  <c r="L13" i="8"/>
  <c r="L69" i="8"/>
  <c r="L9" i="8"/>
  <c r="L67" i="8"/>
  <c r="L66" i="8"/>
  <c r="L7" i="8"/>
  <c r="L63" i="8"/>
  <c r="L34" i="8"/>
  <c r="L62" i="8"/>
  <c r="L86" i="8"/>
  <c r="L83" i="8"/>
  <c r="L90" i="8"/>
  <c r="L80" i="8"/>
  <c r="L44" i="8"/>
  <c r="L26" i="8"/>
  <c r="L96" i="8"/>
  <c r="L4" i="8"/>
  <c r="O38" i="8"/>
  <c r="O13" i="8"/>
  <c r="L79" i="8"/>
  <c r="L51" i="8"/>
  <c r="L43" i="8"/>
  <c r="L42" i="8"/>
  <c r="L3" i="8"/>
  <c r="L56" i="8"/>
  <c r="L48" i="8"/>
  <c r="L40" i="8"/>
  <c r="L30" i="8"/>
  <c r="L14" i="8"/>
  <c r="L55" i="8"/>
  <c r="L39" i="8"/>
  <c r="L21" i="8"/>
  <c r="L37" i="8"/>
  <c r="L29" i="8"/>
  <c r="L82" i="8"/>
  <c r="L91" i="8"/>
  <c r="L81" i="8"/>
  <c r="L60" i="8"/>
  <c r="L22" i="8"/>
  <c r="AA2" i="12"/>
  <c r="L92" i="8"/>
  <c r="L72" i="8"/>
  <c r="L64" i="8"/>
  <c r="L20" i="8"/>
  <c r="L53" i="8"/>
  <c r="L45" i="8"/>
  <c r="L27" i="8"/>
  <c r="L11" i="8"/>
  <c r="O20" i="8"/>
  <c r="L88" i="8"/>
  <c r="L78" i="8"/>
  <c r="L68" i="8"/>
  <c r="L8" i="8"/>
  <c r="L93" i="8"/>
  <c r="L58" i="8"/>
  <c r="M27" i="8"/>
  <c r="O21" i="8"/>
  <c r="L87" i="8"/>
  <c r="L77" i="8"/>
  <c r="L57" i="8"/>
  <c r="L49" i="8"/>
  <c r="L41" i="8"/>
  <c r="L31" i="8"/>
  <c r="L15" i="8"/>
  <c r="L6" i="8"/>
  <c r="L84" i="8"/>
  <c r="L59" i="8"/>
  <c r="O55" i="8"/>
  <c r="L74" i="8"/>
  <c r="L5" i="8"/>
  <c r="L76" i="8"/>
  <c r="O47" i="8"/>
  <c r="M22" i="8"/>
  <c r="L95" i="8"/>
  <c r="L65" i="8"/>
  <c r="M45" i="8"/>
  <c r="L38" i="8"/>
  <c r="L28" i="8"/>
  <c r="O78" i="8"/>
  <c r="O62" i="8"/>
  <c r="O45" i="8"/>
  <c r="O17" i="8"/>
  <c r="L19" i="8"/>
  <c r="L75" i="8"/>
  <c r="L85" i="8"/>
  <c r="O74" i="8"/>
  <c r="L89" i="8"/>
  <c r="L33" i="8"/>
  <c r="L25" i="8"/>
  <c r="L17" i="8"/>
  <c r="L94" i="8"/>
  <c r="O84" i="8"/>
  <c r="O27" i="8"/>
  <c r="M17" i="8"/>
  <c r="M54" i="8"/>
  <c r="M23" i="8"/>
  <c r="AM5" i="6"/>
  <c r="N12" i="8"/>
  <c r="O5" i="8"/>
  <c r="N19" i="8"/>
  <c r="AM139" i="6"/>
  <c r="AO139" i="6" s="1"/>
  <c r="W138" i="12" s="1"/>
  <c r="O58" i="8"/>
  <c r="O56" i="8"/>
  <c r="AM117" i="6"/>
  <c r="AO117" i="6" s="1"/>
  <c r="W116" i="12" s="1"/>
  <c r="AM31" i="6"/>
  <c r="AO31" i="6" s="1"/>
  <c r="W30" i="12" s="1"/>
  <c r="AM14" i="6"/>
  <c r="AO14" i="6" s="1"/>
  <c r="W13" i="12" s="1"/>
  <c r="AM110" i="6"/>
  <c r="AO110" i="6" s="1"/>
  <c r="W109" i="12" s="1"/>
  <c r="O76" i="8"/>
  <c r="AM105" i="6"/>
  <c r="AO105" i="6" s="1"/>
  <c r="W104" i="12" s="1"/>
  <c r="AM131" i="6"/>
  <c r="AO131" i="6" s="1"/>
  <c r="W130" i="12" s="1"/>
  <c r="O88" i="8"/>
  <c r="O73" i="8"/>
  <c r="M57" i="8"/>
  <c r="AM45" i="6"/>
  <c r="AO45" i="6" s="1"/>
  <c r="W44" i="12" s="1"/>
  <c r="AM9" i="6"/>
  <c r="O8" i="8"/>
  <c r="M48" i="8"/>
  <c r="AM92" i="6"/>
  <c r="AO92" i="6" s="1"/>
  <c r="W91" i="12" s="1"/>
  <c r="AM49" i="6"/>
  <c r="AO49" i="6" s="1"/>
  <c r="W48" i="12" s="1"/>
  <c r="AM27" i="6"/>
  <c r="AO27" i="6" s="1"/>
  <c r="W26" i="12" s="1"/>
  <c r="O9" i="8"/>
  <c r="AM101" i="6"/>
  <c r="AO101" i="6" s="1"/>
  <c r="W100" i="12" s="1"/>
  <c r="O14" i="8"/>
  <c r="N29" i="8"/>
  <c r="AM237" i="6"/>
  <c r="AO237" i="6" s="1"/>
  <c r="W236" i="12" s="1"/>
  <c r="AM138" i="6"/>
  <c r="AO138" i="6" s="1"/>
  <c r="W137" i="12" s="1"/>
  <c r="O49" i="8"/>
  <c r="O46" i="8"/>
  <c r="M7" i="8"/>
  <c r="AM59" i="6"/>
  <c r="AO59" i="6" s="1"/>
  <c r="W58" i="12" s="1"/>
  <c r="AM211" i="6"/>
  <c r="AO211" i="6" s="1"/>
  <c r="W210" i="12" s="1"/>
  <c r="O7" i="8"/>
  <c r="AM108" i="6"/>
  <c r="AO108" i="6" s="1"/>
  <c r="W107" i="12" s="1"/>
  <c r="AM95" i="6"/>
  <c r="AO95" i="6" s="1"/>
  <c r="W94" i="12" s="1"/>
  <c r="AM79" i="6"/>
  <c r="AO79" i="6" s="1"/>
  <c r="W78" i="12" s="1"/>
  <c r="N27" i="8"/>
  <c r="N58" i="8"/>
  <c r="O91" i="8"/>
  <c r="N48" i="8"/>
  <c r="O63" i="8"/>
  <c r="O42" i="8"/>
  <c r="AM13" i="6"/>
  <c r="AO13" i="6" s="1"/>
  <c r="W12" i="12" s="1"/>
  <c r="M76" i="8"/>
  <c r="M55" i="8"/>
  <c r="M68" i="8"/>
  <c r="O71" i="8"/>
  <c r="M89" i="8"/>
  <c r="N7" i="8"/>
  <c r="O18" i="8"/>
  <c r="N37" i="8"/>
  <c r="M4" i="8"/>
  <c r="O24" i="8"/>
  <c r="N26" i="8"/>
  <c r="O31" i="8"/>
  <c r="M38" i="8"/>
  <c r="M8" i="8"/>
  <c r="O92" i="8"/>
  <c r="N73" i="8"/>
  <c r="O83" i="8"/>
  <c r="O61" i="8"/>
  <c r="M64" i="8"/>
  <c r="O54" i="8"/>
  <c r="O68" i="8"/>
  <c r="O51" i="8"/>
  <c r="N57" i="8"/>
  <c r="O81" i="8"/>
  <c r="M14" i="8"/>
  <c r="N23" i="8"/>
  <c r="N30" i="8"/>
  <c r="M18" i="8"/>
  <c r="M24" i="8"/>
  <c r="N13" i="8"/>
  <c r="M79" i="8"/>
  <c r="N67" i="8"/>
  <c r="M5" i="8"/>
  <c r="O25" i="8"/>
  <c r="M42" i="8"/>
  <c r="O39" i="8"/>
  <c r="O33" i="8"/>
  <c r="O36" i="8"/>
  <c r="M9" i="8"/>
  <c r="N4" i="8"/>
  <c r="M86" i="8"/>
  <c r="N88" i="8"/>
  <c r="O35" i="8"/>
  <c r="N82" i="8"/>
  <c r="O15" i="8"/>
  <c r="O28" i="8"/>
  <c r="O32" i="8"/>
  <c r="M20" i="8"/>
  <c r="N60" i="8"/>
  <c r="N64" i="8"/>
  <c r="O34" i="8"/>
  <c r="N38" i="8"/>
  <c r="N70" i="8"/>
  <c r="M51" i="8"/>
  <c r="N75" i="8"/>
  <c r="N41" i="8"/>
  <c r="O77" i="8"/>
  <c r="M49" i="8"/>
  <c r="N34" i="8"/>
  <c r="N66" i="8"/>
  <c r="O70" i="8"/>
  <c r="N59" i="8"/>
  <c r="M6" i="8"/>
  <c r="O29" i="8"/>
  <c r="N90" i="8"/>
  <c r="M47" i="8"/>
  <c r="M95" i="8"/>
  <c r="N9" i="8"/>
  <c r="M10" i="8"/>
  <c r="M53" i="8"/>
  <c r="O64" i="8"/>
  <c r="O48" i="8"/>
  <c r="M19" i="8"/>
  <c r="N95" i="8"/>
  <c r="M37" i="8"/>
  <c r="O23" i="8"/>
  <c r="M26" i="8"/>
  <c r="N44" i="8"/>
  <c r="M78" i="8"/>
  <c r="M67" i="8"/>
  <c r="N43" i="8"/>
  <c r="N63" i="8"/>
  <c r="N69" i="8"/>
  <c r="N91" i="8"/>
  <c r="M85" i="8"/>
  <c r="M82" i="8"/>
  <c r="M88" i="8"/>
  <c r="N81" i="8"/>
  <c r="N6" i="8"/>
  <c r="O30" i="8"/>
  <c r="N50" i="8"/>
  <c r="N47" i="8"/>
  <c r="N94" i="8"/>
  <c r="M75" i="8"/>
  <c r="M60" i="8"/>
  <c r="O67" i="8"/>
  <c r="M73" i="8"/>
  <c r="O85" i="8"/>
  <c r="O53" i="8"/>
  <c r="O75" i="8"/>
  <c r="N74" i="8"/>
  <c r="N72" i="8"/>
  <c r="O60" i="8"/>
  <c r="N84" i="8"/>
  <c r="M33" i="8"/>
  <c r="N31" i="8"/>
  <c r="M39" i="8"/>
  <c r="O6" i="8"/>
  <c r="O43" i="8"/>
  <c r="AM11" i="6"/>
  <c r="M34" i="8"/>
  <c r="M28" i="8"/>
  <c r="N18" i="8"/>
  <c r="M21" i="8"/>
  <c r="M36" i="8"/>
  <c r="O10" i="8"/>
  <c r="N24" i="8"/>
  <c r="N14" i="8"/>
  <c r="N20" i="8"/>
  <c r="M32" i="8"/>
  <c r="AM6" i="6"/>
  <c r="N11" i="8"/>
  <c r="M25" i="8"/>
  <c r="M15" i="8"/>
  <c r="N5" i="8"/>
  <c r="Z2" i="12"/>
  <c r="O94" i="8"/>
  <c r="M59" i="8"/>
  <c r="M66" i="8"/>
  <c r="O87" i="8"/>
  <c r="O69" i="8"/>
  <c r="O22" i="8"/>
  <c r="M74" i="8"/>
  <c r="N65" i="8"/>
  <c r="M84" i="8"/>
  <c r="N96" i="8"/>
  <c r="M72" i="8"/>
  <c r="N56" i="8"/>
  <c r="M63" i="8"/>
  <c r="N39" i="8"/>
  <c r="O37" i="8"/>
  <c r="M87" i="8"/>
  <c r="N36" i="8"/>
  <c r="O57" i="8"/>
  <c r="N33" i="8"/>
  <c r="N46" i="8"/>
  <c r="N28" i="8"/>
  <c r="N35" i="8"/>
  <c r="M50" i="8"/>
  <c r="M44" i="8"/>
  <c r="N77" i="8"/>
  <c r="M40" i="8"/>
  <c r="M69" i="8"/>
  <c r="M81" i="8"/>
  <c r="M52" i="8"/>
  <c r="N62" i="8"/>
  <c r="O95" i="8"/>
  <c r="M46" i="8"/>
  <c r="O12" i="8"/>
  <c r="N54" i="8"/>
  <c r="O16" i="8"/>
  <c r="M71" i="8"/>
  <c r="O80" i="8"/>
  <c r="M96" i="8"/>
  <c r="M58" i="8"/>
  <c r="O90" i="8"/>
  <c r="N51" i="8"/>
  <c r="M35" i="8"/>
  <c r="N45" i="8"/>
  <c r="M62" i="8"/>
  <c r="M56" i="8"/>
  <c r="M29" i="8"/>
  <c r="O3" i="8"/>
  <c r="N25" i="8"/>
  <c r="N15" i="8"/>
  <c r="M12" i="8"/>
  <c r="N42" i="8"/>
  <c r="AM3" i="6"/>
  <c r="O26" i="8"/>
  <c r="N21" i="8"/>
  <c r="M80" i="8"/>
  <c r="N32" i="8"/>
  <c r="N49" i="8"/>
  <c r="N86" i="8"/>
  <c r="O52" i="8"/>
  <c r="N79" i="8"/>
  <c r="M43" i="8"/>
  <c r="N61" i="8"/>
  <c r="N92" i="8"/>
  <c r="O66" i="8"/>
  <c r="N55" i="8"/>
  <c r="N89" i="8"/>
  <c r="O59" i="8"/>
  <c r="AM176" i="6"/>
  <c r="AO176" i="6" s="1"/>
  <c r="W175" i="12" s="1"/>
  <c r="M77" i="8"/>
  <c r="N76" i="8"/>
  <c r="O72" i="8"/>
  <c r="M90" i="8"/>
  <c r="O50" i="8"/>
  <c r="O40" i="8"/>
  <c r="M93" i="8"/>
  <c r="M16" i="8"/>
  <c r="O44" i="8"/>
  <c r="N68" i="8"/>
  <c r="O19" i="8"/>
  <c r="M92" i="8"/>
  <c r="O96" i="8"/>
  <c r="AM48" i="6"/>
  <c r="AO48" i="6" s="1"/>
  <c r="W47" i="12" s="1"/>
  <c r="O89" i="8"/>
  <c r="M91" i="8"/>
  <c r="N85" i="8"/>
  <c r="M94" i="8"/>
  <c r="O86" i="8"/>
  <c r="N87" i="8"/>
  <c r="N71" i="8"/>
  <c r="M83" i="8"/>
  <c r="AM107" i="6"/>
  <c r="AO107" i="6" s="1"/>
  <c r="W106" i="12" s="1"/>
  <c r="C2" i="16"/>
  <c r="AO33" i="6"/>
  <c r="W32" i="12" s="1"/>
  <c r="AM64" i="6"/>
  <c r="AO64" i="6" s="1"/>
  <c r="W63" i="12" s="1"/>
  <c r="AM226" i="6"/>
  <c r="AO226" i="6" s="1"/>
  <c r="W225" i="12" s="1"/>
  <c r="AM184" i="6"/>
  <c r="AO184" i="6" s="1"/>
  <c r="W183" i="12" s="1"/>
  <c r="AM102" i="6"/>
  <c r="AO102" i="6" s="1"/>
  <c r="W101" i="12" s="1"/>
  <c r="AM240" i="6"/>
  <c r="AO240" i="6" s="1"/>
  <c r="W239" i="12" s="1"/>
  <c r="AM129" i="6"/>
  <c r="AO129" i="6" s="1"/>
  <c r="W128" i="12" s="1"/>
  <c r="AM62" i="6"/>
  <c r="AO62" i="6" s="1"/>
  <c r="W61" i="12" s="1"/>
  <c r="AM34" i="6"/>
  <c r="AO34" i="6" s="1"/>
  <c r="W33" i="12" s="1"/>
  <c r="AM144" i="6"/>
  <c r="AO144" i="6" s="1"/>
  <c r="W143" i="12" s="1"/>
  <c r="AM115" i="6"/>
  <c r="AO115" i="6" s="1"/>
  <c r="W114" i="12" s="1"/>
  <c r="N93" i="8"/>
  <c r="AM266" i="6"/>
  <c r="AO266" i="6" s="1"/>
  <c r="W265" i="12" s="1"/>
  <c r="O79" i="8"/>
  <c r="AM155" i="6"/>
  <c r="AO155" i="6" s="1"/>
  <c r="W154" i="12" s="1"/>
  <c r="AM120" i="6"/>
  <c r="AO120" i="6" s="1"/>
  <c r="W119" i="12" s="1"/>
  <c r="M41" i="8"/>
  <c r="AM46" i="6"/>
  <c r="AO46" i="6" s="1"/>
  <c r="W45" i="12" s="1"/>
  <c r="AO5" i="6"/>
  <c r="W4" i="12" s="1"/>
  <c r="AM71" i="6"/>
  <c r="AO71" i="6" s="1"/>
  <c r="W70" i="12" s="1"/>
  <c r="AM227" i="6"/>
  <c r="AO227" i="6" s="1"/>
  <c r="W226" i="12" s="1"/>
  <c r="N78" i="8"/>
  <c r="N8" i="8"/>
  <c r="M70" i="8"/>
  <c r="M61" i="8"/>
  <c r="AM22" i="6"/>
  <c r="AO22" i="6" s="1"/>
  <c r="W21" i="12" s="1"/>
  <c r="AM17" i="6"/>
  <c r="AO17" i="6" s="1"/>
  <c r="W16" i="12" s="1"/>
  <c r="O11" i="8"/>
  <c r="N10" i="8"/>
  <c r="N83" i="8"/>
  <c r="AM213" i="6"/>
  <c r="AO213" i="6" s="1"/>
  <c r="W212" i="12" s="1"/>
  <c r="N17" i="8"/>
  <c r="N80" i="8"/>
  <c r="O82" i="8"/>
  <c r="AM202" i="6"/>
  <c r="AO202" i="6" s="1"/>
  <c r="W201" i="12" s="1"/>
  <c r="N52" i="8"/>
  <c r="N22" i="8"/>
  <c r="AM7" i="6"/>
  <c r="AO10" i="6"/>
  <c r="W9" i="12" s="1"/>
  <c r="M3" i="8"/>
  <c r="AO3" i="6"/>
  <c r="Y2" i="12"/>
  <c r="AM269" i="6"/>
  <c r="AO269" i="6" s="1"/>
  <c r="W268" i="12" s="1"/>
  <c r="O93" i="8"/>
  <c r="AM10" i="6"/>
  <c r="AM182" i="6"/>
  <c r="AO182" i="6" s="1"/>
  <c r="W181" i="12" s="1"/>
  <c r="O65" i="8"/>
  <c r="AM124" i="6"/>
  <c r="AO124" i="6" s="1"/>
  <c r="W123" i="12" s="1"/>
  <c r="M31" i="8"/>
  <c r="AM57" i="6"/>
  <c r="AO57" i="6" s="1"/>
  <c r="W56" i="12" s="1"/>
  <c r="AO7" i="6"/>
  <c r="W6" i="12" s="1"/>
  <c r="AM52" i="6"/>
  <c r="AO52" i="6" s="1"/>
  <c r="W51" i="12" s="1"/>
  <c r="AM19" i="6"/>
  <c r="AO19" i="6" s="1"/>
  <c r="W18" i="12" s="1"/>
  <c r="C10" i="16"/>
  <c r="AM165" i="6"/>
  <c r="AO165" i="6" s="1"/>
  <c r="W164" i="12" s="1"/>
  <c r="AM113" i="6"/>
  <c r="AO113" i="6" s="1"/>
  <c r="W112" i="12" s="1"/>
  <c r="AO39" i="6"/>
  <c r="W38" i="12" s="1"/>
  <c r="C8" i="16"/>
  <c r="AM287" i="6"/>
  <c r="AO287" i="6" s="1"/>
  <c r="W286" i="12" s="1"/>
  <c r="AM248" i="6"/>
  <c r="AO248" i="6" s="1"/>
  <c r="W247" i="12" s="1"/>
  <c r="AM189" i="6"/>
  <c r="AO189" i="6" s="1"/>
  <c r="W188" i="12" s="1"/>
  <c r="AM167" i="6"/>
  <c r="AO167" i="6" s="1"/>
  <c r="W166" i="12" s="1"/>
  <c r="AO37" i="6"/>
  <c r="W36" i="12" s="1"/>
  <c r="AM24" i="6"/>
  <c r="AO24" i="6" s="1"/>
  <c r="W23" i="12" s="1"/>
  <c r="C1" i="16"/>
  <c r="L35" i="8"/>
  <c r="L36" i="8"/>
  <c r="AM274" i="6"/>
  <c r="AO274" i="6" s="1"/>
  <c r="W273" i="12" s="1"/>
  <c r="AM220" i="6"/>
  <c r="AO220" i="6" s="1"/>
  <c r="W219" i="12" s="1"/>
  <c r="AM210" i="6"/>
  <c r="AO210" i="6" s="1"/>
  <c r="W209" i="12" s="1"/>
  <c r="AM177" i="6"/>
  <c r="AO177" i="6" s="1"/>
  <c r="W176" i="12" s="1"/>
  <c r="AM255" i="6"/>
  <c r="AO255" i="6" s="1"/>
  <c r="W254" i="12" s="1"/>
  <c r="AM291" i="6"/>
  <c r="AO291" i="6" s="1"/>
  <c r="W290" i="12" s="1"/>
  <c r="AM242" i="6"/>
  <c r="AO242" i="6" s="1"/>
  <c r="W241" i="12" s="1"/>
  <c r="AM273" i="6"/>
  <c r="AO273" i="6" s="1"/>
  <c r="W272" i="12" s="1"/>
  <c r="AM253" i="6"/>
  <c r="AO253" i="6" s="1"/>
  <c r="W252" i="12" s="1"/>
  <c r="AM217" i="6"/>
  <c r="AO217" i="6" s="1"/>
  <c r="W216" i="12" s="1"/>
  <c r="AM207" i="6"/>
  <c r="AO207" i="6" s="1"/>
  <c r="W206" i="12" s="1"/>
  <c r="AM271" i="6"/>
  <c r="AO271" i="6" s="1"/>
  <c r="W270" i="12" s="1"/>
  <c r="AM258" i="6"/>
  <c r="AO258" i="6" s="1"/>
  <c r="W257" i="12" s="1"/>
  <c r="AM236" i="6"/>
  <c r="AO236" i="6" s="1"/>
  <c r="W235" i="12" s="1"/>
  <c r="AM223" i="6"/>
  <c r="AO223" i="6" s="1"/>
  <c r="W222" i="12" s="1"/>
  <c r="AM178" i="6"/>
  <c r="AO178" i="6" s="1"/>
  <c r="W177" i="12" s="1"/>
  <c r="AM262" i="6"/>
  <c r="AO262" i="6" s="1"/>
  <c r="W261" i="12" s="1"/>
  <c r="AM239" i="6"/>
  <c r="AO239" i="6" s="1"/>
  <c r="W238" i="12" s="1"/>
  <c r="AM196" i="6"/>
  <c r="AO196" i="6" s="1"/>
  <c r="W195" i="12" s="1"/>
  <c r="AM186" i="6"/>
  <c r="AO186" i="6" s="1"/>
  <c r="W185" i="12" s="1"/>
  <c r="AM154" i="6"/>
  <c r="AO154" i="6" s="1"/>
  <c r="W153" i="12" s="1"/>
  <c r="AM146" i="6"/>
  <c r="AO146" i="6" s="1"/>
  <c r="W145" i="12" s="1"/>
  <c r="AM134" i="6"/>
  <c r="AO134" i="6" s="1"/>
  <c r="W133" i="12" s="1"/>
  <c r="AM180" i="6"/>
  <c r="AO180" i="6" s="1"/>
  <c r="W179" i="12" s="1"/>
  <c r="AM175" i="6"/>
  <c r="AO175" i="6" s="1"/>
  <c r="W174" i="12" s="1"/>
  <c r="AM174" i="6"/>
  <c r="AO174" i="6" s="1"/>
  <c r="W173" i="12" s="1"/>
  <c r="AM145" i="6"/>
  <c r="AO145" i="6" s="1"/>
  <c r="W144" i="12" s="1"/>
  <c r="AM162" i="6"/>
  <c r="AO162" i="6" s="1"/>
  <c r="W161" i="12" s="1"/>
  <c r="AM136" i="6"/>
  <c r="AO136" i="6" s="1"/>
  <c r="W135" i="12" s="1"/>
  <c r="AM81" i="6"/>
  <c r="AO81" i="6" s="1"/>
  <c r="W80" i="12" s="1"/>
  <c r="AM60" i="6"/>
  <c r="AO60" i="6" s="1"/>
  <c r="W59" i="12" s="1"/>
  <c r="AM32" i="6"/>
  <c r="AO32" i="6" s="1"/>
  <c r="W31" i="12" s="1"/>
  <c r="C123" i="16"/>
  <c r="C87" i="16"/>
  <c r="C70" i="16"/>
  <c r="C60" i="16"/>
  <c r="C50" i="16"/>
  <c r="C40" i="16"/>
  <c r="C32" i="16"/>
  <c r="C24" i="16"/>
  <c r="C15" i="16"/>
  <c r="C7" i="16"/>
  <c r="AO11" i="6"/>
  <c r="W10" i="12" s="1"/>
  <c r="AO6" i="6"/>
  <c r="W5" i="12" s="1"/>
  <c r="C122" i="16"/>
  <c r="C85" i="16"/>
  <c r="C67" i="16"/>
  <c r="C59" i="16"/>
  <c r="C49" i="16"/>
  <c r="C39" i="16"/>
  <c r="C31" i="16"/>
  <c r="C23" i="16"/>
  <c r="C14" i="16"/>
  <c r="C6" i="16"/>
  <c r="C120" i="16"/>
  <c r="C81" i="16"/>
  <c r="C66" i="16"/>
  <c r="C58" i="16"/>
  <c r="C47" i="16"/>
  <c r="C38" i="16"/>
  <c r="C30" i="16"/>
  <c r="C22" i="16"/>
  <c r="C13" i="16"/>
  <c r="C5" i="16"/>
  <c r="C18" i="16"/>
  <c r="C115" i="16"/>
  <c r="C80" i="16"/>
  <c r="C65" i="16"/>
  <c r="C57" i="16"/>
  <c r="C46" i="16"/>
  <c r="C37" i="16"/>
  <c r="C29" i="16"/>
  <c r="C21" i="16"/>
  <c r="C12" i="16"/>
  <c r="C4" i="16"/>
  <c r="C112" i="16"/>
  <c r="C79" i="16"/>
  <c r="C64" i="16"/>
  <c r="C55" i="16"/>
  <c r="C45" i="16"/>
  <c r="C36" i="16"/>
  <c r="C28" i="16"/>
  <c r="C20" i="16"/>
  <c r="C11" i="16"/>
  <c r="C3" i="16"/>
  <c r="AM147" i="6"/>
  <c r="AO147" i="6" s="1"/>
  <c r="W146" i="12" s="1"/>
  <c r="AO9" i="6"/>
  <c r="W8" i="12" s="1"/>
  <c r="AO4" i="6"/>
  <c r="W3" i="12" s="1"/>
  <c r="C107" i="16"/>
  <c r="C75" i="16"/>
  <c r="C63" i="16"/>
  <c r="C54" i="16"/>
  <c r="C44" i="16"/>
  <c r="C35" i="16"/>
  <c r="C27" i="16"/>
  <c r="C19" i="16"/>
  <c r="AM103" i="6"/>
  <c r="AO103" i="6" s="1"/>
  <c r="W102" i="12" s="1"/>
  <c r="AM74" i="6"/>
  <c r="AO74" i="6" s="1"/>
  <c r="W73" i="12" s="1"/>
  <c r="AM51" i="6"/>
  <c r="AO51" i="6" s="1"/>
  <c r="W50" i="12" s="1"/>
  <c r="AM30" i="6"/>
  <c r="AO30" i="6" s="1"/>
  <c r="W29" i="12" s="1"/>
  <c r="C130" i="16"/>
  <c r="C99" i="16"/>
  <c r="C73" i="16"/>
  <c r="C62" i="16"/>
  <c r="C52" i="16"/>
  <c r="C42" i="16"/>
  <c r="C34" i="16"/>
  <c r="C26" i="16"/>
  <c r="C17" i="16"/>
  <c r="C9" i="16"/>
  <c r="C128" i="16"/>
  <c r="C88" i="16"/>
  <c r="C71" i="16"/>
  <c r="C61" i="16"/>
  <c r="C51" i="16"/>
  <c r="C41" i="16"/>
  <c r="C33" i="16"/>
  <c r="C25" i="16"/>
  <c r="C16" i="16"/>
  <c r="C129" i="16"/>
  <c r="C121" i="16"/>
  <c r="C113" i="16"/>
  <c r="C105" i="16"/>
  <c r="C97" i="16"/>
  <c r="C89" i="16"/>
  <c r="C104" i="16"/>
  <c r="C96" i="16"/>
  <c r="C72" i="16"/>
  <c r="C56" i="16"/>
  <c r="C48" i="16"/>
  <c r="C127" i="16"/>
  <c r="C119" i="16"/>
  <c r="C111" i="16"/>
  <c r="C103" i="16"/>
  <c r="C95" i="16"/>
  <c r="C126" i="16"/>
  <c r="C118" i="16"/>
  <c r="C110" i="16"/>
  <c r="C102" i="16"/>
  <c r="C94" i="16"/>
  <c r="C86" i="16"/>
  <c r="C78" i="16"/>
  <c r="C125" i="16"/>
  <c r="C117" i="16"/>
  <c r="C109" i="16"/>
  <c r="C101" i="16"/>
  <c r="C93" i="16"/>
  <c r="C77" i="16"/>
  <c r="C69" i="16"/>
  <c r="C53" i="16"/>
  <c r="C124" i="16"/>
  <c r="C116" i="16"/>
  <c r="C108" i="16"/>
  <c r="C100" i="16"/>
  <c r="C92" i="16"/>
  <c r="C84" i="16"/>
  <c r="C76" i="16"/>
  <c r="C68" i="16"/>
  <c r="C91" i="16"/>
  <c r="C83" i="16"/>
  <c r="C43" i="16"/>
  <c r="C114" i="16"/>
  <c r="C106" i="16"/>
  <c r="C98" i="16"/>
  <c r="C90" i="16"/>
  <c r="C82" i="16"/>
  <c r="C74" i="16"/>
  <c r="AP277" i="6" l="1"/>
  <c r="X276" i="12" s="1"/>
  <c r="AP100" i="6"/>
  <c r="X99" i="12" s="1"/>
  <c r="AP215" i="6"/>
  <c r="X214" i="12" s="1"/>
  <c r="AP190" i="6"/>
  <c r="X189" i="12" s="1"/>
  <c r="AP133" i="6"/>
  <c r="X132" i="12" s="1"/>
  <c r="AP135" i="6"/>
  <c r="X134" i="12" s="1"/>
  <c r="AP187" i="6"/>
  <c r="X186" i="12" s="1"/>
  <c r="AP150" i="6"/>
  <c r="X149" i="12" s="1"/>
  <c r="AP168" i="6"/>
  <c r="X167" i="12" s="1"/>
  <c r="AP297" i="6"/>
  <c r="X296" i="12" s="1"/>
  <c r="AP20" i="6"/>
  <c r="X19" i="12" s="1"/>
  <c r="AP23" i="6"/>
  <c r="X22" i="12" s="1"/>
  <c r="AP231" i="6"/>
  <c r="X230" i="12" s="1"/>
  <c r="AP246" i="6"/>
  <c r="X245" i="12" s="1"/>
  <c r="AP252" i="6"/>
  <c r="X251" i="12" s="1"/>
  <c r="AP156" i="6"/>
  <c r="X155" i="12" s="1"/>
  <c r="AP290" i="6"/>
  <c r="X289" i="12" s="1"/>
  <c r="AP66" i="6"/>
  <c r="X65" i="12" s="1"/>
  <c r="AP75" i="6"/>
  <c r="X74" i="12" s="1"/>
  <c r="AP44" i="6"/>
  <c r="X43" i="12" s="1"/>
  <c r="AP128" i="6"/>
  <c r="X127" i="12" s="1"/>
  <c r="AP232" i="6"/>
  <c r="X231" i="12" s="1"/>
  <c r="AP221" i="6"/>
  <c r="X220" i="12" s="1"/>
  <c r="AP257" i="6"/>
  <c r="X256" i="12" s="1"/>
  <c r="AP53" i="6"/>
  <c r="X52" i="12" s="1"/>
  <c r="AP42" i="6"/>
  <c r="X41" i="12" s="1"/>
  <c r="AP123" i="6"/>
  <c r="X122" i="12" s="1"/>
  <c r="AP308" i="6"/>
  <c r="X307" i="12" s="1"/>
  <c r="AP205" i="6"/>
  <c r="X204" i="12" s="1"/>
  <c r="AP38" i="6"/>
  <c r="X37" i="12" s="1"/>
  <c r="AP201" i="6"/>
  <c r="X200" i="12" s="1"/>
  <c r="AP283" i="6"/>
  <c r="X282" i="12" s="1"/>
  <c r="AP61" i="6"/>
  <c r="X60" i="12" s="1"/>
  <c r="AP114" i="6"/>
  <c r="X113" i="12" s="1"/>
  <c r="AP172" i="6"/>
  <c r="X171" i="12" s="1"/>
  <c r="AP234" i="6"/>
  <c r="X233" i="12" s="1"/>
  <c r="AP296" i="6"/>
  <c r="X295" i="12" s="1"/>
  <c r="AP286" i="6"/>
  <c r="X285" i="12" s="1"/>
  <c r="AP192" i="6"/>
  <c r="X191" i="12" s="1"/>
  <c r="AP281" i="6"/>
  <c r="X280" i="12" s="1"/>
  <c r="AP306" i="6"/>
  <c r="X305" i="12" s="1"/>
  <c r="AP109" i="6"/>
  <c r="X108" i="12" s="1"/>
  <c r="AP68" i="6"/>
  <c r="X67" i="12" s="1"/>
  <c r="AP214" i="6"/>
  <c r="X213" i="12" s="1"/>
  <c r="AP250" i="6"/>
  <c r="X249" i="12" s="1"/>
  <c r="AP88" i="6"/>
  <c r="X87" i="12" s="1"/>
  <c r="AP126" i="6"/>
  <c r="X125" i="12" s="1"/>
  <c r="AP173" i="6"/>
  <c r="X172" i="12" s="1"/>
  <c r="AP185" i="6"/>
  <c r="X184" i="12" s="1"/>
  <c r="AP300" i="6"/>
  <c r="X299" i="12" s="1"/>
  <c r="AP222" i="6"/>
  <c r="X221" i="12" s="1"/>
  <c r="AP148" i="6"/>
  <c r="X147" i="12" s="1"/>
  <c r="AP16" i="6"/>
  <c r="X15" i="12" s="1"/>
  <c r="AP82" i="6"/>
  <c r="X81" i="12" s="1"/>
  <c r="AP72" i="6"/>
  <c r="X71" i="12" s="1"/>
  <c r="AP285" i="6"/>
  <c r="X284" i="12" s="1"/>
  <c r="AP243" i="6"/>
  <c r="X242" i="12" s="1"/>
  <c r="AP116" i="6"/>
  <c r="X115" i="12" s="1"/>
  <c r="AP99" i="6"/>
  <c r="X98" i="12" s="1"/>
  <c r="AP219" i="6"/>
  <c r="X218" i="12" s="1"/>
  <c r="AP35" i="6"/>
  <c r="X34" i="12" s="1"/>
  <c r="AP40" i="6"/>
  <c r="X39" i="12" s="1"/>
  <c r="AP307" i="6"/>
  <c r="X306" i="12" s="1"/>
  <c r="AP69" i="6"/>
  <c r="X68" i="12" s="1"/>
  <c r="AP153" i="6"/>
  <c r="X152" i="12" s="1"/>
  <c r="AP96" i="6"/>
  <c r="X95" i="12" s="1"/>
  <c r="AP199" i="6"/>
  <c r="X198" i="12" s="1"/>
  <c r="AP228" i="6"/>
  <c r="X227" i="12" s="1"/>
  <c r="AP41" i="6"/>
  <c r="X40" i="12" s="1"/>
  <c r="AP43" i="6"/>
  <c r="X42" i="12" s="1"/>
  <c r="AP118" i="6"/>
  <c r="X117" i="12" s="1"/>
  <c r="AP298" i="6"/>
  <c r="X297" i="12" s="1"/>
  <c r="AP293" i="6"/>
  <c r="X292" i="12" s="1"/>
  <c r="AP261" i="6"/>
  <c r="X260" i="12" s="1"/>
  <c r="AP130" i="6"/>
  <c r="X129" i="12" s="1"/>
  <c r="AP37" i="6"/>
  <c r="X36" i="12" s="1"/>
  <c r="AP39" i="6"/>
  <c r="X38" i="12" s="1"/>
  <c r="AP267" i="6"/>
  <c r="X266" i="12" s="1"/>
  <c r="AP224" i="6"/>
  <c r="X223" i="12" s="1"/>
  <c r="AP29" i="6"/>
  <c r="X28" i="12" s="1"/>
  <c r="AP67" i="6"/>
  <c r="X66" i="12" s="1"/>
  <c r="AP151" i="6"/>
  <c r="X150" i="12" s="1"/>
  <c r="AP302" i="6"/>
  <c r="X301" i="12" s="1"/>
  <c r="AP233" i="6"/>
  <c r="X232" i="12" s="1"/>
  <c r="AP112" i="6"/>
  <c r="X111" i="12" s="1"/>
  <c r="AP208" i="6"/>
  <c r="X207" i="12" s="1"/>
  <c r="AP94" i="6"/>
  <c r="X93" i="12" s="1"/>
  <c r="AP164" i="6"/>
  <c r="X163" i="12" s="1"/>
  <c r="AP77" i="6"/>
  <c r="X76" i="12" s="1"/>
  <c r="AP229" i="6"/>
  <c r="X228" i="12" s="1"/>
  <c r="AP161" i="6"/>
  <c r="X160" i="12" s="1"/>
  <c r="AP93" i="6"/>
  <c r="X92" i="12" s="1"/>
  <c r="AP8" i="6"/>
  <c r="X7" i="12" s="1"/>
  <c r="AP121" i="6"/>
  <c r="X120" i="12" s="1"/>
  <c r="AP80" i="6"/>
  <c r="X79" i="12" s="1"/>
  <c r="AP294" i="6"/>
  <c r="X293" i="12" s="1"/>
  <c r="AP171" i="6"/>
  <c r="X170" i="12" s="1"/>
  <c r="AP12" i="6"/>
  <c r="X11" i="12" s="1"/>
  <c r="AP132" i="6"/>
  <c r="X131" i="12" s="1"/>
  <c r="AP305" i="6"/>
  <c r="X304" i="12" s="1"/>
  <c r="AP179" i="6"/>
  <c r="X178" i="12" s="1"/>
  <c r="AP98" i="6"/>
  <c r="X97" i="12" s="1"/>
  <c r="AP249" i="6"/>
  <c r="X248" i="12" s="1"/>
  <c r="AP55" i="6"/>
  <c r="X54" i="12" s="1"/>
  <c r="AP149" i="6"/>
  <c r="X148" i="12" s="1"/>
  <c r="AP104" i="6"/>
  <c r="X103" i="12" s="1"/>
  <c r="AP170" i="6"/>
  <c r="X169" i="12" s="1"/>
  <c r="AP70" i="6"/>
  <c r="X69" i="12" s="1"/>
  <c r="AP284" i="6"/>
  <c r="X283" i="12" s="1"/>
  <c r="AP276" i="6"/>
  <c r="X275" i="12" s="1"/>
  <c r="AP272" i="6"/>
  <c r="X271" i="12" s="1"/>
  <c r="AP47" i="6"/>
  <c r="X46" i="12" s="1"/>
  <c r="AP212" i="6"/>
  <c r="X211" i="12" s="1"/>
  <c r="AP247" i="6"/>
  <c r="X246" i="12" s="1"/>
  <c r="AP265" i="6"/>
  <c r="X264" i="12" s="1"/>
  <c r="AP198" i="6"/>
  <c r="X197" i="12" s="1"/>
  <c r="AP26" i="6"/>
  <c r="X25" i="12" s="1"/>
  <c r="AP90" i="6"/>
  <c r="X89" i="12" s="1"/>
  <c r="AP256" i="6"/>
  <c r="X255" i="12" s="1"/>
  <c r="AP15" i="6"/>
  <c r="X14" i="12" s="1"/>
  <c r="AP289" i="6"/>
  <c r="X288" i="12" s="1"/>
  <c r="AP73" i="6"/>
  <c r="X72" i="12" s="1"/>
  <c r="AP270" i="6"/>
  <c r="X269" i="12" s="1"/>
  <c r="AP280" i="6"/>
  <c r="X279" i="12" s="1"/>
  <c r="AP127" i="6"/>
  <c r="X126" i="12" s="1"/>
  <c r="AP159" i="6"/>
  <c r="X158" i="12" s="1"/>
  <c r="AP84" i="6"/>
  <c r="X83" i="12" s="1"/>
  <c r="AP86" i="6"/>
  <c r="X85" i="12" s="1"/>
  <c r="AP83" i="6"/>
  <c r="X82" i="12" s="1"/>
  <c r="AP89" i="6"/>
  <c r="X88" i="12" s="1"/>
  <c r="AP21" i="6"/>
  <c r="X20" i="12" s="1"/>
  <c r="AP58" i="6"/>
  <c r="X57" i="12" s="1"/>
  <c r="AP91" i="6"/>
  <c r="X90" i="12" s="1"/>
  <c r="AP87" i="6"/>
  <c r="X86" i="12" s="1"/>
  <c r="AP140" i="6"/>
  <c r="X139" i="12" s="1"/>
  <c r="AP230" i="6"/>
  <c r="X229" i="12" s="1"/>
  <c r="AP119" i="6"/>
  <c r="X118" i="12" s="1"/>
  <c r="AP152" i="6"/>
  <c r="X151" i="12" s="1"/>
  <c r="AP263" i="6"/>
  <c r="X262" i="12" s="1"/>
  <c r="AP142" i="6"/>
  <c r="X141" i="12" s="1"/>
  <c r="AP204" i="6"/>
  <c r="X203" i="12" s="1"/>
  <c r="AP244" i="6"/>
  <c r="X243" i="12" s="1"/>
  <c r="AP268" i="6"/>
  <c r="X267" i="12" s="1"/>
  <c r="AP225" i="6"/>
  <c r="X224" i="12" s="1"/>
  <c r="AP122" i="6"/>
  <c r="X121" i="12" s="1"/>
  <c r="AP193" i="6"/>
  <c r="X192" i="12" s="1"/>
  <c r="AP299" i="6"/>
  <c r="X298" i="12" s="1"/>
  <c r="AP279" i="6"/>
  <c r="X278" i="12" s="1"/>
  <c r="AP254" i="6"/>
  <c r="X253" i="12" s="1"/>
  <c r="AP25" i="6"/>
  <c r="X24" i="12" s="1"/>
  <c r="AP97" i="6"/>
  <c r="X96" i="12" s="1"/>
  <c r="AP206" i="6"/>
  <c r="X205" i="12" s="1"/>
  <c r="AP157" i="6"/>
  <c r="X156" i="12" s="1"/>
  <c r="AP63" i="6"/>
  <c r="X62" i="12" s="1"/>
  <c r="AP111" i="6"/>
  <c r="X110" i="12" s="1"/>
  <c r="AP28" i="6"/>
  <c r="X27" i="12" s="1"/>
  <c r="AP241" i="6"/>
  <c r="X240" i="12" s="1"/>
  <c r="AP195" i="6"/>
  <c r="X194" i="12" s="1"/>
  <c r="AP301" i="6"/>
  <c r="X300" i="12" s="1"/>
  <c r="AP194" i="6"/>
  <c r="X193" i="12" s="1"/>
  <c r="AP183" i="6"/>
  <c r="X182" i="12" s="1"/>
  <c r="AP125" i="6"/>
  <c r="X124" i="12" s="1"/>
  <c r="AP218" i="6"/>
  <c r="X217" i="12" s="1"/>
  <c r="AP54" i="6"/>
  <c r="X53" i="12" s="1"/>
  <c r="AP158" i="6"/>
  <c r="X157" i="12" s="1"/>
  <c r="AP278" i="6"/>
  <c r="X277" i="12" s="1"/>
  <c r="AP259" i="6"/>
  <c r="X258" i="12" s="1"/>
  <c r="AP169" i="6"/>
  <c r="X168" i="12" s="1"/>
  <c r="AP76" i="6"/>
  <c r="X75" i="12" s="1"/>
  <c r="AP209" i="6"/>
  <c r="X208" i="12" s="1"/>
  <c r="AP45" i="6"/>
  <c r="X44" i="12" s="1"/>
  <c r="AP131" i="6"/>
  <c r="X130" i="12" s="1"/>
  <c r="AP188" i="6"/>
  <c r="X187" i="12" s="1"/>
  <c r="AP101" i="6"/>
  <c r="X100" i="12" s="1"/>
  <c r="AP282" i="6"/>
  <c r="X281" i="12" s="1"/>
  <c r="AP5" i="6"/>
  <c r="X4" i="12" s="1"/>
  <c r="AP34" i="6"/>
  <c r="X33" i="12" s="1"/>
  <c r="AP245" i="6"/>
  <c r="X244" i="12" s="1"/>
  <c r="AP10" i="6"/>
  <c r="X9" i="12" s="1"/>
  <c r="AP13" i="6"/>
  <c r="X12" i="12" s="1"/>
  <c r="AP139" i="6"/>
  <c r="X138" i="12" s="1"/>
  <c r="AP59" i="6"/>
  <c r="X58" i="12" s="1"/>
  <c r="AP92" i="6"/>
  <c r="X91" i="12" s="1"/>
  <c r="AP19" i="6"/>
  <c r="X18" i="12" s="1"/>
  <c r="AP46" i="6"/>
  <c r="X45" i="12" s="1"/>
  <c r="AP33" i="6"/>
  <c r="X32" i="12" s="1"/>
  <c r="AP65" i="6"/>
  <c r="X64" i="12" s="1"/>
  <c r="AP62" i="6"/>
  <c r="X61" i="12" s="1"/>
  <c r="AP264" i="6"/>
  <c r="X263" i="12" s="1"/>
  <c r="AP117" i="6"/>
  <c r="X116" i="12" s="1"/>
  <c r="AP271" i="6"/>
  <c r="X270" i="12" s="1"/>
  <c r="AP203" i="6"/>
  <c r="X202" i="12" s="1"/>
  <c r="AP141" i="6"/>
  <c r="X140" i="12" s="1"/>
  <c r="AP200" i="6"/>
  <c r="X199" i="12" s="1"/>
  <c r="AP115" i="6"/>
  <c r="X114" i="12" s="1"/>
  <c r="AP275" i="6"/>
  <c r="X274" i="12" s="1"/>
  <c r="AP60" i="6"/>
  <c r="X59" i="12" s="1"/>
  <c r="AP102" i="6"/>
  <c r="X101" i="12" s="1"/>
  <c r="AP155" i="6"/>
  <c r="X154" i="12" s="1"/>
  <c r="AP107" i="6"/>
  <c r="X106" i="12" s="1"/>
  <c r="AP160" i="6"/>
  <c r="X159" i="12" s="1"/>
  <c r="AP260" i="6"/>
  <c r="X259" i="12" s="1"/>
  <c r="AP191" i="6"/>
  <c r="X190" i="12" s="1"/>
  <c r="AP213" i="6"/>
  <c r="X212" i="12" s="1"/>
  <c r="AP105" i="6"/>
  <c r="X104" i="12" s="1"/>
  <c r="AP7" i="6"/>
  <c r="X6" i="12" s="1"/>
  <c r="AP258" i="6"/>
  <c r="X257" i="12" s="1"/>
  <c r="AP64" i="6"/>
  <c r="X63" i="12" s="1"/>
  <c r="AP78" i="6"/>
  <c r="X77" i="12" s="1"/>
  <c r="AP48" i="6"/>
  <c r="X47" i="12" s="1"/>
  <c r="AP113" i="6"/>
  <c r="X112" i="12" s="1"/>
  <c r="AP154" i="6"/>
  <c r="X153" i="12" s="1"/>
  <c r="AP269" i="6"/>
  <c r="X268" i="12" s="1"/>
  <c r="AP120" i="6"/>
  <c r="X119" i="12" s="1"/>
  <c r="AP22" i="6"/>
  <c r="X21" i="12" s="1"/>
  <c r="AP167" i="6"/>
  <c r="X166" i="12" s="1"/>
  <c r="AP24" i="6"/>
  <c r="X23" i="12" s="1"/>
  <c r="AP165" i="6"/>
  <c r="X164" i="12" s="1"/>
  <c r="AP17" i="6"/>
  <c r="X16" i="12" s="1"/>
  <c r="AP31" i="6"/>
  <c r="X30" i="12" s="1"/>
  <c r="AP32" i="6"/>
  <c r="X31" i="12" s="1"/>
  <c r="AP184" i="6"/>
  <c r="X183" i="12" s="1"/>
  <c r="AP3" i="6"/>
  <c r="W2" i="12"/>
  <c r="AP57" i="6"/>
  <c r="X56" i="12" s="1"/>
  <c r="AP266" i="6"/>
  <c r="X265" i="12" s="1"/>
  <c r="AP251" i="6"/>
  <c r="X250" i="12" s="1"/>
  <c r="F97" i="8"/>
  <c r="AP146" i="6"/>
  <c r="X145" i="12" s="1"/>
  <c r="AP106" i="6"/>
  <c r="X105" i="12" s="1"/>
  <c r="AP236" i="6"/>
  <c r="X235" i="12" s="1"/>
  <c r="AP138" i="6"/>
  <c r="X137" i="12" s="1"/>
  <c r="AP226" i="6"/>
  <c r="X225" i="12" s="1"/>
  <c r="AP49" i="6"/>
  <c r="X48" i="12" s="1"/>
  <c r="AP182" i="6"/>
  <c r="X181" i="12" s="1"/>
  <c r="AP129" i="6"/>
  <c r="X128" i="12" s="1"/>
  <c r="AP51" i="6"/>
  <c r="X50" i="12" s="1"/>
  <c r="AP147" i="6"/>
  <c r="X146" i="12" s="1"/>
  <c r="AP81" i="6"/>
  <c r="X80" i="12" s="1"/>
  <c r="AP162" i="6"/>
  <c r="X161" i="12" s="1"/>
  <c r="AP180" i="6"/>
  <c r="X179" i="12" s="1"/>
  <c r="AP136" i="6"/>
  <c r="X135" i="12" s="1"/>
  <c r="AP30" i="6"/>
  <c r="X29" i="12" s="1"/>
  <c r="AP242" i="6"/>
  <c r="X241" i="12" s="1"/>
  <c r="AP145" i="6"/>
  <c r="X144" i="12" s="1"/>
  <c r="AP217" i="6"/>
  <c r="X216" i="12" s="1"/>
  <c r="AP174" i="6"/>
  <c r="X173" i="12" s="1"/>
  <c r="AP196" i="6"/>
  <c r="X195" i="12" s="1"/>
  <c r="AP134" i="6"/>
  <c r="X133" i="12" s="1"/>
  <c r="AP239" i="6"/>
  <c r="X238" i="12" s="1"/>
  <c r="AP273" i="6"/>
  <c r="X272" i="12" s="1"/>
  <c r="AP291" i="6"/>
  <c r="X290" i="12" s="1"/>
  <c r="AP4" i="6"/>
  <c r="X3" i="12" s="1"/>
  <c r="AP27" i="6"/>
  <c r="X26" i="12" s="1"/>
  <c r="AP178" i="6"/>
  <c r="X177" i="12" s="1"/>
  <c r="AP186" i="6"/>
  <c r="X185" i="12" s="1"/>
  <c r="AP52" i="6"/>
  <c r="X51" i="12" s="1"/>
  <c r="AP223" i="6"/>
  <c r="X222" i="12" s="1"/>
  <c r="AP253" i="6"/>
  <c r="X252" i="12" s="1"/>
  <c r="AP189" i="6"/>
  <c r="X188" i="12" s="1"/>
  <c r="AP144" i="6"/>
  <c r="X143" i="12" s="1"/>
  <c r="AP237" i="6"/>
  <c r="X236" i="12" s="1"/>
  <c r="AP274" i="6"/>
  <c r="X273" i="12" s="1"/>
  <c r="AP240" i="6"/>
  <c r="X239" i="12" s="1"/>
  <c r="AP9" i="6"/>
  <c r="X8" i="12" s="1"/>
  <c r="AP14" i="6"/>
  <c r="X13" i="12" s="1"/>
  <c r="AP6" i="6"/>
  <c r="X5" i="12" s="1"/>
  <c r="AP95" i="6"/>
  <c r="X94" i="12" s="1"/>
  <c r="AP255" i="6"/>
  <c r="X254" i="12" s="1"/>
  <c r="AP210" i="6"/>
  <c r="X209" i="12" s="1"/>
  <c r="AP288" i="6"/>
  <c r="X287" i="12" s="1"/>
  <c r="AP74" i="6"/>
  <c r="X73" i="12" s="1"/>
  <c r="AP11" i="6"/>
  <c r="X10" i="12" s="1"/>
  <c r="AP50" i="6"/>
  <c r="X49" i="12" s="1"/>
  <c r="AP202" i="6"/>
  <c r="X201" i="12" s="1"/>
  <c r="AP295" i="6"/>
  <c r="X294" i="12" s="1"/>
  <c r="AP262" i="6"/>
  <c r="X261" i="12" s="1"/>
  <c r="AP18" i="6"/>
  <c r="X17" i="12" s="1"/>
  <c r="AP103" i="6"/>
  <c r="X102" i="12" s="1"/>
  <c r="AP108" i="6"/>
  <c r="X107" i="12" s="1"/>
  <c r="AP124" i="6"/>
  <c r="X123" i="12" s="1"/>
  <c r="AP71" i="6"/>
  <c r="X70" i="12" s="1"/>
  <c r="AP207" i="6"/>
  <c r="X206" i="12" s="1"/>
  <c r="AP177" i="6"/>
  <c r="X176" i="12" s="1"/>
  <c r="AP220" i="6"/>
  <c r="X219" i="12" s="1"/>
  <c r="AP79" i="6"/>
  <c r="X78" i="12" s="1"/>
  <c r="AP175" i="6"/>
  <c r="X174" i="12" s="1"/>
  <c r="AP248" i="6"/>
  <c r="X247" i="12" s="1"/>
  <c r="AP176" i="6"/>
  <c r="X175" i="12" s="1"/>
  <c r="AP211" i="6"/>
  <c r="X210" i="12" s="1"/>
  <c r="AP287" i="6"/>
  <c r="X286" i="12" s="1"/>
  <c r="AP216" i="6"/>
  <c r="X215" i="12" s="1"/>
  <c r="AP110" i="6"/>
  <c r="X109" i="12" s="1"/>
  <c r="AP227" i="6"/>
  <c r="X226" i="12" s="1"/>
  <c r="P95" i="8" l="1"/>
  <c r="P9" i="8"/>
  <c r="P20" i="8"/>
  <c r="P19" i="8"/>
  <c r="P5" i="8"/>
  <c r="P68" i="8"/>
  <c r="P27" i="8"/>
  <c r="P57" i="8"/>
  <c r="P21" i="8"/>
  <c r="P93" i="8"/>
  <c r="P65" i="8"/>
  <c r="P17" i="8"/>
  <c r="P55" i="8"/>
  <c r="P56" i="8"/>
  <c r="P11" i="8"/>
  <c r="P40" i="8"/>
  <c r="P51" i="8"/>
  <c r="P85" i="8"/>
  <c r="P58" i="8"/>
  <c r="P69" i="8"/>
  <c r="P32" i="8"/>
  <c r="P37" i="8"/>
  <c r="P23" i="8"/>
  <c r="P45" i="8"/>
  <c r="P14" i="8"/>
  <c r="P28" i="8"/>
  <c r="P42" i="8"/>
  <c r="P12" i="8"/>
  <c r="P38" i="8"/>
  <c r="P90" i="8"/>
  <c r="P7" i="8"/>
  <c r="P13" i="8"/>
  <c r="P72" i="8"/>
  <c r="P70" i="8"/>
  <c r="P22" i="8"/>
  <c r="P30" i="8"/>
  <c r="P46" i="8"/>
  <c r="P31" i="8"/>
  <c r="P54" i="8"/>
  <c r="P89" i="8"/>
  <c r="P59" i="8"/>
  <c r="P66" i="8"/>
  <c r="P29" i="8"/>
  <c r="P41" i="8"/>
  <c r="P76" i="8"/>
  <c r="P34" i="8"/>
  <c r="P80" i="8"/>
  <c r="P92" i="8"/>
  <c r="P18" i="8"/>
  <c r="P44" i="8"/>
  <c r="X2" i="12"/>
  <c r="P3" i="8"/>
  <c r="P48" i="8"/>
  <c r="P10" i="8"/>
  <c r="P49" i="8"/>
  <c r="P64" i="8"/>
  <c r="P47" i="8"/>
  <c r="P36" i="8"/>
  <c r="P35" i="8"/>
  <c r="P33" i="8"/>
  <c r="P71" i="8"/>
  <c r="P84" i="8"/>
  <c r="P62" i="8"/>
  <c r="P75" i="8"/>
  <c r="P26" i="8"/>
  <c r="P60" i="8"/>
  <c r="P39" i="8"/>
  <c r="P88" i="8"/>
  <c r="P67" i="8"/>
  <c r="P86" i="8"/>
  <c r="P94" i="8"/>
  <c r="P81" i="8"/>
  <c r="P91" i="8"/>
  <c r="P73" i="8"/>
  <c r="P6" i="8"/>
  <c r="P79" i="8"/>
  <c r="P82" i="8"/>
  <c r="P50" i="8"/>
  <c r="P77" i="8"/>
  <c r="P15" i="8"/>
  <c r="P16" i="8"/>
  <c r="P61" i="8"/>
  <c r="P24" i="8"/>
  <c r="P8" i="8"/>
  <c r="P43" i="8"/>
  <c r="P83" i="8"/>
  <c r="P52" i="8"/>
  <c r="P63" i="8"/>
  <c r="P4" i="8"/>
  <c r="P25" i="8"/>
  <c r="P96" i="8"/>
  <c r="P53" i="8"/>
  <c r="P78" i="8"/>
  <c r="P74" i="8"/>
  <c r="P87" i="8"/>
  <c r="D97" i="8" l="1"/>
  <c r="H97" i="8" s="1"/>
  <c r="BI35" i="6"/>
  <c r="BF34" i="12" s="1"/>
  <c r="BG35" i="6"/>
  <c r="BD34" i="12" s="1"/>
  <c r="BH35" i="6"/>
  <c r="BE34" i="12" s="1"/>
  <c r="BJ35" i="6"/>
  <c r="BG34" i="12" s="1"/>
  <c r="BL35" i="6" l="1"/>
  <c r="BN35" i="6"/>
  <c r="BK35" i="6"/>
  <c r="BM35" i="6"/>
</calcChain>
</file>

<file path=xl/sharedStrings.xml><?xml version="1.0" encoding="utf-8"?>
<sst xmlns="http://schemas.openxmlformats.org/spreadsheetml/2006/main" count="5092" uniqueCount="2002">
  <si>
    <t>srt8</t>
    <phoneticPr fontId="2" type="noConversion"/>
  </si>
  <si>
    <t>nsx</t>
    <phoneticPr fontId="2" type="noConversion"/>
  </si>
  <si>
    <t>db11</t>
    <phoneticPr fontId="2" type="noConversion"/>
  </si>
  <si>
    <t>w70</t>
    <phoneticPr fontId="2" type="noConversion"/>
  </si>
  <si>
    <t>f12</t>
    <phoneticPr fontId="2" type="noConversion"/>
  </si>
  <si>
    <t>GTR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</si>
  <si>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</si>
  <si>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</si>
  <si>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</si>
  <si>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Ford Shelby GT350R</t>
    <phoneticPr fontId="2" type="noConversion"/>
  </si>
  <si>
    <t>野马</t>
    <phoneticPr fontId="2" type="noConversion"/>
  </si>
  <si>
    <t>Dodge Challenger SRT8</t>
    <phoneticPr fontId="2" type="noConversion"/>
  </si>
  <si>
    <t>BMW 3.0 CSL hommage</t>
    <phoneticPr fontId="2" type="noConversion"/>
  </si>
  <si>
    <t>Chevrolet Camaro ZL1 50TH Edition</t>
    <phoneticPr fontId="2" type="noConversion"/>
  </si>
  <si>
    <t>Lotus Evora Sport 410</t>
    <phoneticPr fontId="2" type="noConversion"/>
  </si>
  <si>
    <t>莲花</t>
    <phoneticPr fontId="2" type="noConversion"/>
  </si>
  <si>
    <t>Mercedes-Benz AMG GT S</t>
    <phoneticPr fontId="2" type="noConversion"/>
  </si>
  <si>
    <t>BMW M4 GTS</t>
    <phoneticPr fontId="2" type="noConversion"/>
  </si>
  <si>
    <t>m4</t>
    <phoneticPr fontId="2" type="noConversion"/>
  </si>
  <si>
    <t>野兽</t>
    <phoneticPr fontId="2" type="noConversion"/>
  </si>
  <si>
    <t>Dodge Viper ACR</t>
    <phoneticPr fontId="2" type="noConversion"/>
  </si>
  <si>
    <t>Pininfarina H2 Speed</t>
    <phoneticPr fontId="2" type="noConversion"/>
  </si>
  <si>
    <t>h2</t>
    <phoneticPr fontId="2" type="noConversion"/>
  </si>
  <si>
    <t>Porsche 911 GTS Coupe</t>
    <phoneticPr fontId="2" type="noConversion"/>
  </si>
  <si>
    <t>Aston Martin DB11</t>
    <phoneticPr fontId="2" type="noConversion"/>
  </si>
  <si>
    <t>Jaguar F-type SVR</t>
    <phoneticPr fontId="2" type="noConversion"/>
  </si>
  <si>
    <t>捷豹</t>
    <phoneticPr fontId="2" type="noConversion"/>
  </si>
  <si>
    <t>Exotic Rides W70</t>
    <phoneticPr fontId="2" type="noConversion"/>
  </si>
  <si>
    <t>Ford GT</t>
    <phoneticPr fontId="2" type="noConversion"/>
  </si>
  <si>
    <t>Lamborghini Asterion</t>
    <phoneticPr fontId="2" type="noConversion"/>
  </si>
  <si>
    <t>Cadillac Cien Concept</t>
    <phoneticPr fontId="2" type="noConversion"/>
  </si>
  <si>
    <t>塞恩</t>
    <phoneticPr fontId="2" type="noConversion"/>
  </si>
  <si>
    <t>Ferrari 488 GTB</t>
    <phoneticPr fontId="2" type="noConversion"/>
  </si>
  <si>
    <t>SCG 003S</t>
    <phoneticPr fontId="2" type="noConversion"/>
  </si>
  <si>
    <t>Ferrari F12tdf</t>
    <phoneticPr fontId="2" type="noConversion"/>
  </si>
  <si>
    <t>五菱</t>
    <phoneticPr fontId="2" type="noConversion"/>
  </si>
  <si>
    <t>Aston Martin Vulcan</t>
    <phoneticPr fontId="2" type="noConversion"/>
  </si>
  <si>
    <t>火神</t>
    <phoneticPr fontId="2" type="noConversion"/>
  </si>
  <si>
    <t>Nissan GT-R Nismo</t>
    <phoneticPr fontId="2" type="noConversion"/>
  </si>
  <si>
    <t>Dodge Viper GTS</t>
    <phoneticPr fontId="2" type="noConversion"/>
  </si>
  <si>
    <t>Ferrari LaFerrari</t>
    <phoneticPr fontId="2" type="noConversion"/>
  </si>
  <si>
    <t>拉法</t>
    <phoneticPr fontId="2" type="noConversion"/>
  </si>
  <si>
    <t>S</t>
    <phoneticPr fontId="2" type="noConversion"/>
  </si>
  <si>
    <t>金卡</t>
    <phoneticPr fontId="2" type="noConversion"/>
  </si>
  <si>
    <t>★★★</t>
    <phoneticPr fontId="2" type="noConversion"/>
  </si>
  <si>
    <t>★★★★</t>
    <phoneticPr fontId="2" type="noConversion"/>
  </si>
  <si>
    <t>总计</t>
    <phoneticPr fontId="2" type="noConversion"/>
  </si>
  <si>
    <t>蓝卡</t>
    <phoneticPr fontId="2" type="noConversion"/>
  </si>
  <si>
    <t>紫卡</t>
    <phoneticPr fontId="2" type="noConversion"/>
  </si>
  <si>
    <t>油量</t>
    <phoneticPr fontId="2" type="noConversion"/>
  </si>
  <si>
    <t>补充时间</t>
    <phoneticPr fontId="2" type="noConversion"/>
  </si>
  <si>
    <t>油耗</t>
    <phoneticPr fontId="2" type="noConversion"/>
  </si>
  <si>
    <t>解锁</t>
    <phoneticPr fontId="2" type="noConversion"/>
  </si>
  <si>
    <t>二星</t>
    <phoneticPr fontId="2" type="noConversion"/>
  </si>
  <si>
    <t>四星</t>
    <phoneticPr fontId="2" type="noConversion"/>
  </si>
  <si>
    <t>五星</t>
    <phoneticPr fontId="2" type="noConversion"/>
  </si>
  <si>
    <t>三星</t>
    <phoneticPr fontId="2" type="noConversion"/>
  </si>
  <si>
    <t>满改面板数据</t>
    <phoneticPr fontId="2" type="noConversion"/>
  </si>
  <si>
    <t>别名</t>
    <phoneticPr fontId="2" type="noConversion"/>
  </si>
  <si>
    <t>×</t>
  </si>
  <si>
    <t>00:15</t>
  </si>
  <si>
    <t>00:30</t>
  </si>
  <si>
    <t>00:50</t>
  </si>
  <si>
    <t>00:50</t>
    <phoneticPr fontId="2" type="noConversion"/>
  </si>
  <si>
    <t>01:15</t>
  </si>
  <si>
    <t>01:15</t>
    <phoneticPr fontId="2" type="noConversion"/>
  </si>
  <si>
    <t>01:40</t>
  </si>
  <si>
    <t>01:40</t>
    <phoneticPr fontId="2" type="noConversion"/>
  </si>
  <si>
    <t>02:20</t>
    <phoneticPr fontId="2" type="noConversion"/>
  </si>
  <si>
    <t>03:00</t>
  </si>
  <si>
    <t>03:00</t>
    <phoneticPr fontId="2" type="noConversion"/>
  </si>
  <si>
    <t>03:40</t>
  </si>
  <si>
    <t>03:40</t>
    <phoneticPr fontId="2" type="noConversion"/>
  </si>
  <si>
    <t>04:20</t>
    <phoneticPr fontId="2" type="noConversion"/>
  </si>
  <si>
    <t>05:00</t>
  </si>
  <si>
    <t>05:00</t>
    <phoneticPr fontId="2" type="noConversion"/>
  </si>
  <si>
    <t>06:00</t>
  </si>
  <si>
    <t>06:00</t>
    <phoneticPr fontId="2" type="noConversion"/>
  </si>
  <si>
    <t>★★★★★</t>
    <phoneticPr fontId="2" type="noConversion"/>
  </si>
  <si>
    <t>★★★★★★</t>
    <phoneticPr fontId="2" type="noConversion"/>
  </si>
  <si>
    <t>金币改装（单项）</t>
    <phoneticPr fontId="2" type="noConversion"/>
  </si>
  <si>
    <t>零件改装（单项）</t>
    <phoneticPr fontId="2" type="noConversion"/>
  </si>
  <si>
    <t>图纸</t>
    <phoneticPr fontId="2" type="noConversion"/>
  </si>
  <si>
    <t>四项总计</t>
    <phoneticPr fontId="2" type="noConversion"/>
  </si>
  <si>
    <t>Ferrari J50</t>
    <phoneticPr fontId="2" type="noConversion"/>
  </si>
  <si>
    <t>J50</t>
    <phoneticPr fontId="2" type="noConversion"/>
  </si>
  <si>
    <t>单喷时间</t>
    <phoneticPr fontId="2" type="noConversion"/>
  </si>
  <si>
    <t>00:05</t>
    <phoneticPr fontId="2" type="noConversion"/>
  </si>
  <si>
    <t>因数据难以收集，本表格难免存在数据缺失或错误，请谅解，欢迎提供数据、指出错误或是提出建议：</t>
    <phoneticPr fontId="2" type="noConversion"/>
  </si>
  <si>
    <t>50th</t>
    <phoneticPr fontId="2" type="noConversion"/>
  </si>
  <si>
    <t>LT</t>
    <phoneticPr fontId="2" type="noConversion"/>
  </si>
  <si>
    <t>奔驰</t>
    <phoneticPr fontId="2" type="noConversion"/>
  </si>
  <si>
    <t>序号</t>
    <phoneticPr fontId="2" type="noConversion"/>
  </si>
  <si>
    <t>车辆信息</t>
    <phoneticPr fontId="2" type="noConversion"/>
  </si>
  <si>
    <t>面板数据</t>
    <phoneticPr fontId="2" type="noConversion"/>
  </si>
  <si>
    <t>全名</t>
    <phoneticPr fontId="2" type="noConversion"/>
  </si>
  <si>
    <t>级别</t>
    <phoneticPr fontId="2" type="noConversion"/>
  </si>
  <si>
    <t>星级</t>
    <phoneticPr fontId="2" type="noConversion"/>
  </si>
  <si>
    <t>性能分</t>
    <phoneticPr fontId="2" type="noConversion"/>
  </si>
  <si>
    <t>极速</t>
    <phoneticPr fontId="2" type="noConversion"/>
  </si>
  <si>
    <t>加速</t>
    <phoneticPr fontId="2" type="noConversion"/>
  </si>
  <si>
    <t>操控</t>
    <phoneticPr fontId="2" type="noConversion"/>
  </si>
  <si>
    <t>氮气</t>
    <phoneticPr fontId="2" type="noConversion"/>
  </si>
  <si>
    <t>改装费用</t>
    <phoneticPr fontId="2" type="noConversion"/>
  </si>
  <si>
    <t>Mitsubishi Lancer Evolutin</t>
    <phoneticPr fontId="2" type="noConversion"/>
  </si>
  <si>
    <t>三菱</t>
    <phoneticPr fontId="2" type="noConversion"/>
  </si>
  <si>
    <t>BMW Z4 LCI E89</t>
    <phoneticPr fontId="2" type="noConversion"/>
  </si>
  <si>
    <t>z4</t>
    <phoneticPr fontId="2" type="noConversion"/>
  </si>
  <si>
    <t>Chevrolet Camaro LT</t>
    <phoneticPr fontId="2" type="noConversion"/>
  </si>
  <si>
    <t>Nissan 370Z Nismo</t>
    <phoneticPr fontId="2" type="noConversion"/>
  </si>
  <si>
    <t>Volkswagen XL Sport Concept</t>
    <phoneticPr fontId="2" type="noConversion"/>
  </si>
  <si>
    <t>大众</t>
    <phoneticPr fontId="2" type="noConversion"/>
  </si>
  <si>
    <t>DS Automobiles DS E-Tense</t>
    <phoneticPr fontId="2" type="noConversion"/>
  </si>
  <si>
    <t>DS</t>
    <phoneticPr fontId="2" type="noConversion"/>
  </si>
  <si>
    <t>Dodge Challenger 392 Hemi Scat Pack</t>
    <phoneticPr fontId="2" type="noConversion"/>
  </si>
  <si>
    <t>Porsche 718 Cayman</t>
    <phoneticPr fontId="2" type="noConversion"/>
  </si>
  <si>
    <t>Lotus Elise Sprint 220</t>
    <phoneticPr fontId="2" type="noConversion"/>
  </si>
  <si>
    <t>小莲花</t>
    <phoneticPr fontId="2" type="noConversion"/>
  </si>
  <si>
    <r>
      <t>宝马</t>
    </r>
    <r>
      <rPr>
        <b/>
        <sz val="12"/>
        <rFont val="Times New Roman"/>
        <family val="1"/>
      </rPr>
      <t>3.0</t>
    </r>
    <phoneticPr fontId="2" type="noConversion"/>
  </si>
  <si>
    <t>蝰蛇</t>
    <phoneticPr fontId="2" type="noConversion"/>
  </si>
  <si>
    <r>
      <t>福特</t>
    </r>
    <r>
      <rPr>
        <b/>
        <sz val="12"/>
        <rFont val="Times New Roman"/>
        <family val="1"/>
      </rPr>
      <t>gt</t>
    </r>
    <phoneticPr fontId="2" type="noConversion"/>
  </si>
  <si>
    <r>
      <t>牛</t>
    </r>
    <r>
      <rPr>
        <b/>
        <sz val="12"/>
        <rFont val="Times New Roman"/>
        <family val="1"/>
      </rPr>
      <t>A</t>
    </r>
    <phoneticPr fontId="2" type="noConversion"/>
  </si>
  <si>
    <t>003</t>
    <phoneticPr fontId="2" type="noConversion"/>
  </si>
  <si>
    <r>
      <t>McLaren P1</t>
    </r>
    <r>
      <rPr>
        <b/>
        <vertAlign val="superscript"/>
        <sz val="12"/>
        <rFont val="Times New Roman"/>
        <family val="1"/>
      </rPr>
      <t>TM</t>
    </r>
    <phoneticPr fontId="2" type="noConversion"/>
  </si>
  <si>
    <t>P1</t>
    <phoneticPr fontId="2" type="noConversion"/>
  </si>
  <si>
    <t>Lamborghini Aventador SV Coupe</t>
    <phoneticPr fontId="2" type="noConversion"/>
  </si>
  <si>
    <t>SV</t>
    <phoneticPr fontId="2" type="noConversion"/>
  </si>
  <si>
    <t>VLF Force 1 V10</t>
    <phoneticPr fontId="2" type="noConversion"/>
  </si>
  <si>
    <t>VLF</t>
    <phoneticPr fontId="2" type="noConversion"/>
  </si>
  <si>
    <t>Porsche 918 Spyder</t>
    <phoneticPr fontId="2" type="noConversion"/>
  </si>
  <si>
    <t>Pagani Huayra BC</t>
    <phoneticPr fontId="2" type="noConversion"/>
  </si>
  <si>
    <t>BC</t>
    <phoneticPr fontId="2" type="noConversion"/>
  </si>
  <si>
    <t>Lamborghini Centenario</t>
    <phoneticPr fontId="2" type="noConversion"/>
  </si>
  <si>
    <t>百年牛</t>
    <phoneticPr fontId="2" type="noConversion"/>
  </si>
  <si>
    <t>Ferrari FXX K</t>
    <phoneticPr fontId="2" type="noConversion"/>
  </si>
  <si>
    <t>FXXK</t>
    <phoneticPr fontId="2" type="noConversion"/>
  </si>
  <si>
    <t>Icona Vulcano Titanium</t>
    <phoneticPr fontId="2" type="noConversion"/>
  </si>
  <si>
    <t>火山</t>
    <phoneticPr fontId="2" type="noConversion"/>
  </si>
  <si>
    <t>W Motors Lykan HyperSport</t>
    <phoneticPr fontId="2" type="noConversion"/>
  </si>
  <si>
    <t>狼崽</t>
    <phoneticPr fontId="2" type="noConversion"/>
  </si>
  <si>
    <t>Lamborghini Egoista</t>
    <phoneticPr fontId="2" type="noConversion"/>
  </si>
  <si>
    <t>自私</t>
    <phoneticPr fontId="2" type="noConversion"/>
  </si>
  <si>
    <t>Trion Nemesis</t>
    <phoneticPr fontId="2" type="noConversion"/>
  </si>
  <si>
    <t>复仇</t>
    <phoneticPr fontId="2" type="noConversion"/>
  </si>
  <si>
    <t>Lamborghini Terzo Millennio</t>
    <phoneticPr fontId="2" type="noConversion"/>
  </si>
  <si>
    <t>千年牛</t>
    <phoneticPr fontId="2" type="noConversion"/>
  </si>
  <si>
    <t>W Motors Fenyr SuperSport</t>
    <phoneticPr fontId="2" type="noConversion"/>
  </si>
  <si>
    <t>狼王</t>
    <phoneticPr fontId="2" type="noConversion"/>
  </si>
  <si>
    <t>Koenigsegg Regera</t>
    <phoneticPr fontId="2" type="noConversion"/>
  </si>
  <si>
    <t>regera</t>
    <phoneticPr fontId="2" type="noConversion"/>
  </si>
  <si>
    <t>布加迪</t>
    <phoneticPr fontId="2" type="noConversion"/>
  </si>
  <si>
    <t>C</t>
    <phoneticPr fontId="2" type="noConversion"/>
  </si>
  <si>
    <r>
      <t>A</t>
    </r>
    <r>
      <rPr>
        <b/>
        <sz val="12"/>
        <rFont val="华文新魏"/>
        <family val="3"/>
        <charset val="134"/>
      </rPr>
      <t>蛇</t>
    </r>
    <phoneticPr fontId="2" type="noConversion"/>
  </si>
  <si>
    <t>00:15</t>
    <phoneticPr fontId="2" type="noConversion"/>
  </si>
  <si>
    <t>00:30</t>
    <phoneticPr fontId="2" type="noConversion"/>
  </si>
  <si>
    <t>六星</t>
    <phoneticPr fontId="2" type="noConversion"/>
  </si>
  <si>
    <t>氮效</t>
    <phoneticPr fontId="2" type="noConversion"/>
  </si>
  <si>
    <t>满改氮效</t>
    <phoneticPr fontId="2" type="noConversion"/>
  </si>
  <si>
    <t>03:00</t>
    <phoneticPr fontId="2" type="noConversion"/>
  </si>
  <si>
    <t>蓝色零件</t>
    <phoneticPr fontId="2" type="noConversion"/>
  </si>
  <si>
    <t>紫色零件</t>
    <phoneticPr fontId="2" type="noConversion"/>
  </si>
  <si>
    <t>金色零件</t>
    <phoneticPr fontId="2" type="noConversion"/>
  </si>
  <si>
    <t>McLaren 570S Spider</t>
    <phoneticPr fontId="2" type="noConversion"/>
  </si>
  <si>
    <t>Sin R1 550</t>
    <phoneticPr fontId="2" type="noConversion"/>
  </si>
  <si>
    <t>sin</t>
    <phoneticPr fontId="2" type="noConversion"/>
  </si>
  <si>
    <t>Maserati Alfieri</t>
    <phoneticPr fontId="2" type="noConversion"/>
  </si>
  <si>
    <t>玛莎</t>
    <phoneticPr fontId="2" type="noConversion"/>
  </si>
  <si>
    <t>02:20</t>
  </si>
  <si>
    <t>Rezvani Beast X</t>
    <phoneticPr fontId="2" type="noConversion"/>
  </si>
  <si>
    <t>当前版本全车满改总计</t>
    <phoneticPr fontId="2" type="noConversion"/>
  </si>
  <si>
    <t>★★★★★</t>
  </si>
  <si>
    <t>★★★★★</t>
    <phoneticPr fontId="2" type="noConversion"/>
  </si>
  <si>
    <t>Zenvo TS1 GT Anniversary</t>
    <phoneticPr fontId="2" type="noConversion"/>
  </si>
  <si>
    <t>自燃车</t>
    <phoneticPr fontId="2" type="noConversion"/>
  </si>
  <si>
    <t>玛莎</t>
  </si>
  <si>
    <t>★★★★</t>
  </si>
  <si>
    <t>sin</t>
  </si>
  <si>
    <t>B</t>
  </si>
  <si>
    <t xml:space="preserve"> </t>
    <phoneticPr fontId="2" type="noConversion"/>
  </si>
  <si>
    <t>Apollo N</t>
  </si>
  <si>
    <t>菠萝</t>
    <phoneticPr fontId="2" type="noConversion"/>
  </si>
  <si>
    <t>EVO</t>
  </si>
  <si>
    <t>Mercedes-Benz SLR McLaren</t>
    <phoneticPr fontId="2" type="noConversion"/>
  </si>
  <si>
    <t>Lamborghini Aventador J</t>
    <phoneticPr fontId="2" type="noConversion"/>
  </si>
  <si>
    <t>AVJ</t>
    <phoneticPr fontId="2" type="noConversion"/>
  </si>
  <si>
    <t>SLR</t>
    <phoneticPr fontId="2" type="noConversion"/>
  </si>
  <si>
    <r>
      <t xml:space="preserve">    </t>
    </r>
    <r>
      <rPr>
        <b/>
        <sz val="22"/>
        <color rgb="FFFF3300"/>
        <rFont val="华文新魏"/>
        <family val="3"/>
        <charset val="134"/>
      </rPr>
      <t>在浏览本表格之前，请先务必阅读以下内容：</t>
    </r>
  </si>
  <si>
    <t>改装需求</t>
    <phoneticPr fontId="2" type="noConversion"/>
  </si>
  <si>
    <t>Bugatti Chiron</t>
  </si>
  <si>
    <t>S</t>
  </si>
  <si>
    <t>★★★★★★</t>
  </si>
  <si>
    <t>Jesko</t>
    <phoneticPr fontId="2" type="noConversion"/>
  </si>
  <si>
    <t>Ferrari LaFerrari Aperta</t>
    <phoneticPr fontId="2" type="noConversion"/>
  </si>
  <si>
    <t>Ferrari 812 SuperFast</t>
    <phoneticPr fontId="2" type="noConversion"/>
  </si>
  <si>
    <t>Porsche 911 Targa 4S</t>
    <phoneticPr fontId="2" type="noConversion"/>
  </si>
  <si>
    <t>00:15</t>
    <phoneticPr fontId="2" type="noConversion"/>
  </si>
  <si>
    <t>D</t>
  </si>
  <si>
    <t>C</t>
  </si>
  <si>
    <t>A</t>
  </si>
  <si>
    <t>Mitsubishi Lancer Evolutin</t>
  </si>
  <si>
    <t>Dodge Challenger SRT8</t>
  </si>
  <si>
    <t>Porsche 911 GTS Coupe</t>
  </si>
  <si>
    <t>Aston Martin Vulcan</t>
  </si>
  <si>
    <t>Lamborghini Centenario</t>
  </si>
  <si>
    <t>BMW Z4 LCI E89</t>
  </si>
  <si>
    <t>BMW 3.0 CSL hommage</t>
  </si>
  <si>
    <t>Aston Martin DB11</t>
  </si>
  <si>
    <t>Nissan GT-R Nismo</t>
  </si>
  <si>
    <t>Ferrari FXX K</t>
  </si>
  <si>
    <t>Chevrolet Camaro LT</t>
  </si>
  <si>
    <t>Chevrolet Camaro ZL1 50TH Edition</t>
  </si>
  <si>
    <t>Jaguar F-type SVR</t>
  </si>
  <si>
    <t>Ferrari J50</t>
  </si>
  <si>
    <t>Icona Vulcano Titanium</t>
  </si>
  <si>
    <t>Nissan 370Z Nismo</t>
  </si>
  <si>
    <t>Lotus Evora Sport 410</t>
  </si>
  <si>
    <t>Exotic Rides W70</t>
  </si>
  <si>
    <t>Dodge Viper GTS</t>
  </si>
  <si>
    <t>W Motors Lykan HyperSport</t>
  </si>
  <si>
    <t>Volkswagen XL Sport Concept</t>
  </si>
  <si>
    <t>Mercedes-Benz AMG GT S</t>
  </si>
  <si>
    <t>Ford GT</t>
  </si>
  <si>
    <t>Ferrari LaFerrari</t>
  </si>
  <si>
    <t>Lamborghini Egoista</t>
  </si>
  <si>
    <t>DS Automobiles DS E-Tense</t>
  </si>
  <si>
    <t>BMW M4 GTS</t>
  </si>
  <si>
    <t>Lamborghini Asterion</t>
  </si>
  <si>
    <t>McLaren P1TM</t>
  </si>
  <si>
    <t>Trion Nemesis</t>
  </si>
  <si>
    <t>Dodge Challenger 392 Hemi Scat Pack</t>
  </si>
  <si>
    <t>Rezvani Beast X</t>
  </si>
  <si>
    <t>Cadillac Cien Concept</t>
  </si>
  <si>
    <t>Lamborghini Aventador SV Coupe</t>
  </si>
  <si>
    <t>Lamborghini Terzo Millennio</t>
  </si>
  <si>
    <t>Porsche 718 Cayman</t>
  </si>
  <si>
    <t>Dodge Viper ACR</t>
  </si>
  <si>
    <t>Ferrari 488 GTB</t>
  </si>
  <si>
    <t>Ferrari 812 SuperFast</t>
  </si>
  <si>
    <t>W Motors Fenyr SuperSport</t>
  </si>
  <si>
    <t>Lotus Elise Sprint 220</t>
  </si>
  <si>
    <t>Pininfarina H2 Speed</t>
  </si>
  <si>
    <t>SCG 003S</t>
  </si>
  <si>
    <t>VLF Force 1 V10</t>
  </si>
  <si>
    <t>Zenvo TS1 GT Anniversary</t>
  </si>
  <si>
    <t>Ford Shelby GT350R</t>
  </si>
  <si>
    <t>Acura 2017 NSX</t>
  </si>
  <si>
    <t>Ferrari F12tdf</t>
  </si>
  <si>
    <t>Porsche 918 Spyder</t>
  </si>
  <si>
    <t>Koenigsegg Regera</t>
  </si>
  <si>
    <t>Porsche 911 Targa 4S</t>
  </si>
  <si>
    <t>Maserati Alfieri</t>
  </si>
  <si>
    <t>McLaren 570S Spider</t>
  </si>
  <si>
    <t>Ginetta G60</t>
  </si>
  <si>
    <t>Vencer Sarthe</t>
  </si>
  <si>
    <t>Sin R1 550</t>
  </si>
  <si>
    <t>Lamborghini Aventador J</t>
  </si>
  <si>
    <t>Pagani Huayra BC</t>
  </si>
  <si>
    <t>Mercedes-Benz SLR McLaren</t>
  </si>
  <si>
    <t>Ferrari LaFerrari Aperta</t>
  </si>
  <si>
    <t>Lamborghini Huracan EVO Spyder</t>
  </si>
  <si>
    <t>Genty Akylone</t>
  </si>
  <si>
    <t>三菱</t>
  </si>
  <si>
    <t>z4</t>
  </si>
  <si>
    <t>LT</t>
  </si>
  <si>
    <t>大众</t>
  </si>
  <si>
    <t>DS</t>
  </si>
  <si>
    <t>小莲花</t>
  </si>
  <si>
    <t>野马</t>
  </si>
  <si>
    <t>G60</t>
  </si>
  <si>
    <t>srt8</t>
  </si>
  <si>
    <t>宝马3.0</t>
  </si>
  <si>
    <t>50th</t>
  </si>
  <si>
    <t>莲花</t>
  </si>
  <si>
    <t>奔驰</t>
  </si>
  <si>
    <t>m4</t>
  </si>
  <si>
    <t>野兽</t>
  </si>
  <si>
    <t>蝰蛇</t>
  </si>
  <si>
    <t>h2</t>
  </si>
  <si>
    <t>nsx</t>
  </si>
  <si>
    <t>剃刀</t>
  </si>
  <si>
    <t>db11</t>
  </si>
  <si>
    <t>捷豹</t>
  </si>
  <si>
    <t>w70</t>
  </si>
  <si>
    <t>福特gt</t>
  </si>
  <si>
    <t>牛A</t>
  </si>
  <si>
    <t>塞恩</t>
  </si>
  <si>
    <t>003</t>
  </si>
  <si>
    <t>f12</t>
  </si>
  <si>
    <t>五菱</t>
  </si>
  <si>
    <t>菠萝</t>
  </si>
  <si>
    <t>SLR</t>
  </si>
  <si>
    <t>火神</t>
  </si>
  <si>
    <t>GTR</t>
  </si>
  <si>
    <t>J50</t>
  </si>
  <si>
    <t>A蛇</t>
  </si>
  <si>
    <t>拉法</t>
  </si>
  <si>
    <t>P1</t>
  </si>
  <si>
    <t>SV</t>
  </si>
  <si>
    <t>VLF</t>
  </si>
  <si>
    <t>AVJ</t>
  </si>
  <si>
    <t>BC</t>
  </si>
  <si>
    <t>genty</t>
  </si>
  <si>
    <t>百年牛</t>
  </si>
  <si>
    <t>FXXK</t>
  </si>
  <si>
    <t>火山</t>
  </si>
  <si>
    <t>狼崽</t>
  </si>
  <si>
    <t>自私</t>
  </si>
  <si>
    <t>复仇</t>
  </si>
  <si>
    <t>千年牛</t>
  </si>
  <si>
    <t>狼王</t>
  </si>
  <si>
    <t>自燃车</t>
  </si>
  <si>
    <t>regera</t>
  </si>
  <si>
    <t>布加迪</t>
  </si>
  <si>
    <t>Jesko</t>
  </si>
  <si>
    <t>车辆等级</t>
    <phoneticPr fontId="2" type="noConversion"/>
  </si>
  <si>
    <t>车辆名称</t>
    <phoneticPr fontId="2" type="noConversion"/>
  </si>
  <si>
    <t>车辆别称</t>
    <phoneticPr fontId="2" type="noConversion"/>
  </si>
  <si>
    <t>图纸需求</t>
    <phoneticPr fontId="2" type="noConversion"/>
  </si>
  <si>
    <t>MAX费用</t>
    <phoneticPr fontId="2" type="noConversion"/>
  </si>
  <si>
    <t>根据车辆名称查询</t>
    <phoneticPr fontId="2" type="noConversion"/>
  </si>
  <si>
    <t>根据车辆别称查询</t>
    <phoneticPr fontId="2" type="noConversion"/>
  </si>
  <si>
    <t>请选择</t>
    <phoneticPr fontId="2" type="noConversion"/>
  </si>
  <si>
    <t>TVR Griffith</t>
  </si>
  <si>
    <t>Artega Scalo SuperErelletra</t>
  </si>
  <si>
    <t>Artega Scalo SuperErelletra</t>
    <phoneticPr fontId="2" type="noConversion"/>
  </si>
  <si>
    <t>Artega</t>
    <phoneticPr fontId="2" type="noConversion"/>
  </si>
  <si>
    <t>Arrinera Hussarya 33</t>
  </si>
  <si>
    <t>波兰车</t>
  </si>
  <si>
    <t>Aston Martin Vantage GT12</t>
  </si>
  <si>
    <t>Aston Martin Vantage GT12</t>
    <phoneticPr fontId="2" type="noConversion"/>
  </si>
  <si>
    <t>GT12</t>
    <phoneticPr fontId="2" type="noConversion"/>
  </si>
  <si>
    <t>Porsche 911 GT3 RS</t>
  </si>
  <si>
    <t>McLaren Senna</t>
  </si>
  <si>
    <t>McLaren Senna</t>
    <phoneticPr fontId="2" type="noConversion"/>
  </si>
  <si>
    <t>Senna</t>
    <phoneticPr fontId="2" type="noConversion"/>
  </si>
  <si>
    <t>01:15</t>
    <phoneticPr fontId="2" type="noConversion"/>
  </si>
  <si>
    <t>B</t>
    <phoneticPr fontId="2" type="noConversion"/>
  </si>
  <si>
    <t>C</t>
    <phoneticPr fontId="2" type="noConversion"/>
  </si>
  <si>
    <t>EVO</t>
    <phoneticPr fontId="2" type="noConversion"/>
  </si>
  <si>
    <t>性能分</t>
  </si>
  <si>
    <t>极速</t>
  </si>
  <si>
    <t>加速</t>
  </si>
  <si>
    <t>操控</t>
  </si>
  <si>
    <t>氮气</t>
  </si>
  <si>
    <t>已知数据1</t>
    <phoneticPr fontId="2" type="noConversion"/>
  </si>
  <si>
    <t>已知数据2</t>
    <phoneticPr fontId="2" type="noConversion"/>
  </si>
  <si>
    <t>无金卡满改</t>
    <phoneticPr fontId="2" type="noConversion"/>
  </si>
  <si>
    <t>蓝色零件增量</t>
    <phoneticPr fontId="2" type="noConversion"/>
  </si>
  <si>
    <t>紫色零件增量</t>
    <phoneticPr fontId="2" type="noConversion"/>
  </si>
  <si>
    <t>金卡增量</t>
    <phoneticPr fontId="2" type="noConversion"/>
  </si>
  <si>
    <t>单项金卡数</t>
    <phoneticPr fontId="2" type="noConversion"/>
  </si>
  <si>
    <t>MAX数据</t>
    <phoneticPr fontId="2" type="noConversion"/>
  </si>
  <si>
    <t>项目</t>
    <phoneticPr fontId="2" type="noConversion"/>
  </si>
  <si>
    <t>初步预测</t>
    <phoneticPr fontId="2" type="noConversion"/>
  </si>
  <si>
    <t>最终预测</t>
    <phoneticPr fontId="2" type="noConversion"/>
  </si>
  <si>
    <t>使用说明</t>
    <phoneticPr fontId="2" type="noConversion"/>
  </si>
  <si>
    <t>步骤2：根据蓝色、紫色零件增量计算金卡增量</t>
    <phoneticPr fontId="2" type="noConversion"/>
  </si>
  <si>
    <t>步骤1：根据性能分计算四维数据</t>
    <phoneticPr fontId="2" type="noConversion"/>
  </si>
  <si>
    <t>步骤3：根据金卡增量计算MAX数据</t>
    <phoneticPr fontId="2" type="noConversion"/>
  </si>
  <si>
    <t>使用说明</t>
    <phoneticPr fontId="2" type="noConversion"/>
  </si>
  <si>
    <t>示例：预测Genty Akylone的MAX数据</t>
    <phoneticPr fontId="2" type="noConversion"/>
  </si>
  <si>
    <t>满星无金卡</t>
    <phoneticPr fontId="2" type="noConversion"/>
  </si>
  <si>
    <t>请选择</t>
    <phoneticPr fontId="2" type="noConversion"/>
  </si>
  <si>
    <t>快速查询</t>
    <phoneticPr fontId="2" type="noConversion"/>
  </si>
  <si>
    <t>车辆数据预测</t>
    <phoneticPr fontId="2" type="noConversion"/>
  </si>
  <si>
    <t>差值（1-3）</t>
    <phoneticPr fontId="2" type="noConversion"/>
  </si>
  <si>
    <t>误差单位</t>
    <phoneticPr fontId="2" type="noConversion"/>
  </si>
  <si>
    <t>单位数</t>
    <phoneticPr fontId="2" type="noConversion"/>
  </si>
  <si>
    <t>极速</t>
    <phoneticPr fontId="2" type="noConversion"/>
  </si>
  <si>
    <t>加速</t>
    <phoneticPr fontId="2" type="noConversion"/>
  </si>
  <si>
    <t>操控</t>
    <phoneticPr fontId="2" type="noConversion"/>
  </si>
  <si>
    <t>氮气</t>
    <phoneticPr fontId="2" type="noConversion"/>
  </si>
  <si>
    <t>修正值</t>
    <phoneticPr fontId="2" type="noConversion"/>
  </si>
  <si>
    <t>示范</t>
    <phoneticPr fontId="2" type="noConversion"/>
  </si>
  <si>
    <t>解释说明和注意事项</t>
    <phoneticPr fontId="2" type="noConversion"/>
  </si>
  <si>
    <t>黑拉法</t>
    <phoneticPr fontId="2" type="noConversion"/>
  </si>
  <si>
    <t>Aston Martin DBS SuperLeggera</t>
  </si>
  <si>
    <t>Aston Martin DBS SuperLeggera</t>
    <phoneticPr fontId="2" type="noConversion"/>
  </si>
  <si>
    <t>DBS</t>
    <phoneticPr fontId="2" type="noConversion"/>
  </si>
  <si>
    <t>B</t>
    <phoneticPr fontId="2" type="noConversion"/>
  </si>
  <si>
    <t>Vanda Electrics Dendrobium</t>
  </si>
  <si>
    <t>Vanda Electrics Dendrobium</t>
    <phoneticPr fontId="2" type="noConversion"/>
  </si>
  <si>
    <t>Vanda</t>
    <phoneticPr fontId="2" type="noConversion"/>
  </si>
  <si>
    <t>Automobili Pininfarina Battista</t>
  </si>
  <si>
    <t>Automobili Pininfarina Battista</t>
    <phoneticPr fontId="2" type="noConversion"/>
  </si>
  <si>
    <t>秋王</t>
    <phoneticPr fontId="2" type="noConversion"/>
  </si>
  <si>
    <t>02:20</t>
    <phoneticPr fontId="2" type="noConversion"/>
  </si>
  <si>
    <t xml:space="preserve"> </t>
    <phoneticPr fontId="2" type="noConversion"/>
  </si>
  <si>
    <t>TVR</t>
  </si>
  <si>
    <t>风籁</t>
    <phoneticPr fontId="2" type="noConversion"/>
  </si>
  <si>
    <t>RC</t>
    <phoneticPr fontId="2" type="noConversion"/>
  </si>
  <si>
    <t>Nissan Leaf Nismo RC</t>
    <phoneticPr fontId="2" type="noConversion"/>
  </si>
  <si>
    <t>Ford Shelby GR-1</t>
    <phoneticPr fontId="2" type="noConversion"/>
  </si>
  <si>
    <t>大野马</t>
    <phoneticPr fontId="2" type="noConversion"/>
  </si>
  <si>
    <t>ItalDesign Zerouno</t>
    <phoneticPr fontId="2" type="noConversion"/>
  </si>
  <si>
    <t>Chevrolet Corvette Grand Sport</t>
    <phoneticPr fontId="2" type="noConversion"/>
  </si>
  <si>
    <t>Chevrolet Corvette ZR1</t>
    <phoneticPr fontId="2" type="noConversion"/>
  </si>
  <si>
    <t>大五菱</t>
    <phoneticPr fontId="2" type="noConversion"/>
  </si>
  <si>
    <t>腾风</t>
    <phoneticPr fontId="2" type="noConversion"/>
  </si>
  <si>
    <t>Bugatti Chiron</t>
    <phoneticPr fontId="2" type="noConversion"/>
  </si>
  <si>
    <t>C2</t>
    <phoneticPr fontId="2" type="noConversion"/>
  </si>
  <si>
    <t>04:20</t>
  </si>
  <si>
    <t>Mazda Furai</t>
    <phoneticPr fontId="2" type="noConversion"/>
  </si>
  <si>
    <t>AKL</t>
    <phoneticPr fontId="2" type="noConversion"/>
  </si>
  <si>
    <t>Koenigsegg Jesko🔑</t>
    <phoneticPr fontId="2" type="noConversion"/>
  </si>
  <si>
    <t>Rimac C Two🔑</t>
    <phoneticPr fontId="2" type="noConversion"/>
  </si>
  <si>
    <t>TechRules AT96 Track Version🔑</t>
    <phoneticPr fontId="2" type="noConversion"/>
  </si>
  <si>
    <t>🔑</t>
    <phoneticPr fontId="2" type="noConversion"/>
  </si>
  <si>
    <t>假牛</t>
    <phoneticPr fontId="2" type="noConversion"/>
  </si>
  <si>
    <t>Nissan Leaf Nismo RC</t>
  </si>
  <si>
    <t>Mazda Furai</t>
  </si>
  <si>
    <t>Ford Shelby GR-1</t>
  </si>
  <si>
    <t>ItalDesign Zerouno</t>
  </si>
  <si>
    <t>Chevrolet Corvette Grand Sport</t>
  </si>
  <si>
    <t>Chevrolet Corvette ZR1</t>
  </si>
  <si>
    <t>Koenigsegg Jesko🔑</t>
  </si>
  <si>
    <t>RC</t>
  </si>
  <si>
    <t>风籁</t>
  </si>
  <si>
    <t>大野马</t>
  </si>
  <si>
    <t>Artega</t>
  </si>
  <si>
    <t>假牛</t>
  </si>
  <si>
    <t>GT12</t>
  </si>
  <si>
    <t>DBS</t>
  </si>
  <si>
    <t>911GT3</t>
  </si>
  <si>
    <t>大五菱</t>
  </si>
  <si>
    <t>Vanda</t>
  </si>
  <si>
    <t>黑拉法</t>
  </si>
  <si>
    <t>腾风</t>
  </si>
  <si>
    <t>Senna</t>
  </si>
  <si>
    <t>秋王</t>
  </si>
  <si>
    <t>C2</t>
  </si>
  <si>
    <t>TechRules AT96 Track Version🔑</t>
    <phoneticPr fontId="2" type="noConversion"/>
  </si>
  <si>
    <t>请选择</t>
  </si>
  <si>
    <t>Lotus Evija</t>
    <phoneticPr fontId="2" type="noConversion"/>
  </si>
  <si>
    <t>Evija</t>
    <phoneticPr fontId="2" type="noConversion"/>
  </si>
  <si>
    <t>思域</t>
    <phoneticPr fontId="2" type="noConversion"/>
  </si>
  <si>
    <t>思域</t>
    <phoneticPr fontId="2" type="noConversion"/>
  </si>
  <si>
    <t>D911</t>
    <phoneticPr fontId="2" type="noConversion"/>
  </si>
  <si>
    <t>Honda Civic Type-R</t>
    <phoneticPr fontId="2" type="noConversion"/>
  </si>
  <si>
    <t>Porsche Taycan Turbo S</t>
    <phoneticPr fontId="2" type="noConversion"/>
  </si>
  <si>
    <t>电蛙</t>
    <phoneticPr fontId="2" type="noConversion"/>
  </si>
  <si>
    <t>718GT4</t>
    <phoneticPr fontId="2" type="noConversion"/>
  </si>
  <si>
    <t>Porsche 911 GT1 Evolution</t>
    <phoneticPr fontId="2" type="noConversion"/>
  </si>
  <si>
    <t>911GT1</t>
    <phoneticPr fontId="2" type="noConversion"/>
  </si>
  <si>
    <t>911GTS</t>
    <phoneticPr fontId="2" type="noConversion"/>
  </si>
  <si>
    <t>Porsche Carrera GT</t>
    <phoneticPr fontId="2" type="noConversion"/>
  </si>
  <si>
    <t>卡雷拉</t>
    <phoneticPr fontId="2" type="noConversion"/>
  </si>
  <si>
    <t>911GT2</t>
    <phoneticPr fontId="2" type="noConversion"/>
  </si>
  <si>
    <t>🔑</t>
  </si>
  <si>
    <t>Porsche 718 Cayman GT4 ClubSport🔑</t>
    <phoneticPr fontId="2" type="noConversion"/>
  </si>
  <si>
    <t>Porsche 911 GT2 RS ClubSport🔑</t>
    <phoneticPr fontId="2" type="noConversion"/>
  </si>
  <si>
    <r>
      <t xml:space="preserve">    已尽量利用配色、排版使表格简明清晰，数据繁多，请合理利用</t>
    </r>
    <r>
      <rPr>
        <b/>
        <sz val="15"/>
        <color rgb="FFFF3300"/>
        <rFont val="华文新魏"/>
        <family val="3"/>
        <charset val="134"/>
      </rPr>
      <t>筛选</t>
    </r>
    <r>
      <rPr>
        <b/>
        <sz val="15"/>
        <rFont val="华文新魏"/>
        <family val="3"/>
        <charset val="134"/>
      </rPr>
      <t>功能和</t>
    </r>
    <r>
      <rPr>
        <b/>
        <sz val="15"/>
        <color rgb="FFFF0000"/>
        <rFont val="华文新魏"/>
        <family val="3"/>
        <charset val="134"/>
      </rPr>
      <t>快速查询</t>
    </r>
    <r>
      <rPr>
        <b/>
        <sz val="15"/>
        <rFont val="华文新魏"/>
        <family val="3"/>
        <charset val="134"/>
      </rPr>
      <t>板块</t>
    </r>
    <phoneticPr fontId="2" type="noConversion"/>
  </si>
  <si>
    <t>Porsche Taycan Turbo S</t>
  </si>
  <si>
    <t>Porsche 718 Cayman GT4 ClubSport🔑</t>
  </si>
  <si>
    <t>Porsche 911 GT1 Evolution</t>
  </si>
  <si>
    <t>Porsche Carrera GT</t>
  </si>
  <si>
    <t>Porsche 911 GT2 RS ClubSport🔑</t>
  </si>
  <si>
    <t>电蛙</t>
    <phoneticPr fontId="2" type="noConversion"/>
  </si>
  <si>
    <t>718GT4</t>
    <phoneticPr fontId="2" type="noConversion"/>
  </si>
  <si>
    <t>911GT1</t>
    <phoneticPr fontId="2" type="noConversion"/>
  </si>
  <si>
    <t>卡雷拉</t>
    <phoneticPr fontId="2" type="noConversion"/>
  </si>
  <si>
    <t>911GT2</t>
    <phoneticPr fontId="2" type="noConversion"/>
  </si>
  <si>
    <t>车辆</t>
    <phoneticPr fontId="2" type="noConversion"/>
  </si>
  <si>
    <t>蓝色</t>
    <phoneticPr fontId="2" type="noConversion"/>
  </si>
  <si>
    <t>紫色</t>
    <phoneticPr fontId="2" type="noConversion"/>
  </si>
  <si>
    <t>金色</t>
    <phoneticPr fontId="2" type="noConversion"/>
  </si>
  <si>
    <t>金币改装</t>
    <phoneticPr fontId="2" type="noConversion"/>
  </si>
  <si>
    <t>零件改装</t>
    <phoneticPr fontId="2" type="noConversion"/>
  </si>
  <si>
    <t>总计</t>
    <phoneticPr fontId="2" type="noConversion"/>
  </si>
  <si>
    <t>×</t>
    <phoneticPr fontId="2" type="noConversion"/>
  </si>
  <si>
    <t>级别&amp;星级</t>
    <phoneticPr fontId="2" type="noConversion"/>
  </si>
  <si>
    <t>D★★★</t>
  </si>
  <si>
    <t>D★★★★</t>
  </si>
  <si>
    <t>C★★★</t>
  </si>
  <si>
    <t>C★★★★</t>
  </si>
  <si>
    <t>C★★★★★</t>
  </si>
  <si>
    <t>B★★★</t>
  </si>
  <si>
    <t>B★★★★</t>
  </si>
  <si>
    <t>B★★★★★</t>
  </si>
  <si>
    <t>B★★★★★★</t>
  </si>
  <si>
    <t>A★★★★</t>
  </si>
  <si>
    <t>A★★★★★</t>
  </si>
  <si>
    <t>A★★★★★★</t>
  </si>
  <si>
    <t>S★★★★★</t>
  </si>
  <si>
    <t>S★★★★★★</t>
  </si>
  <si>
    <t>改装表</t>
    <phoneticPr fontId="2" type="noConversion"/>
  </si>
  <si>
    <r>
      <t xml:space="preserve">    可以自行按需补充数据或是优化以使用或引用；但请勿随意作</t>
    </r>
    <r>
      <rPr>
        <b/>
        <sz val="15"/>
        <color rgb="FFFF3300"/>
        <rFont val="华文新魏"/>
        <family val="3"/>
        <charset val="134"/>
      </rPr>
      <t>商业</t>
    </r>
    <r>
      <rPr>
        <b/>
        <sz val="15"/>
        <rFont val="华文新魏"/>
        <family val="3"/>
        <charset val="134"/>
      </rPr>
      <t>用途，</t>
    </r>
    <r>
      <rPr>
        <b/>
        <sz val="15"/>
        <color rgb="FFFF3300"/>
        <rFont val="华文新魏"/>
        <family val="3"/>
        <charset val="134"/>
      </rPr>
      <t>批量</t>
    </r>
    <r>
      <rPr>
        <b/>
        <sz val="15"/>
        <rFont val="华文新魏"/>
        <family val="3"/>
        <charset val="134"/>
      </rPr>
      <t>引用时请提及来源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</si>
  <si>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红色数据</t>
    </r>
    <r>
      <rPr>
        <b/>
        <sz val="15"/>
        <rFont val="华文新魏"/>
        <family val="3"/>
        <charset val="134"/>
      </rPr>
      <t>为存疑数据；部分数据通过计算或类推得到，可能存在误差，但一般误差较小不影响可靠性</t>
    </r>
    <phoneticPr fontId="2" type="noConversion"/>
  </si>
  <si>
    <r>
      <t xml:space="preserve">    本表格分为“</t>
    </r>
    <r>
      <rPr>
        <b/>
        <sz val="15"/>
        <color rgb="FFFF0000"/>
        <rFont val="华文新魏"/>
        <family val="3"/>
        <charset val="134"/>
      </rPr>
      <t>快速查询</t>
    </r>
    <r>
      <rPr>
        <b/>
        <sz val="15"/>
        <rFont val="华文新魏"/>
        <family val="3"/>
        <charset val="134"/>
      </rPr>
      <t>”、“</t>
    </r>
    <r>
      <rPr>
        <b/>
        <sz val="15"/>
        <color rgb="FFFF3300"/>
        <rFont val="华文新魏"/>
        <family val="3"/>
        <charset val="134"/>
      </rPr>
      <t>满改数据表</t>
    </r>
    <r>
      <rPr>
        <b/>
        <sz val="15"/>
        <rFont val="华文新魏"/>
        <family val="3"/>
        <charset val="134"/>
      </rPr>
      <t>”、“</t>
    </r>
    <r>
      <rPr>
        <b/>
        <sz val="15"/>
        <color rgb="FFFF3300"/>
        <rFont val="华文新魏"/>
        <family val="3"/>
        <charset val="134"/>
      </rPr>
      <t>全车数据表</t>
    </r>
    <r>
      <rPr>
        <b/>
        <sz val="15"/>
        <rFont val="华文新魏"/>
        <family val="3"/>
        <charset val="134"/>
      </rPr>
      <t>”和“</t>
    </r>
    <r>
      <rPr>
        <b/>
        <sz val="15"/>
        <color rgb="FFFF3300"/>
        <rFont val="华文新魏"/>
        <family val="3"/>
        <charset val="134"/>
      </rPr>
      <t>车辆数据预测</t>
    </r>
    <r>
      <rPr>
        <b/>
        <sz val="15"/>
        <rFont val="华文新魏"/>
        <family val="3"/>
        <charset val="134"/>
      </rPr>
      <t>”四部分，请按需点击相应工作表浏览</t>
    </r>
    <phoneticPr fontId="2" type="noConversion"/>
  </si>
  <si>
    <r>
      <t xml:space="preserve">    数据可能会随着版本发生变化，提供数据、指出错误和提出意见请联系作者：</t>
    </r>
    <r>
      <rPr>
        <b/>
        <sz val="15"/>
        <color rgb="FFFF3300"/>
        <rFont val="华文新魏"/>
        <family val="3"/>
        <charset val="134"/>
      </rPr>
      <t>硫化镉</t>
    </r>
    <r>
      <rPr>
        <b/>
        <sz val="15"/>
        <rFont val="华文新魏"/>
        <family val="3"/>
        <charset val="134"/>
      </rPr>
      <t xml:space="preserve">（QQ：425507075）    </t>
    </r>
    <phoneticPr fontId="2" type="noConversion"/>
  </si>
  <si>
    <t>本表格原编辑软件为Microsoft Excel 2016，使用其他版本/软件浏览可能出现格式问题或不兼容：</t>
    <phoneticPr fontId="2" type="noConversion"/>
  </si>
  <si>
    <t>本表内的数据来自于游戏及众多玩家、吧友和群友们的提供，并由作者硫化镉一手收集、整理后制作成表：</t>
    <phoneticPr fontId="2" type="noConversion"/>
  </si>
  <si>
    <r>
      <t xml:space="preserve">    </t>
    </r>
    <r>
      <rPr>
        <b/>
        <sz val="15"/>
        <rFont val="华文新魏"/>
        <family val="3"/>
        <charset val="134"/>
      </rPr>
      <t>在此向所有提供过帮助的人们表示</t>
    </r>
    <r>
      <rPr>
        <b/>
        <sz val="15"/>
        <color rgb="FFFF3300"/>
        <rFont val="华文新魏"/>
        <family val="3"/>
        <charset val="134"/>
      </rPr>
      <t>感谢</t>
    </r>
    <r>
      <rPr>
        <b/>
        <sz val="15"/>
        <rFont val="华文新魏"/>
        <family val="3"/>
        <charset val="134"/>
      </rPr>
      <t>！制作不易，全凭兴趣，希望能帮到大家！</t>
    </r>
    <phoneticPr fontId="2" type="noConversion"/>
  </si>
  <si>
    <r>
      <t xml:space="preserve">    本表涵盖了国际服最新版本下所有车辆的</t>
    </r>
    <r>
      <rPr>
        <b/>
        <sz val="15"/>
        <color rgb="FFFF3300"/>
        <rFont val="华文新魏"/>
        <family val="3"/>
        <charset val="134"/>
      </rPr>
      <t>性能和改装数据</t>
    </r>
    <r>
      <rPr>
        <b/>
        <sz val="15"/>
        <rFont val="华文新魏"/>
        <family val="3"/>
        <charset val="134"/>
      </rPr>
      <t>，除实在无法收集和类推的数据外均已尽可能地收录。</t>
    </r>
    <phoneticPr fontId="2" type="noConversion"/>
  </si>
  <si>
    <r>
      <t xml:space="preserve">    本表适用于</t>
    </r>
    <r>
      <rPr>
        <b/>
        <sz val="15"/>
        <color rgb="FFFF3300"/>
        <rFont val="华文新魏"/>
        <family val="3"/>
        <charset val="134"/>
      </rPr>
      <t>国际服</t>
    </r>
    <r>
      <rPr>
        <b/>
        <sz val="15"/>
        <rFont val="华文新魏"/>
        <family val="3"/>
        <charset val="134"/>
      </rPr>
      <t>，也同样适用于</t>
    </r>
    <r>
      <rPr>
        <b/>
        <sz val="15"/>
        <color rgb="FFFF3300"/>
        <rFont val="华文新魏"/>
        <family val="3"/>
        <charset val="134"/>
      </rPr>
      <t>NS服</t>
    </r>
    <r>
      <rPr>
        <b/>
        <sz val="15"/>
        <rFont val="华文新魏"/>
        <family val="3"/>
        <charset val="134"/>
      </rPr>
      <t>，但与</t>
    </r>
    <r>
      <rPr>
        <b/>
        <sz val="15"/>
        <color rgb="FFFF3300"/>
        <rFont val="华文新魏"/>
        <family val="3"/>
        <charset val="134"/>
      </rPr>
      <t>国服</t>
    </r>
    <r>
      <rPr>
        <b/>
        <sz val="15"/>
        <rFont val="华文新魏"/>
        <family val="3"/>
        <charset val="134"/>
      </rPr>
      <t>数据存在较大出入，仅供参考。</t>
    </r>
    <phoneticPr fontId="2" type="noConversion"/>
  </si>
  <si>
    <t>本表格主要公开于百度贴吧：狂野飙车9吧，B站专栏：Aspahlt9数据表，以及几个相关QQ群：</t>
    <phoneticPr fontId="2" type="noConversion"/>
  </si>
  <si>
    <r>
      <t xml:space="preserve">    为避免误触导致公式出错，已锁定相关单元格并保护工作表，若需编辑点击</t>
    </r>
    <r>
      <rPr>
        <b/>
        <sz val="15"/>
        <color rgb="FFFF3300"/>
        <rFont val="华文新魏"/>
        <family val="3"/>
        <charset val="134"/>
      </rPr>
      <t>撤销工作表保护</t>
    </r>
    <r>
      <rPr>
        <b/>
        <sz val="15"/>
        <rFont val="华文新魏"/>
        <family val="3"/>
        <charset val="134"/>
      </rPr>
      <t>即可</t>
    </r>
    <phoneticPr fontId="2" type="noConversion"/>
  </si>
  <si>
    <r>
      <t xml:space="preserve">    本数据表与百度网盘</t>
    </r>
    <r>
      <rPr>
        <b/>
        <sz val="15"/>
        <color rgb="FFFF3300"/>
        <rFont val="华文新魏"/>
        <family val="3"/>
        <charset val="134"/>
      </rPr>
      <t>云端更新</t>
    </r>
    <r>
      <rPr>
        <b/>
        <sz val="15"/>
        <rFont val="华文新魏"/>
        <family val="3"/>
        <charset val="134"/>
      </rPr>
      <t>，请随时通过以下链接，获取最新版本的数据表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</si>
  <si>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百度网盘链接</t>
    </r>
    <r>
      <rPr>
        <b/>
        <sz val="15"/>
        <rFont val="华文新魏"/>
        <family val="3"/>
        <charset val="134"/>
      </rPr>
      <t>：https://pan.baidu.com/s/129qKtrA7l5lCRDH85HHQyQ 提取码：fvd0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</si>
  <si>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备用链接</t>
    </r>
    <r>
      <rPr>
        <b/>
        <sz val="15"/>
        <rFont val="华文新魏"/>
        <family val="3"/>
        <charset val="134"/>
      </rPr>
      <t>：https://pan.baidu.com/s/1rM9SWiz7Hjt6Gk27ZtOgfQ</t>
    </r>
    <phoneticPr fontId="2" type="noConversion"/>
  </si>
  <si>
    <t>Lamborghini Gallardo LP 560-4</t>
    <phoneticPr fontId="2" type="noConversion"/>
  </si>
  <si>
    <t>盖拉多</t>
    <phoneticPr fontId="2" type="noConversion"/>
  </si>
  <si>
    <t>SC18</t>
    <phoneticPr fontId="2" type="noConversion"/>
  </si>
  <si>
    <t>毒药</t>
    <phoneticPr fontId="2" type="noConversion"/>
  </si>
  <si>
    <t>Lamborghini Veneno</t>
    <phoneticPr fontId="2" type="noConversion"/>
  </si>
  <si>
    <t>Sian</t>
    <phoneticPr fontId="2" type="noConversion"/>
  </si>
  <si>
    <t>Lamborghini Sian FKP 37</t>
    <phoneticPr fontId="2" type="noConversion"/>
  </si>
  <si>
    <t>Lamborghini SC18🔑</t>
    <phoneticPr fontId="2" type="noConversion"/>
  </si>
  <si>
    <t>Lotus Evija</t>
  </si>
  <si>
    <t>Evija</t>
  </si>
  <si>
    <t>F1</t>
    <phoneticPr fontId="2" type="noConversion"/>
  </si>
  <si>
    <t>03:00</t>
    <phoneticPr fontId="2" type="noConversion"/>
  </si>
  <si>
    <t>Mclaren F1 LM🔑</t>
  </si>
  <si>
    <t>Lamborghini Gallardo LP 560-4</t>
  </si>
  <si>
    <t>Mclaren F1 LM🔑</t>
    <phoneticPr fontId="2" type="noConversion"/>
  </si>
  <si>
    <t>Lamborghini SC18🔑</t>
  </si>
  <si>
    <t>Lamborghini Veneno</t>
  </si>
  <si>
    <t>Lamborghini Sian FKP 37</t>
  </si>
  <si>
    <t>盖拉多</t>
    <phoneticPr fontId="2" type="noConversion"/>
  </si>
  <si>
    <t>F1</t>
    <phoneticPr fontId="2" type="noConversion"/>
  </si>
  <si>
    <t>SC18</t>
    <phoneticPr fontId="2" type="noConversion"/>
  </si>
  <si>
    <t>毒药</t>
    <phoneticPr fontId="2" type="noConversion"/>
  </si>
  <si>
    <t>Sian</t>
    <phoneticPr fontId="2" type="noConversion"/>
  </si>
  <si>
    <r>
      <rPr>
        <sz val="13"/>
        <color theme="0"/>
        <rFont val="宋体"/>
        <family val="3"/>
        <charset val="134"/>
      </rPr>
      <t>..........</t>
    </r>
    <r>
      <rPr>
        <sz val="13"/>
        <color rgb="FFFF3300"/>
        <rFont val="宋体"/>
        <family val="3"/>
        <charset val="134"/>
      </rPr>
      <t>1、</t>
    </r>
    <r>
      <rPr>
        <sz val="13"/>
        <rFont val="宋体"/>
        <family val="3"/>
        <charset val="134"/>
      </rPr>
      <t>本页面用于快速查询某辆车的详细数据，分为</t>
    </r>
    <r>
      <rPr>
        <i/>
        <u/>
        <sz val="13"/>
        <rFont val="宋体"/>
        <family val="3"/>
        <charset val="134"/>
      </rPr>
      <t>根据车辆名称</t>
    </r>
    <r>
      <rPr>
        <sz val="13"/>
        <rFont val="宋体"/>
        <family val="3"/>
        <charset val="134"/>
      </rPr>
      <t>和</t>
    </r>
    <r>
      <rPr>
        <i/>
        <u/>
        <sz val="13"/>
        <rFont val="宋体"/>
        <family val="3"/>
        <charset val="134"/>
      </rPr>
      <t>根据车辆别称</t>
    </r>
    <r>
      <rPr>
        <sz val="13"/>
        <rFont val="宋体"/>
        <family val="3"/>
        <charset val="134"/>
      </rPr>
      <t xml:space="preserve">查询两个板块。                                                        </t>
    </r>
    <r>
      <rPr>
        <sz val="13"/>
        <color rgb="FFFF3300"/>
        <rFont val="宋体"/>
        <family val="3"/>
        <charset val="134"/>
      </rPr>
      <t>2、</t>
    </r>
    <r>
      <rPr>
        <sz val="13"/>
        <rFont val="宋体"/>
        <family val="3"/>
        <charset val="134"/>
      </rPr>
      <t>请注意仅可在标有“</t>
    </r>
    <r>
      <rPr>
        <i/>
        <u/>
        <sz val="13"/>
        <rFont val="宋体"/>
        <family val="3"/>
        <charset val="134"/>
      </rPr>
      <t>请选择</t>
    </r>
    <r>
      <rPr>
        <sz val="13"/>
        <rFont val="宋体"/>
        <family val="3"/>
        <charset val="134"/>
      </rPr>
      <t xml:space="preserve">”的格子中修改，请勿在其他空白格子中输入数据，否则会造成系统出错。                                              </t>
    </r>
    <r>
      <rPr>
        <sz val="13"/>
        <color rgb="FFFF3300"/>
        <rFont val="宋体"/>
        <family val="3"/>
        <charset val="134"/>
      </rPr>
      <t>3、</t>
    </r>
    <r>
      <rPr>
        <sz val="13"/>
        <rFont val="宋体"/>
        <family val="3"/>
        <charset val="134"/>
      </rPr>
      <t>先选择“</t>
    </r>
    <r>
      <rPr>
        <i/>
        <u/>
        <sz val="13"/>
        <rFont val="宋体"/>
        <family val="3"/>
        <charset val="134"/>
      </rPr>
      <t>车辆等级</t>
    </r>
    <r>
      <rPr>
        <sz val="13"/>
        <rFont val="宋体"/>
        <family val="3"/>
        <charset val="134"/>
      </rPr>
      <t>”，再选择“</t>
    </r>
    <r>
      <rPr>
        <i/>
        <u/>
        <sz val="13"/>
        <rFont val="宋体"/>
        <family val="3"/>
        <charset val="134"/>
      </rPr>
      <t>车辆名称/别称</t>
    </r>
    <r>
      <rPr>
        <sz val="13"/>
        <rFont val="宋体"/>
        <family val="3"/>
        <charset val="134"/>
      </rPr>
      <t>”，即可查询到相关数据。选择时先单击格子，再点击右侧</t>
    </r>
    <r>
      <rPr>
        <i/>
        <u/>
        <sz val="13"/>
        <rFont val="宋体"/>
        <family val="3"/>
        <charset val="134"/>
      </rPr>
      <t>下拉箭头</t>
    </r>
    <r>
      <rPr>
        <sz val="13"/>
        <rFont val="宋体"/>
        <family val="3"/>
        <charset val="134"/>
      </rPr>
      <t xml:space="preserve">进行选择。                         </t>
    </r>
    <r>
      <rPr>
        <sz val="13"/>
        <color rgb="FFFF3300"/>
        <rFont val="宋体"/>
        <family val="3"/>
        <charset val="134"/>
      </rPr>
      <t>4、</t>
    </r>
    <r>
      <rPr>
        <sz val="13"/>
        <rFont val="宋体"/>
        <family val="3"/>
        <charset val="134"/>
      </rPr>
      <t>请注意查询到的数据均为</t>
    </r>
    <r>
      <rPr>
        <i/>
        <u/>
        <sz val="13"/>
        <rFont val="宋体"/>
        <family val="3"/>
        <charset val="134"/>
      </rPr>
      <t>MAX数据</t>
    </r>
    <r>
      <rPr>
        <sz val="13"/>
        <rFont val="宋体"/>
        <family val="3"/>
        <charset val="134"/>
      </rPr>
      <t>，零件指的是</t>
    </r>
    <r>
      <rPr>
        <i/>
        <u/>
        <sz val="13"/>
        <rFont val="宋体"/>
        <family val="3"/>
        <charset val="134"/>
      </rPr>
      <t>单项</t>
    </r>
    <r>
      <rPr>
        <sz val="13"/>
        <rFont val="宋体"/>
        <family val="3"/>
        <charset val="134"/>
      </rPr>
      <t>改装所需零件而非总数。</t>
    </r>
    <phoneticPr fontId="2" type="noConversion"/>
  </si>
  <si>
    <r>
      <rPr>
        <sz val="12"/>
        <color theme="0"/>
        <rFont val="宋体"/>
        <family val="3"/>
        <charset val="134"/>
      </rPr>
      <t>....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本页面用于由低改装车辆数据计算</t>
    </r>
    <r>
      <rPr>
        <i/>
        <u/>
        <sz val="12"/>
        <rFont val="宋体"/>
        <family val="3"/>
        <charset val="134"/>
      </rPr>
      <t>MAX</t>
    </r>
    <r>
      <rPr>
        <sz val="12"/>
        <rFont val="宋体"/>
        <family val="3"/>
        <charset val="134"/>
      </rPr>
      <t xml:space="preserve">或高改装的车辆数据。            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步骤1：由两个</t>
    </r>
    <r>
      <rPr>
        <i/>
        <u/>
        <sz val="12"/>
        <rFont val="宋体"/>
        <family val="3"/>
        <charset val="134"/>
      </rPr>
      <t>不同</t>
    </r>
    <r>
      <rPr>
        <sz val="12"/>
        <rFont val="宋体"/>
        <family val="3"/>
        <charset val="134"/>
      </rPr>
      <t>性能分下的车辆数据，计算第三个性能分下的车辆数据，注意已知的两个性能分，必须保证</t>
    </r>
    <r>
      <rPr>
        <i/>
        <u/>
        <sz val="12"/>
        <rFont val="宋体"/>
        <family val="3"/>
        <charset val="134"/>
      </rPr>
      <t>四维的改装程度一致</t>
    </r>
    <r>
      <rPr>
        <sz val="12"/>
        <rFont val="宋体"/>
        <family val="3"/>
        <charset val="134"/>
      </rPr>
      <t xml:space="preserve">。        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3、</t>
    </r>
    <r>
      <rPr>
        <sz val="12"/>
        <rFont val="宋体"/>
        <family val="3"/>
        <charset val="134"/>
      </rPr>
      <t xml:space="preserve">步骤2：由车辆蓝色和紫色零件的单级增量，计算金卡的单级增量。 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4、</t>
    </r>
    <r>
      <rPr>
        <sz val="12"/>
        <rFont val="宋体"/>
        <family val="3"/>
        <charset val="134"/>
      </rPr>
      <t xml:space="preserve">步骤3：由满星无金卡时的车辆数据和金卡增量，计算MAX车辆数据。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5、</t>
    </r>
    <r>
      <rPr>
        <sz val="12"/>
        <rFont val="宋体"/>
        <family val="3"/>
        <charset val="134"/>
      </rPr>
      <t>使用时，仅需在</t>
    </r>
    <r>
      <rPr>
        <i/>
        <u/>
        <sz val="12"/>
        <rFont val="宋体"/>
        <family val="3"/>
        <charset val="134"/>
      </rPr>
      <t>白色格子</t>
    </r>
    <r>
      <rPr>
        <sz val="12"/>
        <rFont val="宋体"/>
        <family val="3"/>
        <charset val="134"/>
      </rPr>
      <t>里填入已知数据，</t>
    </r>
    <r>
      <rPr>
        <i/>
        <u/>
        <sz val="12"/>
        <rFont val="宋体"/>
        <family val="3"/>
        <charset val="134"/>
      </rPr>
      <t>黄色格子</t>
    </r>
    <r>
      <rPr>
        <sz val="12"/>
        <rFont val="宋体"/>
        <family val="3"/>
        <charset val="134"/>
      </rPr>
      <t>会自动计算得出数据，切勿在黄色格子里输入数据，否则会造成系统出错。</t>
    </r>
    <phoneticPr fontId="2" type="noConversion"/>
  </si>
  <si>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步骤1根据“</t>
    </r>
    <r>
      <rPr>
        <i/>
        <u/>
        <sz val="12"/>
        <rFont val="宋体"/>
        <family val="3"/>
        <charset val="134"/>
      </rPr>
      <t>单项数据的增长量和其贡献的性能分成正比</t>
    </r>
    <r>
      <rPr>
        <sz val="12"/>
        <rFont val="宋体"/>
        <family val="3"/>
        <charset val="134"/>
      </rPr>
      <t>”这一线性关系；步骤2根据蓝色、紫色、金色零件增量成</t>
    </r>
    <r>
      <rPr>
        <i/>
        <u/>
        <sz val="12"/>
        <rFont val="宋体"/>
        <family val="3"/>
        <charset val="134"/>
      </rPr>
      <t>等差数列</t>
    </r>
    <r>
      <rPr>
        <sz val="12"/>
        <rFont val="宋体"/>
        <family val="3"/>
        <charset val="134"/>
      </rPr>
      <t>这一线性关系；步骤3根据</t>
    </r>
    <r>
      <rPr>
        <i/>
        <u/>
        <sz val="12"/>
        <rFont val="宋体"/>
        <family val="3"/>
        <charset val="134"/>
      </rPr>
      <t>零件增量恒定不变</t>
    </r>
    <r>
      <rPr>
        <sz val="12"/>
        <rFont val="宋体"/>
        <family val="3"/>
        <charset val="134"/>
      </rPr>
      <t xml:space="preserve">这一规律。  </t>
    </r>
    <r>
      <rPr>
        <sz val="12"/>
        <color theme="0"/>
        <rFont val="宋体"/>
        <family val="3"/>
        <charset val="134"/>
      </rPr>
      <t>..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本页面的计算方法</t>
    </r>
    <r>
      <rPr>
        <i/>
        <u/>
        <sz val="12"/>
        <rFont val="宋体"/>
        <family val="3"/>
        <charset val="134"/>
      </rPr>
      <t>理论上</t>
    </r>
    <r>
      <rPr>
        <sz val="12"/>
        <rFont val="宋体"/>
        <family val="3"/>
        <charset val="134"/>
      </rPr>
      <t>不存在误差 ，但由于游戏本身给出的数据就是经过了</t>
    </r>
    <r>
      <rPr>
        <i/>
        <u/>
        <sz val="12"/>
        <rFont val="宋体"/>
        <family val="3"/>
        <charset val="134"/>
      </rPr>
      <t>四舍五入</t>
    </r>
    <r>
      <rPr>
        <sz val="12"/>
        <rFont val="宋体"/>
        <family val="3"/>
        <charset val="134"/>
      </rPr>
      <t>的，抹去了后面的小数，加之计算过程中的积累和取舍，会有</t>
    </r>
    <r>
      <rPr>
        <i/>
        <u/>
        <sz val="12"/>
        <rFont val="宋体"/>
        <family val="3"/>
        <charset val="134"/>
      </rPr>
      <t>一个甚至两个单位</t>
    </r>
    <r>
      <rPr>
        <sz val="12"/>
        <rFont val="宋体"/>
        <family val="3"/>
        <charset val="134"/>
      </rPr>
      <t xml:space="preserve">的误差。  </t>
    </r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3、</t>
    </r>
    <r>
      <rPr>
        <i/>
        <u/>
        <sz val="12"/>
        <rFont val="宋体"/>
        <family val="3"/>
        <charset val="134"/>
      </rPr>
      <t>单位误差 = 误差数量级 * 单项金卡数</t>
    </r>
    <r>
      <rPr>
        <sz val="12"/>
        <rFont val="宋体"/>
        <family val="3"/>
        <charset val="134"/>
      </rPr>
      <t>，误差数量级为数据的</t>
    </r>
    <r>
      <rPr>
        <i/>
        <u/>
        <sz val="12"/>
        <rFont val="宋体"/>
        <family val="3"/>
        <charset val="134"/>
      </rPr>
      <t>末位小数</t>
    </r>
    <r>
      <rPr>
        <sz val="12"/>
        <rFont val="宋体"/>
        <family val="3"/>
        <charset val="134"/>
      </rPr>
      <t xml:space="preserve">，下方示例中有计算示例。                                                                           </t>
    </r>
    <r>
      <rPr>
        <sz val="12"/>
        <color rgb="FFFF3300"/>
        <rFont val="宋体"/>
        <family val="3"/>
        <charset val="134"/>
      </rPr>
      <t>4、</t>
    </r>
    <r>
      <rPr>
        <sz val="12"/>
        <rFont val="宋体"/>
        <family val="3"/>
        <charset val="134"/>
      </rPr>
      <t xml:space="preserve">预测MAX数据时，如果金卡增量直接来源于游戏中，则步骤3精确度极高。如果金卡数据来源于步骤2，则需要配合步骤1得到较为精确的数据，详见下一条。                     </t>
    </r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5、</t>
    </r>
    <r>
      <rPr>
        <sz val="12"/>
        <rFont val="宋体"/>
        <family val="3"/>
        <charset val="134"/>
      </rPr>
      <t>步骤1中的</t>
    </r>
    <r>
      <rPr>
        <i/>
        <u/>
        <sz val="12"/>
        <rFont val="宋体"/>
        <family val="3"/>
        <charset val="134"/>
      </rPr>
      <t>最终预测</t>
    </r>
    <r>
      <rPr>
        <sz val="12"/>
        <rFont val="宋体"/>
        <family val="3"/>
        <charset val="134"/>
      </rPr>
      <t>是根据步骤1和步骤3综合得出的结果。其原理是以步骤3得到的MAX数据为基准，对比步骤1中</t>
    </r>
    <r>
      <rPr>
        <i/>
        <u/>
        <sz val="12"/>
        <rFont val="宋体"/>
        <family val="3"/>
        <charset val="134"/>
      </rPr>
      <t>初步预测</t>
    </r>
    <r>
      <rPr>
        <sz val="12"/>
        <rFont val="宋体"/>
        <family val="3"/>
        <charset val="134"/>
      </rPr>
      <t>的结果，根据差值是否达到误差单位的</t>
    </r>
    <r>
      <rPr>
        <i/>
        <u/>
        <sz val="12"/>
        <rFont val="宋体"/>
        <family val="3"/>
        <charset val="134"/>
      </rPr>
      <t>一半</t>
    </r>
    <r>
      <rPr>
        <sz val="12"/>
        <rFont val="宋体"/>
        <family val="3"/>
        <charset val="134"/>
      </rPr>
      <t xml:space="preserve">以上，进行一至两个误差单位的修正。                                                                                                                                              </t>
    </r>
    <r>
      <rPr>
        <sz val="12"/>
        <color theme="0"/>
        <rFont val="宋体"/>
        <family val="3"/>
        <charset val="134"/>
      </rPr>
      <t>............................................................</t>
    </r>
    <r>
      <rPr>
        <b/>
        <sz val="14"/>
        <color rgb="FFFF3300"/>
        <rFont val="宋体"/>
        <family val="3"/>
        <charset val="134"/>
      </rPr>
      <t>PS:步骤1的计算方法由AutoNOOB大佬提供</t>
    </r>
    <phoneticPr fontId="2" type="noConversion"/>
  </si>
  <si>
    <r>
      <rPr>
        <sz val="12"/>
        <color theme="0"/>
        <rFont val="宋体"/>
        <family val="3"/>
        <charset val="134"/>
      </rPr>
      <t>....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本示例由AKL的</t>
    </r>
    <r>
      <rPr>
        <i/>
        <u/>
        <sz val="12"/>
        <rFont val="宋体"/>
        <family val="3"/>
        <charset val="134"/>
      </rPr>
      <t>满星无金卡数据</t>
    </r>
    <r>
      <rPr>
        <sz val="12"/>
        <rFont val="宋体"/>
        <family val="3"/>
        <charset val="134"/>
      </rPr>
      <t>和</t>
    </r>
    <r>
      <rPr>
        <i/>
        <u/>
        <sz val="12"/>
        <rFont val="宋体"/>
        <family val="3"/>
        <charset val="134"/>
      </rPr>
      <t>零件增量</t>
    </r>
    <r>
      <rPr>
        <sz val="12"/>
        <rFont val="宋体"/>
        <family val="3"/>
        <charset val="134"/>
      </rPr>
      <t>，来预测AKL的</t>
    </r>
    <r>
      <rPr>
        <i/>
        <u/>
        <sz val="12"/>
        <rFont val="宋体"/>
        <family val="3"/>
        <charset val="134"/>
      </rPr>
      <t>MAX数据</t>
    </r>
    <r>
      <rPr>
        <sz val="12"/>
        <rFont val="宋体"/>
        <family val="3"/>
        <charset val="134"/>
      </rPr>
      <t xml:space="preserve">。  </t>
    </r>
    <r>
      <rPr>
        <sz val="12"/>
        <color theme="0"/>
        <rFont val="宋体"/>
        <family val="3"/>
        <charset val="134"/>
      </rPr>
      <t>. ..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将</t>
    </r>
    <r>
      <rPr>
        <i/>
        <u/>
        <sz val="12"/>
        <rFont val="宋体"/>
        <family val="3"/>
        <charset val="134"/>
      </rPr>
      <t>已知数据</t>
    </r>
    <r>
      <rPr>
        <sz val="12"/>
        <rFont val="宋体"/>
        <family val="3"/>
        <charset val="134"/>
      </rPr>
      <t>填入</t>
    </r>
    <r>
      <rPr>
        <i/>
        <u/>
        <sz val="12"/>
        <rFont val="宋体"/>
        <family val="3"/>
        <charset val="134"/>
      </rPr>
      <t>白色格子</t>
    </r>
    <r>
      <rPr>
        <sz val="12"/>
        <rFont val="宋体"/>
        <family val="3"/>
        <charset val="134"/>
      </rPr>
      <t>，</t>
    </r>
    <r>
      <rPr>
        <i/>
        <u/>
        <sz val="12"/>
        <rFont val="宋体"/>
        <family val="3"/>
        <charset val="134"/>
      </rPr>
      <t>黄色格子</t>
    </r>
    <r>
      <rPr>
        <sz val="12"/>
        <rFont val="宋体"/>
        <family val="3"/>
        <charset val="134"/>
      </rPr>
      <t>会自动算出相关数据。</t>
    </r>
    <r>
      <rPr>
        <i/>
        <u/>
        <sz val="12"/>
        <rFont val="宋体"/>
        <family val="3"/>
        <charset val="134"/>
      </rPr>
      <t>已知数据1和2</t>
    </r>
    <r>
      <rPr>
        <sz val="12"/>
        <rFont val="宋体"/>
        <family val="3"/>
        <charset val="134"/>
      </rPr>
      <t>分别对应</t>
    </r>
    <r>
      <rPr>
        <i/>
        <u/>
        <sz val="12"/>
        <rFont val="宋体"/>
        <family val="3"/>
        <charset val="134"/>
      </rPr>
      <t>零改和满星无金卡数据</t>
    </r>
    <r>
      <rPr>
        <sz val="12"/>
        <rFont val="宋体"/>
        <family val="3"/>
        <charset val="134"/>
      </rPr>
      <t>，初步预测的性能分为</t>
    </r>
    <r>
      <rPr>
        <i/>
        <u/>
        <sz val="12"/>
        <rFont val="宋体"/>
        <family val="3"/>
        <charset val="134"/>
      </rPr>
      <t>MAX性能分</t>
    </r>
    <r>
      <rPr>
        <sz val="12"/>
        <rFont val="宋体"/>
        <family val="3"/>
        <charset val="134"/>
      </rPr>
      <t xml:space="preserve">。     </t>
    </r>
    <r>
      <rPr>
        <sz val="12"/>
        <color theme="0"/>
        <rFont val="宋体"/>
        <family val="3"/>
        <charset val="134"/>
      </rPr>
      <t>..</t>
    </r>
    <r>
      <rPr>
        <sz val="12"/>
        <color rgb="FFFF3300"/>
        <rFont val="宋体"/>
        <family val="3"/>
        <charset val="134"/>
      </rPr>
      <t>3、</t>
    </r>
    <r>
      <rPr>
        <sz val="12"/>
        <color theme="1"/>
        <rFont val="宋体"/>
        <family val="3"/>
        <charset val="134"/>
      </rPr>
      <t>最终预测计算示例（以</t>
    </r>
    <r>
      <rPr>
        <i/>
        <u/>
        <sz val="12"/>
        <color theme="1"/>
        <rFont val="宋体"/>
        <family val="3"/>
        <charset val="134"/>
      </rPr>
      <t>操控</t>
    </r>
    <r>
      <rPr>
        <sz val="12"/>
        <color theme="1"/>
        <rFont val="宋体"/>
        <family val="3"/>
        <charset val="134"/>
      </rPr>
      <t>为例）：基准值67.77，差值 = 67.791 - 67.77 = 0.021，误差数量级0.01（极速则为0.1），</t>
    </r>
    <r>
      <rPr>
        <sz val="12"/>
        <rFont val="宋体"/>
        <family val="3"/>
        <charset val="134"/>
      </rPr>
      <t>误差单位 = 0.01 * 4 = 0.04，</t>
    </r>
    <r>
      <rPr>
        <i/>
        <u/>
        <sz val="12"/>
        <rFont val="宋体"/>
        <family val="3"/>
        <charset val="134"/>
      </rPr>
      <t>差值 &gt; 0.5 * 误差单位</t>
    </r>
    <r>
      <rPr>
        <sz val="12"/>
        <rFont val="宋体"/>
        <family val="3"/>
        <charset val="134"/>
      </rPr>
      <t>，所以操控增加一个误差单位，</t>
    </r>
    <r>
      <rPr>
        <i/>
        <u/>
        <sz val="12"/>
        <rFont val="宋体"/>
        <family val="3"/>
        <charset val="134"/>
      </rPr>
      <t>最终预测值 = 67.77 + 0.04 = 67.81</t>
    </r>
    <r>
      <rPr>
        <sz val="12"/>
        <rFont val="宋体"/>
        <family val="3"/>
        <charset val="134"/>
      </rPr>
      <t>。对比实际数据完全准确，当然这归功于</t>
    </r>
    <r>
      <rPr>
        <i/>
        <u/>
        <sz val="12"/>
        <rFont val="宋体"/>
        <family val="3"/>
        <charset val="134"/>
      </rPr>
      <t>预测区间小</t>
    </r>
    <r>
      <rPr>
        <sz val="12"/>
        <rFont val="宋体"/>
        <family val="3"/>
        <charset val="134"/>
      </rPr>
      <t>（从满星无金卡到MAX）和</t>
    </r>
    <r>
      <rPr>
        <i/>
        <u/>
        <sz val="12"/>
        <rFont val="宋体"/>
        <family val="3"/>
        <charset val="134"/>
      </rPr>
      <t>运气好</t>
    </r>
    <r>
      <rPr>
        <sz val="12"/>
        <rFont val="宋体"/>
        <family val="3"/>
        <charset val="134"/>
      </rPr>
      <t>，并不是每次都能做到百分百准确。</t>
    </r>
    <phoneticPr fontId="2" type="noConversion"/>
  </si>
  <si>
    <t>游戏版本：2.2.2</t>
    <phoneticPr fontId="2" type="noConversion"/>
  </si>
  <si>
    <t xml:space="preserve">      最后编辑时间：2020-06-02</t>
    <phoneticPr fontId="2" type="noConversion"/>
  </si>
  <si>
    <t>_id</t>
    <phoneticPr fontId="2" type="noConversion"/>
  </si>
  <si>
    <t>fullName</t>
    <phoneticPr fontId="2" type="noConversion"/>
  </si>
  <si>
    <t>brand</t>
    <phoneticPr fontId="2" type="noConversion"/>
  </si>
  <si>
    <t>releaseVersion</t>
    <phoneticPr fontId="2" type="noConversion"/>
  </si>
  <si>
    <t>nickName</t>
    <phoneticPr fontId="2" type="noConversion"/>
  </si>
  <si>
    <t>carClass</t>
    <phoneticPr fontId="2" type="noConversion"/>
  </si>
  <si>
    <t>star</t>
    <phoneticPr fontId="2" type="noConversion"/>
  </si>
  <si>
    <t>star_1</t>
    <phoneticPr fontId="2" type="noConversion"/>
  </si>
  <si>
    <t>star_2</t>
    <phoneticPr fontId="2" type="noConversion"/>
  </si>
  <si>
    <t>star_3</t>
    <phoneticPr fontId="2" type="noConversion"/>
  </si>
  <si>
    <t>star_4</t>
    <phoneticPr fontId="2" type="noConversion"/>
  </si>
  <si>
    <t>star_5</t>
    <phoneticPr fontId="2" type="noConversion"/>
  </si>
  <si>
    <t>star_6</t>
    <phoneticPr fontId="2" type="noConversion"/>
  </si>
  <si>
    <t>rank</t>
    <phoneticPr fontId="2" type="noConversion"/>
  </si>
  <si>
    <t>topSpeed</t>
    <phoneticPr fontId="2" type="noConversion"/>
  </si>
  <si>
    <t>acceleration</t>
    <phoneticPr fontId="2" type="noConversion"/>
  </si>
  <si>
    <t>handling</t>
    <phoneticPr fontId="2" type="noConversion"/>
  </si>
  <si>
    <t>nitro</t>
    <phoneticPr fontId="2" type="noConversion"/>
  </si>
  <si>
    <t>nitroDuration</t>
    <phoneticPr fontId="2" type="noConversion"/>
  </si>
  <si>
    <t>stageCost</t>
    <phoneticPr fontId="2" type="noConversion"/>
  </si>
  <si>
    <t>partCost</t>
    <phoneticPr fontId="2" type="noConversion"/>
  </si>
  <si>
    <t>totalCost</t>
    <phoneticPr fontId="2" type="noConversion"/>
  </si>
  <si>
    <t>uncommonPart</t>
    <phoneticPr fontId="2" type="noConversion"/>
  </si>
  <si>
    <t>rarePart</t>
    <phoneticPr fontId="2" type="noConversion"/>
  </si>
  <si>
    <t>epicPart</t>
    <phoneticPr fontId="2" type="noConversion"/>
  </si>
  <si>
    <t>品牌</t>
    <phoneticPr fontId="2" type="noConversion"/>
  </si>
  <si>
    <t>型号</t>
    <phoneticPr fontId="2" type="noConversion"/>
  </si>
  <si>
    <t>释放版本</t>
    <phoneticPr fontId="2" type="noConversion"/>
  </si>
  <si>
    <t>BMW</t>
    <phoneticPr fontId="2" type="noConversion"/>
  </si>
  <si>
    <t>Chevrolet</t>
    <phoneticPr fontId="2" type="noConversion"/>
  </si>
  <si>
    <t>Nissan</t>
    <phoneticPr fontId="2" type="noConversion"/>
  </si>
  <si>
    <t>Dodge</t>
    <phoneticPr fontId="2" type="noConversion"/>
  </si>
  <si>
    <t>Porsche</t>
    <phoneticPr fontId="2" type="noConversion"/>
  </si>
  <si>
    <t>Lotus</t>
    <phoneticPr fontId="2" type="noConversion"/>
  </si>
  <si>
    <t>Ford</t>
    <phoneticPr fontId="2" type="noConversion"/>
  </si>
  <si>
    <t>Mercedes-Benz</t>
    <phoneticPr fontId="2" type="noConversion"/>
  </si>
  <si>
    <t>Lamborghini</t>
    <phoneticPr fontId="2" type="noConversion"/>
  </si>
  <si>
    <t>Aston Martin</t>
    <phoneticPr fontId="2" type="noConversion"/>
  </si>
  <si>
    <t>Ferrari</t>
    <phoneticPr fontId="2" type="noConversion"/>
  </si>
  <si>
    <t>McLaren</t>
    <phoneticPr fontId="2" type="noConversion"/>
  </si>
  <si>
    <t>W Motors</t>
    <phoneticPr fontId="2" type="noConversion"/>
  </si>
  <si>
    <t>Koenigsegg</t>
    <phoneticPr fontId="2" type="noConversion"/>
  </si>
  <si>
    <t>1.0.1</t>
    <phoneticPr fontId="2" type="noConversion"/>
  </si>
  <si>
    <t>1.9.3</t>
    <phoneticPr fontId="2" type="noConversion"/>
  </si>
  <si>
    <t>1.1.2</t>
    <phoneticPr fontId="2" type="noConversion"/>
  </si>
  <si>
    <t>1.6.2</t>
    <phoneticPr fontId="2" type="noConversion"/>
  </si>
  <si>
    <t>2.0.4</t>
    <phoneticPr fontId="2" type="noConversion"/>
  </si>
  <si>
    <t>2.1.3</t>
    <phoneticPr fontId="2" type="noConversion"/>
  </si>
  <si>
    <t>1.7.3</t>
    <phoneticPr fontId="2" type="noConversion"/>
  </si>
  <si>
    <t>1.2.4</t>
    <phoneticPr fontId="2" type="noConversion"/>
  </si>
  <si>
    <t>1.3.1</t>
    <phoneticPr fontId="2" type="noConversion"/>
  </si>
  <si>
    <t>2.2.2</t>
    <phoneticPr fontId="2" type="noConversion"/>
  </si>
  <si>
    <t>1.5.3</t>
    <phoneticPr fontId="2" type="noConversion"/>
  </si>
  <si>
    <t>1.8.1</t>
    <phoneticPr fontId="2" type="noConversion"/>
  </si>
  <si>
    <t>1.4.1</t>
    <phoneticPr fontId="2" type="noConversion"/>
  </si>
  <si>
    <t>Chevrolet Corvette Stingray</t>
    <phoneticPr fontId="2" type="noConversion"/>
  </si>
  <si>
    <t>BXR Bailey Blade GT1</t>
    <phoneticPr fontId="2" type="noConversion"/>
  </si>
  <si>
    <t>大蜥蜴</t>
    <phoneticPr fontId="2" type="noConversion"/>
  </si>
  <si>
    <t>Bentley Mulliner Bacalar</t>
    <phoneticPr fontId="2" type="noConversion"/>
  </si>
  <si>
    <t>Jaguar C-X75</t>
    <phoneticPr fontId="2" type="noConversion"/>
  </si>
  <si>
    <t>Apex AP-0</t>
    <phoneticPr fontId="2" type="noConversion"/>
  </si>
  <si>
    <t>Aston Martin Valhalla Concept Car</t>
    <phoneticPr fontId="2" type="noConversion"/>
  </si>
  <si>
    <t>McLaren Speedtail</t>
    <phoneticPr fontId="2" type="noConversion"/>
  </si>
  <si>
    <t>Jaguar</t>
    <phoneticPr fontId="2" type="noConversion"/>
  </si>
  <si>
    <t>Bentley</t>
    <phoneticPr fontId="2" type="noConversion"/>
  </si>
  <si>
    <t>Mitsubishi Lancer Evolution</t>
    <phoneticPr fontId="2" type="noConversion"/>
  </si>
  <si>
    <t>McLaren P1™</t>
    <phoneticPr fontId="2" type="noConversion"/>
  </si>
  <si>
    <t>1.0</t>
    <phoneticPr fontId="2" type="noConversion"/>
  </si>
  <si>
    <t>rc</t>
  </si>
  <si>
    <t>370</t>
  </si>
  <si>
    <t>220</t>
  </si>
  <si>
    <t>lancer</t>
  </si>
  <si>
    <t>ds</t>
  </si>
  <si>
    <t>taycan</t>
  </si>
  <si>
    <t>lt</t>
  </si>
  <si>
    <t>civic</t>
  </si>
  <si>
    <t>g60</t>
  </si>
  <si>
    <t>xl</t>
  </si>
  <si>
    <t>718</t>
  </si>
  <si>
    <t>3.0</t>
  </si>
  <si>
    <t>acr</t>
  </si>
  <si>
    <t>furai</t>
  </si>
  <si>
    <t>c7r</t>
  </si>
  <si>
    <t>targa</t>
  </si>
  <si>
    <t>mk2</t>
  </si>
  <si>
    <t>ass</t>
  </si>
  <si>
    <t>410</t>
  </si>
  <si>
    <t>gr-1</t>
  </si>
  <si>
    <t>718gt4</t>
  </si>
  <si>
    <t>stingray</t>
  </si>
  <si>
    <t>911</t>
  </si>
  <si>
    <t>amg</t>
  </si>
  <si>
    <t>gtr</t>
  </si>
  <si>
    <t>911gt1</t>
  </si>
  <si>
    <t>alfieri</t>
  </si>
  <si>
    <t>asterion</t>
  </si>
  <si>
    <t>gt12</t>
  </si>
  <si>
    <t>griffith</t>
  </si>
  <si>
    <t>911gt3</t>
  </si>
  <si>
    <t>vanda</t>
  </si>
  <si>
    <t>bacalar</t>
  </si>
  <si>
    <t>gallardo</t>
  </si>
  <si>
    <t>svr</t>
  </si>
  <si>
    <t>zerouno</t>
  </si>
  <si>
    <t>vulcan</t>
  </si>
  <si>
    <t>evo</t>
  </si>
  <si>
    <t>488</t>
  </si>
  <si>
    <t>carrera</t>
  </si>
  <si>
    <t>sarthe</t>
  </si>
  <si>
    <t>j50</t>
  </si>
  <si>
    <t>33</t>
  </si>
  <si>
    <t>slr</t>
  </si>
  <si>
    <t>vipergts</t>
  </si>
  <si>
    <t>812</t>
  </si>
  <si>
    <t>dbs</t>
  </si>
  <si>
    <t>zr1</t>
  </si>
  <si>
    <t>911gt2</t>
  </si>
  <si>
    <t>senna</t>
  </si>
  <si>
    <t>f12tdf</t>
  </si>
  <si>
    <t>sc18</t>
  </si>
  <si>
    <t>918</t>
  </si>
  <si>
    <t>fordgt</t>
  </si>
  <si>
    <t>fxxk</t>
  </si>
  <si>
    <t>avj</t>
  </si>
  <si>
    <t>centenario</t>
  </si>
  <si>
    <t>laferrari</t>
  </si>
  <si>
    <t>p1</t>
  </si>
  <si>
    <t>at96</t>
  </si>
  <si>
    <t>bc</t>
  </si>
  <si>
    <t>aperta</t>
  </si>
  <si>
    <t>egoista</t>
  </si>
  <si>
    <t>sv</t>
  </si>
  <si>
    <t>cien</t>
  </si>
  <si>
    <t>evija</t>
  </si>
  <si>
    <t>sian</t>
  </si>
  <si>
    <t>battista</t>
  </si>
  <si>
    <t>1v10</t>
  </si>
  <si>
    <t>akylone</t>
  </si>
  <si>
    <t>n</t>
  </si>
  <si>
    <t>valhalla</t>
  </si>
  <si>
    <t>570</t>
  </si>
  <si>
    <t>f1</t>
  </si>
  <si>
    <t>vulcano</t>
  </si>
  <si>
    <t>terzo</t>
  </si>
  <si>
    <t>lykan</t>
  </si>
  <si>
    <t>speedtail</t>
  </si>
  <si>
    <t>fenyr</t>
  </si>
  <si>
    <t>ts1</t>
  </si>
  <si>
    <t>c2</t>
  </si>
  <si>
    <t>chiron</t>
  </si>
  <si>
    <t>bxr</t>
  </si>
  <si>
    <t>nemesis</t>
  </si>
  <si>
    <t>ssc</t>
  </si>
  <si>
    <t>jesko</t>
  </si>
  <si>
    <t>beast</t>
    <phoneticPr fontId="2" type="noConversion"/>
  </si>
  <si>
    <t>gt350r</t>
    <phoneticPr fontId="2" type="noConversion"/>
  </si>
  <si>
    <t>continental</t>
    <phoneticPr fontId="2" type="noConversion"/>
  </si>
  <si>
    <t>cgs</t>
    <phoneticPr fontId="2" type="noConversion"/>
  </si>
  <si>
    <t>ap-0</t>
    <phoneticPr fontId="2" type="noConversion"/>
  </si>
  <si>
    <t>veneno</t>
    <phoneticPr fontId="2" type="noConversion"/>
  </si>
  <si>
    <t>c-x75</t>
    <phoneticPr fontId="2" type="noConversion"/>
  </si>
  <si>
    <t>car_id</t>
    <phoneticPr fontId="2" type="noConversion"/>
  </si>
  <si>
    <t>Ferrari F40</t>
    <phoneticPr fontId="2" type="noConversion"/>
  </si>
  <si>
    <t>Ferrari Enzo Ferrari</t>
    <phoneticPr fontId="2" type="noConversion"/>
  </si>
  <si>
    <t>Ferrari F8 Tributo</t>
    <phoneticPr fontId="2" type="noConversion"/>
  </si>
  <si>
    <t>Ferrari SF90 Stradale</t>
    <phoneticPr fontId="2" type="noConversion"/>
  </si>
  <si>
    <t>2.5</t>
    <phoneticPr fontId="2" type="noConversion"/>
  </si>
  <si>
    <t>f40</t>
    <phoneticPr fontId="2" type="noConversion"/>
  </si>
  <si>
    <t>xxe</t>
    <phoneticPr fontId="2" type="noConversion"/>
  </si>
  <si>
    <t>enzo</t>
    <phoneticPr fontId="2" type="noConversion"/>
  </si>
  <si>
    <t>f8</t>
    <phoneticPr fontId="2" type="noConversion"/>
  </si>
  <si>
    <t>sf90</t>
    <phoneticPr fontId="2" type="noConversion"/>
  </si>
  <si>
    <t>uncm</t>
    <phoneticPr fontId="2" type="noConversion"/>
  </si>
  <si>
    <t>rare</t>
    <phoneticPr fontId="2" type="noConversion"/>
  </si>
  <si>
    <t>epic</t>
    <phoneticPr fontId="2" type="noConversion"/>
  </si>
  <si>
    <t>quality</t>
    <phoneticPr fontId="2" type="noConversion"/>
  </si>
  <si>
    <t>BMW i8 Roadster</t>
    <phoneticPr fontId="2" type="noConversion"/>
  </si>
  <si>
    <t>i8</t>
    <phoneticPr fontId="2" type="noConversion"/>
  </si>
  <si>
    <t>Apollo IE</t>
    <phoneticPr fontId="2" type="noConversion"/>
  </si>
  <si>
    <t>Peugeot Onyx</t>
    <phoneticPr fontId="2" type="noConversion"/>
  </si>
  <si>
    <t>Citroen GT by Citroen</t>
    <phoneticPr fontId="2" type="noConversion"/>
  </si>
  <si>
    <t>Bugatti Divo</t>
    <phoneticPr fontId="2" type="noConversion"/>
  </si>
  <si>
    <t>黑龙</t>
    <phoneticPr fontId="2" type="noConversion"/>
  </si>
  <si>
    <t>Bugatti</t>
    <phoneticPr fontId="2" type="noConversion"/>
  </si>
  <si>
    <t>Apollo</t>
    <phoneticPr fontId="2" type="noConversion"/>
  </si>
  <si>
    <t>2.6</t>
    <phoneticPr fontId="2" type="noConversion"/>
  </si>
  <si>
    <t>Aspark Owl</t>
    <phoneticPr fontId="2" type="noConversion"/>
  </si>
  <si>
    <t>猫头鹰</t>
    <phoneticPr fontId="2" type="noConversion"/>
  </si>
  <si>
    <t>Inferno Automobili Inferno</t>
    <phoneticPr fontId="2" type="noConversion"/>
  </si>
  <si>
    <t>NSX GT3</t>
    <phoneticPr fontId="2" type="noConversion"/>
  </si>
  <si>
    <t>Nio EP9</t>
    <phoneticPr fontId="2" type="noConversion"/>
  </si>
  <si>
    <t>EP9</t>
    <phoneticPr fontId="2" type="noConversion"/>
  </si>
  <si>
    <t>Infiniti Project Black S</t>
    <phoneticPr fontId="2" type="noConversion"/>
  </si>
  <si>
    <t>英菲尼迪</t>
    <phoneticPr fontId="2" type="noConversion"/>
  </si>
  <si>
    <t>Acura</t>
    <phoneticPr fontId="2" type="noConversion"/>
  </si>
  <si>
    <t>2.7</t>
    <phoneticPr fontId="2" type="noConversion"/>
  </si>
  <si>
    <t>03:00</t>
    <phoneticPr fontId="2" type="noConversion"/>
  </si>
  <si>
    <t>06:00</t>
    <phoneticPr fontId="2" type="noConversion"/>
  </si>
  <si>
    <t>小莲花</t>
    <phoneticPr fontId="2" type="noConversion"/>
  </si>
  <si>
    <t>野马</t>
    <phoneticPr fontId="2" type="noConversion"/>
  </si>
  <si>
    <t>G60</t>
    <phoneticPr fontId="2" type="noConversion"/>
  </si>
  <si>
    <t>思域</t>
    <phoneticPr fontId="2" type="noConversion"/>
  </si>
  <si>
    <t>TVR</t>
    <phoneticPr fontId="2" type="noConversion"/>
  </si>
  <si>
    <t>风籁</t>
    <phoneticPr fontId="2" type="noConversion"/>
  </si>
  <si>
    <t>C7R</t>
    <phoneticPr fontId="2" type="noConversion"/>
  </si>
  <si>
    <t>D飓风</t>
    <phoneticPr fontId="2" type="noConversion"/>
  </si>
  <si>
    <t>srt8</t>
    <phoneticPr fontId="2" type="noConversion"/>
  </si>
  <si>
    <t>50th</t>
    <phoneticPr fontId="2" type="noConversion"/>
  </si>
  <si>
    <t>奔驰</t>
    <phoneticPr fontId="2" type="noConversion"/>
  </si>
  <si>
    <t>野兽</t>
    <phoneticPr fontId="2" type="noConversion"/>
  </si>
  <si>
    <t>大野马</t>
    <phoneticPr fontId="2" type="noConversion"/>
  </si>
  <si>
    <t>Artega</t>
    <phoneticPr fontId="2" type="noConversion"/>
  </si>
  <si>
    <t>玛莎</t>
    <phoneticPr fontId="2" type="noConversion"/>
  </si>
  <si>
    <t>剃刀</t>
    <phoneticPr fontId="2" type="noConversion"/>
  </si>
  <si>
    <t>F40</t>
    <phoneticPr fontId="2" type="noConversion"/>
  </si>
  <si>
    <t>Bacalar</t>
    <phoneticPr fontId="2" type="noConversion"/>
  </si>
  <si>
    <t>718GT4</t>
    <phoneticPr fontId="2" type="noConversion"/>
  </si>
  <si>
    <t>XXE</t>
    <phoneticPr fontId="2" type="noConversion"/>
  </si>
  <si>
    <t>盖拉多</t>
    <phoneticPr fontId="2" type="noConversion"/>
  </si>
  <si>
    <t>捷豹</t>
    <phoneticPr fontId="2" type="noConversion"/>
  </si>
  <si>
    <t>911GT1</t>
    <phoneticPr fontId="2" type="noConversion"/>
  </si>
  <si>
    <t>塞恩</t>
    <phoneticPr fontId="2" type="noConversion"/>
  </si>
  <si>
    <t>MK2</t>
    <phoneticPr fontId="2" type="noConversion"/>
  </si>
  <si>
    <t>假牛</t>
    <phoneticPr fontId="2" type="noConversion"/>
  </si>
  <si>
    <t>003</t>
    <phoneticPr fontId="2" type="noConversion"/>
  </si>
  <si>
    <t>五菱</t>
    <phoneticPr fontId="2" type="noConversion"/>
  </si>
  <si>
    <t>AP-0</t>
    <phoneticPr fontId="2" type="noConversion"/>
  </si>
  <si>
    <t>GT12</t>
    <phoneticPr fontId="2" type="noConversion"/>
  </si>
  <si>
    <t>IE</t>
    <phoneticPr fontId="2" type="noConversion"/>
  </si>
  <si>
    <t>Enzo</t>
    <phoneticPr fontId="2" type="noConversion"/>
  </si>
  <si>
    <t>菠萝</t>
    <phoneticPr fontId="2" type="noConversion"/>
  </si>
  <si>
    <t>SLR</t>
    <phoneticPr fontId="2" type="noConversion"/>
  </si>
  <si>
    <t>DBS</t>
    <phoneticPr fontId="2" type="noConversion"/>
  </si>
  <si>
    <t>EVO</t>
    <phoneticPr fontId="2" type="noConversion"/>
  </si>
  <si>
    <t>卡雷拉</t>
    <phoneticPr fontId="2" type="noConversion"/>
  </si>
  <si>
    <t>911GT3</t>
    <phoneticPr fontId="2" type="noConversion"/>
  </si>
  <si>
    <t>488 EVO</t>
    <phoneticPr fontId="2" type="noConversion"/>
  </si>
  <si>
    <t>Evija</t>
    <phoneticPr fontId="2" type="noConversion"/>
  </si>
  <si>
    <t>F1</t>
    <phoneticPr fontId="2" type="noConversion"/>
  </si>
  <si>
    <t>火神</t>
    <phoneticPr fontId="2" type="noConversion"/>
  </si>
  <si>
    <t>GTR</t>
    <phoneticPr fontId="2" type="noConversion"/>
  </si>
  <si>
    <t>J50</t>
    <phoneticPr fontId="2" type="noConversion"/>
  </si>
  <si>
    <t>拉法</t>
    <phoneticPr fontId="2" type="noConversion"/>
  </si>
  <si>
    <t>P1</t>
    <phoneticPr fontId="2" type="noConversion"/>
  </si>
  <si>
    <t>SV</t>
    <phoneticPr fontId="2" type="noConversion"/>
  </si>
  <si>
    <t>大五菱</t>
    <phoneticPr fontId="2" type="noConversion"/>
  </si>
  <si>
    <t>大捷豹</t>
    <phoneticPr fontId="2" type="noConversion"/>
  </si>
  <si>
    <t>VLF</t>
    <phoneticPr fontId="2" type="noConversion"/>
  </si>
  <si>
    <t>Vanda</t>
    <phoneticPr fontId="2" type="noConversion"/>
  </si>
  <si>
    <t>AVJ</t>
    <phoneticPr fontId="2" type="noConversion"/>
  </si>
  <si>
    <t>标致</t>
    <phoneticPr fontId="2" type="noConversion"/>
  </si>
  <si>
    <t>雪铁龙GT</t>
    <phoneticPr fontId="2" type="noConversion"/>
  </si>
  <si>
    <t>911GT2</t>
    <phoneticPr fontId="2" type="noConversion"/>
  </si>
  <si>
    <t>BC</t>
    <phoneticPr fontId="2" type="noConversion"/>
  </si>
  <si>
    <t>SC18</t>
    <phoneticPr fontId="2" type="noConversion"/>
  </si>
  <si>
    <t>黑拉法</t>
    <phoneticPr fontId="2" type="noConversion"/>
  </si>
  <si>
    <t>F8</t>
    <phoneticPr fontId="2" type="noConversion"/>
  </si>
  <si>
    <t>AKL</t>
    <phoneticPr fontId="2" type="noConversion"/>
  </si>
  <si>
    <t>腾风</t>
    <phoneticPr fontId="2" type="noConversion"/>
  </si>
  <si>
    <t>英灵殿</t>
    <phoneticPr fontId="2" type="noConversion"/>
  </si>
  <si>
    <t>百年牛</t>
    <phoneticPr fontId="2" type="noConversion"/>
  </si>
  <si>
    <t>FXXK</t>
    <phoneticPr fontId="2" type="noConversion"/>
  </si>
  <si>
    <t>火山</t>
    <phoneticPr fontId="2" type="noConversion"/>
  </si>
  <si>
    <t>狼崽</t>
    <phoneticPr fontId="2" type="noConversion"/>
  </si>
  <si>
    <t>毒药</t>
    <phoneticPr fontId="2" type="noConversion"/>
  </si>
  <si>
    <t>自私</t>
    <phoneticPr fontId="2" type="noConversion"/>
  </si>
  <si>
    <t>复仇</t>
    <phoneticPr fontId="2" type="noConversion"/>
  </si>
  <si>
    <t>SF90</t>
    <phoneticPr fontId="2" type="noConversion"/>
  </si>
  <si>
    <t>Senna</t>
    <phoneticPr fontId="2" type="noConversion"/>
  </si>
  <si>
    <t>千年牛</t>
    <phoneticPr fontId="2" type="noConversion"/>
  </si>
  <si>
    <t>狼王</t>
    <phoneticPr fontId="2" type="noConversion"/>
  </si>
  <si>
    <t>自燃车</t>
    <phoneticPr fontId="2" type="noConversion"/>
  </si>
  <si>
    <t>秋王</t>
    <phoneticPr fontId="2" type="noConversion"/>
  </si>
  <si>
    <t>速尾</t>
    <phoneticPr fontId="2" type="noConversion"/>
  </si>
  <si>
    <t>Sian</t>
    <phoneticPr fontId="2" type="noConversion"/>
  </si>
  <si>
    <t>BXR</t>
    <phoneticPr fontId="2" type="noConversion"/>
  </si>
  <si>
    <t>Divo</t>
    <phoneticPr fontId="2" type="noConversion"/>
  </si>
  <si>
    <t>Jesko</t>
    <phoneticPr fontId="2" type="noConversion"/>
  </si>
  <si>
    <t>releaseVersion</t>
    <phoneticPr fontId="73" type="noConversion"/>
  </si>
  <si>
    <t>note</t>
    <phoneticPr fontId="73" type="noConversion"/>
  </si>
  <si>
    <t>1.3</t>
    <phoneticPr fontId="73" type="noConversion"/>
  </si>
  <si>
    <t>1.4</t>
    <phoneticPr fontId="73" type="noConversion"/>
  </si>
  <si>
    <t>1.5</t>
    <phoneticPr fontId="73" type="noConversion"/>
  </si>
  <si>
    <t>1.6</t>
    <phoneticPr fontId="73" type="noConversion"/>
  </si>
  <si>
    <t>1.7</t>
    <phoneticPr fontId="73" type="noConversion"/>
  </si>
  <si>
    <t>1.8</t>
    <phoneticPr fontId="73" type="noConversion"/>
  </si>
  <si>
    <t>1.9</t>
    <phoneticPr fontId="73" type="noConversion"/>
  </si>
  <si>
    <t>2.0</t>
    <phoneticPr fontId="73" type="noConversion"/>
  </si>
  <si>
    <t>2.1</t>
    <phoneticPr fontId="73" type="noConversion"/>
  </si>
  <si>
    <t>2.2</t>
    <phoneticPr fontId="73" type="noConversion"/>
  </si>
  <si>
    <t>2.3</t>
    <phoneticPr fontId="73" type="noConversion"/>
  </si>
  <si>
    <t>保时捷</t>
    <phoneticPr fontId="73" type="noConversion"/>
  </si>
  <si>
    <t>2.4</t>
    <phoneticPr fontId="73" type="noConversion"/>
  </si>
  <si>
    <t>兰博基尼</t>
    <phoneticPr fontId="73" type="noConversion"/>
  </si>
  <si>
    <t>1.0</t>
    <phoneticPr fontId="73" type="noConversion"/>
  </si>
  <si>
    <t>1.1</t>
    <phoneticPr fontId="2" type="noConversion"/>
  </si>
  <si>
    <t>1.2</t>
    <phoneticPr fontId="2" type="noConversion"/>
  </si>
  <si>
    <t>美国</t>
    <phoneticPr fontId="73" type="noConversion"/>
  </si>
  <si>
    <t>英国</t>
    <phoneticPr fontId="73" type="noConversion"/>
  </si>
  <si>
    <t>2.5</t>
  </si>
  <si>
    <t>2.6</t>
  </si>
  <si>
    <t>2.7</t>
  </si>
  <si>
    <t>法拉利</t>
    <phoneticPr fontId="2" type="noConversion"/>
  </si>
  <si>
    <t>全力冲刺</t>
    <phoneticPr fontId="2" type="noConversion"/>
  </si>
  <si>
    <t>电光火石</t>
    <phoneticPr fontId="2" type="noConversion"/>
  </si>
  <si>
    <t>_id</t>
    <phoneticPr fontId="2" type="noConversion"/>
  </si>
  <si>
    <t>地狱火</t>
    <phoneticPr fontId="2" type="noConversion"/>
  </si>
  <si>
    <t>i8</t>
    <phoneticPr fontId="2" type="noConversion"/>
  </si>
  <si>
    <t>nsxgt3</t>
    <phoneticPr fontId="2" type="noConversion"/>
  </si>
  <si>
    <t>infiniti</t>
    <phoneticPr fontId="2" type="noConversion"/>
  </si>
  <si>
    <t>huracanste</t>
    <phoneticPr fontId="2" type="noConversion"/>
  </si>
  <si>
    <t>ie</t>
    <phoneticPr fontId="2" type="noConversion"/>
  </si>
  <si>
    <t>ep9</t>
    <phoneticPr fontId="2" type="noConversion"/>
  </si>
  <si>
    <t>onyx</t>
    <phoneticPr fontId="2" type="noConversion"/>
  </si>
  <si>
    <t>citroengt</t>
    <phoneticPr fontId="2" type="noConversion"/>
  </si>
  <si>
    <t>inferno</t>
    <phoneticPr fontId="2" type="noConversion"/>
  </si>
  <si>
    <t>divo</t>
    <phoneticPr fontId="2" type="noConversion"/>
  </si>
  <si>
    <t>owl</t>
    <phoneticPr fontId="2" type="noConversion"/>
  </si>
  <si>
    <t>lvn</t>
    <phoneticPr fontId="2" type="noConversion"/>
  </si>
  <si>
    <t>Italdesign Davinci</t>
    <phoneticPr fontId="2" type="noConversion"/>
  </si>
  <si>
    <t>达芬奇</t>
    <phoneticPr fontId="2" type="noConversion"/>
  </si>
  <si>
    <t>Italdesign</t>
    <phoneticPr fontId="2" type="noConversion"/>
  </si>
  <si>
    <t>RRTurbo</t>
    <phoneticPr fontId="2" type="noConversion"/>
  </si>
  <si>
    <t>Lamborghini Murcielago LP 640 Roadster</t>
    <phoneticPr fontId="2" type="noConversion"/>
  </si>
  <si>
    <t>蝙蝠</t>
    <phoneticPr fontId="2" type="noConversion"/>
  </si>
  <si>
    <t>02:19</t>
  </si>
  <si>
    <t>Ferrari Roma</t>
    <phoneticPr fontId="2" type="noConversion"/>
  </si>
  <si>
    <t>罗马</t>
    <phoneticPr fontId="2" type="noConversion"/>
  </si>
  <si>
    <t>Ferrari</t>
    <phoneticPr fontId="2" type="noConversion"/>
  </si>
  <si>
    <t>SCV12</t>
    <phoneticPr fontId="2" type="noConversion"/>
  </si>
  <si>
    <t>Pagani Imola</t>
    <phoneticPr fontId="2" type="noConversion"/>
  </si>
  <si>
    <t>伊莫拉</t>
    <phoneticPr fontId="2" type="noConversion"/>
  </si>
  <si>
    <t>04:21</t>
  </si>
  <si>
    <t>Pagani</t>
    <phoneticPr fontId="2" type="noConversion"/>
  </si>
  <si>
    <t>Mazzanti Evantra Millecavalli</t>
    <phoneticPr fontId="2" type="noConversion"/>
  </si>
  <si>
    <t>皇后</t>
    <phoneticPr fontId="2" type="noConversion"/>
  </si>
  <si>
    <t>06:01</t>
  </si>
  <si>
    <t>2.8</t>
    <phoneticPr fontId="2" type="noConversion"/>
  </si>
  <si>
    <t>Chevrolet Corvette</t>
    <phoneticPr fontId="2" type="noConversion"/>
  </si>
  <si>
    <t>2.8</t>
    <phoneticPr fontId="2" type="noConversion"/>
  </si>
  <si>
    <t>意大利</t>
    <phoneticPr fontId="2" type="noConversion"/>
  </si>
  <si>
    <t>davinci</t>
    <phoneticPr fontId="2" type="noConversion"/>
  </si>
  <si>
    <t>rrturbo</t>
    <phoneticPr fontId="2" type="noConversion"/>
  </si>
  <si>
    <t>roma</t>
    <phoneticPr fontId="2" type="noConversion"/>
  </si>
  <si>
    <t>murcielago</t>
    <phoneticPr fontId="2" type="noConversion"/>
  </si>
  <si>
    <t>scv12</t>
    <phoneticPr fontId="2" type="noConversion"/>
  </si>
  <si>
    <t>imola</t>
    <phoneticPr fontId="2" type="noConversion"/>
  </si>
  <si>
    <t>millecavalli</t>
    <phoneticPr fontId="2" type="noConversion"/>
  </si>
  <si>
    <t>davinci</t>
  </si>
  <si>
    <t>i8</t>
  </si>
  <si>
    <t>infiniti</t>
  </si>
  <si>
    <t>392</t>
  </si>
  <si>
    <t>gt350r</t>
  </si>
  <si>
    <t>beast</t>
  </si>
  <si>
    <t>continental</t>
  </si>
  <si>
    <t>rrturbo</t>
  </si>
  <si>
    <t>f40</t>
  </si>
  <si>
    <t>nsxgt3</t>
  </si>
  <si>
    <t>xxe</t>
  </si>
  <si>
    <t>roma</t>
  </si>
  <si>
    <t>murcielago</t>
  </si>
  <si>
    <t>ie</t>
  </si>
  <si>
    <t>enzo</t>
  </si>
  <si>
    <t>scv12</t>
  </si>
  <si>
    <t>c-x75</t>
  </si>
  <si>
    <t>cgs</t>
  </si>
  <si>
    <t>ap-0</t>
  </si>
  <si>
    <t>550</t>
  </si>
  <si>
    <t>onyx</t>
  </si>
  <si>
    <t>f8</t>
  </si>
  <si>
    <t>imola</t>
  </si>
  <si>
    <t>veneno</t>
  </si>
  <si>
    <t>sf90</t>
  </si>
  <si>
    <t>ep9</t>
  </si>
  <si>
    <t>inferno</t>
  </si>
  <si>
    <t>divo</t>
  </si>
  <si>
    <t>millecavalli</t>
  </si>
  <si>
    <t>owl</t>
  </si>
  <si>
    <t>lvn</t>
  </si>
  <si>
    <t>citroengt</t>
  </si>
  <si>
    <t>488gtbevo</t>
  </si>
  <si>
    <t>huracanste</t>
  </si>
  <si>
    <t>488gtbevo</t>
    <phoneticPr fontId="2" type="noConversion"/>
  </si>
  <si>
    <t>1.6</t>
    <phoneticPr fontId="2" type="noConversion"/>
  </si>
  <si>
    <t>2.0</t>
    <phoneticPr fontId="2" type="noConversion"/>
  </si>
  <si>
    <t>2.1</t>
    <phoneticPr fontId="2" type="noConversion"/>
  </si>
  <si>
    <t>1.7</t>
    <phoneticPr fontId="2" type="noConversion"/>
  </si>
  <si>
    <t>2.4</t>
    <phoneticPr fontId="2" type="noConversion"/>
  </si>
  <si>
    <t>1.9</t>
    <phoneticPr fontId="2" type="noConversion"/>
  </si>
  <si>
    <t>2.3</t>
    <phoneticPr fontId="2" type="noConversion"/>
  </si>
  <si>
    <t>1.3</t>
    <phoneticPr fontId="2" type="noConversion"/>
  </si>
  <si>
    <t>2.2</t>
    <phoneticPr fontId="2" type="noConversion"/>
  </si>
  <si>
    <t>1.5</t>
    <phoneticPr fontId="2" type="noConversion"/>
  </si>
  <si>
    <t>1.8</t>
    <phoneticPr fontId="2" type="noConversion"/>
  </si>
  <si>
    <t>1.4</t>
    <phoneticPr fontId="2" type="noConversion"/>
  </si>
  <si>
    <t>Aston Martin Valkyrie</t>
    <phoneticPr fontId="2" type="noConversion"/>
  </si>
  <si>
    <t>女武神</t>
    <phoneticPr fontId="2" type="noConversion"/>
  </si>
  <si>
    <t>Aston Martin Victor</t>
    <phoneticPr fontId="2" type="noConversion"/>
  </si>
  <si>
    <t>Victor</t>
    <phoneticPr fontId="2" type="noConversion"/>
  </si>
  <si>
    <t>TSR-S</t>
    <phoneticPr fontId="2" type="noConversion"/>
  </si>
  <si>
    <t>Zenvo</t>
    <phoneticPr fontId="2" type="noConversion"/>
  </si>
  <si>
    <t>雷诺RS</t>
    <phoneticPr fontId="2" type="noConversion"/>
  </si>
  <si>
    <t>W12</t>
    <phoneticPr fontId="2" type="noConversion"/>
  </si>
  <si>
    <t>2.9</t>
    <phoneticPr fontId="2" type="noConversion"/>
  </si>
  <si>
    <t>欧洲</t>
    <phoneticPr fontId="2" type="noConversion"/>
  </si>
  <si>
    <t>rs01</t>
    <phoneticPr fontId="2" type="noConversion"/>
  </si>
  <si>
    <t>w12</t>
    <phoneticPr fontId="2" type="noConversion"/>
  </si>
  <si>
    <t>victor</t>
    <phoneticPr fontId="2" type="noConversion"/>
  </si>
  <si>
    <t>valkyrie</t>
    <phoneticPr fontId="2" type="noConversion"/>
  </si>
  <si>
    <t>tsr-s</t>
    <phoneticPr fontId="2" type="noConversion"/>
  </si>
  <si>
    <t>Volkswagen</t>
    <phoneticPr fontId="2" type="noConversion"/>
  </si>
  <si>
    <t>nitroSpeed</t>
    <phoneticPr fontId="2" type="noConversion"/>
  </si>
  <si>
    <t>blueSpeed</t>
    <phoneticPr fontId="2" type="noConversion"/>
  </si>
  <si>
    <t>airSpeed</t>
    <phoneticPr fontId="2" type="noConversion"/>
  </si>
  <si>
    <t>McLaren Elva</t>
    <phoneticPr fontId="2" type="noConversion"/>
  </si>
  <si>
    <t>Elva</t>
    <phoneticPr fontId="2" type="noConversion"/>
  </si>
  <si>
    <t>3.0</t>
    <phoneticPr fontId="2" type="noConversion"/>
  </si>
  <si>
    <t>热浪</t>
    <phoneticPr fontId="2" type="noConversion"/>
  </si>
  <si>
    <t>elva</t>
    <phoneticPr fontId="2" type="noConversion"/>
  </si>
  <si>
    <t>SC20</t>
    <phoneticPr fontId="2" type="noConversion"/>
  </si>
  <si>
    <t>sc20</t>
    <phoneticPr fontId="2" type="noConversion"/>
  </si>
  <si>
    <t>Barchetta</t>
    <phoneticPr fontId="2" type="noConversion"/>
  </si>
  <si>
    <t>barchetta</t>
    <phoneticPr fontId="2" type="noConversion"/>
  </si>
  <si>
    <t>Bugatti Veyron 16.4 Grand Sport Vitesse</t>
    <phoneticPr fontId="2" type="noConversion"/>
  </si>
  <si>
    <t>威龙</t>
    <phoneticPr fontId="2" type="noConversion"/>
  </si>
  <si>
    <t>veyron</t>
    <phoneticPr fontId="2" type="noConversion"/>
  </si>
  <si>
    <t>Lamborghini Aventador SVJ Roadster</t>
    <phoneticPr fontId="2" type="noConversion"/>
  </si>
  <si>
    <t>SVJ</t>
    <phoneticPr fontId="2" type="noConversion"/>
  </si>
  <si>
    <t>svj</t>
    <phoneticPr fontId="2" type="noConversion"/>
  </si>
  <si>
    <t>Aston Martin V12 Speedster</t>
    <phoneticPr fontId="2" type="noConversion"/>
  </si>
  <si>
    <t>V12</t>
    <phoneticPr fontId="2" type="noConversion"/>
  </si>
  <si>
    <t>v12</t>
    <phoneticPr fontId="2" type="noConversion"/>
  </si>
  <si>
    <t>Hennessey Venom F5</t>
    <phoneticPr fontId="2" type="noConversion"/>
  </si>
  <si>
    <t>毒液F5</t>
    <phoneticPr fontId="2" type="noConversion"/>
  </si>
  <si>
    <t>f5</t>
    <phoneticPr fontId="2" type="noConversion"/>
  </si>
  <si>
    <t>乐高塞纳GTR</t>
    <phoneticPr fontId="2" type="noConversion"/>
  </si>
  <si>
    <t>Honda</t>
    <phoneticPr fontId="2" type="noConversion"/>
  </si>
  <si>
    <t>1vs1</t>
    <phoneticPr fontId="2" type="noConversion"/>
  </si>
  <si>
    <t>getMethod</t>
    <phoneticPr fontId="2" type="noConversion"/>
  </si>
  <si>
    <t>getClassCup</t>
    <phoneticPr fontId="73" type="noConversion"/>
  </si>
  <si>
    <t>getStore</t>
    <phoneticPr fontId="73" type="noConversion"/>
  </si>
  <si>
    <t>getExclusive</t>
    <phoneticPr fontId="73" type="noConversion"/>
  </si>
  <si>
    <t>getHunt</t>
    <phoneticPr fontId="73" type="noConversion"/>
  </si>
  <si>
    <t>getLegendPass</t>
    <phoneticPr fontId="73" type="noConversion"/>
  </si>
  <si>
    <t>getUnleash</t>
    <phoneticPr fontId="73" type="noConversion"/>
  </si>
  <si>
    <t>getClassicMP</t>
    <phoneticPr fontId="73" type="noConversion"/>
  </si>
  <si>
    <t>get1vs1</t>
    <phoneticPr fontId="73" type="noConversion"/>
  </si>
  <si>
    <t>getSpecialEvent</t>
    <phoneticPr fontId="73" type="noConversion"/>
  </si>
  <si>
    <t>getGrandPrix</t>
    <phoneticPr fontId="73" type="noConversion"/>
  </si>
  <si>
    <t>getDriveSyndicate</t>
    <phoneticPr fontId="73" type="noConversion"/>
  </si>
  <si>
    <t>keyCar</t>
    <phoneticPr fontId="73" type="noConversion"/>
  </si>
  <si>
    <t>openCar</t>
    <phoneticPr fontId="73" type="noConversion"/>
  </si>
  <si>
    <t>storeEpicPart</t>
    <phoneticPr fontId="73" type="noConversion"/>
  </si>
  <si>
    <t>getLoot</t>
    <phoneticPr fontId="73" type="noConversion"/>
  </si>
  <si>
    <t>getGoals</t>
    <phoneticPr fontId="73" type="noConversion"/>
  </si>
  <si>
    <t>decals</t>
    <phoneticPr fontId="73" type="noConversion"/>
  </si>
  <si>
    <t>bodyParts</t>
    <phoneticPr fontId="73" type="noConversion"/>
  </si>
  <si>
    <t>decalsExclusive</t>
    <phoneticPr fontId="73" type="noConversion"/>
  </si>
  <si>
    <t>nitroVisuals</t>
    <phoneticPr fontId="73" type="noConversion"/>
  </si>
  <si>
    <t>keyWords</t>
    <phoneticPr fontId="2" type="noConversion"/>
  </si>
  <si>
    <t>Hennessey</t>
    <phoneticPr fontId="2" type="noConversion"/>
  </si>
  <si>
    <t>SSC</t>
    <phoneticPr fontId="2" type="noConversion"/>
  </si>
  <si>
    <t>Rimac</t>
    <phoneticPr fontId="2" type="noConversion"/>
  </si>
  <si>
    <t>Aspark</t>
    <phoneticPr fontId="2" type="noConversion"/>
  </si>
  <si>
    <t>Mazzanti</t>
    <phoneticPr fontId="2" type="noConversion"/>
  </si>
  <si>
    <t>Inferno</t>
    <phoneticPr fontId="2" type="noConversion"/>
  </si>
  <si>
    <t>Automobili Pininfarina</t>
    <phoneticPr fontId="2" type="noConversion"/>
  </si>
  <si>
    <t>Trion</t>
    <phoneticPr fontId="2" type="noConversion"/>
  </si>
  <si>
    <t>Icona</t>
    <phoneticPr fontId="2" type="noConversion"/>
  </si>
  <si>
    <t>TechRules</t>
    <phoneticPr fontId="2" type="noConversion"/>
  </si>
  <si>
    <t>Genty Akylone</t>
    <phoneticPr fontId="2" type="noConversion"/>
  </si>
  <si>
    <t>Genty</t>
    <phoneticPr fontId="2" type="noConversion"/>
  </si>
  <si>
    <t>Citroen</t>
    <phoneticPr fontId="2" type="noConversion"/>
  </si>
  <si>
    <t>Peugeot</t>
    <phoneticPr fontId="2" type="noConversion"/>
  </si>
  <si>
    <t>Vanda Electrics</t>
    <phoneticPr fontId="2" type="noConversion"/>
  </si>
  <si>
    <t>LEGO Technic</t>
    <phoneticPr fontId="2" type="noConversion"/>
  </si>
  <si>
    <t>Nio</t>
    <phoneticPr fontId="2" type="noConversion"/>
  </si>
  <si>
    <t>Apex</t>
    <phoneticPr fontId="2" type="noConversion"/>
  </si>
  <si>
    <t>Sin</t>
    <phoneticPr fontId="2" type="noConversion"/>
  </si>
  <si>
    <t>Cadillac</t>
    <phoneticPr fontId="2" type="noConversion"/>
  </si>
  <si>
    <t>Exotic Rides</t>
    <phoneticPr fontId="2" type="noConversion"/>
  </si>
  <si>
    <t>Arrinera Hussarya 33</t>
    <phoneticPr fontId="2" type="noConversion"/>
  </si>
  <si>
    <t>Arrinera</t>
    <phoneticPr fontId="2" type="noConversion"/>
  </si>
  <si>
    <t>Renault</t>
    <phoneticPr fontId="2" type="noConversion"/>
  </si>
  <si>
    <t>Vencer Sarthe</t>
    <phoneticPr fontId="2" type="noConversion"/>
  </si>
  <si>
    <t>Vencer</t>
    <phoneticPr fontId="2" type="noConversion"/>
  </si>
  <si>
    <t>ATS Automobili</t>
    <phoneticPr fontId="2" type="noConversion"/>
  </si>
  <si>
    <t>Maserati</t>
    <phoneticPr fontId="2" type="noConversion"/>
  </si>
  <si>
    <t>Pininfarina</t>
    <phoneticPr fontId="2" type="noConversion"/>
  </si>
  <si>
    <t>Rezvani</t>
  </si>
  <si>
    <t>Mazda</t>
  </si>
  <si>
    <t>TVR Griffith</t>
    <phoneticPr fontId="2" type="noConversion"/>
  </si>
  <si>
    <t>Ginetta G60</t>
    <phoneticPr fontId="2" type="noConversion"/>
  </si>
  <si>
    <t>Ginetta</t>
  </si>
  <si>
    <t>Infiniti</t>
    <phoneticPr fontId="2" type="noConversion"/>
  </si>
  <si>
    <t>Mitsubishi</t>
    <phoneticPr fontId="2" type="noConversion"/>
  </si>
  <si>
    <t>DS Automobiles</t>
  </si>
  <si>
    <t>packLevel</t>
    <phoneticPr fontId="2" type="noConversion"/>
  </si>
  <si>
    <t>legosennagtr</t>
    <phoneticPr fontId="2" type="noConversion"/>
  </si>
  <si>
    <t>Renault TreZor</t>
    <phoneticPr fontId="2" type="noConversion"/>
  </si>
  <si>
    <t>TreZor</t>
    <phoneticPr fontId="2" type="noConversion"/>
  </si>
  <si>
    <t>3.1</t>
    <phoneticPr fontId="2" type="noConversion"/>
  </si>
  <si>
    <t>trezor</t>
    <phoneticPr fontId="2" type="noConversion"/>
  </si>
  <si>
    <t>vwer</t>
    <phoneticPr fontId="2" type="noConversion"/>
  </si>
  <si>
    <t>Drako GTE</t>
    <phoneticPr fontId="2" type="noConversion"/>
  </si>
  <si>
    <t>德拉科GTE</t>
    <phoneticPr fontId="2" type="noConversion"/>
  </si>
  <si>
    <t>Drako</t>
    <phoneticPr fontId="2" type="noConversion"/>
  </si>
  <si>
    <t>drakogte</t>
    <phoneticPr fontId="2" type="noConversion"/>
  </si>
  <si>
    <t>Rimac Concept_One</t>
    <phoneticPr fontId="2" type="noConversion"/>
  </si>
  <si>
    <t>C_One</t>
    <phoneticPr fontId="2" type="noConversion"/>
  </si>
  <si>
    <t>超光速</t>
    <phoneticPr fontId="2" type="noConversion"/>
  </si>
  <si>
    <t>Raesr</t>
    <phoneticPr fontId="2" type="noConversion"/>
  </si>
  <si>
    <t>tachyon</t>
    <phoneticPr fontId="2" type="noConversion"/>
  </si>
  <si>
    <t>c1</t>
    <phoneticPr fontId="2" type="noConversion"/>
  </si>
  <si>
    <t>Toroidion 1MW</t>
    <phoneticPr fontId="2" type="noConversion"/>
  </si>
  <si>
    <t>1MW</t>
    <phoneticPr fontId="2" type="noConversion"/>
  </si>
  <si>
    <t>Toroidion</t>
    <phoneticPr fontId="2" type="noConversion"/>
  </si>
  <si>
    <t>1mw</t>
    <phoneticPr fontId="2" type="noConversion"/>
  </si>
  <si>
    <t>电动</t>
    <phoneticPr fontId="2" type="noConversion"/>
  </si>
  <si>
    <t>er</t>
    <phoneticPr fontId="2" type="noConversion"/>
  </si>
  <si>
    <t>IDR</t>
    <phoneticPr fontId="2" type="noConversion"/>
  </si>
  <si>
    <t>Saleen S1</t>
    <phoneticPr fontId="2" type="noConversion"/>
  </si>
  <si>
    <t>Saleen</t>
    <phoneticPr fontId="2" type="noConversion"/>
  </si>
  <si>
    <t>3.2</t>
  </si>
  <si>
    <t>3.2</t>
    <phoneticPr fontId="2" type="noConversion"/>
  </si>
  <si>
    <t>saleens1</t>
    <phoneticPr fontId="2" type="noConversion"/>
  </si>
  <si>
    <t>Arash AF10</t>
    <phoneticPr fontId="2" type="noConversion"/>
  </si>
  <si>
    <t>阿拉什</t>
    <phoneticPr fontId="2" type="noConversion"/>
  </si>
  <si>
    <t>Arash</t>
    <phoneticPr fontId="2" type="noConversion"/>
  </si>
  <si>
    <t>arashaf10</t>
    <phoneticPr fontId="2" type="noConversion"/>
  </si>
  <si>
    <t>通行证</t>
    <phoneticPr fontId="2" type="noConversion"/>
  </si>
  <si>
    <t>Nissan GTR-50 Italdesign</t>
    <phoneticPr fontId="2" type="noConversion"/>
  </si>
  <si>
    <t>GTR-50</t>
    <phoneticPr fontId="2" type="noConversion"/>
  </si>
  <si>
    <t>gtr-50</t>
    <phoneticPr fontId="2" type="noConversion"/>
  </si>
  <si>
    <t>风之子</t>
    <phoneticPr fontId="2" type="noConversion"/>
  </si>
  <si>
    <t>zondar</t>
    <phoneticPr fontId="2" type="noConversion"/>
  </si>
  <si>
    <t>大奖赛</t>
    <phoneticPr fontId="2" type="noConversion"/>
  </si>
  <si>
    <t>007S</t>
    <phoneticPr fontId="2" type="noConversion"/>
  </si>
  <si>
    <t>007s</t>
    <phoneticPr fontId="2" type="noConversion"/>
  </si>
  <si>
    <t>Naran Hyper Coupe</t>
    <phoneticPr fontId="2" type="noConversion"/>
  </si>
  <si>
    <t>纳兰</t>
    <phoneticPr fontId="2" type="noConversion"/>
  </si>
  <si>
    <t>Naran</t>
    <phoneticPr fontId="2" type="noConversion"/>
  </si>
  <si>
    <t>naran</t>
    <phoneticPr fontId="2" type="noConversion"/>
  </si>
  <si>
    <t>Gemera</t>
    <phoneticPr fontId="2" type="noConversion"/>
  </si>
  <si>
    <t>gemera</t>
    <phoneticPr fontId="2" type="noConversion"/>
  </si>
  <si>
    <t>萨林S1</t>
    <phoneticPr fontId="2" type="noConversion"/>
  </si>
  <si>
    <t>节日</t>
    <phoneticPr fontId="2" type="noConversion"/>
  </si>
  <si>
    <t>赛麟 萨林</t>
    <phoneticPr fontId="2" type="noConversion"/>
  </si>
  <si>
    <t>柯尼塞格 哥 杰弟</t>
    <phoneticPr fontId="2" type="noConversion"/>
  </si>
  <si>
    <t>帕加尼 风之子</t>
    <phoneticPr fontId="2" type="noConversion"/>
  </si>
  <si>
    <t>车手联会</t>
    <phoneticPr fontId="2" type="noConversion"/>
  </si>
  <si>
    <t>Lotus Emira</t>
    <phoneticPr fontId="2" type="noConversion"/>
  </si>
  <si>
    <t>Emira</t>
    <phoneticPr fontId="2" type="noConversion"/>
  </si>
  <si>
    <t>3.3</t>
    <phoneticPr fontId="2" type="noConversion"/>
  </si>
  <si>
    <t>emira</t>
    <phoneticPr fontId="2" type="noConversion"/>
  </si>
  <si>
    <t>McLaren GT</t>
    <phoneticPr fontId="2" type="noConversion"/>
  </si>
  <si>
    <t>迈凯伦GT</t>
    <phoneticPr fontId="2" type="noConversion"/>
  </si>
  <si>
    <t>mclarengt</t>
    <phoneticPr fontId="2" type="noConversion"/>
  </si>
  <si>
    <t>Aston Martin One77</t>
    <phoneticPr fontId="2" type="noConversion"/>
  </si>
  <si>
    <t>One77</t>
    <phoneticPr fontId="2" type="noConversion"/>
  </si>
  <si>
    <t>one77</t>
    <phoneticPr fontId="2" type="noConversion"/>
  </si>
  <si>
    <t>McLaren Senna GTR</t>
    <phoneticPr fontId="2" type="noConversion"/>
  </si>
  <si>
    <t>Senna GTR</t>
    <phoneticPr fontId="2" type="noConversion"/>
  </si>
  <si>
    <t>sennagtr</t>
    <phoneticPr fontId="2" type="noConversion"/>
  </si>
  <si>
    <t>XJ220</t>
    <phoneticPr fontId="2" type="noConversion"/>
  </si>
  <si>
    <t>xj220</t>
    <phoneticPr fontId="2" type="noConversion"/>
  </si>
  <si>
    <t>Ultima RS</t>
    <phoneticPr fontId="2" type="noConversion"/>
  </si>
  <si>
    <t>Ultima</t>
    <phoneticPr fontId="2" type="noConversion"/>
  </si>
  <si>
    <t>ultimars</t>
    <phoneticPr fontId="2" type="noConversion"/>
  </si>
  <si>
    <t>英国巡回</t>
    <phoneticPr fontId="2" type="noConversion"/>
  </si>
  <si>
    <t>周末爆冲</t>
    <phoneticPr fontId="2" type="noConversion"/>
  </si>
  <si>
    <t>护照寻车</t>
    <phoneticPr fontId="2" type="noConversion"/>
  </si>
  <si>
    <t>特殊赛事</t>
    <phoneticPr fontId="2" type="noConversion"/>
  </si>
  <si>
    <t>Bolwell MK X Nagari 500</t>
    <phoneticPr fontId="2" type="noConversion"/>
  </si>
  <si>
    <t>MK500</t>
    <phoneticPr fontId="2" type="noConversion"/>
  </si>
  <si>
    <t>Bolwell</t>
    <phoneticPr fontId="2" type="noConversion"/>
  </si>
  <si>
    <t>3.4</t>
    <phoneticPr fontId="2" type="noConversion"/>
  </si>
  <si>
    <t>mk500</t>
    <phoneticPr fontId="2" type="noConversion"/>
  </si>
  <si>
    <t>BT62</t>
    <phoneticPr fontId="2" type="noConversion"/>
  </si>
  <si>
    <t>Brabham</t>
    <phoneticPr fontId="2" type="noConversion"/>
  </si>
  <si>
    <t>bt62</t>
    <phoneticPr fontId="2" type="noConversion"/>
  </si>
  <si>
    <t>AF8</t>
    <phoneticPr fontId="2" type="noConversion"/>
  </si>
  <si>
    <t>af8</t>
    <phoneticPr fontId="2" type="noConversion"/>
  </si>
  <si>
    <t>Puritalia Berlinetta</t>
    <phoneticPr fontId="2" type="noConversion"/>
  </si>
  <si>
    <t>Berlinetta</t>
    <phoneticPr fontId="2" type="noConversion"/>
  </si>
  <si>
    <t>Puritalia</t>
    <phoneticPr fontId="2" type="noConversion"/>
  </si>
  <si>
    <t>berlinetta</t>
    <phoneticPr fontId="2" type="noConversion"/>
  </si>
  <si>
    <t>Tushek TS 900 Racer Pro</t>
    <phoneticPr fontId="2" type="noConversion"/>
  </si>
  <si>
    <t>TS900</t>
    <phoneticPr fontId="2" type="noConversion"/>
  </si>
  <si>
    <t>Tushek</t>
    <phoneticPr fontId="2" type="noConversion"/>
  </si>
  <si>
    <t>ts900</t>
    <phoneticPr fontId="2" type="noConversion"/>
  </si>
  <si>
    <t>Vision 1789</t>
    <phoneticPr fontId="2" type="noConversion"/>
  </si>
  <si>
    <t>1789</t>
    <phoneticPr fontId="2" type="noConversion"/>
  </si>
  <si>
    <t>Vision</t>
    <phoneticPr fontId="2" type="noConversion"/>
  </si>
  <si>
    <t>每日多人</t>
    <phoneticPr fontId="2" type="noConversion"/>
  </si>
  <si>
    <t>寻车</t>
    <phoneticPr fontId="2" type="noConversion"/>
  </si>
  <si>
    <t>路特斯</t>
    <phoneticPr fontId="2" type="noConversion"/>
  </si>
  <si>
    <t>迈凯伦</t>
    <phoneticPr fontId="2" type="noConversion"/>
  </si>
  <si>
    <t>阿斯顿马丁</t>
    <phoneticPr fontId="2" type="noConversion"/>
  </si>
  <si>
    <t>迈凯伦塞纳</t>
    <phoneticPr fontId="2" type="noConversion"/>
  </si>
  <si>
    <t>奥特曼</t>
    <phoneticPr fontId="2" type="noConversion"/>
  </si>
  <si>
    <t>康塔什</t>
    <phoneticPr fontId="2" type="noConversion"/>
  </si>
  <si>
    <t>3.5</t>
    <phoneticPr fontId="2" type="noConversion"/>
  </si>
  <si>
    <t>countach</t>
    <phoneticPr fontId="2" type="noConversion"/>
  </si>
  <si>
    <t>Lamborghini Countach 25th Anniversary</t>
    <phoneticPr fontId="2" type="noConversion"/>
  </si>
  <si>
    <t>Miura</t>
    <phoneticPr fontId="2" type="noConversion"/>
  </si>
  <si>
    <t>miura</t>
    <phoneticPr fontId="2" type="noConversion"/>
  </si>
  <si>
    <t>Lamborghini Diablo GT</t>
    <phoneticPr fontId="2" type="noConversion"/>
  </si>
  <si>
    <t>Diablo</t>
    <phoneticPr fontId="2" type="noConversion"/>
  </si>
  <si>
    <t>diablo</t>
    <phoneticPr fontId="2" type="noConversion"/>
  </si>
  <si>
    <t>雷文顿</t>
    <phoneticPr fontId="2" type="noConversion"/>
  </si>
  <si>
    <t>reventon</t>
    <phoneticPr fontId="2" type="noConversion"/>
  </si>
  <si>
    <t>Lamborghini Sesto Elemento</t>
    <phoneticPr fontId="2" type="noConversion"/>
  </si>
  <si>
    <t>第六元素</t>
    <phoneticPr fontId="2" type="noConversion"/>
  </si>
  <si>
    <t>sesto</t>
    <phoneticPr fontId="2" type="noConversion"/>
  </si>
  <si>
    <t>新康塔什</t>
    <phoneticPr fontId="2" type="noConversion"/>
  </si>
  <si>
    <t>lpi800</t>
    <phoneticPr fontId="2" type="noConversion"/>
  </si>
  <si>
    <t>3.5</t>
  </si>
  <si>
    <t>兰博基尼</t>
    <phoneticPr fontId="2" type="noConversion"/>
  </si>
  <si>
    <t>兰博基尼 菠萝</t>
    <phoneticPr fontId="2" type="noConversion"/>
  </si>
  <si>
    <t>兰博基尼 小六子</t>
    <phoneticPr fontId="2" type="noConversion"/>
  </si>
  <si>
    <t>无顶</t>
    <phoneticPr fontId="2" type="noConversion"/>
  </si>
  <si>
    <t>三星1款</t>
    <phoneticPr fontId="2" type="noConversion"/>
  </si>
  <si>
    <t>愤怒公牛</t>
    <phoneticPr fontId="2" type="noConversion"/>
  </si>
  <si>
    <t>Renault Dezir</t>
  </si>
  <si>
    <t>Dezir</t>
  </si>
  <si>
    <t>3.6</t>
    <phoneticPr fontId="2" type="noConversion"/>
  </si>
  <si>
    <t>dezir</t>
    <phoneticPr fontId="2" type="noConversion"/>
  </si>
  <si>
    <t>Ferrari Monza SP1</t>
  </si>
  <si>
    <t>Monza</t>
  </si>
  <si>
    <t>monza</t>
    <phoneticPr fontId="2" type="noConversion"/>
  </si>
  <si>
    <t>EB110</t>
  </si>
  <si>
    <t>eb110</t>
    <phoneticPr fontId="2" type="noConversion"/>
  </si>
  <si>
    <t>McLaren 765LT</t>
  </si>
  <si>
    <t>765LT</t>
  </si>
  <si>
    <t>17</t>
  </si>
  <si>
    <t>765lt</t>
    <phoneticPr fontId="2" type="noConversion"/>
  </si>
  <si>
    <t>Pagani Huayra R</t>
  </si>
  <si>
    <t>Huayra R</t>
  </si>
  <si>
    <t>huayrar</t>
    <phoneticPr fontId="2" type="noConversion"/>
  </si>
  <si>
    <t>Bentley Continental GT Speed</t>
  </si>
  <si>
    <t>欧陆</t>
  </si>
  <si>
    <t>continentalgt</t>
    <phoneticPr fontId="2" type="noConversion"/>
  </si>
  <si>
    <t>centodieci</t>
    <phoneticPr fontId="2" type="noConversion"/>
  </si>
  <si>
    <t>联会赛事</t>
    <phoneticPr fontId="2" type="noConversion"/>
  </si>
  <si>
    <t>布加迪 白龙 110</t>
    <phoneticPr fontId="2" type="noConversion"/>
  </si>
  <si>
    <t>宾利 欧陆</t>
    <phoneticPr fontId="2" type="noConversion"/>
  </si>
  <si>
    <t>帕加尼 风神</t>
    <phoneticPr fontId="2" type="noConversion"/>
  </si>
  <si>
    <t>雷诺</t>
    <phoneticPr fontId="2" type="noConversion"/>
  </si>
  <si>
    <t>Security Interceptor</t>
    <phoneticPr fontId="2" type="noConversion"/>
  </si>
  <si>
    <t>Security</t>
    <phoneticPr fontId="2" type="noConversion"/>
  </si>
  <si>
    <t>interceptor</t>
    <phoneticPr fontId="2" type="noConversion"/>
  </si>
  <si>
    <t>W Motors Lykan Security</t>
    <phoneticPr fontId="2" type="noConversion"/>
  </si>
  <si>
    <t>lykansecurity</t>
    <phoneticPr fontId="2" type="noConversion"/>
  </si>
  <si>
    <t>安保车</t>
    <phoneticPr fontId="2" type="noConversion"/>
  </si>
  <si>
    <t>Peugeot SR1</t>
    <phoneticPr fontId="2" type="noConversion"/>
  </si>
  <si>
    <t>SR1</t>
    <phoneticPr fontId="2" type="noConversion"/>
  </si>
  <si>
    <t>3.7</t>
    <phoneticPr fontId="2" type="noConversion"/>
  </si>
  <si>
    <t>sr1</t>
    <phoneticPr fontId="2" type="noConversion"/>
  </si>
  <si>
    <t>氪金</t>
    <phoneticPr fontId="2" type="noConversion"/>
  </si>
  <si>
    <t>004C</t>
    <phoneticPr fontId="2" type="noConversion"/>
  </si>
  <si>
    <t>Glickenhaus</t>
    <phoneticPr fontId="2" type="noConversion"/>
  </si>
  <si>
    <t>004c</t>
    <phoneticPr fontId="2" type="noConversion"/>
  </si>
  <si>
    <t>scg</t>
    <phoneticPr fontId="2" type="noConversion"/>
  </si>
  <si>
    <t>Project8</t>
    <phoneticPr fontId="2" type="noConversion"/>
  </si>
  <si>
    <t>project8</t>
    <phoneticPr fontId="2" type="noConversion"/>
  </si>
  <si>
    <t>R390</t>
    <phoneticPr fontId="2" type="noConversion"/>
  </si>
  <si>
    <t>Ajlani Drakuma</t>
    <phoneticPr fontId="2" type="noConversion"/>
  </si>
  <si>
    <t>Drakuma</t>
    <phoneticPr fontId="2" type="noConversion"/>
  </si>
  <si>
    <t>Ajlani</t>
    <phoneticPr fontId="2" type="noConversion"/>
  </si>
  <si>
    <t>drakuma</t>
    <phoneticPr fontId="2" type="noConversion"/>
  </si>
  <si>
    <t>r390</t>
    <phoneticPr fontId="2" type="noConversion"/>
  </si>
  <si>
    <t>日产</t>
    <phoneticPr fontId="2" type="noConversion"/>
  </si>
  <si>
    <t>Inferno Settimo Cerchio</t>
    <phoneticPr fontId="2" type="noConversion"/>
  </si>
  <si>
    <t>第七狱</t>
    <phoneticPr fontId="2" type="noConversion"/>
  </si>
  <si>
    <t>settimo</t>
    <phoneticPr fontId="2" type="noConversion"/>
  </si>
  <si>
    <t>地域</t>
    <phoneticPr fontId="2" type="noConversion"/>
  </si>
  <si>
    <t>Koenigsegg Agera RS</t>
    <phoneticPr fontId="2" type="noConversion"/>
  </si>
  <si>
    <t>Agera RS</t>
    <phoneticPr fontId="2" type="noConversion"/>
  </si>
  <si>
    <t>agerars</t>
    <phoneticPr fontId="2" type="noConversion"/>
  </si>
  <si>
    <t>柯尼塞格</t>
    <phoneticPr fontId="2" type="noConversion"/>
  </si>
  <si>
    <t>环游世界</t>
    <phoneticPr fontId="2" type="noConversion"/>
  </si>
  <si>
    <t>Praga R1</t>
    <phoneticPr fontId="2" type="noConversion"/>
  </si>
  <si>
    <t>Praga</t>
    <phoneticPr fontId="2" type="noConversion"/>
  </si>
  <si>
    <t>3.8</t>
    <phoneticPr fontId="2" type="noConversion"/>
  </si>
  <si>
    <t>praga</t>
    <phoneticPr fontId="2" type="noConversion"/>
  </si>
  <si>
    <t>Boxster</t>
    <phoneticPr fontId="2" type="noConversion"/>
  </si>
  <si>
    <t>Porsche Boxster 25th</t>
    <phoneticPr fontId="2" type="noConversion"/>
  </si>
  <si>
    <t>boxster</t>
    <phoneticPr fontId="2" type="noConversion"/>
  </si>
  <si>
    <t>Ares</t>
    <phoneticPr fontId="2" type="noConversion"/>
  </si>
  <si>
    <t>01:16</t>
  </si>
  <si>
    <t>ares</t>
    <phoneticPr fontId="2" type="noConversion"/>
  </si>
  <si>
    <t>Peugeot 9x8</t>
    <phoneticPr fontId="2" type="noConversion"/>
  </si>
  <si>
    <t>9x8</t>
    <phoneticPr fontId="2" type="noConversion"/>
  </si>
  <si>
    <t>McLaren 650S GT3</t>
    <phoneticPr fontId="2" type="noConversion"/>
  </si>
  <si>
    <t>650S</t>
    <phoneticPr fontId="2" type="noConversion"/>
  </si>
  <si>
    <t>Chrysler ME412</t>
    <phoneticPr fontId="2" type="noConversion"/>
  </si>
  <si>
    <t>ME412</t>
    <phoneticPr fontId="2" type="noConversion"/>
  </si>
  <si>
    <t>Chrysler</t>
    <phoneticPr fontId="2" type="noConversion"/>
  </si>
  <si>
    <t>FF01</t>
    <phoneticPr fontId="2" type="noConversion"/>
  </si>
  <si>
    <t>Bolide</t>
    <phoneticPr fontId="2" type="noConversion"/>
  </si>
  <si>
    <t>650s</t>
    <phoneticPr fontId="2" type="noConversion"/>
  </si>
  <si>
    <t>me412</t>
    <phoneticPr fontId="2" type="noConversion"/>
  </si>
  <si>
    <t>ff01</t>
    <phoneticPr fontId="2" type="noConversion"/>
  </si>
  <si>
    <t>bolide</t>
    <phoneticPr fontId="2" type="noConversion"/>
  </si>
  <si>
    <t>保时捷</t>
    <phoneticPr fontId="2" type="noConversion"/>
  </si>
  <si>
    <t>克莱斯勒</t>
    <phoneticPr fontId="2" type="noConversion"/>
  </si>
  <si>
    <t>法拉第未来</t>
    <phoneticPr fontId="2" type="noConversion"/>
  </si>
  <si>
    <t>布加迪 玻璃龙</t>
    <phoneticPr fontId="2" type="noConversion"/>
  </si>
  <si>
    <t>冬日节</t>
    <phoneticPr fontId="2" type="noConversion"/>
  </si>
  <si>
    <t>梅奔BS</t>
    <phoneticPr fontId="2" type="noConversion"/>
  </si>
  <si>
    <t>3.9</t>
    <phoneticPr fontId="2" type="noConversion"/>
  </si>
  <si>
    <t>mbbs</t>
    <phoneticPr fontId="2" type="noConversion"/>
  </si>
  <si>
    <t>Ferrari F50</t>
    <phoneticPr fontId="2" type="noConversion"/>
  </si>
  <si>
    <t>F50</t>
    <phoneticPr fontId="2" type="noConversion"/>
  </si>
  <si>
    <t>f50</t>
    <phoneticPr fontId="2" type="noConversion"/>
  </si>
  <si>
    <t>McLaren 600LT Spider</t>
    <phoneticPr fontId="2" type="noConversion"/>
  </si>
  <si>
    <t>600lt</t>
    <phoneticPr fontId="2" type="noConversion"/>
  </si>
  <si>
    <t>Spania GTA 2015 GTA Spano</t>
    <phoneticPr fontId="2" type="noConversion"/>
  </si>
  <si>
    <t>Spano</t>
    <phoneticPr fontId="2" type="noConversion"/>
  </si>
  <si>
    <t>Spania GTA</t>
    <phoneticPr fontId="2" type="noConversion"/>
  </si>
  <si>
    <t>spano</t>
    <phoneticPr fontId="2" type="noConversion"/>
  </si>
  <si>
    <t>都林</t>
    <phoneticPr fontId="2" type="noConversion"/>
  </si>
  <si>
    <t>Torino Design</t>
    <phoneticPr fontId="2" type="noConversion"/>
  </si>
  <si>
    <t>torino</t>
    <phoneticPr fontId="2" type="noConversion"/>
  </si>
  <si>
    <t>D8 GTO</t>
    <phoneticPr fontId="2" type="noConversion"/>
  </si>
  <si>
    <t>Donkervoort</t>
    <phoneticPr fontId="2" type="noConversion"/>
  </si>
  <si>
    <t>d8</t>
    <phoneticPr fontId="2" type="noConversion"/>
  </si>
  <si>
    <t>道路测试</t>
    <phoneticPr fontId="2" type="noConversion"/>
  </si>
  <si>
    <t>拖拉机</t>
    <phoneticPr fontId="2" type="noConversion"/>
  </si>
  <si>
    <t>梅赛德斯 奔驰</t>
    <phoneticPr fontId="2" type="noConversion"/>
  </si>
  <si>
    <t>光之城</t>
    <phoneticPr fontId="2" type="noConversion"/>
  </si>
  <si>
    <t>Donkervoort D8 GTO Individual Series</t>
    <phoneticPr fontId="2" type="noConversion"/>
  </si>
  <si>
    <t>Revuelto</t>
    <phoneticPr fontId="2" type="noConversion"/>
  </si>
  <si>
    <t>4.0</t>
    <phoneticPr fontId="2" type="noConversion"/>
  </si>
  <si>
    <t>revuelto</t>
    <phoneticPr fontId="2" type="noConversion"/>
  </si>
  <si>
    <t>KTM X-BOW GTX</t>
    <phoneticPr fontId="2" type="noConversion"/>
  </si>
  <si>
    <t>GTX</t>
    <phoneticPr fontId="2" type="noConversion"/>
  </si>
  <si>
    <t>KTM</t>
    <phoneticPr fontId="2" type="noConversion"/>
  </si>
  <si>
    <t>gtx</t>
    <phoneticPr fontId="2" type="noConversion"/>
  </si>
  <si>
    <t>MC12</t>
    <phoneticPr fontId="2" type="noConversion"/>
  </si>
  <si>
    <t>mc12</t>
    <phoneticPr fontId="2" type="noConversion"/>
  </si>
  <si>
    <t>Kepler Motion</t>
    <phoneticPr fontId="2" type="noConversion"/>
  </si>
  <si>
    <t>开普勒</t>
    <phoneticPr fontId="2" type="noConversion"/>
  </si>
  <si>
    <t>Kepler</t>
    <phoneticPr fontId="2" type="noConversion"/>
  </si>
  <si>
    <t>motion</t>
    <phoneticPr fontId="2" type="noConversion"/>
  </si>
  <si>
    <t>XJR</t>
    <phoneticPr fontId="2" type="noConversion"/>
  </si>
  <si>
    <t>xjr</t>
    <phoneticPr fontId="2" type="noConversion"/>
  </si>
  <si>
    <t>Sorpasso</t>
    <phoneticPr fontId="2" type="noConversion"/>
  </si>
  <si>
    <t>FV Frangivento</t>
    <phoneticPr fontId="2" type="noConversion"/>
  </si>
  <si>
    <t>sorpasso</t>
    <phoneticPr fontId="2" type="noConversion"/>
  </si>
  <si>
    <t>CCXR</t>
    <phoneticPr fontId="2" type="noConversion"/>
  </si>
  <si>
    <t>ccxr</t>
    <phoneticPr fontId="2" type="noConversion"/>
  </si>
  <si>
    <t>特殊赛事</t>
    <phoneticPr fontId="2" type="noConversion"/>
  </si>
  <si>
    <t>大奖赛</t>
    <phoneticPr fontId="2" type="noConversion"/>
  </si>
  <si>
    <t>惊艳亮相</t>
    <phoneticPr fontId="2" type="noConversion"/>
  </si>
  <si>
    <t>特殊赛事</t>
    <phoneticPr fontId="2" type="noConversion"/>
  </si>
  <si>
    <t>通行证</t>
    <phoneticPr fontId="2" type="noConversion"/>
  </si>
  <si>
    <t>大奖赛</t>
    <phoneticPr fontId="2" type="noConversion"/>
  </si>
  <si>
    <t>柯尼塞格</t>
    <phoneticPr fontId="2" type="noConversion"/>
  </si>
  <si>
    <t>捷豹</t>
    <phoneticPr fontId="2" type="noConversion"/>
  </si>
  <si>
    <t>开普勒</t>
    <phoneticPr fontId="2" type="noConversion"/>
  </si>
  <si>
    <t>帕拉梅拉</t>
    <phoneticPr fontId="2" type="noConversion"/>
  </si>
  <si>
    <t>4.1</t>
    <phoneticPr fontId="2" type="noConversion"/>
  </si>
  <si>
    <t>panamera</t>
    <phoneticPr fontId="2" type="noConversion"/>
  </si>
  <si>
    <t>epic</t>
    <phoneticPr fontId="2" type="noConversion"/>
  </si>
  <si>
    <t>Mercedes-Benz CLK-GTR</t>
    <phoneticPr fontId="2" type="noConversion"/>
  </si>
  <si>
    <t>CLK</t>
    <phoneticPr fontId="2" type="noConversion"/>
  </si>
  <si>
    <t>clk</t>
    <phoneticPr fontId="2" type="noConversion"/>
  </si>
  <si>
    <t>Apollo EVO</t>
    <phoneticPr fontId="2" type="noConversion"/>
  </si>
  <si>
    <t>菠萝EVO</t>
    <phoneticPr fontId="2" type="noConversion"/>
  </si>
  <si>
    <t>apolloevo</t>
    <phoneticPr fontId="2" type="noConversion"/>
  </si>
  <si>
    <t>BMW M4 GT3</t>
    <phoneticPr fontId="2" type="noConversion"/>
  </si>
  <si>
    <t>M4 GT3</t>
    <phoneticPr fontId="2" type="noConversion"/>
  </si>
  <si>
    <t>m4gt3</t>
    <phoneticPr fontId="2" type="noConversion"/>
  </si>
  <si>
    <t>P72</t>
    <phoneticPr fontId="2" type="noConversion"/>
  </si>
  <si>
    <t>A</t>
    <phoneticPr fontId="2" type="noConversion"/>
  </si>
  <si>
    <t>p72</t>
    <phoneticPr fontId="2" type="noConversion"/>
  </si>
  <si>
    <t>935</t>
    <phoneticPr fontId="2" type="noConversion"/>
  </si>
  <si>
    <t>寻车</t>
    <phoneticPr fontId="2" type="noConversion"/>
  </si>
  <si>
    <t>通行证</t>
    <phoneticPr fontId="2" type="noConversion"/>
  </si>
  <si>
    <t>特殊赛事</t>
    <phoneticPr fontId="2" type="noConversion"/>
  </si>
  <si>
    <t>大奖赛</t>
    <phoneticPr fontId="2" type="noConversion"/>
  </si>
  <si>
    <t>保时捷</t>
    <phoneticPr fontId="2" type="noConversion"/>
  </si>
  <si>
    <t>战神</t>
    <phoneticPr fontId="2" type="noConversion"/>
  </si>
  <si>
    <t>梅赛德斯奔驰</t>
    <phoneticPr fontId="2" type="noConversion"/>
  </si>
  <si>
    <t>阿波罗</t>
    <phoneticPr fontId="2" type="noConversion"/>
  </si>
  <si>
    <t>宝马</t>
    <phoneticPr fontId="2" type="noConversion"/>
  </si>
  <si>
    <t>4.1</t>
    <phoneticPr fontId="2" type="noConversion"/>
  </si>
  <si>
    <t>漫游5周年</t>
    <phoneticPr fontId="2" type="noConversion"/>
  </si>
  <si>
    <t>4.1</t>
    <phoneticPr fontId="2" type="noConversion"/>
  </si>
  <si>
    <t>935</t>
    <phoneticPr fontId="2" type="noConversion"/>
  </si>
  <si>
    <t>Nissan 370Z Neon Edition</t>
    <phoneticPr fontId="2" type="noConversion"/>
  </si>
  <si>
    <t>370霓虹</t>
    <phoneticPr fontId="2" type="noConversion"/>
  </si>
  <si>
    <t>D</t>
    <phoneticPr fontId="2" type="noConversion"/>
  </si>
  <si>
    <t>370zneon</t>
    <phoneticPr fontId="2" type="noConversion"/>
  </si>
  <si>
    <t>rare</t>
    <phoneticPr fontId="2" type="noConversion"/>
  </si>
  <si>
    <t>4.2</t>
    <phoneticPr fontId="2" type="noConversion"/>
  </si>
  <si>
    <t>Jaguar XJR-15</t>
    <phoneticPr fontId="2" type="noConversion"/>
  </si>
  <si>
    <t>XJR15</t>
    <phoneticPr fontId="2" type="noConversion"/>
  </si>
  <si>
    <t>xjr-15</t>
    <phoneticPr fontId="2" type="noConversion"/>
  </si>
  <si>
    <t>solus</t>
    <phoneticPr fontId="2" type="noConversion"/>
  </si>
  <si>
    <t>Solus</t>
    <phoneticPr fontId="2" type="noConversion"/>
  </si>
  <si>
    <t>Noble M600 Speedster</t>
    <phoneticPr fontId="2" type="noConversion"/>
  </si>
  <si>
    <t>M600</t>
    <phoneticPr fontId="2" type="noConversion"/>
  </si>
  <si>
    <t>Noble</t>
    <phoneticPr fontId="2" type="noConversion"/>
  </si>
  <si>
    <t>m600</t>
    <phoneticPr fontId="2" type="noConversion"/>
  </si>
  <si>
    <t>epic</t>
    <phoneticPr fontId="2" type="noConversion"/>
  </si>
  <si>
    <t>萨林S7</t>
    <phoneticPr fontId="2" type="noConversion"/>
  </si>
  <si>
    <t>saleens7</t>
    <phoneticPr fontId="2" type="noConversion"/>
  </si>
  <si>
    <t>CC850</t>
    <phoneticPr fontId="2" type="noConversion"/>
  </si>
  <si>
    <t>cc850</t>
    <phoneticPr fontId="2" type="noConversion"/>
  </si>
  <si>
    <t>日产 尼桑</t>
    <phoneticPr fontId="2" type="noConversion"/>
  </si>
  <si>
    <t>捷豹</t>
    <phoneticPr fontId="2" type="noConversion"/>
  </si>
  <si>
    <t>迈凯伦</t>
    <phoneticPr fontId="2" type="noConversion"/>
  </si>
  <si>
    <t>诺贝尔</t>
    <phoneticPr fontId="2" type="noConversion"/>
  </si>
  <si>
    <t>赛麟</t>
    <phoneticPr fontId="2" type="noConversion"/>
  </si>
  <si>
    <t>特殊赛事</t>
    <phoneticPr fontId="2" type="noConversion"/>
  </si>
  <si>
    <t>4.2</t>
    <phoneticPr fontId="2" type="noConversion"/>
  </si>
  <si>
    <t>通行证</t>
    <phoneticPr fontId="2" type="noConversion"/>
  </si>
  <si>
    <t>联会赛事</t>
    <phoneticPr fontId="2" type="noConversion"/>
  </si>
  <si>
    <t>特殊赛事</t>
    <phoneticPr fontId="2" type="noConversion"/>
  </si>
  <si>
    <t>大奖赛</t>
    <phoneticPr fontId="2" type="noConversion"/>
  </si>
  <si>
    <t>联会赛事</t>
    <phoneticPr fontId="2" type="noConversion"/>
  </si>
  <si>
    <t>Vayanne</t>
    <phoneticPr fontId="2" type="noConversion"/>
  </si>
  <si>
    <t>Deus</t>
    <phoneticPr fontId="2" type="noConversion"/>
  </si>
  <si>
    <t>4.3</t>
    <phoneticPr fontId="2" type="noConversion"/>
  </si>
  <si>
    <t>vayanne</t>
    <phoneticPr fontId="2" type="noConversion"/>
  </si>
  <si>
    <t>300+</t>
    <phoneticPr fontId="2" type="noConversion"/>
  </si>
  <si>
    <t>Rimac Concept S</t>
    <phoneticPr fontId="2" type="noConversion"/>
  </si>
  <si>
    <t>CS</t>
    <phoneticPr fontId="2" type="noConversion"/>
  </si>
  <si>
    <t>cs</t>
    <phoneticPr fontId="2" type="noConversion"/>
  </si>
  <si>
    <t>电马</t>
    <phoneticPr fontId="2" type="noConversion"/>
  </si>
  <si>
    <t>e1400</t>
    <phoneticPr fontId="2" type="noConversion"/>
  </si>
  <si>
    <t>Mclaren Artura</t>
    <phoneticPr fontId="2" type="noConversion"/>
  </si>
  <si>
    <t>Artura</t>
    <phoneticPr fontId="2" type="noConversion"/>
  </si>
  <si>
    <t>artura</t>
    <phoneticPr fontId="2" type="noConversion"/>
  </si>
  <si>
    <t>Maserati MC20</t>
    <phoneticPr fontId="2" type="noConversion"/>
  </si>
  <si>
    <t>MC20</t>
    <phoneticPr fontId="2" type="noConversion"/>
  </si>
  <si>
    <t>mc20</t>
    <phoneticPr fontId="2" type="noConversion"/>
  </si>
  <si>
    <t>Hall of Flames</t>
    <phoneticPr fontId="2" type="noConversion"/>
  </si>
  <si>
    <t>New Tech</t>
    <phoneticPr fontId="2" type="noConversion"/>
  </si>
  <si>
    <t>冬王</t>
    <phoneticPr fontId="2" type="noConversion"/>
  </si>
  <si>
    <t>4.4</t>
    <phoneticPr fontId="2" type="noConversion"/>
  </si>
  <si>
    <t>节日花火</t>
    <phoneticPr fontId="2" type="noConversion"/>
  </si>
  <si>
    <t>Lamborghini Invencible</t>
    <phoneticPr fontId="2" type="noConversion"/>
  </si>
  <si>
    <t>4.4</t>
    <phoneticPr fontId="2" type="noConversion"/>
  </si>
  <si>
    <t>invencible</t>
    <phoneticPr fontId="2" type="noConversion"/>
  </si>
  <si>
    <t>通行证</t>
    <phoneticPr fontId="2" type="noConversion"/>
  </si>
  <si>
    <t>恶魔</t>
    <phoneticPr fontId="2" type="noConversion"/>
  </si>
  <si>
    <t>S</t>
    <phoneticPr fontId="2" type="noConversion"/>
  </si>
  <si>
    <t>Devel</t>
    <phoneticPr fontId="2" type="noConversion"/>
  </si>
  <si>
    <t>sixteen</t>
    <phoneticPr fontId="2" type="noConversion"/>
  </si>
  <si>
    <t>epic</t>
    <phoneticPr fontId="2" type="noConversion"/>
  </si>
  <si>
    <t>296</t>
    <phoneticPr fontId="2" type="noConversion"/>
  </si>
  <si>
    <t>大奖赛</t>
    <phoneticPr fontId="2" type="noConversion"/>
  </si>
  <si>
    <t>Aston Martin DBS GT Zagato</t>
    <phoneticPr fontId="2" type="noConversion"/>
  </si>
  <si>
    <t>Zagato</t>
    <phoneticPr fontId="2" type="noConversion"/>
  </si>
  <si>
    <t>联会赛事</t>
    <phoneticPr fontId="2" type="noConversion"/>
  </si>
  <si>
    <t>Ford Team Fordzilla P1</t>
    <phoneticPr fontId="2" type="noConversion"/>
  </si>
  <si>
    <t>福特P1</t>
    <phoneticPr fontId="2" type="noConversion"/>
  </si>
  <si>
    <t>Ford</t>
    <phoneticPr fontId="2" type="noConversion"/>
  </si>
  <si>
    <t>fordp1</t>
    <phoneticPr fontId="2" type="noConversion"/>
  </si>
  <si>
    <t>Mercedes-Benz 2022 Showcar Vision AMG</t>
    <phoneticPr fontId="2" type="noConversion"/>
  </si>
  <si>
    <t>Vision AMG</t>
    <phoneticPr fontId="2" type="noConversion"/>
  </si>
  <si>
    <t>C</t>
    <phoneticPr fontId="2" type="noConversion"/>
  </si>
  <si>
    <t>visionamg</t>
    <phoneticPr fontId="2" type="noConversion"/>
  </si>
  <si>
    <t>梅赛德斯奔驰</t>
    <phoneticPr fontId="2" type="noConversion"/>
  </si>
  <si>
    <t>法拉利</t>
    <phoneticPr fontId="2" type="noConversion"/>
  </si>
  <si>
    <t>阿斯顿马丁 火神</t>
    <phoneticPr fontId="2" type="noConversion"/>
  </si>
  <si>
    <t>十六</t>
    <phoneticPr fontId="2" type="noConversion"/>
  </si>
  <si>
    <t>级别杯</t>
    <phoneticPr fontId="2" type="noConversion"/>
  </si>
  <si>
    <t>天赐三菱</t>
    <phoneticPr fontId="2" type="noConversion"/>
  </si>
  <si>
    <t>NS红蓝贴纸</t>
    <phoneticPr fontId="2" type="noConversion"/>
  </si>
  <si>
    <t>可开合</t>
    <phoneticPr fontId="2" type="noConversion"/>
  </si>
  <si>
    <t>雪佛兰 科迈罗</t>
    <phoneticPr fontId="2" type="noConversion"/>
  </si>
  <si>
    <t>红币商店</t>
    <phoneticPr fontId="2" type="noConversion"/>
  </si>
  <si>
    <t>聆风 日产 尼桑</t>
    <phoneticPr fontId="2" type="noConversion"/>
  </si>
  <si>
    <t>屌丝龙</t>
    <phoneticPr fontId="2" type="noConversion"/>
  </si>
  <si>
    <t>道奇 挑战者</t>
    <phoneticPr fontId="2" type="noConversion"/>
  </si>
  <si>
    <t>id 达芬奇</t>
    <phoneticPr fontId="2" type="noConversion"/>
  </si>
  <si>
    <t>小莲花 路特斯</t>
    <phoneticPr fontId="2" type="noConversion"/>
  </si>
  <si>
    <t>福特 野马</t>
    <phoneticPr fontId="2" type="noConversion"/>
  </si>
  <si>
    <t>思域 宏达 本田</t>
    <phoneticPr fontId="2" type="noConversion"/>
  </si>
  <si>
    <t>Bentley Continental GT3🔑</t>
    <phoneticPr fontId="2" type="noConversion"/>
  </si>
  <si>
    <t>欧陆GT3</t>
    <phoneticPr fontId="2" type="noConversion"/>
  </si>
  <si>
    <t>马自达 风籁</t>
    <phoneticPr fontId="2" type="noConversion"/>
  </si>
  <si>
    <t>雪佛兰 克尔维特</t>
    <phoneticPr fontId="2" type="noConversion"/>
  </si>
  <si>
    <t>Lamborghini Huracan Super Trofeo Evo🔑</t>
    <phoneticPr fontId="2" type="noConversion"/>
  </si>
  <si>
    <t>兰博基尼 小小牛 飓风</t>
    <phoneticPr fontId="2" type="noConversion"/>
  </si>
  <si>
    <t>Volkswagen Electric R🔑</t>
    <phoneticPr fontId="2" type="noConversion"/>
  </si>
  <si>
    <t>Glickenhaus 004C🔑</t>
    <phoneticPr fontId="2" type="noConversion"/>
  </si>
  <si>
    <t>Ford Mustang Mach-E1400🔑</t>
    <phoneticPr fontId="2" type="noConversion"/>
  </si>
  <si>
    <t>道奇 送人头 挑战者</t>
    <phoneticPr fontId="2" type="noConversion"/>
  </si>
  <si>
    <t>宝马3.0</t>
    <phoneticPr fontId="2" type="noConversion"/>
  </si>
  <si>
    <t>路特斯 大莲花</t>
    <phoneticPr fontId="2" type="noConversion"/>
  </si>
  <si>
    <t>独家赛事</t>
    <phoneticPr fontId="2" type="noConversion"/>
  </si>
  <si>
    <t>道奇 C蛇 蝰蛇</t>
    <phoneticPr fontId="2" type="noConversion"/>
  </si>
  <si>
    <t>福特 大野马 阿巴</t>
    <phoneticPr fontId="2" type="noConversion"/>
  </si>
  <si>
    <t>氢</t>
    <phoneticPr fontId="2" type="noConversion"/>
  </si>
  <si>
    <t>ass 斯卡洛</t>
    <phoneticPr fontId="2" type="noConversion"/>
  </si>
  <si>
    <t>讴歌</t>
    <phoneticPr fontId="2" type="noConversion"/>
  </si>
  <si>
    <t>玛莎拉蒂</t>
    <phoneticPr fontId="2" type="noConversion"/>
  </si>
  <si>
    <t>Renault R.S. 01🔑</t>
    <phoneticPr fontId="2" type="noConversion"/>
  </si>
  <si>
    <t>雷诺rs01</t>
    <phoneticPr fontId="2" type="noConversion"/>
  </si>
  <si>
    <t>Acura NSX GT3 EVO🔑</t>
    <phoneticPr fontId="2" type="noConversion"/>
  </si>
  <si>
    <t>C萎 剃刀</t>
    <phoneticPr fontId="2" type="noConversion"/>
  </si>
  <si>
    <t>Maserati MC12🔑</t>
    <phoneticPr fontId="2" type="noConversion"/>
  </si>
  <si>
    <t>宾利</t>
    <phoneticPr fontId="2" type="noConversion"/>
  </si>
  <si>
    <t>Lamborghini Miura Concept🔑</t>
    <phoneticPr fontId="2" type="noConversion"/>
  </si>
  <si>
    <t>雪佛兰 克尔维特 黄貂鱼 C8</t>
    <phoneticPr fontId="2" type="noConversion"/>
  </si>
  <si>
    <t>Brabham BT62🔑</t>
    <phoneticPr fontId="2" type="noConversion"/>
  </si>
  <si>
    <t>Ferrari 599XX EVO🔑</t>
    <phoneticPr fontId="2" type="noConversion"/>
  </si>
  <si>
    <t>Ares S1🔑</t>
    <phoneticPr fontId="2" type="noConversion"/>
  </si>
  <si>
    <t>波兰车</t>
    <phoneticPr fontId="2" type="noConversion"/>
  </si>
  <si>
    <t>Bugatti EB110🔑</t>
    <phoneticPr fontId="2" type="noConversion"/>
  </si>
  <si>
    <t>Porsche Panamera Turbo S🔑</t>
    <phoneticPr fontId="2" type="noConversion"/>
  </si>
  <si>
    <t>兰博基尼 盖拉多</t>
    <phoneticPr fontId="2" type="noConversion"/>
  </si>
  <si>
    <t>Ferrari 296 GTB🔑</t>
    <phoneticPr fontId="2" type="noConversion"/>
  </si>
  <si>
    <t>Mercedes-Benz Mercedes-AMG GT Black Series🔑</t>
    <phoneticPr fontId="2" type="noConversion"/>
  </si>
  <si>
    <t>XBOX1款，ROG2款，抖音1款</t>
    <phoneticPr fontId="2" type="noConversion"/>
  </si>
  <si>
    <t>福特 极速是爹</t>
    <phoneticPr fontId="2" type="noConversion"/>
  </si>
  <si>
    <t>每日任务</t>
    <phoneticPr fontId="2" type="noConversion"/>
  </si>
  <si>
    <t>蓝牛 牛A 兰博基尼</t>
    <phoneticPr fontId="2" type="noConversion"/>
  </si>
  <si>
    <t>法拉利 罗马</t>
    <phoneticPr fontId="2" type="noConversion"/>
  </si>
  <si>
    <t>凯迪拉克 塞恩</t>
    <phoneticPr fontId="2" type="noConversion"/>
  </si>
  <si>
    <t>福特 mk2</t>
    <phoneticPr fontId="2" type="noConversion"/>
  </si>
  <si>
    <t>id 假牛</t>
    <phoneticPr fontId="2" type="noConversion"/>
  </si>
  <si>
    <t>Arash AF8 Falcon Edition🔑</t>
    <phoneticPr fontId="2" type="noConversion"/>
  </si>
  <si>
    <t>Nissan R390 GT1🔑</t>
    <phoneticPr fontId="2" type="noConversion"/>
  </si>
  <si>
    <t>法拉利 土豆粉 掏大粪</t>
    <phoneticPr fontId="2" type="noConversion"/>
  </si>
  <si>
    <t>兰博基尼 蝙蝠</t>
    <phoneticPr fontId="2" type="noConversion"/>
  </si>
  <si>
    <t>雪佛兰 克尔维特 cgs 五菱</t>
    <phoneticPr fontId="2" type="noConversion"/>
  </si>
  <si>
    <t>传奇商店</t>
    <phoneticPr fontId="2" type="noConversion"/>
  </si>
  <si>
    <t>阿波罗 菠萝</t>
    <phoneticPr fontId="2" type="noConversion"/>
  </si>
  <si>
    <t>Lamborghini Reventon Roadster🔑</t>
    <phoneticPr fontId="2" type="noConversion"/>
  </si>
  <si>
    <t>法拉利 恩佐</t>
    <phoneticPr fontId="2" type="noConversion"/>
  </si>
  <si>
    <t>多人</t>
    <phoneticPr fontId="2" type="noConversion"/>
  </si>
  <si>
    <t>阿斯顿马丁 大鼻屎</t>
    <phoneticPr fontId="2" type="noConversion"/>
  </si>
  <si>
    <t>Lamborghini Essenza SCV12🔑</t>
    <phoneticPr fontId="2" type="noConversion"/>
  </si>
  <si>
    <t>是人都有 4109 飓风 小牛 兰博基尼</t>
    <phoneticPr fontId="2" type="noConversion"/>
  </si>
  <si>
    <t>保时捷 卡雷拉</t>
    <phoneticPr fontId="2" type="noConversion"/>
  </si>
  <si>
    <t>日产 尼桑 id</t>
    <phoneticPr fontId="2" type="noConversion"/>
  </si>
  <si>
    <t>Zenvo TSR-S🔑</t>
    <phoneticPr fontId="2" type="noConversion"/>
  </si>
  <si>
    <t>小自燃</t>
    <phoneticPr fontId="2" type="noConversion"/>
  </si>
  <si>
    <t>商店礼包</t>
    <phoneticPr fontId="2" type="noConversion"/>
  </si>
  <si>
    <t>保时捷 绿蛙</t>
    <phoneticPr fontId="2" type="noConversion"/>
  </si>
  <si>
    <t>路特斯 电莲花</t>
    <phoneticPr fontId="2" type="noConversion"/>
  </si>
  <si>
    <t>Volkswagen W12 Coupe🔑</t>
    <phoneticPr fontId="2" type="noConversion"/>
  </si>
  <si>
    <t>Lamborghini Revuelto🔑</t>
    <phoneticPr fontId="2" type="noConversion"/>
  </si>
  <si>
    <t>日产 尼桑 GTR</t>
    <phoneticPr fontId="2" type="noConversion"/>
  </si>
  <si>
    <t>蔚来</t>
    <phoneticPr fontId="2" type="noConversion"/>
  </si>
  <si>
    <t>法拉利 勾</t>
    <phoneticPr fontId="2" type="noConversion"/>
  </si>
  <si>
    <t>道奇 蝰蛇 紫蛇 A蛇</t>
    <phoneticPr fontId="2" type="noConversion"/>
  </si>
  <si>
    <t>法拉利 拉法</t>
    <phoneticPr fontId="2" type="noConversion"/>
  </si>
  <si>
    <t>Pagani Zonda HP Barchetta🔑</t>
    <phoneticPr fontId="2" type="noConversion"/>
  </si>
  <si>
    <t>帕加尼</t>
    <phoneticPr fontId="2" type="noConversion"/>
  </si>
  <si>
    <t>兰博基尼 大牛 埃文塔多</t>
    <phoneticPr fontId="2" type="noConversion"/>
  </si>
  <si>
    <t>法拉利 超快 超级快 超速</t>
    <phoneticPr fontId="2" type="noConversion"/>
  </si>
  <si>
    <t>LEGO Technic Mclaren Senna GTR™🔑</t>
    <phoneticPr fontId="2" type="noConversion"/>
  </si>
  <si>
    <t>乐高塞纳</t>
    <phoneticPr fontId="2" type="noConversion"/>
  </si>
  <si>
    <t>叶问 甄子丹 1v10</t>
    <phoneticPr fontId="2" type="noConversion"/>
  </si>
  <si>
    <t>万达</t>
    <phoneticPr fontId="2" type="noConversion"/>
  </si>
  <si>
    <t>兰博基尼 埃文塔多 avj</t>
    <phoneticPr fontId="2" type="noConversion"/>
  </si>
  <si>
    <t>大狮子 标致</t>
    <phoneticPr fontId="2" type="noConversion"/>
  </si>
  <si>
    <t>Pagani Zonda R🔑</t>
    <phoneticPr fontId="2" type="noConversion"/>
  </si>
  <si>
    <t>雪铁龙</t>
    <phoneticPr fontId="2" type="noConversion"/>
  </si>
  <si>
    <t>Porsche 935 (2019)🔑</t>
    <phoneticPr fontId="2" type="noConversion"/>
  </si>
  <si>
    <t>阿斯顿马丁 维克多</t>
    <phoneticPr fontId="2" type="noConversion"/>
  </si>
  <si>
    <t>Clash商店</t>
    <phoneticPr fontId="2" type="noConversion"/>
  </si>
  <si>
    <t>法拉利 黑拉法 敞篷拉法</t>
    <phoneticPr fontId="2" type="noConversion"/>
  </si>
  <si>
    <t>Lamborghini SC20🔑</t>
    <phoneticPr fontId="2" type="noConversion"/>
  </si>
  <si>
    <t>阿卡龙</t>
    <phoneticPr fontId="2" type="noConversion"/>
  </si>
  <si>
    <t>泰克鲁斯</t>
    <phoneticPr fontId="2" type="noConversion"/>
  </si>
  <si>
    <t>阿斯顿马丁 英灵殿</t>
    <phoneticPr fontId="2" type="noConversion"/>
  </si>
  <si>
    <t>Jaguar XJR-9🔑</t>
    <phoneticPr fontId="2" type="noConversion"/>
  </si>
  <si>
    <t>兰博基尼 百年牛 C霸</t>
    <phoneticPr fontId="2" type="noConversion"/>
  </si>
  <si>
    <t>法拉利 马王 fxxk</t>
    <phoneticPr fontId="2" type="noConversion"/>
  </si>
  <si>
    <t>狼崽 莱肯</t>
    <phoneticPr fontId="2" type="noConversion"/>
  </si>
  <si>
    <t>Raesr Tachyon Speed🔑</t>
    <phoneticPr fontId="2" type="noConversion"/>
  </si>
  <si>
    <t>兰博基尼 毒药</t>
    <phoneticPr fontId="2" type="noConversion"/>
  </si>
  <si>
    <t>兰博基尼 自私</t>
    <phoneticPr fontId="2" type="noConversion"/>
  </si>
  <si>
    <t>法拉利 顺丰</t>
    <phoneticPr fontId="2" type="noConversion"/>
  </si>
  <si>
    <t>FV Frangivento Sorpasso GT3🔑</t>
    <phoneticPr fontId="2" type="noConversion"/>
  </si>
  <si>
    <t>迈凯伦 塞纳</t>
    <phoneticPr fontId="2" type="noConversion"/>
  </si>
  <si>
    <t>布加迪 威龙 威航</t>
    <phoneticPr fontId="2" type="noConversion"/>
  </si>
  <si>
    <t>兰博基尼 千年牛 电牛</t>
    <phoneticPr fontId="2" type="noConversion"/>
  </si>
  <si>
    <t>芬尼尔 狼王</t>
    <phoneticPr fontId="2" type="noConversion"/>
  </si>
  <si>
    <t>阿斯顿马丁 女武神</t>
    <phoneticPr fontId="2" type="noConversion"/>
  </si>
  <si>
    <t>自燃</t>
    <phoneticPr fontId="2" type="noConversion"/>
  </si>
  <si>
    <t>巴蒂斯塔 秋王</t>
    <phoneticPr fontId="2" type="noConversion"/>
  </si>
  <si>
    <t>迈凯伦 速尾 速度尾巴</t>
    <phoneticPr fontId="2" type="noConversion"/>
  </si>
  <si>
    <t>柯尼塞格 统治 雷旮旯</t>
    <phoneticPr fontId="2" type="noConversion"/>
  </si>
  <si>
    <t>Saleen S7 Twin Turbo🔑</t>
    <phoneticPr fontId="2" type="noConversion"/>
  </si>
  <si>
    <t>Ultima RS🔑</t>
    <phoneticPr fontId="2" type="noConversion"/>
  </si>
  <si>
    <t>兰博基尼 西安</t>
    <phoneticPr fontId="2" type="noConversion"/>
  </si>
  <si>
    <t>地狱火 QQ飞车</t>
    <phoneticPr fontId="2" type="noConversion"/>
  </si>
  <si>
    <t>Torino Design Super Sport🔑</t>
    <phoneticPr fontId="2" type="noConversion"/>
  </si>
  <si>
    <t>布加迪 胖龙 肥龙 奇龙 凯龙</t>
    <phoneticPr fontId="2" type="noConversion"/>
  </si>
  <si>
    <t>鞋拔子 鼻息肉</t>
    <phoneticPr fontId="2" type="noConversion"/>
  </si>
  <si>
    <t>布加迪 三万老大爷</t>
    <phoneticPr fontId="2" type="noConversion"/>
  </si>
  <si>
    <t>皇后 马赞蒂</t>
    <phoneticPr fontId="2" type="noConversion"/>
  </si>
  <si>
    <t>百万马力 万兆wate</t>
    <phoneticPr fontId="2" type="noConversion"/>
  </si>
  <si>
    <t>柯尼塞格 杰哥</t>
    <phoneticPr fontId="2" type="noConversion"/>
  </si>
  <si>
    <t>Rimac Nevera🔑</t>
    <phoneticPr fontId="2" type="noConversion"/>
  </si>
  <si>
    <t>SSC Tuatara🔑</t>
    <phoneticPr fontId="2" type="noConversion"/>
  </si>
  <si>
    <t>Bugatti Chiron Super Sport 300+🔑</t>
    <phoneticPr fontId="2" type="noConversion"/>
  </si>
  <si>
    <t>Koenigsegg CCXR🔑</t>
    <phoneticPr fontId="2" type="noConversion"/>
  </si>
  <si>
    <t>Bugatti LA Voiture Noire🔑</t>
    <phoneticPr fontId="2" type="noConversion"/>
  </si>
  <si>
    <t>Deus Vayanne🔑</t>
    <phoneticPr fontId="2" type="noConversion"/>
  </si>
  <si>
    <t>Koenigsegg Gemera🔑</t>
    <phoneticPr fontId="2" type="noConversion"/>
  </si>
  <si>
    <t>轩尼诗 毒液</t>
    <phoneticPr fontId="2" type="noConversion"/>
  </si>
  <si>
    <t>Koenigsegg CC850🔑</t>
    <phoneticPr fontId="2" type="noConversion"/>
  </si>
  <si>
    <t>Bugatti Bolide🔑</t>
    <phoneticPr fontId="2" type="noConversion"/>
  </si>
  <si>
    <t>品质</t>
    <phoneticPr fontId="2" type="noConversion"/>
  </si>
  <si>
    <t>卡牌包</t>
    <phoneticPr fontId="2" type="noConversion"/>
  </si>
  <si>
    <t>氮速</t>
    <phoneticPr fontId="2" type="noConversion"/>
  </si>
  <si>
    <t>蓝速</t>
    <phoneticPr fontId="2" type="noConversion"/>
  </si>
  <si>
    <t>空速</t>
    <phoneticPr fontId="2" type="noConversion"/>
  </si>
  <si>
    <t>获取方式</t>
    <phoneticPr fontId="2" type="noConversion"/>
  </si>
  <si>
    <t>获取途径</t>
  </si>
  <si>
    <t>特性</t>
  </si>
  <si>
    <t>0改面板数据</t>
    <phoneticPr fontId="2" type="noConversion"/>
  </si>
  <si>
    <t>增量</t>
    <phoneticPr fontId="2" type="noConversion"/>
  </si>
  <si>
    <t>战利品</t>
  </si>
  <si>
    <t>每日任务</t>
  </si>
  <si>
    <t>级别杯</t>
  </si>
  <si>
    <t>传奇商店</t>
  </si>
  <si>
    <t>独家赛事</t>
  </si>
  <si>
    <t>寻车</t>
  </si>
  <si>
    <t>通行证</t>
  </si>
  <si>
    <t>惊艳亮相</t>
  </si>
  <si>
    <t>经典多人</t>
  </si>
  <si>
    <t>1V1多人</t>
  </si>
  <si>
    <t>特殊赛事</t>
  </si>
  <si>
    <t>大奖赛</t>
  </si>
  <si>
    <t>联会赛事</t>
  </si>
  <si>
    <t>钥匙</t>
  </si>
  <si>
    <t>贴纸</t>
  </si>
  <si>
    <t>独占贴纸</t>
  </si>
  <si>
    <t>外观套件</t>
  </si>
  <si>
    <t>敞篷</t>
  </si>
  <si>
    <t>氮气特效</t>
  </si>
  <si>
    <t>商店金卡</t>
  </si>
  <si>
    <t>关键词</t>
    <phoneticPr fontId="2" type="noConversion"/>
  </si>
  <si>
    <t>固定途径</t>
    <phoneticPr fontId="2" type="noConversion"/>
  </si>
  <si>
    <t>不太可能</t>
    <phoneticPr fontId="2" type="noConversion"/>
  </si>
  <si>
    <t>伪离散</t>
    <phoneticPr fontId="2" type="noConversion"/>
  </si>
  <si>
    <t>离散</t>
    <phoneticPr fontId="2" type="noConversion"/>
  </si>
  <si>
    <t>Jaguar XE SV Project 8</t>
    <phoneticPr fontId="2" type="noConversion"/>
  </si>
  <si>
    <t>STO</t>
    <phoneticPr fontId="2" type="noConversion"/>
  </si>
  <si>
    <t>4.5</t>
    <phoneticPr fontId="2" type="noConversion"/>
  </si>
  <si>
    <t>sto</t>
    <phoneticPr fontId="2" type="noConversion"/>
  </si>
  <si>
    <t>戴通纳SP3</t>
    <phoneticPr fontId="2" type="noConversion"/>
  </si>
  <si>
    <t>daytonasp3</t>
    <phoneticPr fontId="2" type="noConversion"/>
  </si>
  <si>
    <t>乌托邦</t>
    <phoneticPr fontId="2" type="noConversion"/>
  </si>
  <si>
    <t>utopia</t>
    <phoneticPr fontId="2" type="noConversion"/>
  </si>
  <si>
    <t>Giulia</t>
    <phoneticPr fontId="2" type="noConversion"/>
  </si>
  <si>
    <t>Alfa Romeo</t>
    <phoneticPr fontId="2" type="noConversion"/>
  </si>
  <si>
    <t>giulia</t>
    <phoneticPr fontId="2" type="noConversion"/>
  </si>
  <si>
    <t>ATS Automobili GT</t>
    <phoneticPr fontId="2" type="noConversion"/>
  </si>
  <si>
    <t>ATS GT</t>
    <phoneticPr fontId="2" type="noConversion"/>
  </si>
  <si>
    <t>atsgt</t>
    <phoneticPr fontId="2" type="noConversion"/>
  </si>
  <si>
    <t>霓虹狼崽</t>
    <phoneticPr fontId="2" type="noConversion"/>
  </si>
  <si>
    <t>lykanneon</t>
    <phoneticPr fontId="2" type="noConversion"/>
  </si>
  <si>
    <t>Formula E Gen 2 Asphalt Edition</t>
    <phoneticPr fontId="2" type="noConversion"/>
  </si>
  <si>
    <t>Formula E</t>
    <phoneticPr fontId="2" type="noConversion"/>
  </si>
  <si>
    <t>fegen2</t>
    <phoneticPr fontId="2" type="noConversion"/>
  </si>
  <si>
    <t>限时赛事</t>
    <phoneticPr fontId="2" type="noConversion"/>
  </si>
  <si>
    <t>特殊寻猎</t>
    <phoneticPr fontId="2" type="noConversion"/>
  </si>
  <si>
    <t>中东狼</t>
    <phoneticPr fontId="2" type="noConversion"/>
  </si>
  <si>
    <t>fw</t>
    <phoneticPr fontId="2" type="noConversion"/>
  </si>
  <si>
    <t>兰博基尼 飓风</t>
    <phoneticPr fontId="2" type="noConversion"/>
  </si>
  <si>
    <t>电动方程式</t>
    <phoneticPr fontId="2" type="noConversion"/>
  </si>
  <si>
    <t>福特野马</t>
    <phoneticPr fontId="2" type="noConversion"/>
  </si>
  <si>
    <t>阿尔法罗密欧</t>
    <phoneticPr fontId="2" type="noConversion"/>
  </si>
  <si>
    <t>Italian Revolution</t>
    <phoneticPr fontId="2" type="noConversion"/>
  </si>
  <si>
    <r>
      <t>Chevrolet Corvette C7.R</t>
    </r>
    <r>
      <rPr>
        <sz val="12"/>
        <rFont val="Segoe UI Emoji"/>
        <family val="2"/>
      </rPr>
      <t>🔑</t>
    </r>
    <phoneticPr fontId="2" type="noConversion"/>
  </si>
  <si>
    <r>
      <t>Ferrari Daytona SP3</t>
    </r>
    <r>
      <rPr>
        <sz val="12"/>
        <rFont val="Segoe UI Symbol"/>
        <family val="1"/>
      </rPr>
      <t>🔑</t>
    </r>
    <phoneticPr fontId="2" type="noConversion"/>
  </si>
  <si>
    <r>
      <t>Pagani Utopia Coupe</t>
    </r>
    <r>
      <rPr>
        <sz val="12"/>
        <rFont val="Segoe UI Symbol"/>
        <family val="1"/>
      </rPr>
      <t>🔑</t>
    </r>
    <phoneticPr fontId="2" type="noConversion"/>
  </si>
  <si>
    <r>
      <t>Alfa Romeo Giulia GTAm</t>
    </r>
    <r>
      <rPr>
        <sz val="12"/>
        <rFont val="Segoe UI Symbol"/>
        <family val="1"/>
      </rPr>
      <t>🔑</t>
    </r>
    <phoneticPr fontId="2" type="noConversion"/>
  </si>
  <si>
    <t>Lamborghini Huracan STO</t>
    <phoneticPr fontId="2" type="noConversion"/>
  </si>
  <si>
    <t>超频</t>
    <phoneticPr fontId="2" type="noConversion"/>
  </si>
  <si>
    <t>超频幅度</t>
    <phoneticPr fontId="2" type="noConversion"/>
  </si>
  <si>
    <t>超频-辅助计算</t>
    <phoneticPr fontId="2" type="noConversion"/>
  </si>
  <si>
    <t>s</t>
    <phoneticPr fontId="2" type="noConversion"/>
  </si>
  <si>
    <t>overRank</t>
    <phoneticPr fontId="2" type="noConversion"/>
  </si>
  <si>
    <t>overHandling</t>
    <phoneticPr fontId="2" type="noConversion"/>
  </si>
  <si>
    <t>overNitro</t>
    <phoneticPr fontId="2" type="noConversion"/>
  </si>
  <si>
    <t>overAcceleration</t>
    <phoneticPr fontId="2" type="noConversion"/>
  </si>
  <si>
    <t>overTopSpeed</t>
    <phoneticPr fontId="2" type="noConversion"/>
  </si>
  <si>
    <t>Clash</t>
    <phoneticPr fontId="2" type="noConversion"/>
  </si>
  <si>
    <t>特殊赛事</t>
    <phoneticPr fontId="2" type="noConversion"/>
  </si>
  <si>
    <t>zagato</t>
    <phoneticPr fontId="2" type="noConversion"/>
  </si>
  <si>
    <t>Zenvo Aurora Tur</t>
    <phoneticPr fontId="2" type="noConversion"/>
  </si>
  <si>
    <t>Tur</t>
    <phoneticPr fontId="2" type="noConversion"/>
  </si>
  <si>
    <t>4.6</t>
    <phoneticPr fontId="2" type="noConversion"/>
  </si>
  <si>
    <t>tur</t>
    <phoneticPr fontId="2" type="noConversion"/>
  </si>
  <si>
    <t>特殊赛事</t>
    <phoneticPr fontId="2" type="noConversion"/>
  </si>
  <si>
    <t>Asfane</t>
    <phoneticPr fontId="2" type="noConversion"/>
  </si>
  <si>
    <t>asfane</t>
    <phoneticPr fontId="2" type="noConversion"/>
  </si>
  <si>
    <t>Porsche 911 Carrera RS 3.8</t>
    <phoneticPr fontId="2" type="noConversion"/>
  </si>
  <si>
    <t>Carrera RS</t>
    <phoneticPr fontId="2" type="noConversion"/>
  </si>
  <si>
    <t>SC63</t>
    <phoneticPr fontId="2" type="noConversion"/>
  </si>
  <si>
    <t>B</t>
    <phoneticPr fontId="2" type="noConversion"/>
  </si>
  <si>
    <t>sc63</t>
    <phoneticPr fontId="2" type="noConversion"/>
  </si>
  <si>
    <t>通行证</t>
    <phoneticPr fontId="2" type="noConversion"/>
  </si>
  <si>
    <t>Aston Martin Vantage V12 2022</t>
    <phoneticPr fontId="2" type="noConversion"/>
  </si>
  <si>
    <t>Vantage</t>
    <phoneticPr fontId="2" type="noConversion"/>
  </si>
  <si>
    <t>D</t>
    <phoneticPr fontId="2" type="noConversion"/>
  </si>
  <si>
    <t>大奖赛</t>
    <phoneticPr fontId="2" type="noConversion"/>
  </si>
  <si>
    <t>阿斯顿马丁</t>
    <phoneticPr fontId="2" type="noConversion"/>
  </si>
  <si>
    <t>De Tomaso P900</t>
    <phoneticPr fontId="2" type="noConversion"/>
  </si>
  <si>
    <t>P900</t>
    <phoneticPr fontId="2" type="noConversion"/>
  </si>
  <si>
    <t>C</t>
    <phoneticPr fontId="2" type="noConversion"/>
  </si>
  <si>
    <t>De Tomaso</t>
    <phoneticPr fontId="2" type="noConversion"/>
  </si>
  <si>
    <t>p900</t>
    <phoneticPr fontId="2" type="noConversion"/>
  </si>
  <si>
    <t>寻车</t>
    <phoneticPr fontId="2" type="noConversion"/>
  </si>
  <si>
    <t>vantage</t>
    <phoneticPr fontId="2" type="noConversion"/>
  </si>
  <si>
    <t>carrerars</t>
    <phoneticPr fontId="2" type="noConversion"/>
  </si>
  <si>
    <t>4.6</t>
    <phoneticPr fontId="2" type="noConversion"/>
  </si>
  <si>
    <t>West to East</t>
    <phoneticPr fontId="2" type="noConversion"/>
  </si>
  <si>
    <t>批次</t>
    <phoneticPr fontId="2" type="noConversion"/>
  </si>
  <si>
    <t>hommage</t>
    <phoneticPr fontId="2" type="noConversion"/>
  </si>
  <si>
    <t>chiron300</t>
    <phoneticPr fontId="2" type="noConversion"/>
  </si>
  <si>
    <t>uncommonPartCost</t>
    <phoneticPr fontId="2" type="noConversion"/>
  </si>
  <si>
    <t>MC20 GT2</t>
    <phoneticPr fontId="2" type="noConversion"/>
  </si>
  <si>
    <t>mc20gt2</t>
    <phoneticPr fontId="2" type="noConversion"/>
  </si>
  <si>
    <t>Aston Martin DB12</t>
    <phoneticPr fontId="2" type="noConversion"/>
  </si>
  <si>
    <t>DB12</t>
    <phoneticPr fontId="2" type="noConversion"/>
  </si>
  <si>
    <t>4.7</t>
    <phoneticPr fontId="2" type="noConversion"/>
  </si>
  <si>
    <t>db12</t>
    <phoneticPr fontId="2" type="noConversion"/>
  </si>
  <si>
    <t>ER9</t>
    <phoneticPr fontId="2" type="noConversion"/>
  </si>
  <si>
    <t>er9</t>
    <phoneticPr fontId="2" type="noConversion"/>
  </si>
  <si>
    <t>Mcmurtry Speirling</t>
    <phoneticPr fontId="2" type="noConversion"/>
  </si>
  <si>
    <t>Speirling</t>
    <phoneticPr fontId="2" type="noConversion"/>
  </si>
  <si>
    <t>Mcmurtry</t>
    <phoneticPr fontId="2" type="noConversion"/>
  </si>
  <si>
    <t>speirling</t>
    <phoneticPr fontId="2" type="noConversion"/>
  </si>
  <si>
    <t>Nissan GT-R Neon Edition</t>
    <phoneticPr fontId="2" type="noConversion"/>
  </si>
  <si>
    <t>霓虹GTR</t>
    <phoneticPr fontId="2" type="noConversion"/>
  </si>
  <si>
    <t>gtrneon</t>
    <phoneticPr fontId="2" type="noConversion"/>
  </si>
  <si>
    <t>路特斯莲花</t>
    <phoneticPr fontId="2" type="noConversion"/>
  </si>
  <si>
    <t>日产尼桑</t>
    <phoneticPr fontId="2" type="noConversion"/>
  </si>
  <si>
    <t>Supercharged</t>
    <phoneticPr fontId="2" type="noConversion"/>
  </si>
  <si>
    <t>Porsche Mission R</t>
    <phoneticPr fontId="2" type="noConversion"/>
  </si>
  <si>
    <t>MissionR</t>
    <phoneticPr fontId="2" type="noConversion"/>
  </si>
  <si>
    <t>missionr</t>
    <phoneticPr fontId="2" type="noConversion"/>
  </si>
  <si>
    <t>Ford Mustang RTR Spec 5 10th Anniv.</t>
    <phoneticPr fontId="2" type="noConversion"/>
  </si>
  <si>
    <t>RTR</t>
    <phoneticPr fontId="2" type="noConversion"/>
  </si>
  <si>
    <t>Ford</t>
    <phoneticPr fontId="2" type="noConversion"/>
  </si>
  <si>
    <t>rtr</t>
    <phoneticPr fontId="2" type="noConversion"/>
  </si>
  <si>
    <t>Ford GT Frankie Edition</t>
    <phoneticPr fontId="2" type="noConversion"/>
  </si>
  <si>
    <t>GTFE</t>
    <phoneticPr fontId="2" type="noConversion"/>
  </si>
  <si>
    <t>gtfe</t>
    <phoneticPr fontId="2" type="noConversion"/>
  </si>
  <si>
    <t>Ferrari SF90 XX Stradale</t>
    <phoneticPr fontId="2" type="noConversion"/>
  </si>
  <si>
    <t>SF90XX</t>
    <phoneticPr fontId="2" type="noConversion"/>
  </si>
  <si>
    <t>sf90xx</t>
    <phoneticPr fontId="2" type="noConversion"/>
  </si>
  <si>
    <t>Autentica</t>
    <phoneticPr fontId="2" type="noConversion"/>
  </si>
  <si>
    <t>autentica</t>
    <phoneticPr fontId="2" type="noConversion"/>
  </si>
  <si>
    <t>Bugatti Chiron Pur Sport</t>
    <phoneticPr fontId="2" type="noConversion"/>
  </si>
  <si>
    <t>PS龙</t>
    <phoneticPr fontId="2" type="noConversion"/>
  </si>
  <si>
    <t>pursport</t>
    <phoneticPr fontId="2" type="noConversion"/>
  </si>
  <si>
    <t>Absolut</t>
    <phoneticPr fontId="2" type="noConversion"/>
  </si>
  <si>
    <t>absolut</t>
    <phoneticPr fontId="2" type="noConversion"/>
  </si>
  <si>
    <t>联会赛事</t>
    <phoneticPr fontId="2" type="noConversion"/>
  </si>
  <si>
    <t>大奖赛</t>
    <phoneticPr fontId="2" type="noConversion"/>
  </si>
  <si>
    <t>特殊赛事</t>
    <phoneticPr fontId="2" type="noConversion"/>
  </si>
  <si>
    <t>专属赛事</t>
    <phoneticPr fontId="2" type="noConversion"/>
  </si>
  <si>
    <t>传奇集结</t>
    <phoneticPr fontId="2" type="noConversion"/>
  </si>
  <si>
    <t>柯尼塞格 杰皇</t>
    <phoneticPr fontId="2" type="noConversion"/>
  </si>
  <si>
    <t>极光</t>
    <phoneticPr fontId="2" type="noConversion"/>
  </si>
  <si>
    <t>神秘组织</t>
    <phoneticPr fontId="2" type="noConversion"/>
  </si>
  <si>
    <t>狼崽霓虹</t>
    <phoneticPr fontId="2" type="noConversion"/>
  </si>
  <si>
    <t>兰博基尼</t>
    <phoneticPr fontId="2" type="noConversion"/>
  </si>
  <si>
    <t>福特</t>
    <phoneticPr fontId="2" type="noConversion"/>
  </si>
  <si>
    <t>法拉利 顺丰</t>
    <phoneticPr fontId="2" type="noConversion"/>
  </si>
  <si>
    <t>迈凯伦</t>
    <phoneticPr fontId="2" type="noConversion"/>
  </si>
  <si>
    <t>Glickenhaus 003S</t>
    <phoneticPr fontId="2" type="noConversion"/>
  </si>
  <si>
    <t>SCG</t>
    <phoneticPr fontId="2" type="noConversion"/>
  </si>
  <si>
    <r>
      <t>Glickenhaus 007S</t>
    </r>
    <r>
      <rPr>
        <sz val="12"/>
        <rFont val="Segoe UI Emoji"/>
        <family val="2"/>
      </rPr>
      <t>🔑</t>
    </r>
    <phoneticPr fontId="2" type="noConversion"/>
  </si>
  <si>
    <t>福特野马</t>
    <phoneticPr fontId="2" type="noConversion"/>
  </si>
  <si>
    <t>本赛季</t>
    <phoneticPr fontId="2" type="noConversion"/>
  </si>
  <si>
    <r>
      <t>Lamborghini Countach LPI 800-4</t>
    </r>
    <r>
      <rPr>
        <sz val="12"/>
        <rFont val="Segoe UI Emoji"/>
        <family val="2"/>
      </rPr>
      <t>🔑</t>
    </r>
    <phoneticPr fontId="2" type="noConversion"/>
  </si>
  <si>
    <r>
      <t>Koenigsegg Jesko Absolut</t>
    </r>
    <r>
      <rPr>
        <sz val="12"/>
        <rFont val="Segoe UI Symbol"/>
        <family val="1"/>
      </rPr>
      <t>🔑</t>
    </r>
    <phoneticPr fontId="2" type="noConversion"/>
  </si>
  <si>
    <r>
      <t>Lamborghini Autentica</t>
    </r>
    <r>
      <rPr>
        <sz val="12"/>
        <rFont val="Segoe UI Symbol"/>
        <family val="1"/>
      </rPr>
      <t>🔑</t>
    </r>
    <phoneticPr fontId="2" type="noConversion"/>
  </si>
  <si>
    <r>
      <t>FV Frangivento Asfane</t>
    </r>
    <r>
      <rPr>
        <sz val="12"/>
        <rFont val="Segoe UI Symbol"/>
        <family val="1"/>
      </rPr>
      <t>🔑</t>
    </r>
    <phoneticPr fontId="2" type="noConversion"/>
  </si>
  <si>
    <r>
      <t>Lotus E-R9</t>
    </r>
    <r>
      <rPr>
        <sz val="12"/>
        <rFont val="Segoe UI Symbol"/>
        <family val="1"/>
      </rPr>
      <t>🔑</t>
    </r>
    <phoneticPr fontId="2" type="noConversion"/>
  </si>
  <si>
    <t>24.0</t>
    <phoneticPr fontId="2" type="noConversion"/>
  </si>
  <si>
    <t>Targa</t>
    <phoneticPr fontId="2" type="noConversion"/>
  </si>
  <si>
    <t>Taycan</t>
    <phoneticPr fontId="2" type="noConversion"/>
  </si>
  <si>
    <t>无敌牛</t>
    <phoneticPr fontId="2" type="noConversion"/>
  </si>
  <si>
    <t>紫蛇</t>
    <phoneticPr fontId="2" type="noConversion"/>
  </si>
  <si>
    <t>肥龙</t>
    <phoneticPr fontId="2" type="noConversion"/>
  </si>
  <si>
    <t>ACR</t>
    <phoneticPr fontId="2" type="noConversion"/>
  </si>
  <si>
    <r>
      <t>Ferrari 488  Challenge EVO</t>
    </r>
    <r>
      <rPr>
        <sz val="12"/>
        <rFont val="Segoe UI Emoji"/>
        <family val="2"/>
      </rPr>
      <t>🔑</t>
    </r>
    <phoneticPr fontId="2" type="noConversion"/>
  </si>
  <si>
    <t>TVR Sagaris</t>
    <phoneticPr fontId="2" type="noConversion"/>
  </si>
  <si>
    <t>Sagaris</t>
    <phoneticPr fontId="2" type="noConversion"/>
  </si>
  <si>
    <t>24.1</t>
    <phoneticPr fontId="2" type="noConversion"/>
  </si>
  <si>
    <t>sagaris</t>
    <phoneticPr fontId="2" type="noConversion"/>
  </si>
  <si>
    <t>Valour</t>
    <phoneticPr fontId="2" type="noConversion"/>
  </si>
  <si>
    <t>valour</t>
    <phoneticPr fontId="2" type="noConversion"/>
  </si>
  <si>
    <t>Temerario</t>
    <phoneticPr fontId="2" type="noConversion"/>
  </si>
  <si>
    <t>temerario</t>
    <phoneticPr fontId="2" type="noConversion"/>
  </si>
  <si>
    <t>Vision 111</t>
    <phoneticPr fontId="2" type="noConversion"/>
  </si>
  <si>
    <t>vision111</t>
    <phoneticPr fontId="2" type="noConversion"/>
  </si>
  <si>
    <t>Bugatti Mistral</t>
    <phoneticPr fontId="2" type="noConversion"/>
  </si>
  <si>
    <t>Mistral</t>
    <phoneticPr fontId="2" type="noConversion"/>
  </si>
  <si>
    <t>mistral</t>
    <phoneticPr fontId="2" type="noConversion"/>
  </si>
  <si>
    <t>Czinger 21C</t>
    <phoneticPr fontId="2" type="noConversion"/>
  </si>
  <si>
    <t>21C</t>
    <phoneticPr fontId="2" type="noConversion"/>
  </si>
  <si>
    <t>Czinger</t>
    <phoneticPr fontId="2" type="noConversion"/>
  </si>
  <si>
    <t>21c</t>
    <phoneticPr fontId="2" type="noConversion"/>
  </si>
  <si>
    <t>Speed Parade</t>
    <phoneticPr fontId="2" type="noConversion"/>
  </si>
  <si>
    <t>M4</t>
    <phoneticPr fontId="2" type="noConversion"/>
  </si>
  <si>
    <t>NSX</t>
    <phoneticPr fontId="2" type="noConversion"/>
  </si>
  <si>
    <t>H2</t>
    <phoneticPr fontId="2" type="noConversion"/>
  </si>
  <si>
    <t>Stingray</t>
    <phoneticPr fontId="2" type="noConversion"/>
  </si>
  <si>
    <t>W70</t>
    <phoneticPr fontId="2" type="noConversion"/>
  </si>
  <si>
    <t>DB11</t>
    <phoneticPr fontId="2" type="noConversion"/>
  </si>
  <si>
    <t>蓝牛</t>
    <phoneticPr fontId="2" type="noConversion"/>
  </si>
  <si>
    <t>福特GT</t>
    <phoneticPr fontId="2" type="noConversion"/>
  </si>
  <si>
    <t>SIN</t>
    <phoneticPr fontId="2" type="noConversion"/>
  </si>
  <si>
    <r>
      <t>De Tomaso P72</t>
    </r>
    <r>
      <rPr>
        <sz val="12"/>
        <rFont val="Segoe UI Emoji"/>
        <family val="2"/>
      </rPr>
      <t>🔑</t>
    </r>
    <phoneticPr fontId="2" type="noConversion"/>
  </si>
  <si>
    <r>
      <t>Mercedes-Benz Vision One-Eleven</t>
    </r>
    <r>
      <rPr>
        <sz val="12"/>
        <rFont val="Segoe UI Symbol"/>
        <family val="1"/>
      </rPr>
      <t>🔑</t>
    </r>
    <phoneticPr fontId="2" type="noConversion"/>
  </si>
  <si>
    <r>
      <t>Lamborghini SC63</t>
    </r>
    <r>
      <rPr>
        <sz val="12"/>
        <rFont val="Segoe UI Symbol"/>
        <family val="1"/>
      </rPr>
      <t>🔑</t>
    </r>
    <phoneticPr fontId="2" type="noConversion"/>
  </si>
  <si>
    <t>德托马索</t>
    <phoneticPr fontId="2" type="noConversion"/>
  </si>
  <si>
    <t>鼠标</t>
    <phoneticPr fontId="2" type="noConversion"/>
  </si>
  <si>
    <t>布加迪 风龙</t>
    <phoneticPr fontId="2" type="noConversion"/>
  </si>
  <si>
    <r>
      <t>Bugatti Centodieci</t>
    </r>
    <r>
      <rPr>
        <sz val="12"/>
        <rFont val="Segoe UI Emoji"/>
        <family val="2"/>
      </rPr>
      <t>🔑</t>
    </r>
    <phoneticPr fontId="2" type="noConversion"/>
  </si>
  <si>
    <r>
      <t>Lamborghini Temerario</t>
    </r>
    <r>
      <rPr>
        <sz val="12"/>
        <rFont val="Segoe UI Symbol"/>
        <family val="1"/>
      </rPr>
      <t>🔑</t>
    </r>
    <phoneticPr fontId="2" type="noConversion"/>
  </si>
  <si>
    <r>
      <t>Ford GT MKII</t>
    </r>
    <r>
      <rPr>
        <sz val="12"/>
        <rFont val="Segoe UI Emoji"/>
        <family val="2"/>
      </rPr>
      <t>🔑</t>
    </r>
    <phoneticPr fontId="2" type="noConversion"/>
  </si>
  <si>
    <r>
      <t>Aston Martin Valour</t>
    </r>
    <r>
      <rPr>
        <sz val="12"/>
        <rFont val="Segoe UI Symbol"/>
        <family val="1"/>
      </rPr>
      <t>🔑</t>
    </r>
    <phoneticPr fontId="2" type="noConversion"/>
  </si>
  <si>
    <t>安保SRT8</t>
    <phoneticPr fontId="2" type="noConversion"/>
  </si>
  <si>
    <t>srt8security</t>
    <phoneticPr fontId="2" type="noConversion"/>
  </si>
  <si>
    <t>安保911</t>
    <phoneticPr fontId="2" type="noConversion"/>
  </si>
  <si>
    <t>911security</t>
    <phoneticPr fontId="2" type="noConversion"/>
  </si>
  <si>
    <t>安保盖拉多</t>
    <phoneticPr fontId="2" type="noConversion"/>
  </si>
  <si>
    <t>gallardosecurity</t>
    <phoneticPr fontId="2" type="noConversion"/>
  </si>
  <si>
    <t>安保肥龙</t>
    <phoneticPr fontId="2" type="noConversion"/>
  </si>
  <si>
    <t>chironsecurity</t>
    <phoneticPr fontId="2" type="noConversion"/>
  </si>
  <si>
    <r>
      <t>Devel Sixteen</t>
    </r>
    <r>
      <rPr>
        <sz val="12"/>
        <rFont val="Segoe UI Emoji"/>
        <family val="2"/>
      </rPr>
      <t>🔑</t>
    </r>
    <phoneticPr fontId="2" type="noConversion"/>
  </si>
  <si>
    <t>多人段位</t>
    <phoneticPr fontId="2" type="noConversion"/>
  </si>
  <si>
    <t>大</t>
    <phoneticPr fontId="2" type="noConversion"/>
  </si>
  <si>
    <t>小</t>
    <phoneticPr fontId="2" type="noConversion"/>
  </si>
  <si>
    <t>青铜</t>
    <phoneticPr fontId="2" type="noConversion"/>
  </si>
  <si>
    <t>AF10</t>
    <phoneticPr fontId="2" type="noConversion"/>
  </si>
  <si>
    <t>白银</t>
    <phoneticPr fontId="2" type="noConversion"/>
  </si>
  <si>
    <t>F12tdf</t>
    <phoneticPr fontId="2" type="noConversion"/>
  </si>
  <si>
    <t>黄金</t>
    <phoneticPr fontId="2" type="noConversion"/>
  </si>
  <si>
    <t>白金</t>
    <phoneticPr fontId="2" type="noConversion"/>
  </si>
  <si>
    <t>统治</t>
    <phoneticPr fontId="2" type="noConversion"/>
  </si>
  <si>
    <t>传奇</t>
    <phoneticPr fontId="2" type="noConversion"/>
  </si>
  <si>
    <t>白龙</t>
    <phoneticPr fontId="2" type="noConversion"/>
  </si>
  <si>
    <t>Nino Farina</t>
    <phoneticPr fontId="2" type="noConversion"/>
  </si>
  <si>
    <t>ninofarina</t>
    <phoneticPr fontId="2" type="noConversion"/>
  </si>
  <si>
    <t>秋王 巴蒂</t>
    <phoneticPr fontId="2" type="noConversion"/>
  </si>
  <si>
    <t>Nevera</t>
    <phoneticPr fontId="2" type="noConversion"/>
  </si>
  <si>
    <t>Time Attack</t>
    <phoneticPr fontId="2" type="noConversion"/>
  </si>
  <si>
    <t>c2 兔子</t>
    <phoneticPr fontId="2" type="noConversion"/>
  </si>
  <si>
    <t>c2 兔子</t>
    <phoneticPr fontId="2" type="noConversion"/>
  </si>
  <si>
    <r>
      <t>Maserati MC20 GT2</t>
    </r>
    <r>
      <rPr>
        <sz val="12"/>
        <rFont val="Segoe UI Symbol"/>
        <family val="1"/>
      </rPr>
      <t>🔑</t>
    </r>
    <phoneticPr fontId="2" type="noConversion"/>
  </si>
  <si>
    <t>Automobili Pininfarina Battista Edizione Nino Farina</t>
    <phoneticPr fontId="2" type="noConversion"/>
  </si>
  <si>
    <t>neverata</t>
    <phoneticPr fontId="2" type="noConversion"/>
  </si>
  <si>
    <r>
      <t>ATS Automobili Corsa RRTurbo</t>
    </r>
    <r>
      <rPr>
        <sz val="12"/>
        <rFont val="Segoe UI Emoji"/>
        <family val="2"/>
      </rPr>
      <t>🔑</t>
    </r>
    <phoneticPr fontId="2" type="noConversion"/>
  </si>
  <si>
    <r>
      <t>Rimac Nevera Time Attack</t>
    </r>
    <r>
      <rPr>
        <sz val="12"/>
        <rFont val="Segoe UI Symbol"/>
        <family val="1"/>
      </rPr>
      <t>🔑</t>
    </r>
    <phoneticPr fontId="2" type="noConversion"/>
  </si>
  <si>
    <t>DSP</t>
    <phoneticPr fontId="2" type="noConversion"/>
  </si>
  <si>
    <t>DS Automobiles</t>
    <phoneticPr fontId="2" type="noConversion"/>
  </si>
  <si>
    <t>dsp</t>
    <phoneticPr fontId="2" type="noConversion"/>
  </si>
  <si>
    <t>Jaguar XKR-S GT</t>
    <phoneticPr fontId="2" type="noConversion"/>
  </si>
  <si>
    <t>XKR</t>
    <phoneticPr fontId="2" type="noConversion"/>
  </si>
  <si>
    <t>xkr-s</t>
    <phoneticPr fontId="2" type="noConversion"/>
  </si>
  <si>
    <t>Porsche 911 Turbo 50 years</t>
    <phoneticPr fontId="2" type="noConversion"/>
  </si>
  <si>
    <t>911turbo</t>
    <phoneticPr fontId="2" type="noConversion"/>
  </si>
  <si>
    <t>McLaren Sabre</t>
    <phoneticPr fontId="2" type="noConversion"/>
  </si>
  <si>
    <t>sabre</t>
    <phoneticPr fontId="2" type="noConversion"/>
  </si>
  <si>
    <t>Ford Shelby Super Snake</t>
    <phoneticPr fontId="2" type="noConversion"/>
  </si>
  <si>
    <t>超级蛇</t>
    <phoneticPr fontId="2" type="noConversion"/>
  </si>
  <si>
    <t>Ford</t>
    <phoneticPr fontId="2" type="noConversion"/>
  </si>
  <si>
    <t>supersnake</t>
    <phoneticPr fontId="2" type="noConversion"/>
  </si>
  <si>
    <t>Pininfarina Teorema</t>
    <phoneticPr fontId="2" type="noConversion"/>
  </si>
  <si>
    <t>Teorema</t>
    <phoneticPr fontId="2" type="noConversion"/>
  </si>
  <si>
    <t>teorema</t>
    <phoneticPr fontId="2" type="noConversion"/>
  </si>
  <si>
    <r>
      <t>Raesr Tartarus</t>
    </r>
    <r>
      <rPr>
        <sz val="12"/>
        <rFont val="Segoe UI Symbol"/>
        <family val="1"/>
      </rPr>
      <t>🔑</t>
    </r>
    <phoneticPr fontId="2" type="noConversion"/>
  </si>
  <si>
    <t>24.2</t>
    <phoneticPr fontId="2" type="noConversion"/>
  </si>
  <si>
    <t>tartarus</t>
    <phoneticPr fontId="2" type="noConversion"/>
  </si>
  <si>
    <t>大奖赛</t>
    <phoneticPr fontId="2" type="noConversion"/>
  </si>
  <si>
    <t>Tartarus</t>
    <phoneticPr fontId="2" type="noConversion"/>
  </si>
  <si>
    <t>992</t>
    <phoneticPr fontId="2" type="noConversion"/>
  </si>
  <si>
    <t>24.3</t>
    <phoneticPr fontId="2" type="noConversion"/>
  </si>
  <si>
    <t>24.2</t>
    <phoneticPr fontId="2" type="noConversion"/>
  </si>
  <si>
    <t>Haunted Wheels</t>
    <phoneticPr fontId="2" type="noConversion"/>
  </si>
  <si>
    <t>24.4</t>
    <phoneticPr fontId="2" type="noConversion"/>
  </si>
  <si>
    <t>24.3</t>
    <phoneticPr fontId="2" type="noConversion"/>
  </si>
  <si>
    <t>Festive Fury</t>
    <phoneticPr fontId="2" type="noConversion"/>
  </si>
  <si>
    <t>捷豹</t>
    <phoneticPr fontId="2" type="noConversion"/>
  </si>
  <si>
    <t>保时捷</t>
    <phoneticPr fontId="2" type="noConversion"/>
  </si>
  <si>
    <t>迈凯伦</t>
    <phoneticPr fontId="2" type="noConversion"/>
  </si>
  <si>
    <t>谢尔比</t>
    <phoneticPr fontId="2" type="noConversion"/>
  </si>
  <si>
    <r>
      <t>DS Automobiles E-Tense Performance</t>
    </r>
    <r>
      <rPr>
        <sz val="12"/>
        <rFont val="Segoe UI Symbol"/>
        <family val="1"/>
      </rPr>
      <t>🔑</t>
    </r>
    <phoneticPr fontId="2" type="noConversion"/>
  </si>
  <si>
    <t>499P</t>
    <phoneticPr fontId="2" type="noConversion"/>
  </si>
  <si>
    <t>499p</t>
    <phoneticPr fontId="2" type="noConversion"/>
  </si>
  <si>
    <t>Ferrari 499P Modificata</t>
    <phoneticPr fontId="2" type="noConversion"/>
  </si>
  <si>
    <t>Sabre</t>
    <phoneticPr fontId="2" type="noConversion"/>
  </si>
  <si>
    <t>EVO37</t>
    <phoneticPr fontId="2" type="noConversion"/>
  </si>
  <si>
    <t>Kimera</t>
    <phoneticPr fontId="2" type="noConversion"/>
  </si>
  <si>
    <t>24.4</t>
    <phoneticPr fontId="2" type="noConversion"/>
  </si>
  <si>
    <t>evo37</t>
    <phoneticPr fontId="2" type="noConversion"/>
  </si>
  <si>
    <t>Porsche 911 50 Years Porsche Design</t>
    <phoneticPr fontId="2" type="noConversion"/>
  </si>
  <si>
    <t>911五十周年</t>
    <phoneticPr fontId="2" type="noConversion"/>
  </si>
  <si>
    <t>91150</t>
    <phoneticPr fontId="2" type="noConversion"/>
  </si>
  <si>
    <t>Praga Bohema</t>
    <phoneticPr fontId="2" type="noConversion"/>
  </si>
  <si>
    <t>Bohema</t>
    <phoneticPr fontId="2" type="noConversion"/>
  </si>
  <si>
    <t>bohema</t>
    <phoneticPr fontId="2" type="noConversion"/>
  </si>
  <si>
    <t>LEGO Technic Chevrolet Corvette Stingray</t>
    <phoneticPr fontId="2" type="noConversion"/>
  </si>
  <si>
    <t>乐高C8</t>
    <phoneticPr fontId="2" type="noConversion"/>
  </si>
  <si>
    <t>legostingray</t>
    <phoneticPr fontId="2" type="noConversion"/>
  </si>
  <si>
    <t>GT65</t>
    <phoneticPr fontId="2" type="noConversion"/>
  </si>
  <si>
    <t>gt65</t>
    <phoneticPr fontId="2" type="noConversion"/>
  </si>
  <si>
    <t>HTT Locus Plethore LC750</t>
    <phoneticPr fontId="2" type="noConversion"/>
  </si>
  <si>
    <t>HTT</t>
    <phoneticPr fontId="2" type="noConversion"/>
  </si>
  <si>
    <t>htt</t>
    <phoneticPr fontId="2" type="noConversion"/>
  </si>
  <si>
    <r>
      <t>McLaren Solus GT</t>
    </r>
    <r>
      <rPr>
        <sz val="12"/>
        <rFont val="Segoe UI Emoji"/>
        <family val="2"/>
      </rPr>
      <t>🔑</t>
    </r>
    <phoneticPr fontId="2" type="noConversion"/>
  </si>
  <si>
    <r>
      <t>FV Frangivento GT65</t>
    </r>
    <r>
      <rPr>
        <sz val="12"/>
        <rFont val="Segoe UI Symbol"/>
        <family val="1"/>
      </rPr>
      <t>🔑</t>
    </r>
    <phoneticPr fontId="2" type="noConversion"/>
  </si>
  <si>
    <r>
      <t>Kimera EVO37</t>
    </r>
    <r>
      <rPr>
        <sz val="12"/>
        <rFont val="Segoe UI Symbol"/>
        <family val="1"/>
      </rPr>
      <t>🔑</t>
    </r>
    <phoneticPr fontId="2" type="noConversion"/>
  </si>
  <si>
    <t>保时捷设计</t>
    <phoneticPr fontId="2" type="noConversion"/>
  </si>
  <si>
    <t>黄貂鱼</t>
    <phoneticPr fontId="2" type="noConversion"/>
  </si>
  <si>
    <t>法拉利</t>
    <phoneticPr fontId="2" type="noConversion"/>
  </si>
  <si>
    <t>胡图图 红彤彤</t>
    <phoneticPr fontId="2" type="noConversion"/>
  </si>
  <si>
    <t>特殊赛事</t>
    <phoneticPr fontId="2" type="noConversion"/>
  </si>
  <si>
    <t>通行证</t>
    <phoneticPr fontId="2" type="noConversion"/>
  </si>
  <si>
    <t>寻车</t>
    <phoneticPr fontId="2" type="noConversion"/>
  </si>
  <si>
    <t>大奖赛</t>
    <phoneticPr fontId="2" type="noConversion"/>
  </si>
  <si>
    <t>Carnival Rush</t>
    <phoneticPr fontId="2" type="noConversion"/>
  </si>
  <si>
    <t>Bugatti Chiron Security</t>
    <phoneticPr fontId="2" type="noConversion"/>
  </si>
  <si>
    <t>收藏者</t>
    <phoneticPr fontId="2" type="noConversion"/>
  </si>
  <si>
    <t>社区更新</t>
    <phoneticPr fontId="73" type="noConversion"/>
  </si>
  <si>
    <t>滑流</t>
    <phoneticPr fontId="2" type="noConversion"/>
  </si>
  <si>
    <t>公路之王</t>
    <phoneticPr fontId="2" type="noConversion"/>
  </si>
  <si>
    <t>日内瓦车展</t>
    <phoneticPr fontId="73" type="noConversion"/>
  </si>
  <si>
    <t>加勒比</t>
    <phoneticPr fontId="73" type="noConversion"/>
  </si>
  <si>
    <t>夏日狂飙</t>
    <phoneticPr fontId="73" type="noConversion"/>
  </si>
  <si>
    <t>改装车</t>
    <phoneticPr fontId="73" type="noConversion"/>
  </si>
  <si>
    <t>Legends Start</t>
    <phoneticPr fontId="73" type="noConversion"/>
  </si>
  <si>
    <t>秋季王者</t>
    <phoneticPr fontId="73" type="noConversion"/>
  </si>
  <si>
    <t>神兽</t>
    <phoneticPr fontId="73" type="noConversion"/>
  </si>
  <si>
    <t>大奖赛</t>
    <phoneticPr fontId="73" type="noConversion"/>
  </si>
  <si>
    <t>蒸蒸日上</t>
    <phoneticPr fontId="2" type="noConversion"/>
  </si>
  <si>
    <t>新世代对决</t>
    <phoneticPr fontId="2" type="noConversion"/>
  </si>
  <si>
    <t>Faraday Future FFZero1</t>
    <phoneticPr fontId="2" type="noConversion"/>
  </si>
  <si>
    <t>Faraday Future</t>
    <phoneticPr fontId="2" type="noConversion"/>
  </si>
  <si>
    <t>24.5</t>
    <phoneticPr fontId="2" type="noConversion"/>
  </si>
  <si>
    <t>Korean Spring</t>
    <phoneticPr fontId="2" type="noConversion"/>
  </si>
  <si>
    <t>Toyota GR Supra 2023</t>
    <phoneticPr fontId="2" type="noConversion"/>
  </si>
  <si>
    <t>Supra</t>
    <phoneticPr fontId="2" type="noConversion"/>
  </si>
  <si>
    <t>Toyota</t>
    <phoneticPr fontId="2" type="noConversion"/>
  </si>
  <si>
    <t>24.5</t>
    <phoneticPr fontId="2" type="noConversion"/>
  </si>
  <si>
    <t>supra</t>
    <phoneticPr fontId="2" type="noConversion"/>
  </si>
  <si>
    <t>Hyundai IONIQ 5 N</t>
    <phoneticPr fontId="2" type="noConversion"/>
  </si>
  <si>
    <t>IONIQ</t>
    <phoneticPr fontId="2" type="noConversion"/>
  </si>
  <si>
    <t>Hyundai</t>
    <phoneticPr fontId="2" type="noConversion"/>
  </si>
  <si>
    <t>ioniq</t>
    <phoneticPr fontId="2" type="noConversion"/>
  </si>
  <si>
    <t>GR</t>
    <phoneticPr fontId="2" type="noConversion"/>
  </si>
  <si>
    <t>Ford GT MK IV</t>
    <phoneticPr fontId="2" type="noConversion"/>
  </si>
  <si>
    <r>
      <t>Mclaren F1 LM</t>
    </r>
    <r>
      <rPr>
        <sz val="12"/>
        <rFont val="Segoe UI Emoji"/>
        <family val="2"/>
      </rPr>
      <t>🔑</t>
    </r>
    <phoneticPr fontId="2" type="noConversion"/>
  </si>
  <si>
    <r>
      <t>Toyota GR Super Sport Concept</t>
    </r>
    <r>
      <rPr>
        <sz val="12"/>
        <rFont val="Segoe UI Symbol"/>
        <family val="1"/>
      </rPr>
      <t>🔑</t>
    </r>
    <phoneticPr fontId="2" type="noConversion"/>
  </si>
  <si>
    <t>MK4</t>
    <phoneticPr fontId="2" type="noConversion"/>
  </si>
  <si>
    <t>Ford</t>
    <phoneticPr fontId="2" type="noConversion"/>
  </si>
  <si>
    <t>mk4</t>
    <phoneticPr fontId="2" type="noConversion"/>
  </si>
  <si>
    <t>BEV</t>
    <phoneticPr fontId="2" type="noConversion"/>
  </si>
  <si>
    <t>Lexus</t>
    <phoneticPr fontId="2" type="noConversion"/>
  </si>
  <si>
    <t>bev</t>
    <phoneticPr fontId="2" type="noConversion"/>
  </si>
  <si>
    <t>N Vision 74</t>
    <phoneticPr fontId="2" type="noConversion"/>
  </si>
  <si>
    <t>nvision74</t>
    <phoneticPr fontId="2" type="noConversion"/>
  </si>
  <si>
    <t>蜥蜴Striker</t>
    <phoneticPr fontId="2" type="noConversion"/>
  </si>
  <si>
    <t>SSC</t>
    <phoneticPr fontId="2" type="noConversion"/>
  </si>
  <si>
    <t>tuatarastriker</t>
    <phoneticPr fontId="2" type="noConversion"/>
  </si>
  <si>
    <r>
      <t>Jaguar XJ220 TWR</t>
    </r>
    <r>
      <rPr>
        <sz val="12"/>
        <rFont val="Segoe UI Emoji"/>
        <family val="2"/>
      </rPr>
      <t>🔑</t>
    </r>
    <phoneticPr fontId="2" type="noConversion"/>
  </si>
  <si>
    <r>
      <t>SSC Tuarara Striker</t>
    </r>
    <r>
      <rPr>
        <sz val="12"/>
        <rFont val="Segoe UI Symbol"/>
        <family val="1"/>
      </rPr>
      <t>🔑</t>
    </r>
    <phoneticPr fontId="2" type="noConversion"/>
  </si>
  <si>
    <t>丰田</t>
    <phoneticPr fontId="2" type="noConversion"/>
  </si>
  <si>
    <t>现代</t>
    <phoneticPr fontId="2" type="noConversion"/>
  </si>
  <si>
    <t>福特</t>
    <phoneticPr fontId="2" type="noConversion"/>
  </si>
  <si>
    <t>雷克萨斯</t>
    <phoneticPr fontId="2" type="noConversion"/>
  </si>
  <si>
    <t>大蜥蜴</t>
    <phoneticPr fontId="2" type="noConversion"/>
  </si>
  <si>
    <t>Lamborghini Gallardo Security</t>
    <phoneticPr fontId="2" type="noConversion"/>
  </si>
  <si>
    <t>Dodge Challenger SRT8 Security</t>
    <phoneticPr fontId="2" type="noConversion"/>
  </si>
  <si>
    <t>Porsche 911 GTS Security</t>
    <phoneticPr fontId="2" type="noConversion"/>
  </si>
  <si>
    <t>通行证</t>
    <phoneticPr fontId="2" type="noConversion"/>
  </si>
  <si>
    <t>大奖赛</t>
    <phoneticPr fontId="2" type="noConversion"/>
  </si>
  <si>
    <t>多人</t>
    <phoneticPr fontId="2" type="noConversion"/>
  </si>
  <si>
    <t>特殊赛事</t>
    <phoneticPr fontId="2" type="noConversion"/>
  </si>
  <si>
    <t>Glickenhaus</t>
  </si>
  <si>
    <t>安保狼崽</t>
    <phoneticPr fontId="2" type="noConversion"/>
  </si>
  <si>
    <t>Toyota</t>
    <phoneticPr fontId="2" type="noConversion"/>
  </si>
  <si>
    <t>Toyota GR Supra Racing Concept</t>
    <phoneticPr fontId="2" type="noConversion"/>
  </si>
  <si>
    <t>Supra Racing</t>
    <phoneticPr fontId="2" type="noConversion"/>
  </si>
  <si>
    <t>Toyota</t>
    <phoneticPr fontId="2" type="noConversion"/>
  </si>
  <si>
    <t>24.6</t>
    <phoneticPr fontId="2" type="noConversion"/>
  </si>
  <si>
    <t>supraracing</t>
    <phoneticPr fontId="2" type="noConversion"/>
  </si>
  <si>
    <t>Nissan Z GT4</t>
    <phoneticPr fontId="2" type="noConversion"/>
  </si>
  <si>
    <t>Z GT4</t>
    <phoneticPr fontId="2" type="noConversion"/>
  </si>
  <si>
    <t>Nissan</t>
    <phoneticPr fontId="2" type="noConversion"/>
  </si>
  <si>
    <t>FE Gen3</t>
    <phoneticPr fontId="2" type="noConversion"/>
  </si>
  <si>
    <t>Formula E</t>
    <phoneticPr fontId="2" type="noConversion"/>
  </si>
  <si>
    <t xml:space="preserve">SSC Ultimate Aero TT </t>
    <phoneticPr fontId="2" type="noConversion"/>
  </si>
  <si>
    <t>Aero</t>
    <phoneticPr fontId="2" type="noConversion"/>
  </si>
  <si>
    <t>SSC</t>
    <phoneticPr fontId="2" type="noConversion"/>
  </si>
  <si>
    <t>aero</t>
    <phoneticPr fontId="2" type="noConversion"/>
  </si>
  <si>
    <t>AMG One</t>
    <phoneticPr fontId="2" type="noConversion"/>
  </si>
  <si>
    <t>amgone</t>
    <phoneticPr fontId="2" type="noConversion"/>
  </si>
  <si>
    <t xml:space="preserve">LEGO Technic Aston Martin Valkyrie </t>
    <phoneticPr fontId="2" type="noConversion"/>
  </si>
  <si>
    <t>乐高女武神</t>
    <phoneticPr fontId="2" type="noConversion"/>
  </si>
  <si>
    <t>legovalkyrie</t>
    <phoneticPr fontId="2" type="noConversion"/>
  </si>
  <si>
    <t>丰田</t>
    <phoneticPr fontId="2" type="noConversion"/>
  </si>
  <si>
    <t>日产</t>
    <phoneticPr fontId="2" type="noConversion"/>
  </si>
  <si>
    <t>电动方程式 电方</t>
    <phoneticPr fontId="2" type="noConversion"/>
  </si>
  <si>
    <t>阿斯顿马丁</t>
    <phoneticPr fontId="2" type="noConversion"/>
  </si>
  <si>
    <t>梅赛德斯奔驰</t>
    <phoneticPr fontId="2" type="noConversion"/>
  </si>
  <si>
    <r>
      <t>Mercedes-Benz Mercedes-AMG ONE</t>
    </r>
    <r>
      <rPr>
        <sz val="12"/>
        <rFont val="Segoe UI Symbol"/>
        <family val="1"/>
      </rPr>
      <t>🔑</t>
    </r>
    <phoneticPr fontId="2" type="noConversion"/>
  </si>
  <si>
    <t>zgt4</t>
    <phoneticPr fontId="2" type="noConversion"/>
  </si>
  <si>
    <t>fegen3</t>
    <phoneticPr fontId="2" type="noConversion"/>
  </si>
  <si>
    <t>大奖赛</t>
    <phoneticPr fontId="2" type="noConversion"/>
  </si>
  <si>
    <t>特殊赛事</t>
    <phoneticPr fontId="2" type="noConversion"/>
  </si>
  <si>
    <t>限时赛事</t>
    <phoneticPr fontId="2" type="noConversion"/>
  </si>
  <si>
    <t>通行证</t>
    <phoneticPr fontId="2" type="noConversion"/>
  </si>
  <si>
    <t>24.6</t>
    <phoneticPr fontId="2" type="noConversion"/>
  </si>
  <si>
    <t>Pinnacle of Speed</t>
    <phoneticPr fontId="2" type="noConversion"/>
  </si>
  <si>
    <t>布加迪 黑龙 lvn</t>
    <phoneticPr fontId="2" type="noConversion"/>
  </si>
  <si>
    <t>布加迪 300- 胖龙 肥龙 奇龙 凯龙</t>
    <phoneticPr fontId="2" type="noConversion"/>
  </si>
  <si>
    <t>版本</t>
    <phoneticPr fontId="2" type="noConversion"/>
  </si>
  <si>
    <t>备忘录</t>
    <phoneticPr fontId="2" type="noConversion"/>
  </si>
  <si>
    <t>fegen3，女武神，amg one超频数据待补充</t>
    <phoneticPr fontId="2" type="noConversion"/>
  </si>
  <si>
    <t>911 50 years porsche design</t>
  </si>
  <si>
    <t>supra  sport concept</t>
    <phoneticPr fontId="2" type="noConversion"/>
  </si>
  <si>
    <t>Formula E Gen3 Evo Championship Edition 🔑</t>
    <phoneticPr fontId="2" type="noConversion"/>
  </si>
  <si>
    <t>FE Gen2</t>
    <phoneticPr fontId="2" type="noConversion"/>
  </si>
  <si>
    <t>Citroen DS Survolt</t>
    <phoneticPr fontId="2" type="noConversion"/>
  </si>
  <si>
    <t>DS龙</t>
    <phoneticPr fontId="2" type="noConversion"/>
  </si>
  <si>
    <t>C</t>
    <phoneticPr fontId="2" type="noConversion"/>
  </si>
  <si>
    <t>?</t>
    <phoneticPr fontId="2" type="noConversion"/>
  </si>
  <si>
    <t>Citroen</t>
    <phoneticPr fontId="2" type="noConversion"/>
  </si>
  <si>
    <t>survolt</t>
    <phoneticPr fontId="2" type="noConversion"/>
  </si>
  <si>
    <t>Mosler Super GT</t>
    <phoneticPr fontId="2" type="noConversion"/>
  </si>
  <si>
    <t>莫斯勒</t>
    <phoneticPr fontId="2" type="noConversion"/>
  </si>
  <si>
    <t>Mosler</t>
    <phoneticPr fontId="2" type="noConversion"/>
  </si>
  <si>
    <t>mosler</t>
    <phoneticPr fontId="2" type="noConversion"/>
  </si>
  <si>
    <t>Pagani Zonda Cinque</t>
    <phoneticPr fontId="2" type="noConversion"/>
  </si>
  <si>
    <t>Zonda C</t>
    <phoneticPr fontId="2" type="noConversion"/>
  </si>
  <si>
    <t>cinque</t>
    <phoneticPr fontId="2" type="noConversion"/>
  </si>
  <si>
    <t>Ferrari F12 Berlinetta</t>
    <phoneticPr fontId="2" type="noConversion"/>
  </si>
  <si>
    <t>F12 Berlinetta</t>
    <phoneticPr fontId="2" type="noConversion"/>
  </si>
  <si>
    <t>f12berlinetta</t>
    <phoneticPr fontId="2" type="noConversion"/>
  </si>
  <si>
    <t>Imperium</t>
    <phoneticPr fontId="2" type="noConversion"/>
  </si>
  <si>
    <t>Arash</t>
    <phoneticPr fontId="2" type="noConversion"/>
  </si>
  <si>
    <t>imperium</t>
    <phoneticPr fontId="2" type="noConversion"/>
  </si>
  <si>
    <t>Mercedes-Benz Silver Lightning</t>
    <phoneticPr fontId="2" type="noConversion"/>
  </si>
  <si>
    <t>银电</t>
    <phoneticPr fontId="2" type="noConversion"/>
  </si>
  <si>
    <t>silver</t>
    <phoneticPr fontId="2" type="noConversion"/>
  </si>
  <si>
    <t>LEGO Technic Lamborghini Revuelto</t>
    <phoneticPr fontId="2" type="noConversion"/>
  </si>
  <si>
    <t>乐高R牛</t>
    <phoneticPr fontId="2" type="noConversion"/>
  </si>
  <si>
    <t>legorevuelto</t>
    <phoneticPr fontId="2" type="noConversion"/>
  </si>
  <si>
    <t>LEGO Technic Ferrari FXXK</t>
    <phoneticPr fontId="2" type="noConversion"/>
  </si>
  <si>
    <t>乐高FXXK</t>
    <phoneticPr fontId="2" type="noConversion"/>
  </si>
  <si>
    <t>legofxxk</t>
    <phoneticPr fontId="2" type="noConversion"/>
  </si>
  <si>
    <r>
      <t>Arash Imperium</t>
    </r>
    <r>
      <rPr>
        <sz val="12"/>
        <rFont val="Segoe UI Symbol"/>
        <family val="1"/>
      </rPr>
      <t>🔑</t>
    </r>
    <phoneticPr fontId="2" type="noConversion"/>
  </si>
  <si>
    <t>联会赛事</t>
    <phoneticPr fontId="2" type="noConversion"/>
  </si>
  <si>
    <t>通行证</t>
    <phoneticPr fontId="2" type="noConversion"/>
  </si>
  <si>
    <t>专属赛事</t>
    <phoneticPr fontId="2" type="noConversion"/>
  </si>
  <si>
    <t>45.0</t>
    <phoneticPr fontId="2" type="noConversion"/>
  </si>
  <si>
    <t>45.0</t>
    <phoneticPr fontId="2" type="noConversion"/>
  </si>
  <si>
    <t>Legacy of Speed</t>
    <phoneticPr fontId="2" type="noConversion"/>
  </si>
  <si>
    <t>Lexus Electrified Sport Concept</t>
    <phoneticPr fontId="2" type="noConversion"/>
  </si>
  <si>
    <r>
      <t>Hyundai N Vision 74</t>
    </r>
    <r>
      <rPr>
        <sz val="12"/>
        <rFont val="Segoe UI Symbol"/>
        <family val="1"/>
      </rPr>
      <t>🔑</t>
    </r>
    <phoneticPr fontId="2" type="noConversion"/>
  </si>
  <si>
    <r>
      <t>W Motors Lykan Neon Edition</t>
    </r>
    <r>
      <rPr>
        <sz val="12"/>
        <rFont val="Segoe UI Symbol"/>
        <family val="1"/>
      </rPr>
      <t>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</si>
</sst>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_ "/>
    <numFmt numFmtId="178" formatCode="0.000_ "/>
    <numFmt numFmtId="179" formatCode="0_ "/>
    <numFmt numFmtId="180" formatCode="0.0_);[Red]\(0.0\)"/>
    <numFmt numFmtId="181" formatCode="0.00_);[Red]\(0.00\)"/>
  </numFmts>
  <fonts count="8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等线"/>
      <family val="3"/>
      <charset val="134"/>
    </font>
    <font>
      <sz val="11"/>
      <color indexed="9"/>
      <name val="等线"/>
      <family val="3"/>
      <charset val="134"/>
    </font>
    <font>
      <sz val="10"/>
      <color indexed="8"/>
      <name val="Arial"/>
      <family val="2"/>
    </font>
    <font>
      <b/>
      <sz val="18"/>
      <color indexed="54"/>
      <name val="等线 Light"/>
      <family val="3"/>
      <charset val="134"/>
    </font>
    <font>
      <b/>
      <sz val="15"/>
      <color indexed="54"/>
      <name val="等线"/>
      <family val="3"/>
      <charset val="134"/>
    </font>
    <font>
      <b/>
      <sz val="13"/>
      <color indexed="54"/>
      <name val="等线"/>
      <family val="3"/>
      <charset val="134"/>
    </font>
    <font>
      <b/>
      <sz val="11"/>
      <color indexed="54"/>
      <name val="等线"/>
      <family val="3"/>
      <charset val="134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indexed="52"/>
      <name val="等线"/>
      <family val="3"/>
      <charset val="134"/>
    </font>
    <font>
      <b/>
      <sz val="11"/>
      <color indexed="9"/>
      <name val="等线"/>
      <family val="3"/>
      <charset val="134"/>
    </font>
    <font>
      <i/>
      <sz val="11"/>
      <color indexed="23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indexed="52"/>
      <name val="等线"/>
      <family val="3"/>
      <charset val="134"/>
    </font>
    <font>
      <sz val="11"/>
      <color indexed="60"/>
      <name val="等线"/>
      <family val="3"/>
      <charset val="134"/>
    </font>
    <font>
      <b/>
      <sz val="11"/>
      <color indexed="63"/>
      <name val="等线"/>
      <family val="3"/>
      <charset val="134"/>
    </font>
    <font>
      <sz val="11"/>
      <color indexed="62"/>
      <name val="等线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4"/>
      <color indexed="10"/>
      <name val="宋体"/>
      <family val="3"/>
      <charset val="134"/>
    </font>
    <font>
      <b/>
      <sz val="22"/>
      <name val="黑体"/>
      <family val="3"/>
      <charset val="134"/>
    </font>
    <font>
      <b/>
      <sz val="14"/>
      <name val="华文新魏"/>
      <family val="3"/>
      <charset val="134"/>
    </font>
    <font>
      <b/>
      <sz val="15"/>
      <name val="华文新魏"/>
      <family val="3"/>
      <charset val="134"/>
    </font>
    <font>
      <b/>
      <sz val="12"/>
      <name val="华文新魏"/>
      <family val="3"/>
      <charset val="134"/>
    </font>
    <font>
      <sz val="14"/>
      <name val="华文新魏"/>
      <family val="3"/>
      <charset val="134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vertAlign val="superscript"/>
      <sz val="12"/>
      <name val="Times New Roman"/>
      <family val="1"/>
    </font>
    <font>
      <b/>
      <sz val="22"/>
      <color indexed="10"/>
      <name val="华文新魏"/>
      <family val="3"/>
      <charset val="134"/>
    </font>
    <font>
      <b/>
      <sz val="22"/>
      <name val="华文新魏"/>
      <family val="3"/>
      <charset val="134"/>
    </font>
    <font>
      <sz val="12"/>
      <name val="华文新魏"/>
      <family val="3"/>
      <charset val="134"/>
    </font>
    <font>
      <b/>
      <sz val="18"/>
      <name val="华文新魏"/>
      <family val="3"/>
      <charset val="134"/>
    </font>
    <font>
      <b/>
      <sz val="14"/>
      <color indexed="10"/>
      <name val="华文新魏"/>
      <family val="3"/>
      <charset val="134"/>
    </font>
    <font>
      <b/>
      <sz val="15"/>
      <color indexed="10"/>
      <name val="华文新魏"/>
      <family val="3"/>
      <charset val="134"/>
    </font>
    <font>
      <b/>
      <sz val="15"/>
      <name val="宋体"/>
      <family val="3"/>
      <charset val="134"/>
    </font>
    <font>
      <b/>
      <sz val="13"/>
      <name val="华文新魏"/>
      <family val="3"/>
      <charset val="134"/>
    </font>
    <font>
      <sz val="12"/>
      <name val="Times New Roman"/>
      <family val="1"/>
    </font>
    <font>
      <b/>
      <sz val="12"/>
      <name val="华文新魏"/>
      <family val="3"/>
      <charset val="134"/>
    </font>
    <font>
      <sz val="11"/>
      <name val="宋体"/>
      <family val="3"/>
      <charset val="134"/>
    </font>
    <font>
      <b/>
      <sz val="22"/>
      <color rgb="FFFF3300"/>
      <name val="华文新魏"/>
      <family val="3"/>
      <charset val="134"/>
    </font>
    <font>
      <b/>
      <sz val="22"/>
      <color indexed="10"/>
      <name val="华文新魏"/>
      <family val="3"/>
      <charset val="134"/>
    </font>
    <font>
      <b/>
      <sz val="15"/>
      <color rgb="FFFF3300"/>
      <name val="华文新魏"/>
      <family val="3"/>
      <charset val="134"/>
    </font>
    <font>
      <b/>
      <sz val="12"/>
      <color rgb="FFFF0000"/>
      <name val="Times New Roman"/>
      <family val="1"/>
    </font>
    <font>
      <sz val="14"/>
      <name val="宋体"/>
      <family val="3"/>
      <charset val="134"/>
    </font>
    <font>
      <sz val="14"/>
      <name val="STXinwei"/>
      <family val="1"/>
    </font>
    <font>
      <b/>
      <sz val="15"/>
      <color rgb="FFFF0000"/>
      <name val="华文新魏"/>
      <family val="3"/>
      <charset val="134"/>
    </font>
    <font>
      <sz val="10"/>
      <name val="宋体"/>
      <family val="3"/>
      <charset val="134"/>
    </font>
    <font>
      <b/>
      <sz val="12"/>
      <color rgb="FFFF3300"/>
      <name val="Times New Roman"/>
      <family val="1"/>
    </font>
    <font>
      <b/>
      <sz val="15"/>
      <name val="STXinwei"/>
      <family val="1"/>
    </font>
    <font>
      <b/>
      <sz val="18"/>
      <name val="STXinwei"/>
      <family val="1"/>
    </font>
    <font>
      <sz val="15"/>
      <name val="STXinwei"/>
      <family val="1"/>
    </font>
    <font>
      <sz val="15"/>
      <name val="Times New Roman"/>
      <family val="1"/>
    </font>
    <font>
      <sz val="12"/>
      <color rgb="FFFF3300"/>
      <name val="宋体"/>
      <family val="3"/>
      <charset val="134"/>
    </font>
    <font>
      <sz val="12"/>
      <color theme="0"/>
      <name val="宋体"/>
      <family val="3"/>
      <charset val="134"/>
    </font>
    <font>
      <sz val="13"/>
      <name val="宋体"/>
      <family val="3"/>
      <charset val="134"/>
    </font>
    <font>
      <sz val="13"/>
      <color theme="0"/>
      <name val="宋体"/>
      <family val="3"/>
      <charset val="134"/>
    </font>
    <font>
      <i/>
      <u/>
      <sz val="13"/>
      <name val="宋体"/>
      <family val="3"/>
      <charset val="134"/>
    </font>
    <font>
      <b/>
      <sz val="14"/>
      <color rgb="FFFF3300"/>
      <name val="宋体"/>
      <family val="3"/>
      <charset val="134"/>
    </font>
    <font>
      <sz val="13"/>
      <color rgb="FFFF3300"/>
      <name val="宋体"/>
      <family val="3"/>
      <charset val="134"/>
    </font>
    <font>
      <i/>
      <u/>
      <sz val="12"/>
      <name val="宋体"/>
      <family val="3"/>
      <charset val="134"/>
    </font>
    <font>
      <sz val="12"/>
      <color theme="1"/>
      <name val="宋体"/>
      <family val="3"/>
      <charset val="134"/>
    </font>
    <font>
      <i/>
      <u/>
      <sz val="12"/>
      <color theme="1"/>
      <name val="宋体"/>
      <family val="3"/>
      <charset val="134"/>
    </font>
    <font>
      <b/>
      <sz val="12"/>
      <name val="华文新魏"/>
      <family val="3"/>
      <charset val="134"/>
    </font>
    <font>
      <b/>
      <sz val="15"/>
      <name val="Times New Roman"/>
      <family val="1"/>
    </font>
    <font>
      <sz val="10"/>
      <color rgb="FFFF0000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color rgb="FF000000"/>
      <name val="Microsoft YaHei"/>
      <family val="2"/>
      <charset val="134"/>
    </font>
    <font>
      <sz val="12"/>
      <name val="阿里巴巴普惠体 Medium"/>
      <family val="1"/>
      <charset val="134"/>
    </font>
    <font>
      <sz val="11"/>
      <name val="阿里巴巴普惠体 Medium"/>
      <family val="1"/>
      <charset val="134"/>
    </font>
    <font>
      <sz val="12"/>
      <color rgb="FF000000"/>
      <name val="阿里巴巴普惠体 Medium"/>
      <family val="1"/>
      <charset val="134"/>
    </font>
    <font>
      <sz val="12"/>
      <color theme="1"/>
      <name val="阿里巴巴普惠体 Medium"/>
      <family val="1"/>
      <charset val="134"/>
    </font>
    <font>
      <sz val="12"/>
      <color rgb="FFFF0000"/>
      <name val="阿里巴巴普惠体 Medium"/>
      <family val="1"/>
      <charset val="134"/>
    </font>
    <font>
      <sz val="12"/>
      <color indexed="10"/>
      <name val="阿里巴巴普惠体 Medium"/>
      <family val="1"/>
      <charset val="134"/>
    </font>
    <font>
      <sz val="12"/>
      <color rgb="FFFF3300"/>
      <name val="阿里巴巴普惠体 Medium"/>
      <family val="1"/>
      <charset val="134"/>
    </font>
    <font>
      <b/>
      <sz val="14"/>
      <name val="阿里巴巴普惠体 Medium"/>
      <family val="1"/>
      <charset val="134"/>
    </font>
    <font>
      <sz val="14"/>
      <name val="阿里巴巴普惠体 Medium"/>
      <family val="1"/>
      <charset val="134"/>
    </font>
    <font>
      <b/>
      <sz val="14"/>
      <color rgb="FF000000"/>
      <name val="阿里巴巴普惠体 Medium"/>
      <family val="1"/>
      <charset val="134"/>
    </font>
    <font>
      <sz val="12"/>
      <name val="Segoe UI Emoji"/>
      <family val="2"/>
    </font>
    <font>
      <sz val="12"/>
      <name val="Segoe UI Symbol"/>
      <family val="1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double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double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/>
      <bottom style="thin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theme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theme="1"/>
      </right>
      <top style="medium">
        <color auto="1"/>
      </top>
      <bottom style="medium">
        <color auto="1"/>
      </bottom>
      <diagonal/>
    </border>
    <border>
      <left style="double">
        <color theme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theme="1"/>
      </right>
      <top/>
      <bottom style="thin">
        <color auto="1"/>
      </bottom>
      <diagonal/>
    </border>
    <border>
      <left style="double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theme="1"/>
      </right>
      <top style="thin">
        <color auto="1"/>
      </top>
      <bottom style="thin">
        <color auto="1"/>
      </bottom>
      <diagonal/>
    </border>
    <border>
      <left style="double">
        <color theme="1"/>
      </left>
      <right style="medium">
        <color auto="1"/>
      </right>
      <top style="thin">
        <color auto="1"/>
      </top>
      <bottom style="double">
        <color theme="1"/>
      </bottom>
      <diagonal/>
    </border>
    <border>
      <left/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auto="1"/>
      </left>
      <right style="double">
        <color theme="1"/>
      </right>
      <top style="thin">
        <color auto="1"/>
      </top>
      <bottom style="double">
        <color theme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6" fillId="5" borderId="9" applyNumberFormat="0" applyFont="0" applyAlignment="0" applyProtection="0">
      <alignment vertical="center"/>
    </xf>
    <xf numFmtId="0" fontId="1" fillId="0" borderId="0">
      <alignment vertical="center"/>
    </xf>
    <xf numFmtId="0" fontId="72" fillId="0" borderId="0">
      <alignment vertical="center"/>
    </xf>
  </cellStyleXfs>
  <cellXfs count="569">
    <xf numFmtId="0" fontId="0" fillId="0" borderId="0" xfId="0">
      <alignment vertical="center"/>
    </xf>
    <xf numFmtId="0" fontId="52" fillId="0" borderId="0" xfId="0" applyFont="1" applyAlignment="1">
      <alignment horizontal="center" vertical="center"/>
    </xf>
    <xf numFmtId="0" fontId="52" fillId="0" borderId="120" xfId="0" applyFont="1" applyBorder="1" applyAlignment="1">
      <alignment horizontal="center" vertical="center"/>
    </xf>
    <xf numFmtId="0" fontId="52" fillId="0" borderId="121" xfId="0" applyFont="1" applyBorder="1" applyAlignment="1">
      <alignment horizontal="center"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52" fillId="0" borderId="113" xfId="0" applyFont="1" applyBorder="1" applyAlignment="1">
      <alignment horizontal="center" vertical="center"/>
    </xf>
    <xf numFmtId="0" fontId="0" fillId="18" borderId="0" xfId="0" applyFill="1" applyProtection="1">
      <alignment vertical="center"/>
      <protection locked="0"/>
    </xf>
    <xf numFmtId="0" fontId="46" fillId="18" borderId="0" xfId="0" applyFont="1" applyFill="1" applyProtection="1">
      <alignment vertical="center"/>
      <protection locked="0"/>
    </xf>
    <xf numFmtId="0" fontId="34" fillId="18" borderId="0" xfId="0" applyFont="1" applyFill="1" applyProtection="1">
      <alignment vertical="center"/>
      <protection locked="0"/>
    </xf>
    <xf numFmtId="0" fontId="35" fillId="18" borderId="0" xfId="0" applyFont="1" applyFill="1" applyProtection="1">
      <alignment vertical="center"/>
      <protection locked="0"/>
    </xf>
    <xf numFmtId="0" fontId="26" fillId="18" borderId="0" xfId="0" applyFont="1" applyFill="1" applyProtection="1">
      <alignment vertical="center"/>
      <protection locked="0"/>
    </xf>
    <xf numFmtId="0" fontId="36" fillId="18" borderId="0" xfId="0" applyFont="1" applyFill="1" applyProtection="1">
      <alignment vertical="center"/>
      <protection locked="0"/>
    </xf>
    <xf numFmtId="0" fontId="37" fillId="18" borderId="0" xfId="0" applyFont="1" applyFill="1" applyProtection="1">
      <alignment vertical="center"/>
      <protection locked="0"/>
    </xf>
    <xf numFmtId="0" fontId="24" fillId="18" borderId="0" xfId="0" applyFont="1" applyFill="1" applyProtection="1">
      <alignment vertical="center"/>
      <protection locked="0"/>
    </xf>
    <xf numFmtId="0" fontId="38" fillId="18" borderId="0" xfId="0" applyFont="1" applyFill="1" applyProtection="1">
      <alignment vertical="center"/>
      <protection locked="0"/>
    </xf>
    <xf numFmtId="0" fontId="39" fillId="18" borderId="0" xfId="0" applyFont="1" applyFill="1" applyProtection="1">
      <alignment vertical="center"/>
      <protection locked="0"/>
    </xf>
    <xf numFmtId="0" fontId="25" fillId="18" borderId="0" xfId="0" applyFont="1" applyFill="1" applyProtection="1">
      <alignment vertical="center"/>
      <protection locked="0"/>
    </xf>
    <xf numFmtId="0" fontId="27" fillId="18" borderId="0" xfId="0" applyFont="1" applyFill="1" applyProtection="1">
      <alignment vertical="center"/>
      <protection locked="0"/>
    </xf>
    <xf numFmtId="0" fontId="23" fillId="18" borderId="0" xfId="0" applyFont="1" applyFill="1" applyProtection="1">
      <alignment vertical="center"/>
      <protection locked="0"/>
    </xf>
    <xf numFmtId="0" fontId="28" fillId="18" borderId="0" xfId="0" applyFont="1" applyFill="1" applyProtection="1">
      <alignment vertical="center"/>
      <protection locked="0"/>
    </xf>
    <xf numFmtId="0" fontId="40" fillId="18" borderId="0" xfId="0" applyFont="1" applyFill="1" applyProtection="1">
      <alignment vertical="center"/>
      <protection locked="0"/>
    </xf>
    <xf numFmtId="0" fontId="1" fillId="18" borderId="0" xfId="0" applyFont="1" applyFill="1" applyProtection="1">
      <alignment vertical="center"/>
      <protection locked="0"/>
    </xf>
    <xf numFmtId="0" fontId="41" fillId="18" borderId="0" xfId="0" applyFont="1" applyFill="1" applyProtection="1">
      <alignment vertical="center"/>
      <protection locked="0"/>
    </xf>
    <xf numFmtId="0" fontId="3" fillId="18" borderId="0" xfId="0" applyFont="1" applyFill="1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4" xfId="0" applyBorder="1" applyProtection="1">
      <alignment vertical="center"/>
      <protection locked="0"/>
    </xf>
    <xf numFmtId="0" fontId="49" fillId="0" borderId="31" xfId="0" applyFont="1" applyBorder="1" applyAlignment="1" applyProtection="1">
      <alignment vertical="center" wrapText="1"/>
      <protection locked="0"/>
    </xf>
    <xf numFmtId="0" fontId="0" fillId="0" borderId="33" xfId="0" applyBorder="1" applyProtection="1">
      <alignment vertical="center"/>
      <protection locked="0"/>
    </xf>
    <xf numFmtId="0" fontId="0" fillId="0" borderId="35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49" fillId="0" borderId="36" xfId="0" applyFont="1" applyBorder="1" applyAlignment="1" applyProtection="1">
      <alignment horizontal="left" vertical="center" wrapText="1"/>
      <protection locked="0"/>
    </xf>
    <xf numFmtId="0" fontId="0" fillId="0" borderId="38" xfId="0" applyBorder="1" applyProtection="1">
      <alignment vertical="center"/>
      <protection locked="0"/>
    </xf>
    <xf numFmtId="0" fontId="0" fillId="0" borderId="57" xfId="0" applyBorder="1" applyProtection="1">
      <alignment vertical="center"/>
      <protection locked="0"/>
    </xf>
    <xf numFmtId="0" fontId="0" fillId="0" borderId="36" xfId="0" applyBorder="1" applyProtection="1">
      <alignment vertical="center"/>
      <protection locked="0"/>
    </xf>
    <xf numFmtId="0" fontId="56" fillId="28" borderId="43" xfId="0" applyFont="1" applyFill="1" applyBorder="1" applyAlignment="1" applyProtection="1">
      <alignment horizontal="center" vertical="center"/>
      <protection locked="0"/>
    </xf>
    <xf numFmtId="0" fontId="56" fillId="0" borderId="36" xfId="0" applyFont="1" applyBorder="1" applyProtection="1">
      <alignment vertical="center"/>
      <protection locked="0"/>
    </xf>
    <xf numFmtId="0" fontId="56" fillId="28" borderId="39" xfId="0" applyFont="1" applyFill="1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18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9" fillId="0" borderId="43" xfId="0" applyFont="1" applyBorder="1" applyAlignment="1" applyProtection="1">
      <alignment horizontal="center" vertical="center"/>
      <protection locked="0"/>
    </xf>
    <xf numFmtId="0" fontId="31" fillId="18" borderId="12" xfId="0" applyFont="1" applyFill="1" applyBorder="1" applyAlignment="1" applyProtection="1">
      <alignment horizontal="center" vertical="center"/>
      <protection locked="0"/>
    </xf>
    <xf numFmtId="0" fontId="29" fillId="0" borderId="20" xfId="0" applyFont="1" applyBorder="1" applyAlignment="1" applyProtection="1">
      <alignment horizontal="center" vertical="center"/>
      <protection locked="0"/>
    </xf>
    <xf numFmtId="0" fontId="31" fillId="25" borderId="11" xfId="0" applyFont="1" applyFill="1" applyBorder="1" applyAlignment="1" applyProtection="1">
      <alignment horizontal="center" vertical="center"/>
      <protection locked="0"/>
    </xf>
    <xf numFmtId="0" fontId="29" fillId="0" borderId="39" xfId="0" applyFont="1" applyBorder="1" applyAlignment="1" applyProtection="1">
      <alignment horizontal="center" vertical="center"/>
      <protection locked="0"/>
    </xf>
    <xf numFmtId="0" fontId="31" fillId="18" borderId="10" xfId="0" applyFont="1" applyFill="1" applyBorder="1" applyAlignment="1" applyProtection="1">
      <alignment horizontal="center" vertical="center"/>
      <protection locked="0"/>
    </xf>
    <xf numFmtId="0" fontId="31" fillId="0" borderId="16" xfId="0" applyFont="1" applyBorder="1" applyAlignment="1" applyProtection="1">
      <alignment horizontal="center" vertical="center"/>
      <protection locked="0"/>
    </xf>
    <xf numFmtId="0" fontId="31" fillId="25" borderId="10" xfId="0" applyFont="1" applyFill="1" applyBorder="1" applyAlignment="1" applyProtection="1">
      <alignment horizontal="center" vertical="center"/>
      <protection locked="0"/>
    </xf>
    <xf numFmtId="0" fontId="31" fillId="18" borderId="107" xfId="0" applyFont="1" applyFill="1" applyBorder="1" applyAlignment="1" applyProtection="1">
      <alignment horizontal="center" vertical="center"/>
      <protection locked="0"/>
    </xf>
    <xf numFmtId="0" fontId="31" fillId="25" borderId="107" xfId="0" applyFont="1" applyFill="1" applyBorder="1" applyAlignment="1" applyProtection="1">
      <alignment horizontal="center" vertical="center"/>
      <protection locked="0"/>
    </xf>
    <xf numFmtId="0" fontId="29" fillId="0" borderId="16" xfId="0" applyFont="1" applyBorder="1" applyAlignment="1" applyProtection="1">
      <alignment horizontal="center" vertical="center"/>
      <protection locked="0"/>
    </xf>
    <xf numFmtId="0" fontId="31" fillId="18" borderId="17" xfId="0" applyFont="1" applyFill="1" applyBorder="1" applyAlignment="1" applyProtection="1">
      <alignment horizontal="center" vertical="center"/>
      <protection locked="0"/>
    </xf>
    <xf numFmtId="0" fontId="29" fillId="0" borderId="19" xfId="0" applyFont="1" applyBorder="1" applyAlignment="1" applyProtection="1">
      <alignment horizontal="center" vertical="center"/>
      <protection locked="0"/>
    </xf>
    <xf numFmtId="0" fontId="31" fillId="25" borderId="17" xfId="0" applyFont="1" applyFill="1" applyBorder="1" applyAlignment="1" applyProtection="1">
      <alignment horizontal="center" vertical="center"/>
      <protection locked="0"/>
    </xf>
    <xf numFmtId="0" fontId="31" fillId="0" borderId="19" xfId="0" applyFont="1" applyBorder="1" applyAlignment="1" applyProtection="1">
      <alignment horizontal="center" vertical="center"/>
      <protection locked="0"/>
    </xf>
    <xf numFmtId="0" fontId="29" fillId="0" borderId="93" xfId="0" applyFont="1" applyBorder="1" applyAlignment="1" applyProtection="1">
      <alignment horizontal="center" vertical="center"/>
      <protection locked="0"/>
    </xf>
    <xf numFmtId="0" fontId="31" fillId="18" borderId="13" xfId="0" applyFont="1" applyFill="1" applyBorder="1" applyAlignment="1" applyProtection="1">
      <alignment horizontal="center" vertical="center"/>
      <protection locked="0"/>
    </xf>
    <xf numFmtId="0" fontId="68" fillId="0" borderId="28" xfId="0" applyFont="1" applyBorder="1" applyAlignment="1" applyProtection="1">
      <alignment horizontal="center" vertical="center"/>
      <protection locked="0"/>
    </xf>
    <xf numFmtId="0" fontId="31" fillId="25" borderId="13" xfId="0" applyFont="1" applyFill="1" applyBorder="1" applyAlignment="1" applyProtection="1">
      <alignment horizontal="center" vertical="center"/>
      <protection locked="0"/>
    </xf>
    <xf numFmtId="0" fontId="31" fillId="0" borderId="20" xfId="0" applyFont="1" applyBorder="1" applyAlignment="1" applyProtection="1">
      <alignment horizontal="center" vertical="center"/>
      <protection locked="0"/>
    </xf>
    <xf numFmtId="0" fontId="31" fillId="25" borderId="12" xfId="0" applyFont="1" applyFill="1" applyBorder="1" applyAlignment="1" applyProtection="1">
      <alignment horizontal="center" vertical="center"/>
      <protection locked="0"/>
    </xf>
    <xf numFmtId="0" fontId="68" fillId="0" borderId="16" xfId="0" applyFont="1" applyBorder="1" applyAlignment="1" applyProtection="1">
      <alignment horizontal="center" vertical="center"/>
      <protection locked="0"/>
    </xf>
    <xf numFmtId="0" fontId="31" fillId="18" borderId="11" xfId="0" applyFont="1" applyFill="1" applyBorder="1" applyAlignment="1" applyProtection="1">
      <alignment horizontal="center" vertical="center"/>
      <protection locked="0"/>
    </xf>
    <xf numFmtId="0" fontId="31" fillId="0" borderId="18" xfId="0" applyFont="1" applyBorder="1" applyAlignment="1" applyProtection="1">
      <alignment horizontal="center" vertical="center"/>
      <protection locked="0"/>
    </xf>
    <xf numFmtId="49" fontId="31" fillId="0" borderId="16" xfId="0" applyNumberFormat="1" applyFont="1" applyBorder="1" applyAlignment="1" applyProtection="1">
      <alignment horizontal="center" vertical="center"/>
      <protection locked="0"/>
    </xf>
    <xf numFmtId="0" fontId="43" fillId="0" borderId="24" xfId="0" applyFont="1" applyBorder="1" applyAlignment="1" applyProtection="1">
      <alignment horizontal="center" vertical="center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31" fillId="18" borderId="22" xfId="0" applyFont="1" applyFill="1" applyBorder="1" applyAlignment="1" applyProtection="1">
      <alignment horizontal="center" vertical="center"/>
      <protection locked="0"/>
    </xf>
    <xf numFmtId="0" fontId="31" fillId="25" borderId="22" xfId="0" applyFont="1" applyFill="1" applyBorder="1" applyAlignment="1" applyProtection="1">
      <alignment horizontal="center" vertical="center"/>
      <protection locked="0"/>
    </xf>
    <xf numFmtId="0" fontId="29" fillId="0" borderId="18" xfId="0" applyFont="1" applyBorder="1" applyAlignment="1" applyProtection="1">
      <alignment horizontal="center" vertical="center"/>
      <protection locked="0"/>
    </xf>
    <xf numFmtId="0" fontId="1" fillId="18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8" fillId="0" borderId="19" xfId="0" applyFont="1" applyBorder="1" applyAlignment="1" applyProtection="1">
      <alignment horizontal="center" vertical="center"/>
      <protection locked="0"/>
    </xf>
    <xf numFmtId="177" fontId="0" fillId="18" borderId="0" xfId="0" applyNumberFormat="1" applyFill="1" applyAlignment="1" applyProtection="1">
      <alignment horizontal="center" vertical="center"/>
      <protection locked="0"/>
    </xf>
    <xf numFmtId="176" fontId="0" fillId="18" borderId="0" xfId="0" applyNumberFormat="1" applyFill="1" applyAlignment="1" applyProtection="1">
      <alignment horizontal="center" vertical="center"/>
      <protection locked="0"/>
    </xf>
    <xf numFmtId="0" fontId="42" fillId="18" borderId="0" xfId="0" applyFont="1" applyFill="1" applyAlignment="1" applyProtection="1">
      <alignment horizontal="center" vertical="center"/>
      <protection locked="0"/>
    </xf>
    <xf numFmtId="0" fontId="0" fillId="0" borderId="37" xfId="0" applyBorder="1" applyProtection="1">
      <alignment vertical="center"/>
      <protection locked="0"/>
    </xf>
    <xf numFmtId="0" fontId="0" fillId="0" borderId="31" xfId="0" applyBorder="1" applyProtection="1">
      <alignment vertical="center"/>
      <protection locked="0"/>
    </xf>
    <xf numFmtId="0" fontId="0" fillId="0" borderId="32" xfId="0" applyBorder="1" applyProtection="1">
      <alignment vertical="center"/>
      <protection locked="0"/>
    </xf>
    <xf numFmtId="0" fontId="50" fillId="0" borderId="73" xfId="0" applyFont="1" applyBorder="1" applyAlignment="1" applyProtection="1">
      <alignment horizontal="center" vertical="center"/>
      <protection locked="0"/>
    </xf>
    <xf numFmtId="0" fontId="50" fillId="0" borderId="69" xfId="0" applyFont="1" applyBorder="1" applyAlignment="1" applyProtection="1">
      <alignment horizontal="center" vertical="center"/>
      <protection locked="0"/>
    </xf>
    <xf numFmtId="0" fontId="50" fillId="0" borderId="67" xfId="0" applyFont="1" applyBorder="1" applyAlignment="1" applyProtection="1">
      <alignment horizontal="center" vertical="center"/>
      <protection locked="0"/>
    </xf>
    <xf numFmtId="0" fontId="50" fillId="0" borderId="68" xfId="0" applyFont="1" applyBorder="1" applyAlignment="1" applyProtection="1">
      <alignment horizontal="center" vertical="center"/>
      <protection locked="0"/>
    </xf>
    <xf numFmtId="0" fontId="50" fillId="0" borderId="74" xfId="0" applyFont="1" applyBorder="1" applyAlignment="1" applyProtection="1">
      <alignment horizontal="center" vertical="center"/>
      <protection locked="0"/>
    </xf>
    <xf numFmtId="179" fontId="49" fillId="0" borderId="65" xfId="0" applyNumberFormat="1" applyFont="1" applyBorder="1" applyAlignment="1" applyProtection="1">
      <alignment horizontal="center" vertical="center"/>
      <protection locked="0"/>
    </xf>
    <xf numFmtId="0" fontId="50" fillId="0" borderId="75" xfId="0" applyFont="1" applyBorder="1" applyAlignment="1" applyProtection="1">
      <alignment horizontal="center" vertical="center"/>
      <protection locked="0"/>
    </xf>
    <xf numFmtId="0" fontId="50" fillId="0" borderId="76" xfId="0" applyFont="1" applyBorder="1" applyAlignment="1" applyProtection="1">
      <alignment horizontal="center" vertical="center"/>
      <protection locked="0"/>
    </xf>
    <xf numFmtId="0" fontId="0" fillId="0" borderId="57" xfId="0" applyBorder="1" applyAlignment="1" applyProtection="1">
      <alignment horizontal="center" vertical="center"/>
      <protection locked="0"/>
    </xf>
    <xf numFmtId="0" fontId="50" fillId="0" borderId="101" xfId="0" applyFont="1" applyBorder="1" applyAlignment="1" applyProtection="1">
      <alignment horizontal="center" vertical="center"/>
      <protection locked="0"/>
    </xf>
    <xf numFmtId="0" fontId="50" fillId="0" borderId="50" xfId="0" applyFont="1" applyBorder="1" applyAlignment="1" applyProtection="1">
      <alignment horizontal="center" vertical="center"/>
      <protection locked="0"/>
    </xf>
    <xf numFmtId="0" fontId="50" fillId="0" borderId="48" xfId="0" applyFont="1" applyBorder="1" applyAlignment="1" applyProtection="1">
      <alignment horizontal="center" vertical="center"/>
      <protection locked="0"/>
    </xf>
    <xf numFmtId="0" fontId="50" fillId="0" borderId="102" xfId="0" applyFont="1" applyBorder="1" applyAlignment="1" applyProtection="1">
      <alignment horizontal="center" vertical="center"/>
      <protection locked="0"/>
    </xf>
    <xf numFmtId="0" fontId="49" fillId="0" borderId="37" xfId="0" applyFont="1" applyBorder="1" applyAlignment="1" applyProtection="1">
      <alignment horizontal="center" vertical="center"/>
      <protection locked="0"/>
    </xf>
    <xf numFmtId="0" fontId="50" fillId="0" borderId="53" xfId="0" applyFont="1" applyBorder="1" applyAlignment="1" applyProtection="1">
      <alignment horizontal="center" vertical="center"/>
      <protection locked="0"/>
    </xf>
    <xf numFmtId="0" fontId="50" fillId="0" borderId="49" xfId="0" applyFont="1" applyBorder="1" applyAlignment="1" applyProtection="1">
      <alignment horizontal="center" vertical="center"/>
      <protection locked="0"/>
    </xf>
    <xf numFmtId="0" fontId="50" fillId="0" borderId="103" xfId="0" applyFont="1" applyBorder="1" applyAlignment="1" applyProtection="1">
      <alignment horizontal="center" vertical="center"/>
      <protection locked="0"/>
    </xf>
    <xf numFmtId="177" fontId="49" fillId="0" borderId="51" xfId="0" applyNumberFormat="1" applyFont="1" applyBorder="1" applyAlignment="1" applyProtection="1">
      <alignment horizontal="center" vertical="center"/>
      <protection locked="0"/>
    </xf>
    <xf numFmtId="177" fontId="49" fillId="0" borderId="12" xfId="0" applyNumberFormat="1" applyFont="1" applyBorder="1" applyAlignment="1" applyProtection="1">
      <alignment horizontal="center" vertical="center"/>
      <protection locked="0"/>
    </xf>
    <xf numFmtId="0" fontId="50" fillId="0" borderId="54" xfId="0" applyFont="1" applyBorder="1" applyAlignment="1" applyProtection="1">
      <alignment horizontal="center" vertical="center"/>
      <protection locked="0"/>
    </xf>
    <xf numFmtId="179" fontId="49" fillId="0" borderId="12" xfId="0" applyNumberFormat="1" applyFont="1" applyBorder="1" applyAlignment="1" applyProtection="1">
      <alignment horizontal="center" vertical="center"/>
      <protection locked="0"/>
    </xf>
    <xf numFmtId="0" fontId="50" fillId="0" borderId="105" xfId="0" applyFont="1" applyBorder="1" applyAlignment="1" applyProtection="1">
      <alignment horizontal="center" vertical="center"/>
      <protection locked="0"/>
    </xf>
    <xf numFmtId="176" fontId="49" fillId="0" borderId="106" xfId="0" applyNumberFormat="1" applyFont="1" applyBorder="1" applyAlignment="1" applyProtection="1">
      <alignment horizontal="center" vertical="center"/>
      <protection locked="0"/>
    </xf>
    <xf numFmtId="176" fontId="49" fillId="0" borderId="107" xfId="0" applyNumberFormat="1" applyFont="1" applyBorder="1" applyAlignment="1" applyProtection="1">
      <alignment horizontal="center" vertical="center"/>
      <protection locked="0"/>
    </xf>
    <xf numFmtId="0" fontId="50" fillId="0" borderId="55" xfId="0" applyFont="1" applyBorder="1" applyAlignment="1" applyProtection="1">
      <alignment horizontal="center" vertical="center"/>
      <protection locked="0"/>
    </xf>
    <xf numFmtId="176" fontId="49" fillId="0" borderId="27" xfId="0" applyNumberFormat="1" applyFont="1" applyBorder="1" applyAlignment="1" applyProtection="1">
      <alignment horizontal="center" vertical="center"/>
      <protection locked="0"/>
    </xf>
    <xf numFmtId="176" fontId="49" fillId="0" borderId="10" xfId="0" applyNumberFormat="1" applyFont="1" applyBorder="1" applyAlignment="1" applyProtection="1">
      <alignment horizontal="center" vertical="center"/>
      <protection locked="0"/>
    </xf>
    <xf numFmtId="0" fontId="50" fillId="0" borderId="109" xfId="0" applyFont="1" applyBorder="1" applyAlignment="1" applyProtection="1">
      <alignment horizontal="center" vertical="center"/>
      <protection locked="0"/>
    </xf>
    <xf numFmtId="176" fontId="49" fillId="0" borderId="110" xfId="0" applyNumberFormat="1" applyFont="1" applyBorder="1" applyAlignment="1" applyProtection="1">
      <alignment horizontal="center" vertical="center"/>
      <protection locked="0"/>
    </xf>
    <xf numFmtId="176" fontId="49" fillId="0" borderId="111" xfId="0" applyNumberFormat="1" applyFont="1" applyBorder="1" applyAlignment="1" applyProtection="1">
      <alignment horizontal="center" vertical="center"/>
      <protection locked="0"/>
    </xf>
    <xf numFmtId="0" fontId="50" fillId="0" borderId="56" xfId="0" applyFont="1" applyBorder="1" applyAlignment="1" applyProtection="1">
      <alignment horizontal="center" vertical="center"/>
      <protection locked="0"/>
    </xf>
    <xf numFmtId="176" fontId="49" fillId="0" borderId="52" xfId="0" applyNumberFormat="1" applyFont="1" applyBorder="1" applyAlignment="1" applyProtection="1">
      <alignment horizontal="center" vertical="center"/>
      <protection locked="0"/>
    </xf>
    <xf numFmtId="176" fontId="49" fillId="0" borderId="23" xfId="0" applyNumberFormat="1" applyFont="1" applyBorder="1" applyAlignment="1" applyProtection="1">
      <alignment horizontal="center" vertical="center"/>
      <protection locked="0"/>
    </xf>
    <xf numFmtId="0" fontId="50" fillId="0" borderId="73" xfId="0" applyFont="1" applyBorder="1" applyAlignment="1">
      <alignment horizontal="center" vertical="center"/>
    </xf>
    <xf numFmtId="0" fontId="50" fillId="0" borderId="69" xfId="0" applyFont="1" applyBorder="1" applyAlignment="1">
      <alignment horizontal="center" vertical="center"/>
    </xf>
    <xf numFmtId="0" fontId="50" fillId="0" borderId="67" xfId="0" applyFont="1" applyBorder="1" applyAlignment="1">
      <alignment horizontal="center" vertical="center"/>
    </xf>
    <xf numFmtId="0" fontId="50" fillId="0" borderId="68" xfId="0" applyFont="1" applyBorder="1" applyAlignment="1">
      <alignment horizontal="center" vertical="center"/>
    </xf>
    <xf numFmtId="0" fontId="50" fillId="0" borderId="74" xfId="0" applyFont="1" applyBorder="1" applyAlignment="1">
      <alignment horizontal="center" vertical="center"/>
    </xf>
    <xf numFmtId="179" fontId="49" fillId="0" borderId="70" xfId="0" applyNumberFormat="1" applyFont="1" applyBorder="1" applyAlignment="1">
      <alignment horizontal="center" vertical="center"/>
    </xf>
    <xf numFmtId="179" fontId="49" fillId="0" borderId="65" xfId="0" applyNumberFormat="1" applyFont="1" applyBorder="1" applyAlignment="1">
      <alignment horizontal="center" vertical="center"/>
    </xf>
    <xf numFmtId="0" fontId="50" fillId="0" borderId="75" xfId="0" applyFont="1" applyBorder="1" applyAlignment="1">
      <alignment horizontal="center" vertical="center"/>
    </xf>
    <xf numFmtId="177" fontId="49" fillId="0" borderId="71" xfId="0" applyNumberFormat="1" applyFont="1" applyBorder="1" applyAlignment="1">
      <alignment horizontal="center" vertical="center"/>
    </xf>
    <xf numFmtId="177" fontId="49" fillId="0" borderId="58" xfId="0" applyNumberFormat="1" applyFont="1" applyBorder="1" applyAlignment="1">
      <alignment horizontal="center" vertical="center"/>
    </xf>
    <xf numFmtId="176" fontId="49" fillId="0" borderId="71" xfId="0" applyNumberFormat="1" applyFont="1" applyBorder="1" applyAlignment="1">
      <alignment horizontal="center" vertical="center"/>
    </xf>
    <xf numFmtId="176" fontId="49" fillId="0" borderId="58" xfId="0" applyNumberFormat="1" applyFont="1" applyBorder="1" applyAlignment="1">
      <alignment horizontal="center" vertical="center"/>
    </xf>
    <xf numFmtId="0" fontId="50" fillId="0" borderId="76" xfId="0" applyFont="1" applyBorder="1" applyAlignment="1">
      <alignment horizontal="center" vertical="center"/>
    </xf>
    <xf numFmtId="176" fontId="49" fillId="0" borderId="72" xfId="0" applyNumberFormat="1" applyFont="1" applyBorder="1" applyAlignment="1">
      <alignment horizontal="center" vertical="center"/>
    </xf>
    <xf numFmtId="176" fontId="49" fillId="0" borderId="60" xfId="0" applyNumberFormat="1" applyFont="1" applyBorder="1" applyAlignment="1">
      <alignment horizontal="center" vertical="center"/>
    </xf>
    <xf numFmtId="0" fontId="50" fillId="0" borderId="53" xfId="0" applyFont="1" applyBorder="1" applyAlignment="1">
      <alignment horizontal="center" vertical="center"/>
    </xf>
    <xf numFmtId="0" fontId="50" fillId="0" borderId="50" xfId="0" applyFont="1" applyBorder="1" applyAlignment="1">
      <alignment horizontal="center" vertical="center"/>
    </xf>
    <xf numFmtId="0" fontId="50" fillId="0" borderId="48" xfId="0" applyFont="1" applyBorder="1" applyAlignment="1">
      <alignment horizontal="center" vertical="center"/>
    </xf>
    <xf numFmtId="0" fontId="50" fillId="0" borderId="49" xfId="0" applyFont="1" applyBorder="1" applyAlignment="1">
      <alignment horizontal="center" vertical="center"/>
    </xf>
    <xf numFmtId="0" fontId="50" fillId="0" borderId="54" xfId="0" applyFont="1" applyBorder="1" applyAlignment="1">
      <alignment horizontal="center" vertical="center"/>
    </xf>
    <xf numFmtId="177" fontId="49" fillId="0" borderId="51" xfId="0" applyNumberFormat="1" applyFont="1" applyBorder="1" applyAlignment="1">
      <alignment horizontal="center" vertical="center"/>
    </xf>
    <xf numFmtId="177" fontId="49" fillId="0" borderId="12" xfId="0" applyNumberFormat="1" applyFont="1" applyBorder="1" applyAlignment="1">
      <alignment horizontal="center" vertical="center"/>
    </xf>
    <xf numFmtId="179" fontId="49" fillId="0" borderId="12" xfId="0" applyNumberFormat="1" applyFont="1" applyBorder="1" applyAlignment="1">
      <alignment horizontal="center" vertical="center"/>
    </xf>
    <xf numFmtId="0" fontId="50" fillId="0" borderId="55" xfId="0" applyFont="1" applyBorder="1" applyAlignment="1">
      <alignment horizontal="center" vertical="center"/>
    </xf>
    <xf numFmtId="176" fontId="49" fillId="0" borderId="27" xfId="0" applyNumberFormat="1" applyFont="1" applyBorder="1" applyAlignment="1">
      <alignment horizontal="center" vertical="center"/>
    </xf>
    <xf numFmtId="176" fontId="49" fillId="0" borderId="10" xfId="0" applyNumberFormat="1" applyFont="1" applyBorder="1" applyAlignment="1">
      <alignment horizontal="center" vertical="center"/>
    </xf>
    <xf numFmtId="0" fontId="50" fillId="0" borderId="56" xfId="0" applyFont="1" applyBorder="1" applyAlignment="1">
      <alignment horizontal="center" vertical="center"/>
    </xf>
    <xf numFmtId="176" fontId="49" fillId="0" borderId="52" xfId="0" applyNumberFormat="1" applyFont="1" applyBorder="1" applyAlignment="1">
      <alignment horizontal="center" vertical="center"/>
    </xf>
    <xf numFmtId="176" fontId="49" fillId="0" borderId="23" xfId="0" applyNumberFormat="1" applyFont="1" applyBorder="1" applyAlignment="1">
      <alignment horizontal="center" vertical="center"/>
    </xf>
    <xf numFmtId="0" fontId="50" fillId="0" borderId="101" xfId="0" applyFont="1" applyBorder="1" applyAlignment="1">
      <alignment horizontal="center" vertical="center"/>
    </xf>
    <xf numFmtId="0" fontId="50" fillId="0" borderId="102" xfId="0" applyFont="1" applyBorder="1" applyAlignment="1">
      <alignment horizontal="center" vertical="center"/>
    </xf>
    <xf numFmtId="0" fontId="50" fillId="0" borderId="103" xfId="0" applyFont="1" applyBorder="1" applyAlignment="1">
      <alignment horizontal="center" vertical="center"/>
    </xf>
    <xf numFmtId="0" fontId="50" fillId="0" borderId="105" xfId="0" applyFont="1" applyBorder="1" applyAlignment="1">
      <alignment horizontal="center" vertical="center"/>
    </xf>
    <xf numFmtId="176" fontId="49" fillId="0" borderId="106" xfId="0" applyNumberFormat="1" applyFont="1" applyBorder="1" applyAlignment="1">
      <alignment horizontal="center" vertical="center"/>
    </xf>
    <xf numFmtId="176" fontId="49" fillId="0" borderId="107" xfId="0" applyNumberFormat="1" applyFont="1" applyBorder="1" applyAlignment="1">
      <alignment horizontal="center" vertical="center"/>
    </xf>
    <xf numFmtId="0" fontId="50" fillId="0" borderId="109" xfId="0" applyFont="1" applyBorder="1" applyAlignment="1">
      <alignment horizontal="center" vertical="center"/>
    </xf>
    <xf numFmtId="176" fontId="49" fillId="0" borderId="110" xfId="0" applyNumberFormat="1" applyFont="1" applyBorder="1" applyAlignment="1">
      <alignment horizontal="center" vertical="center"/>
    </xf>
    <xf numFmtId="176" fontId="49" fillId="0" borderId="111" xfId="0" applyNumberFormat="1" applyFont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2" borderId="17" xfId="0" applyFont="1" applyFill="1" applyBorder="1" applyAlignment="1">
      <alignment horizontal="center" vertical="center"/>
    </xf>
    <xf numFmtId="0" fontId="31" fillId="22" borderId="13" xfId="0" applyFont="1" applyFill="1" applyBorder="1" applyAlignment="1">
      <alignment horizontal="center" vertical="center"/>
    </xf>
    <xf numFmtId="0" fontId="31" fillId="19" borderId="10" xfId="0" applyFont="1" applyFill="1" applyBorder="1" applyAlignment="1">
      <alignment horizontal="center" vertical="center"/>
    </xf>
    <xf numFmtId="0" fontId="31" fillId="22" borderId="11" xfId="0" applyFont="1" applyFill="1" applyBorder="1" applyAlignment="1">
      <alignment horizontal="center" vertical="center"/>
    </xf>
    <xf numFmtId="0" fontId="31" fillId="19" borderId="17" xfId="0" applyFont="1" applyFill="1" applyBorder="1" applyAlignment="1">
      <alignment horizontal="center" vertical="center"/>
    </xf>
    <xf numFmtId="0" fontId="31" fillId="19" borderId="11" xfId="0" applyFont="1" applyFill="1" applyBorder="1" applyAlignment="1">
      <alignment horizontal="center" vertical="center"/>
    </xf>
    <xf numFmtId="0" fontId="31" fillId="22" borderId="12" xfId="0" applyFont="1" applyFill="1" applyBorder="1" applyAlignment="1">
      <alignment horizontal="center" vertical="center"/>
    </xf>
    <xf numFmtId="0" fontId="31" fillId="22" borderId="107" xfId="0" applyFont="1" applyFill="1" applyBorder="1" applyAlignment="1">
      <alignment horizontal="center" vertical="center"/>
    </xf>
    <xf numFmtId="0" fontId="31" fillId="19" borderId="13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19" borderId="107" xfId="0" applyFont="1" applyFill="1" applyBorder="1" applyAlignment="1">
      <alignment horizontal="center" vertical="center"/>
    </xf>
    <xf numFmtId="0" fontId="31" fillId="24" borderId="91" xfId="0" applyFont="1" applyFill="1" applyBorder="1" applyAlignment="1">
      <alignment horizontal="center" vertical="center"/>
    </xf>
    <xf numFmtId="0" fontId="31" fillId="24" borderId="40" xfId="0" applyFont="1" applyFill="1" applyBorder="1" applyAlignment="1">
      <alignment horizontal="center" vertical="center"/>
    </xf>
    <xf numFmtId="0" fontId="31" fillId="24" borderId="92" xfId="0" applyFont="1" applyFill="1" applyBorder="1" applyAlignment="1">
      <alignment horizontal="center" vertical="center"/>
    </xf>
    <xf numFmtId="0" fontId="31" fillId="24" borderId="94" xfId="0" applyFont="1" applyFill="1" applyBorder="1" applyAlignment="1">
      <alignment horizontal="center" vertical="center"/>
    </xf>
    <xf numFmtId="0" fontId="31" fillId="24" borderId="44" xfId="0" applyFont="1" applyFill="1" applyBorder="1" applyAlignment="1">
      <alignment horizontal="center" vertical="center"/>
    </xf>
    <xf numFmtId="0" fontId="31" fillId="22" borderId="23" xfId="0" applyFont="1" applyFill="1" applyBorder="1" applyAlignment="1">
      <alignment horizontal="center" vertical="center"/>
    </xf>
    <xf numFmtId="0" fontId="31" fillId="19" borderId="23" xfId="0" applyFont="1" applyFill="1" applyBorder="1" applyAlignment="1">
      <alignment horizontal="center" vertical="center"/>
    </xf>
    <xf numFmtId="0" fontId="31" fillId="24" borderId="42" xfId="0" applyFont="1" applyFill="1" applyBorder="1" applyAlignment="1">
      <alignment horizontal="center" vertical="center"/>
    </xf>
    <xf numFmtId="0" fontId="27" fillId="26" borderId="88" xfId="0" applyFont="1" applyFill="1" applyBorder="1" applyAlignment="1">
      <alignment horizontal="center" vertical="center"/>
    </xf>
    <xf numFmtId="0" fontId="27" fillId="26" borderId="29" xfId="0" applyFont="1" applyFill="1" applyBorder="1" applyAlignment="1">
      <alignment horizontal="center" vertical="center"/>
    </xf>
    <xf numFmtId="0" fontId="27" fillId="26" borderId="90" xfId="0" applyFont="1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57" fillId="0" borderId="40" xfId="0" applyFont="1" applyBorder="1" applyAlignment="1">
      <alignment horizontal="center" vertical="center"/>
    </xf>
    <xf numFmtId="177" fontId="31" fillId="27" borderId="11" xfId="0" applyNumberFormat="1" applyFont="1" applyFill="1" applyBorder="1" applyAlignment="1" applyProtection="1">
      <alignment horizontal="center" vertical="center"/>
      <protection locked="0"/>
    </xf>
    <xf numFmtId="177" fontId="31" fillId="27" borderId="10" xfId="0" applyNumberFormat="1" applyFont="1" applyFill="1" applyBorder="1" applyAlignment="1" applyProtection="1">
      <alignment horizontal="center" vertical="center"/>
      <protection locked="0"/>
    </xf>
    <xf numFmtId="177" fontId="31" fillId="27" borderId="107" xfId="0" applyNumberFormat="1" applyFont="1" applyFill="1" applyBorder="1" applyAlignment="1" applyProtection="1">
      <alignment horizontal="center" vertical="center"/>
      <protection locked="0"/>
    </xf>
    <xf numFmtId="177" fontId="31" fillId="27" borderId="17" xfId="0" applyNumberFormat="1" applyFont="1" applyFill="1" applyBorder="1" applyAlignment="1" applyProtection="1">
      <alignment horizontal="center" vertical="center"/>
      <protection locked="0"/>
    </xf>
    <xf numFmtId="177" fontId="31" fillId="27" borderId="13" xfId="0" applyNumberFormat="1" applyFont="1" applyFill="1" applyBorder="1" applyAlignment="1" applyProtection="1">
      <alignment horizontal="center" vertical="center"/>
      <protection locked="0"/>
    </xf>
    <xf numFmtId="177" fontId="31" fillId="27" borderId="12" xfId="0" applyNumberFormat="1" applyFont="1" applyFill="1" applyBorder="1" applyAlignment="1" applyProtection="1">
      <alignment horizontal="center" vertical="center"/>
      <protection locked="0"/>
    </xf>
    <xf numFmtId="177" fontId="31" fillId="27" borderId="22" xfId="0" applyNumberFormat="1" applyFont="1" applyFill="1" applyBorder="1" applyAlignment="1" applyProtection="1">
      <alignment horizontal="center" vertical="center"/>
      <protection locked="0"/>
    </xf>
    <xf numFmtId="176" fontId="31" fillId="27" borderId="11" xfId="0" applyNumberFormat="1" applyFont="1" applyFill="1" applyBorder="1" applyAlignment="1" applyProtection="1">
      <alignment horizontal="center" vertical="center"/>
      <protection locked="0"/>
    </xf>
    <xf numFmtId="176" fontId="31" fillId="27" borderId="10" xfId="0" applyNumberFormat="1" applyFont="1" applyFill="1" applyBorder="1" applyAlignment="1" applyProtection="1">
      <alignment horizontal="center" vertical="center"/>
      <protection locked="0"/>
    </xf>
    <xf numFmtId="176" fontId="31" fillId="27" borderId="107" xfId="0" applyNumberFormat="1" applyFont="1" applyFill="1" applyBorder="1" applyAlignment="1" applyProtection="1">
      <alignment horizontal="center" vertical="center"/>
      <protection locked="0"/>
    </xf>
    <xf numFmtId="176" fontId="31" fillId="27" borderId="17" xfId="0" applyNumberFormat="1" applyFont="1" applyFill="1" applyBorder="1" applyAlignment="1" applyProtection="1">
      <alignment horizontal="center" vertical="center"/>
      <protection locked="0"/>
    </xf>
    <xf numFmtId="176" fontId="31" fillId="27" borderId="13" xfId="0" applyNumberFormat="1" applyFont="1" applyFill="1" applyBorder="1" applyAlignment="1" applyProtection="1">
      <alignment horizontal="center" vertical="center"/>
      <protection locked="0"/>
    </xf>
    <xf numFmtId="176" fontId="31" fillId="27" borderId="12" xfId="0" applyNumberFormat="1" applyFont="1" applyFill="1" applyBorder="1" applyAlignment="1" applyProtection="1">
      <alignment horizontal="center" vertical="center"/>
      <protection locked="0"/>
    </xf>
    <xf numFmtId="176" fontId="31" fillId="27" borderId="22" xfId="0" applyNumberFormat="1" applyFont="1" applyFill="1" applyBorder="1" applyAlignment="1" applyProtection="1">
      <alignment horizontal="center" vertical="center"/>
      <protection locked="0"/>
    </xf>
    <xf numFmtId="0" fontId="31" fillId="27" borderId="10" xfId="0" applyFont="1" applyFill="1" applyBorder="1" applyAlignment="1" applyProtection="1">
      <alignment horizontal="center" vertical="center"/>
      <protection locked="0"/>
    </xf>
    <xf numFmtId="176" fontId="48" fillId="27" borderId="17" xfId="0" applyNumberFormat="1" applyFont="1" applyFill="1" applyBorder="1" applyAlignment="1" applyProtection="1">
      <alignment horizontal="center" vertical="center"/>
      <protection locked="0"/>
    </xf>
    <xf numFmtId="176" fontId="32" fillId="27" borderId="107" xfId="0" applyNumberFormat="1" applyFont="1" applyFill="1" applyBorder="1" applyAlignment="1" applyProtection="1">
      <alignment horizontal="center" vertical="center"/>
      <protection locked="0"/>
    </xf>
    <xf numFmtId="176" fontId="53" fillId="27" borderId="10" xfId="0" applyNumberFormat="1" applyFont="1" applyFill="1" applyBorder="1" applyAlignment="1" applyProtection="1">
      <alignment horizontal="center" vertical="center"/>
      <protection locked="0"/>
    </xf>
    <xf numFmtId="0" fontId="31" fillId="27" borderId="10" xfId="0" applyFont="1" applyFill="1" applyBorder="1" applyAlignment="1">
      <alignment horizontal="center" vertical="center"/>
    </xf>
    <xf numFmtId="0" fontId="56" fillId="28" borderId="41" xfId="0" applyFont="1" applyFill="1" applyBorder="1" applyAlignment="1" applyProtection="1">
      <alignment horizontal="center" vertical="center"/>
      <protection locked="0"/>
    </xf>
    <xf numFmtId="0" fontId="29" fillId="0" borderId="122" xfId="0" applyFont="1" applyBorder="1" applyAlignment="1" applyProtection="1">
      <alignment horizontal="center" vertical="center"/>
      <protection locked="0"/>
    </xf>
    <xf numFmtId="0" fontId="31" fillId="27" borderId="11" xfId="0" applyFont="1" applyFill="1" applyBorder="1" applyAlignment="1">
      <alignment horizontal="center" vertical="center"/>
    </xf>
    <xf numFmtId="0" fontId="31" fillId="27" borderId="17" xfId="0" applyFont="1" applyFill="1" applyBorder="1" applyAlignment="1">
      <alignment horizontal="center" vertical="center"/>
    </xf>
    <xf numFmtId="0" fontId="31" fillId="27" borderId="13" xfId="0" applyFont="1" applyFill="1" applyBorder="1" applyAlignment="1">
      <alignment horizontal="center" vertical="center"/>
    </xf>
    <xf numFmtId="0" fontId="31" fillId="27" borderId="12" xfId="0" applyFont="1" applyFill="1" applyBorder="1" applyAlignment="1">
      <alignment horizontal="center" vertical="center"/>
    </xf>
    <xf numFmtId="0" fontId="31" fillId="27" borderId="107" xfId="0" applyFont="1" applyFill="1" applyBorder="1" applyAlignment="1">
      <alignment horizontal="center" vertical="center"/>
    </xf>
    <xf numFmtId="0" fontId="22" fillId="27" borderId="11" xfId="0" applyFont="1" applyFill="1" applyBorder="1" applyAlignment="1" applyProtection="1">
      <alignment horizontal="center" vertical="center"/>
      <protection locked="0"/>
    </xf>
    <xf numFmtId="0" fontId="22" fillId="27" borderId="10" xfId="0" applyFont="1" applyFill="1" applyBorder="1" applyAlignment="1" applyProtection="1">
      <alignment horizontal="center" vertical="center"/>
      <protection locked="0"/>
    </xf>
    <xf numFmtId="0" fontId="22" fillId="27" borderId="17" xfId="0" applyFont="1" applyFill="1" applyBorder="1" applyAlignment="1" applyProtection="1">
      <alignment horizontal="center" vertical="center"/>
      <protection locked="0"/>
    </xf>
    <xf numFmtId="0" fontId="22" fillId="27" borderId="13" xfId="0" applyFont="1" applyFill="1" applyBorder="1" applyAlignment="1" applyProtection="1">
      <alignment horizontal="center" vertical="center"/>
      <protection locked="0"/>
    </xf>
    <xf numFmtId="0" fontId="22" fillId="27" borderId="25" xfId="0" applyFont="1" applyFill="1" applyBorder="1" applyAlignment="1" applyProtection="1">
      <alignment horizontal="center" vertical="center"/>
      <protection locked="0"/>
    </xf>
    <xf numFmtId="0" fontId="22" fillId="27" borderId="12" xfId="0" applyFont="1" applyFill="1" applyBorder="1" applyAlignment="1" applyProtection="1">
      <alignment horizontal="center" vertical="center"/>
      <protection locked="0"/>
    </xf>
    <xf numFmtId="0" fontId="44" fillId="27" borderId="10" xfId="0" applyFont="1" applyFill="1" applyBorder="1" applyAlignment="1" applyProtection="1">
      <alignment horizontal="center" vertical="center"/>
      <protection locked="0"/>
    </xf>
    <xf numFmtId="0" fontId="22" fillId="27" borderId="23" xfId="0" applyFont="1" applyFill="1" applyBorder="1" applyAlignment="1" applyProtection="1">
      <alignment horizontal="center" vertical="center"/>
      <protection locked="0"/>
    </xf>
    <xf numFmtId="0" fontId="31" fillId="27" borderId="21" xfId="0" applyFont="1" applyFill="1" applyBorder="1" applyAlignment="1" applyProtection="1">
      <alignment horizontal="center" vertical="center"/>
      <protection locked="0"/>
    </xf>
    <xf numFmtId="0" fontId="31" fillId="27" borderId="15" xfId="0" applyFont="1" applyFill="1" applyBorder="1" applyAlignment="1" applyProtection="1">
      <alignment horizontal="center" vertical="center"/>
      <protection locked="0"/>
    </xf>
    <xf numFmtId="0" fontId="31" fillId="27" borderId="26" xfId="0" applyFont="1" applyFill="1" applyBorder="1" applyAlignment="1" applyProtection="1">
      <alignment horizontal="center" vertical="center"/>
      <protection locked="0"/>
    </xf>
    <xf numFmtId="0" fontId="31" fillId="27" borderId="14" xfId="0" applyFont="1" applyFill="1" applyBorder="1" applyAlignment="1" applyProtection="1">
      <alignment horizontal="center" vertical="center"/>
      <protection locked="0"/>
    </xf>
    <xf numFmtId="0" fontId="31" fillId="27" borderId="86" xfId="0" applyFont="1" applyFill="1" applyBorder="1" applyAlignment="1" applyProtection="1">
      <alignment horizontal="center" vertical="center"/>
      <protection locked="0"/>
    </xf>
    <xf numFmtId="0" fontId="31" fillId="30" borderId="11" xfId="0" applyFont="1" applyFill="1" applyBorder="1" applyAlignment="1">
      <alignment horizontal="center" vertical="center"/>
    </xf>
    <xf numFmtId="0" fontId="31" fillId="30" borderId="10" xfId="0" applyFont="1" applyFill="1" applyBorder="1" applyAlignment="1">
      <alignment horizontal="center" vertical="center"/>
    </xf>
    <xf numFmtId="0" fontId="31" fillId="30" borderId="17" xfId="0" applyFont="1" applyFill="1" applyBorder="1" applyAlignment="1">
      <alignment horizontal="center" vertical="center"/>
    </xf>
    <xf numFmtId="0" fontId="31" fillId="30" borderId="13" xfId="0" applyFont="1" applyFill="1" applyBorder="1" applyAlignment="1">
      <alignment horizontal="center" vertical="center"/>
    </xf>
    <xf numFmtId="0" fontId="31" fillId="30" borderId="12" xfId="0" applyFont="1" applyFill="1" applyBorder="1" applyAlignment="1">
      <alignment horizontal="center" vertical="center"/>
    </xf>
    <xf numFmtId="0" fontId="31" fillId="30" borderId="107" xfId="0" applyFont="1" applyFill="1" applyBorder="1" applyAlignment="1">
      <alignment horizontal="center" vertical="center"/>
    </xf>
    <xf numFmtId="0" fontId="31" fillId="30" borderId="23" xfId="0" applyFont="1" applyFill="1" applyBorder="1" applyAlignment="1">
      <alignment horizontal="center" vertical="center"/>
    </xf>
    <xf numFmtId="176" fontId="23" fillId="29" borderId="58" xfId="0" applyNumberFormat="1" applyFont="1" applyFill="1" applyBorder="1" applyAlignment="1">
      <alignment horizontal="center" vertical="center"/>
    </xf>
    <xf numFmtId="177" fontId="63" fillId="29" borderId="59" xfId="0" applyNumberFormat="1" applyFont="1" applyFill="1" applyBorder="1" applyAlignment="1">
      <alignment horizontal="center" vertical="center"/>
    </xf>
    <xf numFmtId="178" fontId="23" fillId="29" borderId="58" xfId="0" applyNumberFormat="1" applyFont="1" applyFill="1" applyBorder="1" applyAlignment="1">
      <alignment horizontal="center" vertical="center"/>
    </xf>
    <xf numFmtId="176" fontId="63" fillId="29" borderId="59" xfId="0" applyNumberFormat="1" applyFont="1" applyFill="1" applyBorder="1" applyAlignment="1">
      <alignment horizontal="center" vertical="center"/>
    </xf>
    <xf numFmtId="178" fontId="23" fillId="29" borderId="60" xfId="0" applyNumberFormat="1" applyFont="1" applyFill="1" applyBorder="1" applyAlignment="1">
      <alignment horizontal="center" vertical="center"/>
    </xf>
    <xf numFmtId="176" fontId="63" fillId="29" borderId="61" xfId="0" applyNumberFormat="1" applyFont="1" applyFill="1" applyBorder="1" applyAlignment="1">
      <alignment horizontal="center" vertical="center"/>
    </xf>
    <xf numFmtId="179" fontId="49" fillId="29" borderId="66" xfId="0" applyNumberFormat="1" applyFont="1" applyFill="1" applyBorder="1" applyAlignment="1">
      <alignment horizontal="center" vertical="center"/>
    </xf>
    <xf numFmtId="177" fontId="23" fillId="29" borderId="104" xfId="0" applyNumberFormat="1" applyFont="1" applyFill="1" applyBorder="1" applyAlignment="1">
      <alignment horizontal="center" vertical="center"/>
    </xf>
    <xf numFmtId="176" fontId="23" fillId="29" borderId="108" xfId="0" applyNumberFormat="1" applyFont="1" applyFill="1" applyBorder="1" applyAlignment="1">
      <alignment horizontal="center" vertical="center"/>
    </xf>
    <xf numFmtId="176" fontId="23" fillId="29" borderId="112" xfId="0" applyNumberFormat="1" applyFont="1" applyFill="1" applyBorder="1" applyAlignment="1">
      <alignment horizontal="center" vertical="center"/>
    </xf>
    <xf numFmtId="179" fontId="49" fillId="29" borderId="10" xfId="0" applyNumberFormat="1" applyFont="1" applyFill="1" applyBorder="1" applyAlignment="1">
      <alignment horizontal="center" vertical="center"/>
    </xf>
    <xf numFmtId="176" fontId="23" fillId="29" borderId="40" xfId="0" applyNumberFormat="1" applyFont="1" applyFill="1" applyBorder="1" applyAlignment="1">
      <alignment horizontal="center" vertical="center"/>
    </xf>
    <xf numFmtId="179" fontId="49" fillId="29" borderId="23" xfId="0" applyNumberFormat="1" applyFont="1" applyFill="1" applyBorder="1" applyAlignment="1">
      <alignment horizontal="center" vertical="center"/>
    </xf>
    <xf numFmtId="176" fontId="23" fillId="29" borderId="42" xfId="0" applyNumberFormat="1" applyFont="1" applyFill="1" applyBorder="1" applyAlignment="1">
      <alignment horizontal="center" vertical="center"/>
    </xf>
    <xf numFmtId="177" fontId="23" fillId="29" borderId="44" xfId="0" applyNumberFormat="1" applyFont="1" applyFill="1" applyBorder="1" applyAlignment="1">
      <alignment horizontal="center" vertical="center"/>
    </xf>
    <xf numFmtId="176" fontId="23" fillId="29" borderId="44" xfId="0" applyNumberFormat="1" applyFont="1" applyFill="1" applyBorder="1" applyAlignment="1">
      <alignment horizontal="center" vertical="center"/>
    </xf>
    <xf numFmtId="176" fontId="23" fillId="29" borderId="116" xfId="0" applyNumberFormat="1" applyFont="1" applyFill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52" fillId="0" borderId="114" xfId="0" applyFont="1" applyBorder="1" applyAlignment="1">
      <alignment horizontal="center" vertical="center"/>
    </xf>
    <xf numFmtId="0" fontId="52" fillId="0" borderId="115" xfId="0" applyFont="1" applyBorder="1" applyAlignment="1">
      <alignment horizontal="center" vertical="center"/>
    </xf>
    <xf numFmtId="176" fontId="48" fillId="27" borderId="107" xfId="0" applyNumberFormat="1" applyFont="1" applyFill="1" applyBorder="1" applyAlignment="1" applyProtection="1">
      <alignment horizontal="center" vertical="center"/>
      <protection locked="0"/>
    </xf>
    <xf numFmtId="0" fontId="71" fillId="0" borderId="0" xfId="0" applyFont="1">
      <alignment vertical="center"/>
    </xf>
    <xf numFmtId="0" fontId="71" fillId="31" borderId="0" xfId="0" applyFont="1" applyFill="1">
      <alignment vertical="center"/>
    </xf>
    <xf numFmtId="49" fontId="71" fillId="0" borderId="0" xfId="0" applyNumberFormat="1" applyFont="1">
      <alignment vertical="center"/>
    </xf>
    <xf numFmtId="0" fontId="71" fillId="31" borderId="0" xfId="0" applyFont="1" applyFill="1" applyProtection="1">
      <alignment vertical="center"/>
      <protection locked="0"/>
    </xf>
    <xf numFmtId="0" fontId="0" fillId="18" borderId="0" xfId="0" applyFill="1" applyAlignment="1" applyProtection="1">
      <alignment horizontal="left" vertical="center"/>
      <protection locked="0"/>
    </xf>
    <xf numFmtId="0" fontId="0" fillId="32" borderId="0" xfId="0" applyFill="1" applyProtection="1">
      <alignment vertical="center"/>
      <protection locked="0"/>
    </xf>
    <xf numFmtId="49" fontId="0" fillId="18" borderId="0" xfId="0" applyNumberFormat="1" applyFill="1" applyAlignment="1" applyProtection="1">
      <alignment horizontal="center" vertical="center"/>
      <protection locked="0"/>
    </xf>
    <xf numFmtId="49" fontId="71" fillId="31" borderId="0" xfId="0" applyNumberFormat="1" applyFont="1" applyFill="1">
      <alignment vertical="center"/>
    </xf>
    <xf numFmtId="179" fontId="0" fillId="32" borderId="0" xfId="0" applyNumberFormat="1" applyFill="1">
      <alignment vertical="center"/>
    </xf>
    <xf numFmtId="179" fontId="1" fillId="32" borderId="0" xfId="0" applyNumberFormat="1" applyFont="1" applyFill="1">
      <alignment vertical="center"/>
    </xf>
    <xf numFmtId="0" fontId="0" fillId="33" borderId="0" xfId="0" applyFill="1">
      <alignment vertical="center"/>
    </xf>
    <xf numFmtId="179" fontId="0" fillId="31" borderId="0" xfId="0" applyNumberFormat="1" applyFill="1">
      <alignment vertical="center"/>
    </xf>
    <xf numFmtId="179" fontId="1" fillId="31" borderId="0" xfId="0" applyNumberFormat="1" applyFont="1" applyFill="1">
      <alignment vertical="center"/>
    </xf>
    <xf numFmtId="0" fontId="1" fillId="0" borderId="30" xfId="0" applyFont="1" applyBorder="1" applyProtection="1">
      <alignment vertical="center"/>
      <protection locked="0"/>
    </xf>
    <xf numFmtId="49" fontId="74" fillId="0" borderId="0" xfId="43" applyNumberFormat="1" applyFont="1" applyAlignment="1">
      <alignment horizontal="center" vertical="center"/>
    </xf>
    <xf numFmtId="179" fontId="74" fillId="0" borderId="0" xfId="43" applyNumberFormat="1" applyFont="1" applyAlignment="1">
      <alignment horizontal="center" vertical="center"/>
    </xf>
    <xf numFmtId="0" fontId="74" fillId="0" borderId="0" xfId="43" applyFont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34" borderId="0" xfId="0" applyFill="1">
      <alignment vertical="center"/>
    </xf>
    <xf numFmtId="0" fontId="71" fillId="34" borderId="0" xfId="0" applyFont="1" applyFill="1">
      <alignment vertical="center"/>
    </xf>
    <xf numFmtId="0" fontId="77" fillId="0" borderId="98" xfId="0" applyFont="1" applyBorder="1" applyAlignment="1" applyProtection="1">
      <alignment horizontal="center" vertical="center"/>
      <protection locked="0"/>
    </xf>
    <xf numFmtId="0" fontId="77" fillId="18" borderId="12" xfId="0" applyFont="1" applyFill="1" applyBorder="1" applyAlignment="1" applyProtection="1">
      <alignment horizontal="center" vertical="center"/>
      <protection locked="0"/>
    </xf>
    <xf numFmtId="49" fontId="77" fillId="0" borderId="18" xfId="0" applyNumberFormat="1" applyFont="1" applyBorder="1" applyAlignment="1" applyProtection="1">
      <alignment horizontal="center" vertical="center"/>
      <protection locked="0"/>
    </xf>
    <xf numFmtId="0" fontId="77" fillId="27" borderId="21" xfId="0" applyFont="1" applyFill="1" applyBorder="1" applyAlignment="1" applyProtection="1">
      <alignment horizontal="center" vertical="center"/>
      <protection locked="0"/>
    </xf>
    <xf numFmtId="0" fontId="78" fillId="27" borderId="11" xfId="0" applyFont="1" applyFill="1" applyBorder="1" applyAlignment="1" applyProtection="1">
      <alignment horizontal="center" vertical="center"/>
      <protection locked="0"/>
    </xf>
    <xf numFmtId="0" fontId="77" fillId="25" borderId="11" xfId="0" applyFont="1" applyFill="1" applyBorder="1" applyAlignment="1">
      <alignment horizontal="center" vertical="center"/>
    </xf>
    <xf numFmtId="49" fontId="77" fillId="24" borderId="11" xfId="0" applyNumberFormat="1" applyFont="1" applyFill="1" applyBorder="1" applyAlignment="1" applyProtection="1">
      <alignment horizontal="center" vertical="center"/>
      <protection locked="0"/>
    </xf>
    <xf numFmtId="0" fontId="77" fillId="27" borderId="11" xfId="0" applyFont="1" applyFill="1" applyBorder="1" applyAlignment="1" applyProtection="1">
      <alignment horizontal="center" vertical="center"/>
      <protection locked="0"/>
    </xf>
    <xf numFmtId="0" fontId="77" fillId="27" borderId="11" xfId="0" applyFont="1" applyFill="1" applyBorder="1" applyAlignment="1">
      <alignment horizontal="center" vertical="center"/>
    </xf>
    <xf numFmtId="0" fontId="77" fillId="25" borderId="11" xfId="0" applyFont="1" applyFill="1" applyBorder="1" applyAlignment="1" applyProtection="1">
      <alignment horizontal="center" vertical="center"/>
      <protection locked="0"/>
    </xf>
    <xf numFmtId="177" fontId="77" fillId="27" borderId="11" xfId="0" applyNumberFormat="1" applyFont="1" applyFill="1" applyBorder="1" applyAlignment="1" applyProtection="1">
      <alignment horizontal="center" vertical="center"/>
      <protection locked="0"/>
    </xf>
    <xf numFmtId="176" fontId="77" fillId="27" borderId="11" xfId="0" applyNumberFormat="1" applyFont="1" applyFill="1" applyBorder="1" applyAlignment="1" applyProtection="1">
      <alignment horizontal="center" vertical="center"/>
      <protection locked="0"/>
    </xf>
    <xf numFmtId="0" fontId="77" fillId="23" borderId="11" xfId="0" applyFont="1" applyFill="1" applyBorder="1" applyAlignment="1" applyProtection="1">
      <alignment horizontal="center" vertical="center"/>
      <protection locked="0"/>
    </xf>
    <xf numFmtId="0" fontId="77" fillId="23" borderId="11" xfId="0" applyFont="1" applyFill="1" applyBorder="1" applyAlignment="1">
      <alignment horizontal="center" vertical="center"/>
    </xf>
    <xf numFmtId="0" fontId="77" fillId="21" borderId="11" xfId="0" applyFont="1" applyFill="1" applyBorder="1" applyAlignment="1">
      <alignment horizontal="center" vertical="center"/>
    </xf>
    <xf numFmtId="0" fontId="77" fillId="30" borderId="11" xfId="0" applyFont="1" applyFill="1" applyBorder="1" applyAlignment="1" applyProtection="1">
      <alignment horizontal="center" vertical="center"/>
      <protection locked="0"/>
    </xf>
    <xf numFmtId="0" fontId="77" fillId="30" borderId="11" xfId="0" applyFont="1" applyFill="1" applyBorder="1" applyAlignment="1">
      <alignment horizontal="center" vertical="center"/>
    </xf>
    <xf numFmtId="0" fontId="77" fillId="22" borderId="11" xfId="0" applyFont="1" applyFill="1" applyBorder="1" applyAlignment="1">
      <alignment horizontal="center" vertical="center"/>
    </xf>
    <xf numFmtId="0" fontId="77" fillId="19" borderId="11" xfId="0" applyFont="1" applyFill="1" applyBorder="1" applyAlignment="1">
      <alignment horizontal="center" vertical="center"/>
    </xf>
    <xf numFmtId="0" fontId="77" fillId="24" borderId="91" xfId="0" applyFont="1" applyFill="1" applyBorder="1" applyAlignment="1">
      <alignment horizontal="center" vertical="center"/>
    </xf>
    <xf numFmtId="0" fontId="77" fillId="31" borderId="0" xfId="0" applyFont="1" applyFill="1" applyProtection="1">
      <alignment vertical="center"/>
      <protection locked="0"/>
    </xf>
    <xf numFmtId="0" fontId="77" fillId="18" borderId="0" xfId="0" applyFont="1" applyFill="1" applyAlignment="1" applyProtection="1">
      <alignment horizontal="left" vertical="center"/>
      <protection locked="0"/>
    </xf>
    <xf numFmtId="49" fontId="77" fillId="31" borderId="0" xfId="0" applyNumberFormat="1" applyFont="1" applyFill="1" applyAlignment="1" applyProtection="1">
      <alignment horizontal="center" vertical="center"/>
      <protection locked="0"/>
    </xf>
    <xf numFmtId="49" fontId="77" fillId="18" borderId="0" xfId="0" applyNumberFormat="1" applyFont="1" applyFill="1" applyAlignment="1" applyProtection="1">
      <alignment horizontal="center" vertical="center"/>
      <protection locked="0"/>
    </xf>
    <xf numFmtId="0" fontId="77" fillId="32" borderId="0" xfId="0" applyFont="1" applyFill="1" applyAlignment="1" applyProtection="1">
      <alignment horizontal="center" vertical="center"/>
      <protection locked="0"/>
    </xf>
    <xf numFmtId="0" fontId="79" fillId="0" borderId="0" xfId="0" applyFont="1" applyAlignment="1">
      <alignment horizontal="center" vertical="center"/>
    </xf>
    <xf numFmtId="0" fontId="79" fillId="36" borderId="0" xfId="0" applyFont="1" applyFill="1" applyAlignment="1">
      <alignment horizontal="center" vertical="center"/>
    </xf>
    <xf numFmtId="0" fontId="77" fillId="18" borderId="0" xfId="0" applyFont="1" applyFill="1" applyAlignment="1" applyProtection="1">
      <alignment horizontal="center" vertical="center"/>
      <protection locked="0"/>
    </xf>
    <xf numFmtId="177" fontId="77" fillId="18" borderId="0" xfId="0" applyNumberFormat="1" applyFont="1" applyFill="1" applyAlignment="1" applyProtection="1">
      <alignment horizontal="center" vertical="center"/>
      <protection locked="0"/>
    </xf>
    <xf numFmtId="176" fontId="77" fillId="18" borderId="0" xfId="0" applyNumberFormat="1" applyFont="1" applyFill="1" applyAlignment="1" applyProtection="1">
      <alignment horizontal="center" vertical="center"/>
      <protection locked="0"/>
    </xf>
    <xf numFmtId="0" fontId="77" fillId="0" borderId="0" xfId="0" applyFont="1" applyAlignment="1" applyProtection="1">
      <alignment horizontal="center" vertical="center"/>
      <protection locked="0"/>
    </xf>
    <xf numFmtId="0" fontId="77" fillId="0" borderId="39" xfId="0" applyFont="1" applyBorder="1" applyAlignment="1" applyProtection="1">
      <alignment horizontal="center" vertical="center"/>
      <protection locked="0"/>
    </xf>
    <xf numFmtId="0" fontId="77" fillId="18" borderId="10" xfId="0" applyFont="1" applyFill="1" applyBorder="1" applyAlignment="1" applyProtection="1">
      <alignment horizontal="center" vertical="center"/>
      <protection locked="0"/>
    </xf>
    <xf numFmtId="49" fontId="77" fillId="0" borderId="16" xfId="0" applyNumberFormat="1" applyFont="1" applyBorder="1" applyAlignment="1" applyProtection="1">
      <alignment horizontal="center" vertical="center"/>
      <protection locked="0"/>
    </xf>
    <xf numFmtId="0" fontId="77" fillId="27" borderId="15" xfId="0" applyFont="1" applyFill="1" applyBorder="1" applyAlignment="1" applyProtection="1">
      <alignment horizontal="center" vertical="center"/>
      <protection locked="0"/>
    </xf>
    <xf numFmtId="0" fontId="78" fillId="27" borderId="10" xfId="0" applyFont="1" applyFill="1" applyBorder="1" applyAlignment="1" applyProtection="1">
      <alignment horizontal="center" vertical="center"/>
      <protection locked="0"/>
    </xf>
    <xf numFmtId="0" fontId="77" fillId="25" borderId="10" xfId="0" applyFont="1" applyFill="1" applyBorder="1" applyAlignment="1">
      <alignment horizontal="center" vertical="center"/>
    </xf>
    <xf numFmtId="49" fontId="77" fillId="24" borderId="10" xfId="0" applyNumberFormat="1" applyFont="1" applyFill="1" applyBorder="1" applyAlignment="1" applyProtection="1">
      <alignment horizontal="center" vertical="center"/>
      <protection locked="0"/>
    </xf>
    <xf numFmtId="0" fontId="77" fillId="27" borderId="10" xfId="0" applyFont="1" applyFill="1" applyBorder="1" applyAlignment="1" applyProtection="1">
      <alignment horizontal="center" vertical="center"/>
      <protection locked="0"/>
    </xf>
    <xf numFmtId="0" fontId="77" fillId="27" borderId="10" xfId="0" applyFont="1" applyFill="1" applyBorder="1" applyAlignment="1">
      <alignment horizontal="center" vertical="center"/>
    </xf>
    <xf numFmtId="0" fontId="77" fillId="25" borderId="10" xfId="0" applyFont="1" applyFill="1" applyBorder="1" applyAlignment="1" applyProtection="1">
      <alignment horizontal="center" vertical="center"/>
      <protection locked="0"/>
    </xf>
    <xf numFmtId="177" fontId="77" fillId="27" borderId="10" xfId="0" applyNumberFormat="1" applyFont="1" applyFill="1" applyBorder="1" applyAlignment="1" applyProtection="1">
      <alignment horizontal="center" vertical="center"/>
      <protection locked="0"/>
    </xf>
    <xf numFmtId="176" fontId="77" fillId="27" borderId="10" xfId="0" applyNumberFormat="1" applyFont="1" applyFill="1" applyBorder="1" applyAlignment="1" applyProtection="1">
      <alignment horizontal="center" vertical="center"/>
      <protection locked="0"/>
    </xf>
    <xf numFmtId="0" fontId="77" fillId="23" borderId="10" xfId="0" applyFont="1" applyFill="1" applyBorder="1" applyAlignment="1" applyProtection="1">
      <alignment horizontal="center" vertical="center"/>
      <protection locked="0"/>
    </xf>
    <xf numFmtId="0" fontId="77" fillId="23" borderId="10" xfId="0" applyFont="1" applyFill="1" applyBorder="1" applyAlignment="1">
      <alignment horizontal="center" vertical="center"/>
    </xf>
    <xf numFmtId="0" fontId="77" fillId="21" borderId="10" xfId="0" applyFont="1" applyFill="1" applyBorder="1" applyAlignment="1">
      <alignment horizontal="center" vertical="center"/>
    </xf>
    <xf numFmtId="0" fontId="77" fillId="30" borderId="10" xfId="0" applyFont="1" applyFill="1" applyBorder="1" applyAlignment="1" applyProtection="1">
      <alignment horizontal="center" vertical="center"/>
      <protection locked="0"/>
    </xf>
    <xf numFmtId="0" fontId="77" fillId="30" borderId="10" xfId="0" applyFont="1" applyFill="1" applyBorder="1" applyAlignment="1">
      <alignment horizontal="center" vertical="center"/>
    </xf>
    <xf numFmtId="0" fontId="77" fillId="22" borderId="10" xfId="0" applyFont="1" applyFill="1" applyBorder="1" applyAlignment="1">
      <alignment horizontal="center" vertical="center"/>
    </xf>
    <xf numFmtId="0" fontId="77" fillId="19" borderId="10" xfId="0" applyFont="1" applyFill="1" applyBorder="1" applyAlignment="1">
      <alignment horizontal="center" vertical="center"/>
    </xf>
    <xf numFmtId="0" fontId="77" fillId="24" borderId="40" xfId="0" applyFont="1" applyFill="1" applyBorder="1" applyAlignment="1">
      <alignment horizontal="center" vertical="center"/>
    </xf>
    <xf numFmtId="0" fontId="77" fillId="18" borderId="107" xfId="0" applyFont="1" applyFill="1" applyBorder="1" applyAlignment="1" applyProtection="1">
      <alignment horizontal="center" vertical="center"/>
      <protection locked="0"/>
    </xf>
    <xf numFmtId="0" fontId="77" fillId="27" borderId="107" xfId="0" applyFont="1" applyFill="1" applyBorder="1" applyAlignment="1" applyProtection="1">
      <alignment horizontal="center" vertical="center"/>
      <protection locked="0"/>
    </xf>
    <xf numFmtId="0" fontId="77" fillId="25" borderId="107" xfId="0" applyFont="1" applyFill="1" applyBorder="1" applyAlignment="1" applyProtection="1">
      <alignment horizontal="center" vertical="center"/>
      <protection locked="0"/>
    </xf>
    <xf numFmtId="177" fontId="77" fillId="27" borderId="107" xfId="0" applyNumberFormat="1" applyFont="1" applyFill="1" applyBorder="1" applyAlignment="1" applyProtection="1">
      <alignment horizontal="center" vertical="center"/>
      <protection locked="0"/>
    </xf>
    <xf numFmtId="176" fontId="77" fillId="27" borderId="107" xfId="0" applyNumberFormat="1" applyFont="1" applyFill="1" applyBorder="1" applyAlignment="1" applyProtection="1">
      <alignment horizontal="center" vertical="center"/>
      <protection locked="0"/>
    </xf>
    <xf numFmtId="0" fontId="77" fillId="23" borderId="107" xfId="0" applyFont="1" applyFill="1" applyBorder="1" applyAlignment="1" applyProtection="1">
      <alignment horizontal="center" vertical="center"/>
      <protection locked="0"/>
    </xf>
    <xf numFmtId="0" fontId="77" fillId="23" borderId="107" xfId="0" applyFont="1" applyFill="1" applyBorder="1" applyAlignment="1">
      <alignment horizontal="center" vertical="center"/>
    </xf>
    <xf numFmtId="0" fontId="77" fillId="30" borderId="107" xfId="0" applyFont="1" applyFill="1" applyBorder="1" applyAlignment="1" applyProtection="1">
      <alignment horizontal="center" vertical="center"/>
      <protection locked="0"/>
    </xf>
    <xf numFmtId="0" fontId="77" fillId="25" borderId="107" xfId="0" applyFont="1" applyFill="1" applyBorder="1" applyAlignment="1">
      <alignment horizontal="center" vertical="center"/>
    </xf>
    <xf numFmtId="49" fontId="77" fillId="24" borderId="107" xfId="0" applyNumberFormat="1" applyFont="1" applyFill="1" applyBorder="1" applyAlignment="1" applyProtection="1">
      <alignment horizontal="center" vertical="center"/>
      <protection locked="0"/>
    </xf>
    <xf numFmtId="0" fontId="78" fillId="27" borderId="107" xfId="0" applyFont="1" applyFill="1" applyBorder="1" applyAlignment="1" applyProtection="1">
      <alignment horizontal="center" vertical="center"/>
      <protection locked="0"/>
    </xf>
    <xf numFmtId="0" fontId="77" fillId="27" borderId="17" xfId="0" applyFont="1" applyFill="1" applyBorder="1" applyAlignment="1" applyProtection="1">
      <alignment horizontal="center" vertical="center"/>
      <protection locked="0"/>
    </xf>
    <xf numFmtId="0" fontId="79" fillId="25" borderId="123" xfId="0" applyFont="1" applyFill="1" applyBorder="1" applyAlignment="1">
      <alignment horizontal="center" vertical="center"/>
    </xf>
    <xf numFmtId="0" fontId="77" fillId="23" borderId="17" xfId="0" applyFont="1" applyFill="1" applyBorder="1" applyAlignment="1" applyProtection="1">
      <alignment horizontal="center" vertical="center"/>
      <protection locked="0"/>
    </xf>
    <xf numFmtId="0" fontId="77" fillId="27" borderId="107" xfId="0" applyFont="1" applyFill="1" applyBorder="1" applyAlignment="1">
      <alignment horizontal="center" vertical="center"/>
    </xf>
    <xf numFmtId="0" fontId="77" fillId="30" borderId="17" xfId="0" applyFont="1" applyFill="1" applyBorder="1" applyAlignment="1" applyProtection="1">
      <alignment horizontal="center" vertical="center"/>
      <protection locked="0"/>
    </xf>
    <xf numFmtId="49" fontId="77" fillId="24" borderId="12" xfId="0" applyNumberFormat="1" applyFont="1" applyFill="1" applyBorder="1" applyAlignment="1" applyProtection="1">
      <alignment horizontal="center" vertical="center"/>
      <protection locked="0"/>
    </xf>
    <xf numFmtId="0" fontId="77" fillId="22" borderId="107" xfId="0" applyFont="1" applyFill="1" applyBorder="1" applyAlignment="1">
      <alignment horizontal="center" vertical="center"/>
    </xf>
    <xf numFmtId="0" fontId="77" fillId="19" borderId="107" xfId="0" applyFont="1" applyFill="1" applyBorder="1" applyAlignment="1">
      <alignment horizontal="center" vertical="center"/>
    </xf>
    <xf numFmtId="0" fontId="77" fillId="18" borderId="17" xfId="0" applyFont="1" applyFill="1" applyBorder="1" applyAlignment="1" applyProtection="1">
      <alignment horizontal="center" vertical="center"/>
      <protection locked="0"/>
    </xf>
    <xf numFmtId="0" fontId="77" fillId="25" borderId="17" xfId="0" applyFont="1" applyFill="1" applyBorder="1" applyAlignment="1" applyProtection="1">
      <alignment horizontal="center" vertical="center"/>
      <protection locked="0"/>
    </xf>
    <xf numFmtId="177" fontId="77" fillId="27" borderId="17" xfId="0" applyNumberFormat="1" applyFont="1" applyFill="1" applyBorder="1" applyAlignment="1" applyProtection="1">
      <alignment horizontal="center" vertical="center"/>
      <protection locked="0"/>
    </xf>
    <xf numFmtId="176" fontId="77" fillId="27" borderId="17" xfId="0" applyNumberFormat="1" applyFont="1" applyFill="1" applyBorder="1" applyAlignment="1" applyProtection="1">
      <alignment horizontal="center" vertical="center"/>
      <protection locked="0"/>
    </xf>
    <xf numFmtId="0" fontId="77" fillId="23" borderId="17" xfId="0" applyFont="1" applyFill="1" applyBorder="1" applyAlignment="1">
      <alignment horizontal="center" vertical="center"/>
    </xf>
    <xf numFmtId="0" fontId="77" fillId="27" borderId="17" xfId="0" applyFont="1" applyFill="1" applyBorder="1" applyAlignment="1">
      <alignment horizontal="center" vertical="center"/>
    </xf>
    <xf numFmtId="0" fontId="77" fillId="21" borderId="17" xfId="0" applyFont="1" applyFill="1" applyBorder="1" applyAlignment="1">
      <alignment horizontal="center" vertical="center"/>
    </xf>
    <xf numFmtId="0" fontId="77" fillId="25" borderId="17" xfId="0" applyFont="1" applyFill="1" applyBorder="1" applyAlignment="1">
      <alignment horizontal="center" vertical="center"/>
    </xf>
    <xf numFmtId="0" fontId="77" fillId="30" borderId="17" xfId="0" applyFont="1" applyFill="1" applyBorder="1" applyAlignment="1">
      <alignment horizontal="center" vertical="center"/>
    </xf>
    <xf numFmtId="0" fontId="77" fillId="22" borderId="17" xfId="0" applyFont="1" applyFill="1" applyBorder="1" applyAlignment="1">
      <alignment horizontal="center" vertical="center"/>
    </xf>
    <xf numFmtId="0" fontId="77" fillId="19" borderId="17" xfId="0" applyFont="1" applyFill="1" applyBorder="1" applyAlignment="1">
      <alignment horizontal="center" vertical="center"/>
    </xf>
    <xf numFmtId="0" fontId="77" fillId="24" borderId="92" xfId="0" applyFont="1" applyFill="1" applyBorder="1" applyAlignment="1">
      <alignment horizontal="center" vertical="center"/>
    </xf>
    <xf numFmtId="0" fontId="80" fillId="27" borderId="17" xfId="0" applyFont="1" applyFill="1" applyBorder="1" applyAlignment="1">
      <alignment horizontal="center" vertical="center"/>
    </xf>
    <xf numFmtId="49" fontId="77" fillId="24" borderId="17" xfId="0" applyNumberFormat="1" applyFont="1" applyFill="1" applyBorder="1" applyAlignment="1" applyProtection="1">
      <alignment horizontal="center" vertical="center"/>
      <protection locked="0"/>
    </xf>
    <xf numFmtId="0" fontId="77" fillId="27" borderId="26" xfId="0" applyFont="1" applyFill="1" applyBorder="1" applyAlignment="1" applyProtection="1">
      <alignment horizontal="center" vertical="center"/>
      <protection locked="0"/>
    </xf>
    <xf numFmtId="0" fontId="78" fillId="27" borderId="17" xfId="0" applyFont="1" applyFill="1" applyBorder="1" applyAlignment="1" applyProtection="1">
      <alignment horizontal="center" vertical="center"/>
      <protection locked="0"/>
    </xf>
    <xf numFmtId="0" fontId="77" fillId="18" borderId="13" xfId="0" applyFont="1" applyFill="1" applyBorder="1" applyAlignment="1" applyProtection="1">
      <alignment horizontal="center" vertical="center"/>
      <protection locked="0"/>
    </xf>
    <xf numFmtId="0" fontId="78" fillId="27" borderId="13" xfId="0" applyFont="1" applyFill="1" applyBorder="1" applyAlignment="1" applyProtection="1">
      <alignment horizontal="center" vertical="center"/>
      <protection locked="0"/>
    </xf>
    <xf numFmtId="0" fontId="77" fillId="25" borderId="13" xfId="0" applyFont="1" applyFill="1" applyBorder="1" applyAlignment="1">
      <alignment horizontal="center" vertical="center"/>
    </xf>
    <xf numFmtId="49" fontId="77" fillId="24" borderId="13" xfId="0" applyNumberFormat="1" applyFont="1" applyFill="1" applyBorder="1" applyAlignment="1" applyProtection="1">
      <alignment horizontal="center" vertical="center"/>
      <protection locked="0"/>
    </xf>
    <xf numFmtId="0" fontId="77" fillId="27" borderId="13" xfId="0" applyFont="1" applyFill="1" applyBorder="1" applyAlignment="1" applyProtection="1">
      <alignment horizontal="center" vertical="center"/>
      <protection locked="0"/>
    </xf>
    <xf numFmtId="0" fontId="77" fillId="27" borderId="13" xfId="0" applyFont="1" applyFill="1" applyBorder="1" applyAlignment="1">
      <alignment horizontal="center" vertical="center"/>
    </xf>
    <xf numFmtId="0" fontId="77" fillId="25" borderId="13" xfId="0" applyFont="1" applyFill="1" applyBorder="1" applyAlignment="1" applyProtection="1">
      <alignment horizontal="center" vertical="center"/>
      <protection locked="0"/>
    </xf>
    <xf numFmtId="177" fontId="77" fillId="27" borderId="13" xfId="0" applyNumberFormat="1" applyFont="1" applyFill="1" applyBorder="1" applyAlignment="1" applyProtection="1">
      <alignment horizontal="center" vertical="center"/>
      <protection locked="0"/>
    </xf>
    <xf numFmtId="176" fontId="77" fillId="27" borderId="13" xfId="0" applyNumberFormat="1" applyFont="1" applyFill="1" applyBorder="1" applyAlignment="1" applyProtection="1">
      <alignment horizontal="center" vertical="center"/>
      <protection locked="0"/>
    </xf>
    <xf numFmtId="0" fontId="77" fillId="23" borderId="13" xfId="0" applyFont="1" applyFill="1" applyBorder="1" applyAlignment="1" applyProtection="1">
      <alignment horizontal="center" vertical="center"/>
      <protection locked="0"/>
    </xf>
    <xf numFmtId="0" fontId="77" fillId="23" borderId="13" xfId="0" applyFont="1" applyFill="1" applyBorder="1" applyAlignment="1">
      <alignment horizontal="center" vertical="center"/>
    </xf>
    <xf numFmtId="0" fontId="77" fillId="21" borderId="13" xfId="0" applyFont="1" applyFill="1" applyBorder="1" applyAlignment="1">
      <alignment horizontal="center" vertical="center"/>
    </xf>
    <xf numFmtId="0" fontId="80" fillId="27" borderId="13" xfId="0" applyFont="1" applyFill="1" applyBorder="1" applyAlignment="1">
      <alignment horizontal="center" vertical="center"/>
    </xf>
    <xf numFmtId="0" fontId="77" fillId="30" borderId="13" xfId="0" applyFont="1" applyFill="1" applyBorder="1" applyAlignment="1" applyProtection="1">
      <alignment horizontal="center" vertical="center"/>
      <protection locked="0"/>
    </xf>
    <xf numFmtId="0" fontId="77" fillId="30" borderId="13" xfId="0" applyFont="1" applyFill="1" applyBorder="1" applyAlignment="1">
      <alignment horizontal="center" vertical="center"/>
    </xf>
    <xf numFmtId="0" fontId="77" fillId="22" borderId="13" xfId="0" applyFont="1" applyFill="1" applyBorder="1" applyAlignment="1">
      <alignment horizontal="center" vertical="center"/>
    </xf>
    <xf numFmtId="0" fontId="77" fillId="19" borderId="13" xfId="0" applyFont="1" applyFill="1" applyBorder="1" applyAlignment="1">
      <alignment horizontal="center" vertical="center"/>
    </xf>
    <xf numFmtId="0" fontId="77" fillId="24" borderId="94" xfId="0" applyFont="1" applyFill="1" applyBorder="1" applyAlignment="1">
      <alignment horizontal="center" vertical="center"/>
    </xf>
    <xf numFmtId="0" fontId="77" fillId="18" borderId="22" xfId="0" applyFont="1" applyFill="1" applyBorder="1" applyAlignment="1" applyProtection="1">
      <alignment horizontal="center" vertical="center"/>
      <protection locked="0"/>
    </xf>
    <xf numFmtId="0" fontId="77" fillId="27" borderId="22" xfId="0" applyFont="1" applyFill="1" applyBorder="1" applyAlignment="1" applyProtection="1">
      <alignment horizontal="center" vertical="center"/>
      <protection locked="0"/>
    </xf>
    <xf numFmtId="0" fontId="77" fillId="25" borderId="22" xfId="0" applyFont="1" applyFill="1" applyBorder="1" applyAlignment="1" applyProtection="1">
      <alignment horizontal="center" vertical="center"/>
      <protection locked="0"/>
    </xf>
    <xf numFmtId="177" fontId="77" fillId="27" borderId="22" xfId="0" applyNumberFormat="1" applyFont="1" applyFill="1" applyBorder="1" applyAlignment="1" applyProtection="1">
      <alignment horizontal="center" vertical="center"/>
      <protection locked="0"/>
    </xf>
    <xf numFmtId="176" fontId="77" fillId="27" borderId="22" xfId="0" applyNumberFormat="1" applyFont="1" applyFill="1" applyBorder="1" applyAlignment="1" applyProtection="1">
      <alignment horizontal="center" vertical="center"/>
      <protection locked="0"/>
    </xf>
    <xf numFmtId="0" fontId="77" fillId="23" borderId="22" xfId="0" applyFont="1" applyFill="1" applyBorder="1" applyAlignment="1" applyProtection="1">
      <alignment horizontal="center" vertical="center"/>
      <protection locked="0"/>
    </xf>
    <xf numFmtId="0" fontId="77" fillId="23" borderId="22" xfId="0" applyFont="1" applyFill="1" applyBorder="1" applyAlignment="1">
      <alignment horizontal="center" vertical="center"/>
    </xf>
    <xf numFmtId="0" fontId="77" fillId="27" borderId="22" xfId="0" applyFont="1" applyFill="1" applyBorder="1" applyAlignment="1">
      <alignment horizontal="center" vertical="center"/>
    </xf>
    <xf numFmtId="0" fontId="77" fillId="21" borderId="22" xfId="0" applyFont="1" applyFill="1" applyBorder="1" applyAlignment="1">
      <alignment horizontal="center" vertical="center"/>
    </xf>
    <xf numFmtId="0" fontId="80" fillId="27" borderId="22" xfId="0" applyFont="1" applyFill="1" applyBorder="1" applyAlignment="1">
      <alignment horizontal="center" vertical="center"/>
    </xf>
    <xf numFmtId="0" fontId="77" fillId="30" borderId="22" xfId="0" applyFont="1" applyFill="1" applyBorder="1" applyAlignment="1" applyProtection="1">
      <alignment horizontal="center" vertical="center"/>
      <protection locked="0"/>
    </xf>
    <xf numFmtId="0" fontId="77" fillId="30" borderId="22" xfId="0" applyFont="1" applyFill="1" applyBorder="1" applyAlignment="1">
      <alignment horizontal="center" vertical="center"/>
    </xf>
    <xf numFmtId="0" fontId="77" fillId="22" borderId="22" xfId="0" applyFont="1" applyFill="1" applyBorder="1" applyAlignment="1">
      <alignment horizontal="center" vertical="center"/>
    </xf>
    <xf numFmtId="0" fontId="77" fillId="19" borderId="22" xfId="0" applyFont="1" applyFill="1" applyBorder="1" applyAlignment="1">
      <alignment horizontal="center" vertical="center"/>
    </xf>
    <xf numFmtId="49" fontId="77" fillId="24" borderId="22" xfId="0" applyNumberFormat="1" applyFont="1" applyFill="1" applyBorder="1" applyAlignment="1" applyProtection="1">
      <alignment horizontal="center" vertical="center"/>
      <protection locked="0"/>
    </xf>
    <xf numFmtId="0" fontId="77" fillId="25" borderId="22" xfId="0" applyFont="1" applyFill="1" applyBorder="1" applyAlignment="1">
      <alignment horizontal="center" vertical="center"/>
    </xf>
    <xf numFmtId="0" fontId="77" fillId="31" borderId="12" xfId="0" applyFont="1" applyFill="1" applyBorder="1" applyAlignment="1" applyProtection="1">
      <alignment horizontal="center" vertical="center"/>
      <protection locked="0"/>
    </xf>
    <xf numFmtId="49" fontId="77" fillId="31" borderId="16" xfId="0" applyNumberFormat="1" applyFont="1" applyFill="1" applyBorder="1" applyAlignment="1" applyProtection="1">
      <alignment horizontal="center" vertical="center"/>
      <protection locked="0"/>
    </xf>
    <xf numFmtId="0" fontId="77" fillId="25" borderId="12" xfId="0" applyFont="1" applyFill="1" applyBorder="1" applyAlignment="1" applyProtection="1">
      <alignment horizontal="center" vertical="center"/>
      <protection locked="0"/>
    </xf>
    <xf numFmtId="177" fontId="77" fillId="27" borderId="12" xfId="0" applyNumberFormat="1" applyFont="1" applyFill="1" applyBorder="1" applyAlignment="1" applyProtection="1">
      <alignment horizontal="center" vertical="center"/>
      <protection locked="0"/>
    </xf>
    <xf numFmtId="176" fontId="77" fillId="27" borderId="12" xfId="0" applyNumberFormat="1" applyFont="1" applyFill="1" applyBorder="1" applyAlignment="1" applyProtection="1">
      <alignment horizontal="center" vertical="center"/>
      <protection locked="0"/>
    </xf>
    <xf numFmtId="0" fontId="77" fillId="25" borderId="0" xfId="0" applyFont="1" applyFill="1" applyAlignment="1" applyProtection="1">
      <alignment horizontal="center" vertical="center"/>
      <protection locked="0"/>
    </xf>
    <xf numFmtId="0" fontId="79" fillId="0" borderId="125" xfId="0" applyFont="1" applyBorder="1" applyAlignment="1">
      <alignment horizontal="center" vertical="center"/>
    </xf>
    <xf numFmtId="0" fontId="79" fillId="22" borderId="123" xfId="0" applyFont="1" applyFill="1" applyBorder="1" applyAlignment="1">
      <alignment horizontal="center" vertical="center"/>
    </xf>
    <xf numFmtId="0" fontId="79" fillId="25" borderId="125" xfId="0" applyFont="1" applyFill="1" applyBorder="1" applyAlignment="1">
      <alignment horizontal="center" vertical="center"/>
    </xf>
    <xf numFmtId="49" fontId="77" fillId="24" borderId="25" xfId="0" applyNumberFormat="1" applyFont="1" applyFill="1" applyBorder="1" applyAlignment="1" applyProtection="1">
      <alignment horizontal="center" vertical="center"/>
      <protection locked="0"/>
    </xf>
    <xf numFmtId="0" fontId="77" fillId="23" borderId="25" xfId="0" applyFont="1" applyFill="1" applyBorder="1" applyAlignment="1" applyProtection="1">
      <alignment horizontal="center" vertical="center"/>
      <protection locked="0"/>
    </xf>
    <xf numFmtId="49" fontId="79" fillId="0" borderId="124" xfId="0" applyNumberFormat="1" applyFont="1" applyBorder="1" applyAlignment="1">
      <alignment horizontal="center" vertical="center"/>
    </xf>
    <xf numFmtId="0" fontId="79" fillId="29" borderId="123" xfId="0" applyFont="1" applyFill="1" applyBorder="1" applyAlignment="1">
      <alignment horizontal="center" vertical="center"/>
    </xf>
    <xf numFmtId="0" fontId="78" fillId="27" borderId="25" xfId="0" applyFont="1" applyFill="1" applyBorder="1" applyAlignment="1" applyProtection="1">
      <alignment horizontal="center" vertical="center"/>
      <protection locked="0"/>
    </xf>
    <xf numFmtId="0" fontId="77" fillId="27" borderId="25" xfId="0" applyFont="1" applyFill="1" applyBorder="1" applyAlignment="1" applyProtection="1">
      <alignment horizontal="center" vertical="center"/>
      <protection locked="0"/>
    </xf>
    <xf numFmtId="0" fontId="77" fillId="27" borderId="25" xfId="0" applyFont="1" applyFill="1" applyBorder="1" applyAlignment="1">
      <alignment horizontal="center" vertical="center"/>
    </xf>
    <xf numFmtId="0" fontId="77" fillId="23" borderId="25" xfId="0" applyFont="1" applyFill="1" applyBorder="1" applyAlignment="1">
      <alignment horizontal="center" vertical="center"/>
    </xf>
    <xf numFmtId="0" fontId="77" fillId="21" borderId="25" xfId="0" applyFont="1" applyFill="1" applyBorder="1" applyAlignment="1">
      <alignment horizontal="center" vertical="center"/>
    </xf>
    <xf numFmtId="0" fontId="77" fillId="25" borderId="25" xfId="0" applyFont="1" applyFill="1" applyBorder="1" applyAlignment="1">
      <alignment horizontal="center" vertical="center"/>
    </xf>
    <xf numFmtId="0" fontId="77" fillId="31" borderId="11" xfId="0" applyFont="1" applyFill="1" applyBorder="1" applyAlignment="1" applyProtection="1">
      <alignment horizontal="center" vertical="center"/>
      <protection locked="0"/>
    </xf>
    <xf numFmtId="0" fontId="78" fillId="27" borderId="12" xfId="0" applyFont="1" applyFill="1" applyBorder="1" applyAlignment="1" applyProtection="1">
      <alignment horizontal="center" vertical="center"/>
      <protection locked="0"/>
    </xf>
    <xf numFmtId="0" fontId="77" fillId="25" borderId="12" xfId="0" applyFont="1" applyFill="1" applyBorder="1" applyAlignment="1">
      <alignment horizontal="center" vertical="center"/>
    </xf>
    <xf numFmtId="0" fontId="77" fillId="27" borderId="12" xfId="0" applyFont="1" applyFill="1" applyBorder="1" applyAlignment="1" applyProtection="1">
      <alignment horizontal="center" vertical="center"/>
      <protection locked="0"/>
    </xf>
    <xf numFmtId="0" fontId="77" fillId="27" borderId="12" xfId="0" applyFont="1" applyFill="1" applyBorder="1" applyAlignment="1">
      <alignment horizontal="center" vertical="center"/>
    </xf>
    <xf numFmtId="0" fontId="77" fillId="23" borderId="12" xfId="0" applyFont="1" applyFill="1" applyBorder="1" applyAlignment="1" applyProtection="1">
      <alignment horizontal="center" vertical="center"/>
      <protection locked="0"/>
    </xf>
    <xf numFmtId="0" fontId="77" fillId="23" borderId="12" xfId="0" applyFont="1" applyFill="1" applyBorder="1" applyAlignment="1">
      <alignment horizontal="center" vertical="center"/>
    </xf>
    <xf numFmtId="0" fontId="77" fillId="21" borderId="12" xfId="0" applyFont="1" applyFill="1" applyBorder="1" applyAlignment="1">
      <alignment horizontal="center" vertical="center"/>
    </xf>
    <xf numFmtId="0" fontId="77" fillId="30" borderId="12" xfId="0" applyFont="1" applyFill="1" applyBorder="1" applyAlignment="1" applyProtection="1">
      <alignment horizontal="center" vertical="center"/>
      <protection locked="0"/>
    </xf>
    <xf numFmtId="0" fontId="77" fillId="30" borderId="12" xfId="0" applyFont="1" applyFill="1" applyBorder="1" applyAlignment="1">
      <alignment horizontal="center" vertical="center"/>
    </xf>
    <xf numFmtId="0" fontId="77" fillId="22" borderId="12" xfId="0" applyFont="1" applyFill="1" applyBorder="1" applyAlignment="1">
      <alignment horizontal="center" vertical="center"/>
    </xf>
    <xf numFmtId="0" fontId="77" fillId="19" borderId="12" xfId="0" applyFont="1" applyFill="1" applyBorder="1" applyAlignment="1">
      <alignment horizontal="center" vertical="center"/>
    </xf>
    <xf numFmtId="0" fontId="77" fillId="24" borderId="44" xfId="0" applyFont="1" applyFill="1" applyBorder="1" applyAlignment="1">
      <alignment horizontal="center" vertical="center"/>
    </xf>
    <xf numFmtId="0" fontId="77" fillId="21" borderId="107" xfId="0" applyFont="1" applyFill="1" applyBorder="1" applyAlignment="1">
      <alignment horizontal="center" vertical="center"/>
    </xf>
    <xf numFmtId="176" fontId="81" fillId="27" borderId="107" xfId="0" applyNumberFormat="1" applyFont="1" applyFill="1" applyBorder="1" applyAlignment="1" applyProtection="1">
      <alignment horizontal="center" vertical="center"/>
      <protection locked="0"/>
    </xf>
    <xf numFmtId="176" fontId="82" fillId="27" borderId="107" xfId="0" applyNumberFormat="1" applyFont="1" applyFill="1" applyBorder="1" applyAlignment="1" applyProtection="1">
      <alignment horizontal="center" vertical="center"/>
      <protection locked="0"/>
    </xf>
    <xf numFmtId="0" fontId="77" fillId="27" borderId="14" xfId="0" applyFont="1" applyFill="1" applyBorder="1" applyAlignment="1" applyProtection="1">
      <alignment horizontal="center" vertical="center"/>
      <protection locked="0"/>
    </xf>
    <xf numFmtId="0" fontId="78" fillId="27" borderId="22" xfId="0" applyFont="1" applyFill="1" applyBorder="1" applyAlignment="1" applyProtection="1">
      <alignment horizontal="center" vertical="center"/>
      <protection locked="0"/>
    </xf>
    <xf numFmtId="0" fontId="79" fillId="25" borderId="126" xfId="0" applyFont="1" applyFill="1" applyBorder="1" applyAlignment="1">
      <alignment horizontal="center" vertical="center"/>
    </xf>
    <xf numFmtId="0" fontId="81" fillId="34" borderId="107" xfId="0" applyFont="1" applyFill="1" applyBorder="1" applyAlignment="1">
      <alignment horizontal="center" vertical="center"/>
    </xf>
    <xf numFmtId="49" fontId="77" fillId="24" borderId="0" xfId="0" applyNumberFormat="1" applyFont="1" applyFill="1" applyAlignment="1" applyProtection="1">
      <alignment horizontal="center" vertical="center"/>
      <protection locked="0"/>
    </xf>
    <xf numFmtId="176" fontId="83" fillId="27" borderId="10" xfId="0" applyNumberFormat="1" applyFont="1" applyFill="1" applyBorder="1" applyAlignment="1" applyProtection="1">
      <alignment horizontal="center" vertical="center"/>
      <protection locked="0"/>
    </xf>
    <xf numFmtId="0" fontId="77" fillId="30" borderId="107" xfId="0" applyFont="1" applyFill="1" applyBorder="1" applyAlignment="1">
      <alignment horizontal="center" vertical="center"/>
    </xf>
    <xf numFmtId="176" fontId="81" fillId="27" borderId="17" xfId="0" applyNumberFormat="1" applyFont="1" applyFill="1" applyBorder="1" applyAlignment="1" applyProtection="1">
      <alignment horizontal="center" vertical="center"/>
      <protection locked="0"/>
    </xf>
    <xf numFmtId="0" fontId="77" fillId="27" borderId="86" xfId="0" applyFont="1" applyFill="1" applyBorder="1" applyAlignment="1" applyProtection="1">
      <alignment horizontal="center" vertical="center"/>
      <protection locked="0"/>
    </xf>
    <xf numFmtId="0" fontId="78" fillId="27" borderId="23" xfId="0" applyFont="1" applyFill="1" applyBorder="1" applyAlignment="1" applyProtection="1">
      <alignment horizontal="center" vertical="center"/>
      <protection locked="0"/>
    </xf>
    <xf numFmtId="0" fontId="77" fillId="25" borderId="23" xfId="0" applyFont="1" applyFill="1" applyBorder="1" applyAlignment="1">
      <alignment horizontal="center" vertical="center"/>
    </xf>
    <xf numFmtId="0" fontId="77" fillId="27" borderId="23" xfId="0" applyFont="1" applyFill="1" applyBorder="1" applyAlignment="1" applyProtection="1">
      <alignment horizontal="center" vertical="center"/>
      <protection locked="0"/>
    </xf>
    <xf numFmtId="0" fontId="77" fillId="27" borderId="99" xfId="0" applyFont="1" applyFill="1" applyBorder="1" applyAlignment="1" applyProtection="1">
      <alignment horizontal="center" vertical="center"/>
      <protection locked="0"/>
    </xf>
    <xf numFmtId="0" fontId="77" fillId="27" borderId="99" xfId="0" applyFont="1" applyFill="1" applyBorder="1" applyAlignment="1">
      <alignment horizontal="center" vertical="center"/>
    </xf>
    <xf numFmtId="0" fontId="77" fillId="23" borderId="99" xfId="0" applyFont="1" applyFill="1" applyBorder="1" applyAlignment="1" applyProtection="1">
      <alignment horizontal="center" vertical="center"/>
      <protection locked="0"/>
    </xf>
    <xf numFmtId="0" fontId="77" fillId="23" borderId="99" xfId="0" applyFont="1" applyFill="1" applyBorder="1" applyAlignment="1">
      <alignment horizontal="center" vertical="center"/>
    </xf>
    <xf numFmtId="0" fontId="77" fillId="21" borderId="99" xfId="0" applyFont="1" applyFill="1" applyBorder="1" applyAlignment="1">
      <alignment horizontal="center" vertical="center"/>
    </xf>
    <xf numFmtId="0" fontId="77" fillId="25" borderId="99" xfId="0" applyFont="1" applyFill="1" applyBorder="1" applyAlignment="1">
      <alignment horizontal="center" vertical="center"/>
    </xf>
    <xf numFmtId="0" fontId="77" fillId="30" borderId="99" xfId="0" applyFont="1" applyFill="1" applyBorder="1" applyAlignment="1" applyProtection="1">
      <alignment horizontal="center" vertical="center"/>
      <protection locked="0"/>
    </xf>
    <xf numFmtId="0" fontId="77" fillId="30" borderId="99" xfId="0" applyFont="1" applyFill="1" applyBorder="1" applyAlignment="1">
      <alignment horizontal="center" vertical="center"/>
    </xf>
    <xf numFmtId="0" fontId="77" fillId="22" borderId="99" xfId="0" applyFont="1" applyFill="1" applyBorder="1" applyAlignment="1">
      <alignment horizontal="center" vertical="center"/>
    </xf>
    <xf numFmtId="0" fontId="77" fillId="19" borderId="99" xfId="0" applyFont="1" applyFill="1" applyBorder="1" applyAlignment="1">
      <alignment horizontal="center" vertical="center"/>
    </xf>
    <xf numFmtId="0" fontId="77" fillId="24" borderId="100" xfId="0" applyFont="1" applyFill="1" applyBorder="1" applyAlignment="1">
      <alignment horizontal="center" vertical="center"/>
    </xf>
    <xf numFmtId="177" fontId="77" fillId="27" borderId="0" xfId="0" applyNumberFormat="1" applyFont="1" applyFill="1" applyAlignment="1" applyProtection="1">
      <alignment horizontal="center" vertical="center"/>
      <protection locked="0"/>
    </xf>
    <xf numFmtId="176" fontId="77" fillId="27" borderId="0" xfId="0" applyNumberFormat="1" applyFont="1" applyFill="1" applyAlignment="1" applyProtection="1">
      <alignment horizontal="center" vertical="center"/>
      <protection locked="0"/>
    </xf>
    <xf numFmtId="49" fontId="77" fillId="0" borderId="0" xfId="0" applyNumberFormat="1" applyFont="1" applyAlignment="1" applyProtection="1">
      <alignment horizontal="center" vertical="center"/>
      <protection locked="0"/>
    </xf>
    <xf numFmtId="176" fontId="77" fillId="0" borderId="0" xfId="0" applyNumberFormat="1" applyFont="1" applyAlignment="1" applyProtection="1">
      <alignment horizontal="center" vertical="center"/>
      <protection locked="0"/>
    </xf>
    <xf numFmtId="177" fontId="77" fillId="0" borderId="0" xfId="0" applyNumberFormat="1" applyFont="1" applyAlignment="1" applyProtection="1">
      <alignment horizontal="center" vertical="center"/>
      <protection locked="0"/>
    </xf>
    <xf numFmtId="0" fontId="84" fillId="26" borderId="87" xfId="0" applyFont="1" applyFill="1" applyBorder="1" applyAlignment="1">
      <alignment vertical="center" wrapText="1"/>
    </xf>
    <xf numFmtId="0" fontId="84" fillId="26" borderId="88" xfId="0" applyFont="1" applyFill="1" applyBorder="1" applyAlignment="1">
      <alignment horizontal="center" vertical="center"/>
    </xf>
    <xf numFmtId="0" fontId="84" fillId="26" borderId="89" xfId="0" applyFont="1" applyFill="1" applyBorder="1">
      <alignment vertical="center"/>
    </xf>
    <xf numFmtId="0" fontId="84" fillId="35" borderId="0" xfId="0" applyFont="1" applyFill="1" applyAlignment="1" applyProtection="1">
      <alignment horizontal="center" vertical="center"/>
      <protection locked="0"/>
    </xf>
    <xf numFmtId="49" fontId="84" fillId="35" borderId="0" xfId="0" applyNumberFormat="1" applyFont="1" applyFill="1" applyAlignment="1" applyProtection="1">
      <alignment horizontal="center" vertical="center"/>
      <protection locked="0"/>
    </xf>
    <xf numFmtId="0" fontId="84" fillId="35" borderId="88" xfId="0" applyFont="1" applyFill="1" applyBorder="1" applyAlignment="1">
      <alignment horizontal="center" vertical="center"/>
    </xf>
    <xf numFmtId="0" fontId="84" fillId="35" borderId="87" xfId="0" applyFont="1" applyFill="1" applyBorder="1" applyAlignment="1">
      <alignment vertical="center" wrapText="1"/>
    </xf>
    <xf numFmtId="0" fontId="84" fillId="35" borderId="0" xfId="0" applyFont="1" applyFill="1" applyAlignment="1">
      <alignment vertical="center" wrapText="1"/>
    </xf>
    <xf numFmtId="0" fontId="86" fillId="35" borderId="0" xfId="0" applyFont="1" applyFill="1" applyAlignment="1">
      <alignment horizontal="center" vertical="center"/>
    </xf>
    <xf numFmtId="177" fontId="84" fillId="35" borderId="0" xfId="0" applyNumberFormat="1" applyFont="1" applyFill="1" applyAlignment="1" applyProtection="1">
      <alignment horizontal="center" vertical="center"/>
      <protection locked="0"/>
    </xf>
    <xf numFmtId="176" fontId="84" fillId="35" borderId="0" xfId="0" applyNumberFormat="1" applyFont="1" applyFill="1" applyAlignment="1" applyProtection="1">
      <alignment horizontal="center" vertical="center"/>
      <protection locked="0"/>
    </xf>
    <xf numFmtId="0" fontId="85" fillId="18" borderId="0" xfId="0" applyFont="1" applyFill="1" applyAlignment="1" applyProtection="1">
      <alignment horizontal="center" vertical="center"/>
      <protection locked="0"/>
    </xf>
    <xf numFmtId="0" fontId="85" fillId="0" borderId="0" xfId="0" applyFont="1" applyAlignment="1" applyProtection="1">
      <alignment horizontal="center" vertical="center"/>
      <protection locked="0"/>
    </xf>
    <xf numFmtId="0" fontId="84" fillId="26" borderId="53" xfId="0" applyFont="1" applyFill="1" applyBorder="1" applyAlignment="1">
      <alignment vertical="center" wrapText="1"/>
    </xf>
    <xf numFmtId="0" fontId="84" fillId="26" borderId="29" xfId="0" applyFont="1" applyFill="1" applyBorder="1" applyAlignment="1">
      <alignment horizontal="center" vertical="center"/>
    </xf>
    <xf numFmtId="0" fontId="85" fillId="26" borderId="90" xfId="0" applyFont="1" applyFill="1" applyBorder="1">
      <alignment vertical="center"/>
    </xf>
    <xf numFmtId="0" fontId="84" fillId="35" borderId="29" xfId="0" applyFont="1" applyFill="1" applyBorder="1" applyAlignment="1">
      <alignment horizontal="center" vertical="center"/>
    </xf>
    <xf numFmtId="0" fontId="77" fillId="30" borderId="0" xfId="0" applyFont="1" applyFill="1" applyAlignment="1" applyProtection="1">
      <alignment horizontal="center" vertical="center"/>
      <protection locked="0"/>
    </xf>
    <xf numFmtId="49" fontId="79" fillId="0" borderId="0" xfId="0" applyNumberFormat="1" applyFont="1" applyAlignment="1">
      <alignment horizontal="center" vertical="center"/>
    </xf>
    <xf numFmtId="0" fontId="79" fillId="25" borderId="0" xfId="0" applyFont="1" applyFill="1" applyAlignment="1">
      <alignment horizontal="center" vertical="center"/>
    </xf>
    <xf numFmtId="0" fontId="84" fillId="35" borderId="107" xfId="0" applyFont="1" applyFill="1" applyBorder="1" applyAlignment="1">
      <alignment vertical="center" wrapText="1"/>
    </xf>
    <xf numFmtId="176" fontId="77" fillId="33" borderId="107" xfId="0" applyNumberFormat="1" applyFont="1" applyFill="1" applyBorder="1" applyAlignment="1" applyProtection="1">
      <alignment horizontal="center" vertical="center"/>
      <protection locked="0"/>
    </xf>
    <xf numFmtId="176" fontId="77" fillId="37" borderId="107" xfId="0" applyNumberFormat="1" applyFont="1" applyFill="1" applyBorder="1" applyAlignment="1" applyProtection="1">
      <alignment horizontal="center" vertical="center"/>
      <protection locked="0"/>
    </xf>
    <xf numFmtId="0" fontId="77" fillId="38" borderId="107" xfId="0" applyFont="1" applyFill="1" applyBorder="1" applyAlignment="1" applyProtection="1">
      <alignment horizontal="center" vertical="center"/>
      <protection locked="0"/>
    </xf>
    <xf numFmtId="180" fontId="84" fillId="35" borderId="107" xfId="0" applyNumberFormat="1" applyFont="1" applyFill="1" applyBorder="1" applyAlignment="1">
      <alignment vertical="center" wrapText="1"/>
    </xf>
    <xf numFmtId="180" fontId="77" fillId="33" borderId="107" xfId="0" applyNumberFormat="1" applyFont="1" applyFill="1" applyBorder="1" applyAlignment="1" applyProtection="1">
      <alignment horizontal="center" vertical="center"/>
      <protection locked="0"/>
    </xf>
    <xf numFmtId="0" fontId="77" fillId="32" borderId="106" xfId="0" applyFont="1" applyFill="1" applyBorder="1" applyAlignment="1" applyProtection="1">
      <alignment horizontal="center" vertical="center"/>
      <protection locked="0"/>
    </xf>
    <xf numFmtId="176" fontId="84" fillId="35" borderId="107" xfId="0" applyNumberFormat="1" applyFont="1" applyFill="1" applyBorder="1" applyAlignment="1">
      <alignment vertical="center" wrapText="1"/>
    </xf>
    <xf numFmtId="181" fontId="84" fillId="35" borderId="107" xfId="0" applyNumberFormat="1" applyFont="1" applyFill="1" applyBorder="1" applyAlignment="1">
      <alignment vertical="center" wrapText="1"/>
    </xf>
    <xf numFmtId="181" fontId="77" fillId="33" borderId="107" xfId="0" applyNumberFormat="1" applyFont="1" applyFill="1" applyBorder="1" applyAlignment="1" applyProtection="1">
      <alignment horizontal="center" vertical="center"/>
      <protection locked="0"/>
    </xf>
    <xf numFmtId="0" fontId="77" fillId="36" borderId="106" xfId="0" applyFont="1" applyFill="1" applyBorder="1" applyAlignment="1" applyProtection="1">
      <alignment horizontal="center" vertical="center"/>
      <protection locked="0"/>
    </xf>
    <xf numFmtId="0" fontId="84" fillId="35" borderId="0" xfId="0" applyFont="1" applyFill="1" applyAlignment="1">
      <alignment horizontal="center" vertical="center" wrapText="1"/>
    </xf>
    <xf numFmtId="0" fontId="77" fillId="37" borderId="0" xfId="0" applyFont="1" applyFill="1" applyAlignment="1" applyProtection="1">
      <alignment horizontal="center" vertical="center"/>
      <protection locked="0"/>
    </xf>
    <xf numFmtId="0" fontId="77" fillId="34" borderId="106" xfId="0" applyFont="1" applyFill="1" applyBorder="1" applyAlignment="1" applyProtection="1">
      <alignment horizontal="center" vertical="center"/>
      <protection locked="0"/>
    </xf>
    <xf numFmtId="0" fontId="77" fillId="24" borderId="127" xfId="0" applyFont="1" applyFill="1" applyBorder="1" applyAlignment="1">
      <alignment horizontal="center" vertical="center"/>
    </xf>
    <xf numFmtId="0" fontId="87" fillId="27" borderId="23" xfId="0" applyFont="1" applyFill="1" applyBorder="1" applyAlignment="1" applyProtection="1">
      <alignment horizontal="center" vertical="center"/>
      <protection locked="0"/>
    </xf>
    <xf numFmtId="0" fontId="79" fillId="29" borderId="0" xfId="0" applyFont="1" applyFill="1" applyAlignment="1">
      <alignment horizontal="center" vertical="center"/>
    </xf>
    <xf numFmtId="0" fontId="87" fillId="27" borderId="13" xfId="0" applyFont="1" applyFill="1" applyBorder="1" applyAlignment="1" applyProtection="1">
      <alignment horizontal="center" vertical="center"/>
      <protection locked="0"/>
    </xf>
    <xf numFmtId="0" fontId="84" fillId="26" borderId="29" xfId="0" applyFont="1" applyFill="1" applyBorder="1" applyAlignment="1">
      <alignment horizontal="center" vertical="center"/>
    </xf>
    <xf numFmtId="0" fontId="85" fillId="26" borderId="29" xfId="0" applyFont="1" applyFill="1" applyBorder="1" applyAlignment="1">
      <alignment horizontal="center" vertical="center"/>
    </xf>
    <xf numFmtId="0" fontId="84" fillId="26" borderId="88" xfId="0" applyFont="1" applyFill="1" applyBorder="1" applyAlignment="1">
      <alignment horizontal="center" vertical="center"/>
    </xf>
    <xf numFmtId="0" fontId="85" fillId="26" borderId="88" xfId="0" applyFont="1" applyFill="1" applyBorder="1" applyAlignment="1">
      <alignment horizontal="center" vertical="center"/>
    </xf>
    <xf numFmtId="0" fontId="84" fillId="38" borderId="107" xfId="0" applyFont="1" applyFill="1" applyBorder="1" applyAlignment="1">
      <alignment horizontal="center" vertical="center" wrapText="1"/>
    </xf>
    <xf numFmtId="0" fontId="85" fillId="18" borderId="0" xfId="0" applyFont="1" applyFill="1" applyAlignment="1" applyProtection="1">
      <alignment horizontal="center" vertical="center"/>
      <protection locked="0"/>
    </xf>
    <xf numFmtId="176" fontId="84" fillId="35" borderId="0" xfId="0" applyNumberFormat="1" applyFont="1" applyFill="1" applyAlignment="1" applyProtection="1">
      <alignment horizontal="center" vertical="center"/>
      <protection locked="0"/>
    </xf>
    <xf numFmtId="0" fontId="86" fillId="35" borderId="0" xfId="0" applyFont="1" applyFill="1" applyAlignment="1">
      <alignment horizontal="center" vertical="center"/>
    </xf>
    <xf numFmtId="0" fontId="84" fillId="35" borderId="107" xfId="0" applyFont="1" applyFill="1" applyBorder="1" applyAlignment="1">
      <alignment horizontal="center" vertical="center" wrapText="1"/>
    </xf>
    <xf numFmtId="176" fontId="56" fillId="28" borderId="10" xfId="0" applyNumberFormat="1" applyFont="1" applyFill="1" applyBorder="1" applyAlignment="1" applyProtection="1">
      <alignment horizontal="center" vertical="center"/>
      <protection locked="0"/>
    </xf>
    <xf numFmtId="0" fontId="57" fillId="27" borderId="10" xfId="0" applyFont="1" applyFill="1" applyBorder="1" applyAlignment="1">
      <alignment horizontal="center" vertical="center"/>
    </xf>
    <xf numFmtId="0" fontId="57" fillId="27" borderId="40" xfId="0" applyFont="1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56" fillId="28" borderId="10" xfId="0" applyFont="1" applyFill="1" applyBorder="1" applyAlignment="1" applyProtection="1">
      <alignment horizontal="center" vertical="center"/>
      <protection locked="0"/>
    </xf>
    <xf numFmtId="0" fontId="55" fillId="0" borderId="77" xfId="0" applyFont="1" applyBorder="1" applyAlignment="1" applyProtection="1">
      <alignment horizontal="center" vertical="center" wrapText="1"/>
      <protection locked="0"/>
    </xf>
    <xf numFmtId="0" fontId="55" fillId="0" borderId="78" xfId="0" applyFont="1" applyBorder="1" applyAlignment="1" applyProtection="1">
      <alignment horizontal="center" vertical="center" wrapText="1"/>
      <protection locked="0"/>
    </xf>
    <xf numFmtId="0" fontId="55" fillId="0" borderId="79" xfId="0" applyFont="1" applyBorder="1" applyAlignment="1" applyProtection="1">
      <alignment horizontal="center" vertical="center" wrapText="1"/>
      <protection locked="0"/>
    </xf>
    <xf numFmtId="0" fontId="57" fillId="0" borderId="23" xfId="0" applyFont="1" applyBorder="1" applyAlignment="1">
      <alignment horizontal="center" vertical="center"/>
    </xf>
    <xf numFmtId="0" fontId="56" fillId="28" borderId="23" xfId="0" applyFont="1" applyFill="1" applyBorder="1" applyAlignment="1" applyProtection="1">
      <alignment horizontal="center" vertical="center"/>
      <protection locked="0"/>
    </xf>
    <xf numFmtId="0" fontId="57" fillId="27" borderId="23" xfId="0" applyFont="1" applyFill="1" applyBorder="1" applyAlignment="1">
      <alignment horizontal="center" vertical="center"/>
    </xf>
    <xf numFmtId="0" fontId="57" fillId="27" borderId="42" xfId="0" applyFont="1" applyFill="1" applyBorder="1" applyAlignment="1">
      <alignment horizontal="center" vertical="center"/>
    </xf>
    <xf numFmtId="0" fontId="55" fillId="0" borderId="45" xfId="0" applyFont="1" applyBorder="1" applyAlignment="1" applyProtection="1">
      <alignment horizontal="center" vertical="center"/>
      <protection locked="0"/>
    </xf>
    <xf numFmtId="0" fontId="55" fillId="0" borderId="46" xfId="0" applyFont="1" applyBorder="1" applyAlignment="1" applyProtection="1">
      <alignment horizontal="center" vertical="center"/>
      <protection locked="0"/>
    </xf>
    <xf numFmtId="0" fontId="55" fillId="0" borderId="47" xfId="0" applyFont="1" applyBorder="1" applyAlignment="1" applyProtection="1">
      <alignment horizontal="center" vertical="center"/>
      <protection locked="0"/>
    </xf>
    <xf numFmtId="0" fontId="60" fillId="0" borderId="83" xfId="0" applyFont="1" applyBorder="1" applyAlignment="1" applyProtection="1">
      <alignment horizontal="left" vertical="center" wrapText="1"/>
      <protection locked="0"/>
    </xf>
    <xf numFmtId="0" fontId="60" fillId="0" borderId="84" xfId="0" applyFont="1" applyBorder="1" applyAlignment="1" applyProtection="1">
      <alignment horizontal="left" vertical="center" wrapText="1"/>
      <protection locked="0"/>
    </xf>
    <xf numFmtId="0" fontId="60" fillId="0" borderId="85" xfId="0" applyFont="1" applyBorder="1" applyAlignment="1" applyProtection="1">
      <alignment horizontal="left" vertical="center" wrapText="1"/>
      <protection locked="0"/>
    </xf>
    <xf numFmtId="177" fontId="57" fillId="0" borderId="10" xfId="0" applyNumberFormat="1" applyFont="1" applyBorder="1" applyAlignment="1">
      <alignment horizontal="center" vertical="center"/>
    </xf>
    <xf numFmtId="0" fontId="56" fillId="28" borderId="12" xfId="0" applyFont="1" applyFill="1" applyBorder="1" applyAlignment="1" applyProtection="1">
      <alignment horizontal="center" vertical="center"/>
      <protection locked="0"/>
    </xf>
    <xf numFmtId="0" fontId="57" fillId="27" borderId="12" xfId="0" applyFont="1" applyFill="1" applyBorder="1" applyAlignment="1">
      <alignment horizontal="center" vertical="center"/>
    </xf>
    <xf numFmtId="0" fontId="57" fillId="27" borderId="44" xfId="0" applyFont="1" applyFill="1" applyBorder="1" applyAlignment="1">
      <alignment horizontal="center" vertical="center"/>
    </xf>
    <xf numFmtId="0" fontId="69" fillId="27" borderId="10" xfId="0" applyFont="1" applyFill="1" applyBorder="1" applyAlignment="1" applyProtection="1">
      <alignment horizontal="center" vertical="center"/>
      <protection locked="0"/>
    </xf>
    <xf numFmtId="0" fontId="69" fillId="27" borderId="40" xfId="0" applyFont="1" applyFill="1" applyBorder="1" applyAlignment="1" applyProtection="1">
      <alignment horizontal="center" vertical="center"/>
      <protection locked="0"/>
    </xf>
    <xf numFmtId="0" fontId="69" fillId="27" borderId="12" xfId="0" applyFont="1" applyFill="1" applyBorder="1" applyAlignment="1" applyProtection="1">
      <alignment horizontal="center" vertical="center"/>
      <protection locked="0"/>
    </xf>
    <xf numFmtId="0" fontId="40" fillId="27" borderId="10" xfId="0" applyFont="1" applyFill="1" applyBorder="1" applyAlignment="1" applyProtection="1">
      <alignment horizontal="center" vertical="center"/>
      <protection locked="0"/>
    </xf>
    <xf numFmtId="176" fontId="31" fillId="22" borderId="96" xfId="0" applyNumberFormat="1" applyFont="1" applyFill="1" applyBorder="1" applyAlignment="1">
      <alignment horizontal="center" vertical="center"/>
    </xf>
    <xf numFmtId="176" fontId="31" fillId="22" borderId="97" xfId="0" applyNumberFormat="1" applyFont="1" applyFill="1" applyBorder="1" applyAlignment="1">
      <alignment horizontal="center" vertical="center"/>
    </xf>
    <xf numFmtId="0" fontId="28" fillId="25" borderId="95" xfId="0" applyFont="1" applyFill="1" applyBorder="1" applyAlignment="1">
      <alignment horizontal="center" vertical="center"/>
    </xf>
    <xf numFmtId="0" fontId="28" fillId="25" borderId="96" xfId="0" applyFont="1" applyFill="1" applyBorder="1" applyAlignment="1">
      <alignment horizontal="center" vertical="center"/>
    </xf>
    <xf numFmtId="176" fontId="31" fillId="20" borderId="96" xfId="0" applyNumberFormat="1" applyFont="1" applyFill="1" applyBorder="1" applyAlignment="1">
      <alignment horizontal="center" vertical="center"/>
    </xf>
    <xf numFmtId="0" fontId="31" fillId="19" borderId="96" xfId="0" applyFont="1" applyFill="1" applyBorder="1" applyAlignment="1">
      <alignment horizontal="center" vertical="center"/>
    </xf>
    <xf numFmtId="0" fontId="27" fillId="26" borderId="88" xfId="0" applyFont="1" applyFill="1" applyBorder="1" applyAlignment="1">
      <alignment horizontal="center" vertical="center"/>
    </xf>
    <xf numFmtId="0" fontId="27" fillId="26" borderId="89" xfId="0" applyFont="1" applyFill="1" applyBorder="1" applyAlignment="1">
      <alignment horizontal="center" vertical="center"/>
    </xf>
    <xf numFmtId="0" fontId="27" fillId="26" borderId="87" xfId="0" applyFont="1" applyFill="1" applyBorder="1" applyAlignment="1">
      <alignment horizontal="center" vertical="center" wrapText="1"/>
    </xf>
    <xf numFmtId="0" fontId="27" fillId="26" borderId="53" xfId="0" applyFont="1" applyFill="1" applyBorder="1" applyAlignment="1">
      <alignment horizontal="center" vertical="center" wrapText="1"/>
    </xf>
    <xf numFmtId="0" fontId="30" fillId="26" borderId="88" xfId="0" applyFont="1" applyFill="1" applyBorder="1" applyAlignment="1">
      <alignment horizontal="center" vertical="center"/>
    </xf>
    <xf numFmtId="0" fontId="54" fillId="0" borderId="77" xfId="0" applyFont="1" applyBorder="1" applyAlignment="1" applyProtection="1">
      <alignment horizontal="center" vertical="center"/>
      <protection locked="0"/>
    </xf>
    <xf numFmtId="0" fontId="54" fillId="0" borderId="78" xfId="0" applyFont="1" applyBorder="1" applyAlignment="1" applyProtection="1">
      <alignment horizontal="center" vertical="center"/>
      <protection locked="0"/>
    </xf>
    <xf numFmtId="0" fontId="54" fillId="0" borderId="79" xfId="0" applyFont="1" applyBorder="1" applyAlignment="1" applyProtection="1">
      <alignment horizontal="center" vertical="center"/>
      <protection locked="0"/>
    </xf>
    <xf numFmtId="0" fontId="1" fillId="0" borderId="80" xfId="0" applyFont="1" applyBorder="1" applyAlignment="1" applyProtection="1">
      <alignment horizontal="left" vertical="center" wrapText="1"/>
      <protection locked="0"/>
    </xf>
    <xf numFmtId="0" fontId="1" fillId="0" borderId="81" xfId="0" applyFont="1" applyBorder="1" applyAlignment="1" applyProtection="1">
      <alignment horizontal="left" vertical="center" wrapText="1"/>
      <protection locked="0"/>
    </xf>
    <xf numFmtId="0" fontId="1" fillId="0" borderId="82" xfId="0" applyFont="1" applyBorder="1" applyAlignment="1" applyProtection="1">
      <alignment horizontal="left" vertical="center" wrapText="1"/>
      <protection locked="0"/>
    </xf>
    <xf numFmtId="0" fontId="1" fillId="0" borderId="83" xfId="0" applyFont="1" applyBorder="1" applyAlignment="1" applyProtection="1">
      <alignment horizontal="left" vertical="center" wrapText="1"/>
      <protection locked="0"/>
    </xf>
    <xf numFmtId="0" fontId="1" fillId="0" borderId="84" xfId="0" applyFont="1" applyBorder="1" applyAlignment="1" applyProtection="1">
      <alignment horizontal="left" vertical="center" wrapText="1"/>
      <protection locked="0"/>
    </xf>
    <xf numFmtId="0" fontId="1" fillId="0" borderId="85" xfId="0" applyFont="1" applyBorder="1" applyAlignment="1" applyProtection="1">
      <alignment horizontal="left" vertical="center" wrapText="1"/>
      <protection locked="0"/>
    </xf>
    <xf numFmtId="0" fontId="54" fillId="0" borderId="62" xfId="0" applyFont="1" applyBorder="1" applyAlignment="1" applyProtection="1">
      <alignment horizontal="center" vertical="center"/>
      <protection locked="0"/>
    </xf>
    <xf numFmtId="0" fontId="54" fillId="0" borderId="63" xfId="0" applyFont="1" applyBorder="1" applyAlignment="1" applyProtection="1">
      <alignment horizontal="center" vertical="center"/>
      <protection locked="0"/>
    </xf>
    <xf numFmtId="0" fontId="54" fillId="0" borderId="64" xfId="0" applyFont="1" applyBorder="1" applyAlignment="1" applyProtection="1">
      <alignment horizontal="center" vertical="center"/>
      <protection locked="0"/>
    </xf>
    <xf numFmtId="0" fontId="1" fillId="0" borderId="113" xfId="0" applyFont="1" applyBorder="1" applyAlignment="1" applyProtection="1">
      <alignment horizontal="left" vertical="center" wrapText="1"/>
      <protection locked="0"/>
    </xf>
    <xf numFmtId="0" fontId="0" fillId="0" borderId="114" xfId="0" applyBorder="1" applyAlignment="1" applyProtection="1">
      <alignment horizontal="left" vertical="center" wrapText="1"/>
      <protection locked="0"/>
    </xf>
    <xf numFmtId="0" fontId="0" fillId="0" borderId="115" xfId="0" applyBorder="1" applyAlignment="1" applyProtection="1">
      <alignment horizontal="left" vertical="center" wrapText="1"/>
      <protection locked="0"/>
    </xf>
    <xf numFmtId="0" fontId="54" fillId="0" borderId="62" xfId="0" applyFont="1" applyBorder="1" applyAlignment="1">
      <alignment horizontal="center" vertical="center"/>
    </xf>
    <xf numFmtId="0" fontId="54" fillId="0" borderId="63" xfId="0" applyFont="1" applyBorder="1" applyAlignment="1">
      <alignment horizontal="center" vertical="center"/>
    </xf>
    <xf numFmtId="0" fontId="54" fillId="0" borderId="64" xfId="0" applyFont="1" applyBorder="1" applyAlignment="1">
      <alignment horizontal="center" vertical="center"/>
    </xf>
    <xf numFmtId="0" fontId="54" fillId="0" borderId="77" xfId="0" applyFont="1" applyBorder="1" applyAlignment="1">
      <alignment horizontal="center" vertical="center"/>
    </xf>
    <xf numFmtId="0" fontId="54" fillId="0" borderId="78" xfId="0" applyFont="1" applyBorder="1" applyAlignment="1">
      <alignment horizontal="center" vertical="center"/>
    </xf>
    <xf numFmtId="0" fontId="54" fillId="0" borderId="79" xfId="0" applyFont="1" applyBorder="1" applyAlignment="1">
      <alignment horizontal="center" vertical="center"/>
    </xf>
    <xf numFmtId="0" fontId="1" fillId="0" borderId="117" xfId="0" applyFont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121" xfId="0" applyFont="1" applyBorder="1" applyAlignment="1">
      <alignment horizontal="center" vertical="center"/>
    </xf>
    <xf numFmtId="0" fontId="52" fillId="0" borderId="117" xfId="0" applyFont="1" applyBorder="1" applyAlignment="1">
      <alignment horizontal="center" vertical="center"/>
    </xf>
    <xf numFmtId="0" fontId="52" fillId="0" borderId="118" xfId="0" applyFont="1" applyBorder="1" applyAlignment="1">
      <alignment horizontal="center" vertical="center"/>
    </xf>
    <xf numFmtId="0" fontId="52" fillId="0" borderId="119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42" xr:uid="{5CB34D14-E3D0-446F-BF4A-0693A7632665}"/>
    <cellStyle name="常规 3" xfId="43" xr:uid="{174A9D86-C730-4BFF-A60E-49CB6E09230B}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74">
    <dxf>
      <fill>
        <patternFill>
          <bgColor rgb="FFFFCC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009900"/>
        </patternFill>
      </fill>
    </dxf>
    <dxf>
      <fill>
        <patternFill>
          <bgColor rgb="FF669900"/>
        </patternFill>
      </fill>
    </dxf>
    <dxf>
      <fill>
        <patternFill>
          <bgColor rgb="FFA9D08E"/>
        </patternFill>
      </fill>
    </dxf>
    <dxf>
      <fill>
        <patternFill>
          <bgColor rgb="FFC6E0B4"/>
        </patternFill>
      </fill>
    </dxf>
    <dxf>
      <fill>
        <patternFill>
          <bgColor rgb="FFE2EFDA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9999FF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33CC33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9900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9999FF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33CCFF"/>
        </patternFill>
      </fill>
    </dxf>
    <dxf>
      <fill>
        <patternFill>
          <bgColor rgb="FFFF66FF"/>
        </patternFill>
      </fill>
    </dxf>
    <dxf>
      <fill>
        <patternFill>
          <bgColor rgb="FFFFC000"/>
        </patternFill>
      </fill>
    </dxf>
    <dxf>
      <fill>
        <patternFill>
          <bgColor rgb="FF33CC33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9900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66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CC00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CC00"/>
        </patternFill>
      </fill>
    </dxf>
    <dxf>
      <fill>
        <patternFill>
          <bgColor rgb="FF33CCFF"/>
        </patternFill>
      </fill>
    </dxf>
    <dxf>
      <fill>
        <patternFill>
          <bgColor rgb="FFFF66FF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A9D08E"/>
        </patternFill>
      </fill>
    </dxf>
    <dxf>
      <fill>
        <patternFill>
          <bgColor rgb="FF669900"/>
        </patternFill>
      </fill>
    </dxf>
    <dxf>
      <fill>
        <patternFill>
          <bgColor rgb="FF009900"/>
        </patternFill>
      </fill>
    </dxf>
    <dxf>
      <fill>
        <patternFill>
          <bgColor rgb="FFE2EFDA"/>
        </patternFill>
      </fill>
    </dxf>
    <dxf>
      <fill>
        <patternFill>
          <bgColor rgb="FFC6E0B4"/>
        </patternFill>
      </fill>
    </dxf>
  </dxfs>
  <tableStyles count="0" defaultTableStyle="TableStyleMedium2" defaultPivotStyle="PivotStyleLight16"/>
  <colors>
    <mruColors>
      <color rgb="FFE7BFDC"/>
      <color rgb="FFA9D08E"/>
      <color rgb="FFFF3300"/>
      <color rgb="FFFF6600"/>
      <color rgb="FFFFCC00"/>
      <color rgb="FF33CCFF"/>
      <color rgb="FFFF66FF"/>
      <color rgb="FFE2EFDA"/>
      <color rgb="FFC6E0B4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0.xml"/><Relationship Id="rId17" Type="http://schemas.openxmlformats.org/officeDocument/2006/relationships/calcChain" Target="calcChain.xml"/><Relationship Id="rId2" Type="http://schemas.openxmlformats.org/officeDocument/2006/relationships/worksheet" Target="worksheets/sheet1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4.xml"/><Relationship Id="rId15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全车数据表!$CK$1:$CK$2</c:f>
              <c:strCache>
                <c:ptCount val="2"/>
                <c:pt idx="0">
                  <c:v>超频</c:v>
                </c:pt>
                <c:pt idx="1">
                  <c:v>极速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全车数据表!$CK$3:$CK$307</c:f>
              <c:numCache>
                <c:formatCode>General</c:formatCode>
                <c:ptCount val="305"/>
              </c:numCache>
            </c:numRef>
          </c:val>
          <c:extLst>
            <c:ext xmlns:c16="http://schemas.microsoft.com/office/drawing/2014/chart" uri="{C3380CC4-5D6E-409C-BE32-E72D297353CC}">
              <c16:uniqueId val="{00000000-FD9B-42FC-A02F-D39B30C8592A}"/>
            </c:ext>
          </c:extLst>
        </c:ser>
        <c:ser>
          <c:idx val="1"/>
          <c:order val="1"/>
          <c:tx>
            <c:strRef>
              <c:f>全车数据表!$CL$1:$CL$2</c:f>
              <c:strCache>
                <c:ptCount val="2"/>
                <c:pt idx="0">
                  <c:v>超频</c:v>
                </c:pt>
                <c:pt idx="1">
                  <c:v>加速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全车数据表!$CL$3:$CL$307</c:f>
              <c:numCache>
                <c:formatCode>General</c:formatCode>
                <c:ptCount val="305"/>
              </c:numCache>
            </c:numRef>
          </c:val>
          <c:extLst>
            <c:ext xmlns:c16="http://schemas.microsoft.com/office/drawing/2014/chart" uri="{C3380CC4-5D6E-409C-BE32-E72D297353CC}">
              <c16:uniqueId val="{00000001-FD9B-42FC-A02F-D39B30C8592A}"/>
            </c:ext>
          </c:extLst>
        </c:ser>
        <c:ser>
          <c:idx val="2"/>
          <c:order val="2"/>
          <c:tx>
            <c:strRef>
              <c:f>全车数据表!$CM$1:$CM$2</c:f>
              <c:strCache>
                <c:ptCount val="2"/>
                <c:pt idx="0">
                  <c:v>超频</c:v>
                </c:pt>
                <c:pt idx="1">
                  <c:v>操控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全车数据表!$CM$3:$CM$307</c:f>
              <c:numCache>
                <c:formatCode>General</c:formatCode>
                <c:ptCount val="305"/>
              </c:numCache>
            </c:numRef>
          </c:val>
          <c:extLst>
            <c:ext xmlns:c16="http://schemas.microsoft.com/office/drawing/2014/chart" uri="{C3380CC4-5D6E-409C-BE32-E72D297353CC}">
              <c16:uniqueId val="{00000002-FD9B-42FC-A02F-D39B30C8592A}"/>
            </c:ext>
          </c:extLst>
        </c:ser>
        <c:ser>
          <c:idx val="3"/>
          <c:order val="3"/>
          <c:tx>
            <c:strRef>
              <c:f>全车数据表!$CN$1:$CN$2</c:f>
              <c:strCache>
                <c:ptCount val="2"/>
                <c:pt idx="0">
                  <c:v>超频</c:v>
                </c:pt>
                <c:pt idx="1">
                  <c:v>氮气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全车数据表!$CN$3:$CN$307</c:f>
              <c:numCache>
                <c:formatCode>General</c:formatCode>
                <c:ptCount val="305"/>
              </c:numCache>
            </c:numRef>
          </c:val>
          <c:extLst>
            <c:ext xmlns:c16="http://schemas.microsoft.com/office/drawing/2014/chart" uri="{C3380CC4-5D6E-409C-BE32-E72D297353CC}">
              <c16:uniqueId val="{00000003-FD9B-42FC-A02F-D39B30C8592A}"/>
            </c:ext>
          </c:extLst>
        </c:ser>
        <c:ser>
          <c:idx val="4"/>
          <c:order val="4"/>
          <c:tx>
            <c:strRef>
              <c:f>全车数据表!$CO$1:$CO$2</c:f>
              <c:strCache>
                <c:ptCount val="2"/>
                <c:pt idx="0">
                  <c:v>超频</c:v>
                </c:pt>
                <c:pt idx="1">
                  <c:v>固定途径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全车数据表!$CO$3:$CO$307</c:f>
              <c:numCache>
                <c:formatCode>General</c:formatCode>
                <c:ptCount val="305"/>
                <c:pt idx="3">
                  <c:v>1</c:v>
                </c:pt>
                <c:pt idx="10">
                  <c:v>1</c:v>
                </c:pt>
                <c:pt idx="30">
                  <c:v>1</c:v>
                </c:pt>
                <c:pt idx="49">
                  <c:v>1</c:v>
                </c:pt>
                <c:pt idx="56">
                  <c:v>1</c:v>
                </c:pt>
                <c:pt idx="105">
                  <c:v>1</c:v>
                </c:pt>
                <c:pt idx="110">
                  <c:v>1</c:v>
                </c:pt>
                <c:pt idx="136">
                  <c:v>1</c:v>
                </c:pt>
                <c:pt idx="183">
                  <c:v>1</c:v>
                </c:pt>
                <c:pt idx="188">
                  <c:v>1</c:v>
                </c:pt>
                <c:pt idx="242">
                  <c:v>1</c:v>
                </c:pt>
                <c:pt idx="245">
                  <c:v>1</c:v>
                </c:pt>
                <c:pt idx="2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9B-42FC-A02F-D39B30C8592A}"/>
            </c:ext>
          </c:extLst>
        </c:ser>
        <c:ser>
          <c:idx val="5"/>
          <c:order val="5"/>
          <c:tx>
            <c:strRef>
              <c:f>全车数据表!$CP$1:$CP$2</c:f>
              <c:strCache>
                <c:ptCount val="2"/>
                <c:pt idx="0">
                  <c:v>超频</c:v>
                </c:pt>
                <c:pt idx="1">
                  <c:v>通行证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全车数据表!$CP$3:$CP$307</c:f>
              <c:numCache>
                <c:formatCode>General</c:formatCode>
                <c:ptCount val="305"/>
                <c:pt idx="28">
                  <c:v>1</c:v>
                </c:pt>
                <c:pt idx="78">
                  <c:v>1</c:v>
                </c:pt>
                <c:pt idx="83">
                  <c:v>1</c:v>
                </c:pt>
                <c:pt idx="92">
                  <c:v>1</c:v>
                </c:pt>
                <c:pt idx="128">
                  <c:v>1</c:v>
                </c:pt>
                <c:pt idx="135">
                  <c:v>1</c:v>
                </c:pt>
                <c:pt idx="138">
                  <c:v>1</c:v>
                </c:pt>
                <c:pt idx="17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9B-42FC-A02F-D39B30C8592A}"/>
            </c:ext>
          </c:extLst>
        </c:ser>
        <c:ser>
          <c:idx val="6"/>
          <c:order val="6"/>
          <c:tx>
            <c:strRef>
              <c:f>全车数据表!$CQ$1:$CQ$2</c:f>
              <c:strCache>
                <c:ptCount val="2"/>
                <c:pt idx="0">
                  <c:v>超频</c:v>
                </c:pt>
                <c:pt idx="1">
                  <c:v>不太可能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全车数据表!$CQ$3:$CQ$307</c:f>
              <c:numCache>
                <c:formatCode>General</c:formatCode>
                <c:ptCount val="305"/>
                <c:pt idx="223">
                  <c:v>1</c:v>
                </c:pt>
                <c:pt idx="224">
                  <c:v>1</c:v>
                </c:pt>
                <c:pt idx="248">
                  <c:v>1</c:v>
                </c:pt>
                <c:pt idx="259">
                  <c:v>1</c:v>
                </c:pt>
                <c:pt idx="268">
                  <c:v>1</c:v>
                </c:pt>
                <c:pt idx="272">
                  <c:v>1</c:v>
                </c:pt>
                <c:pt idx="275">
                  <c:v>1</c:v>
                </c:pt>
                <c:pt idx="2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B-42FC-A02F-D39B30C8592A}"/>
            </c:ext>
          </c:extLst>
        </c:ser>
        <c:ser>
          <c:idx val="7"/>
          <c:order val="7"/>
          <c:tx>
            <c:strRef>
              <c:f>全车数据表!$CR$1:$CR$2</c:f>
              <c:strCache>
                <c:ptCount val="2"/>
                <c:pt idx="0">
                  <c:v>0改面板数据</c:v>
                </c:pt>
                <c:pt idx="1">
                  <c:v>极速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全车数据表!$CR$3:$CR$307</c:f>
              <c:numCache>
                <c:formatCode>0.0_ </c:formatCode>
                <c:ptCount val="305"/>
                <c:pt idx="0">
                  <c:v>250</c:v>
                </c:pt>
                <c:pt idx="1">
                  <c:v>250</c:v>
                </c:pt>
                <c:pt idx="2">
                  <c:v>265</c:v>
                </c:pt>
                <c:pt idx="3">
                  <c:v>220</c:v>
                </c:pt>
                <c:pt idx="4">
                  <c:v>250</c:v>
                </c:pt>
                <c:pt idx="6">
                  <c:v>270</c:v>
                </c:pt>
                <c:pt idx="7">
                  <c:v>250</c:v>
                </c:pt>
                <c:pt idx="8">
                  <c:v>283</c:v>
                </c:pt>
                <c:pt idx="10">
                  <c:v>250</c:v>
                </c:pt>
                <c:pt idx="11">
                  <c:v>250</c:v>
                </c:pt>
                <c:pt idx="14">
                  <c:v>275</c:v>
                </c:pt>
                <c:pt idx="15">
                  <c:v>246.2</c:v>
                </c:pt>
                <c:pt idx="16">
                  <c:v>234</c:v>
                </c:pt>
                <c:pt idx="19">
                  <c:v>276</c:v>
                </c:pt>
                <c:pt idx="21">
                  <c:v>303</c:v>
                </c:pt>
                <c:pt idx="24">
                  <c:v>275</c:v>
                </c:pt>
                <c:pt idx="27">
                  <c:v>271</c:v>
                </c:pt>
                <c:pt idx="28">
                  <c:v>260</c:v>
                </c:pt>
                <c:pt idx="29">
                  <c:v>322</c:v>
                </c:pt>
                <c:pt idx="30">
                  <c:v>285</c:v>
                </c:pt>
                <c:pt idx="31">
                  <c:v>290</c:v>
                </c:pt>
                <c:pt idx="34">
                  <c:v>296.7</c:v>
                </c:pt>
                <c:pt idx="36">
                  <c:v>290</c:v>
                </c:pt>
                <c:pt idx="42">
                  <c:v>292</c:v>
                </c:pt>
                <c:pt idx="43">
                  <c:v>280</c:v>
                </c:pt>
                <c:pt idx="45">
                  <c:v>250</c:v>
                </c:pt>
                <c:pt idx="46">
                  <c:v>300</c:v>
                </c:pt>
                <c:pt idx="47">
                  <c:v>310</c:v>
                </c:pt>
                <c:pt idx="48">
                  <c:v>305</c:v>
                </c:pt>
                <c:pt idx="49">
                  <c:v>282</c:v>
                </c:pt>
                <c:pt idx="54">
                  <c:v>285</c:v>
                </c:pt>
                <c:pt idx="56">
                  <c:v>305</c:v>
                </c:pt>
                <c:pt idx="57">
                  <c:v>300</c:v>
                </c:pt>
                <c:pt idx="59">
                  <c:v>300</c:v>
                </c:pt>
                <c:pt idx="61">
                  <c:v>306</c:v>
                </c:pt>
                <c:pt idx="62">
                  <c:v>305</c:v>
                </c:pt>
                <c:pt idx="68">
                  <c:v>305</c:v>
                </c:pt>
                <c:pt idx="71">
                  <c:v>324</c:v>
                </c:pt>
                <c:pt idx="73">
                  <c:v>300</c:v>
                </c:pt>
                <c:pt idx="75">
                  <c:v>295</c:v>
                </c:pt>
                <c:pt idx="76">
                  <c:v>340</c:v>
                </c:pt>
                <c:pt idx="78">
                  <c:v>322</c:v>
                </c:pt>
                <c:pt idx="81">
                  <c:v>304</c:v>
                </c:pt>
                <c:pt idx="83">
                  <c:v>312</c:v>
                </c:pt>
                <c:pt idx="86">
                  <c:v>305</c:v>
                </c:pt>
                <c:pt idx="89">
                  <c:v>340</c:v>
                </c:pt>
                <c:pt idx="92">
                  <c:v>325</c:v>
                </c:pt>
                <c:pt idx="98">
                  <c:v>312</c:v>
                </c:pt>
                <c:pt idx="99">
                  <c:v>322</c:v>
                </c:pt>
                <c:pt idx="100">
                  <c:v>322</c:v>
                </c:pt>
                <c:pt idx="102">
                  <c:v>313</c:v>
                </c:pt>
                <c:pt idx="103">
                  <c:v>310</c:v>
                </c:pt>
                <c:pt idx="104">
                  <c:v>348</c:v>
                </c:pt>
                <c:pt idx="105">
                  <c:v>320</c:v>
                </c:pt>
                <c:pt idx="107">
                  <c:v>320</c:v>
                </c:pt>
                <c:pt idx="110">
                  <c:v>350</c:v>
                </c:pt>
                <c:pt idx="112">
                  <c:v>300</c:v>
                </c:pt>
                <c:pt idx="114">
                  <c:v>330</c:v>
                </c:pt>
                <c:pt idx="117">
                  <c:v>330</c:v>
                </c:pt>
                <c:pt idx="121">
                  <c:v>350</c:v>
                </c:pt>
                <c:pt idx="126">
                  <c:v>340</c:v>
                </c:pt>
                <c:pt idx="128">
                  <c:v>342.3</c:v>
                </c:pt>
                <c:pt idx="131">
                  <c:v>314</c:v>
                </c:pt>
                <c:pt idx="132">
                  <c:v>320</c:v>
                </c:pt>
                <c:pt idx="133">
                  <c:v>322</c:v>
                </c:pt>
                <c:pt idx="135">
                  <c:v>335</c:v>
                </c:pt>
                <c:pt idx="136">
                  <c:v>353.2</c:v>
                </c:pt>
                <c:pt idx="138">
                  <c:v>350</c:v>
                </c:pt>
                <c:pt idx="141">
                  <c:v>360</c:v>
                </c:pt>
                <c:pt idx="142">
                  <c:v>334</c:v>
                </c:pt>
                <c:pt idx="143">
                  <c:v>339</c:v>
                </c:pt>
                <c:pt idx="144">
                  <c:v>318</c:v>
                </c:pt>
                <c:pt idx="151">
                  <c:v>325</c:v>
                </c:pt>
                <c:pt idx="152">
                  <c:v>330</c:v>
                </c:pt>
                <c:pt idx="155">
                  <c:v>325</c:v>
                </c:pt>
                <c:pt idx="157">
                  <c:v>312</c:v>
                </c:pt>
                <c:pt idx="159">
                  <c:v>330</c:v>
                </c:pt>
                <c:pt idx="162">
                  <c:v>350</c:v>
                </c:pt>
                <c:pt idx="164">
                  <c:v>364.2</c:v>
                </c:pt>
                <c:pt idx="166">
                  <c:v>357</c:v>
                </c:pt>
                <c:pt idx="171">
                  <c:v>328</c:v>
                </c:pt>
                <c:pt idx="172">
                  <c:v>315</c:v>
                </c:pt>
                <c:pt idx="173">
                  <c:v>313</c:v>
                </c:pt>
                <c:pt idx="174">
                  <c:v>333</c:v>
                </c:pt>
                <c:pt idx="175">
                  <c:v>340</c:v>
                </c:pt>
                <c:pt idx="177">
                  <c:v>350</c:v>
                </c:pt>
                <c:pt idx="179">
                  <c:v>350</c:v>
                </c:pt>
                <c:pt idx="181">
                  <c:v>350</c:v>
                </c:pt>
                <c:pt idx="183">
                  <c:v>340</c:v>
                </c:pt>
                <c:pt idx="184">
                  <c:v>335</c:v>
                </c:pt>
                <c:pt idx="185">
                  <c:v>341</c:v>
                </c:pt>
                <c:pt idx="186">
                  <c:v>354</c:v>
                </c:pt>
                <c:pt idx="188">
                  <c:v>350</c:v>
                </c:pt>
                <c:pt idx="192">
                  <c:v>345</c:v>
                </c:pt>
                <c:pt idx="193">
                  <c:v>320</c:v>
                </c:pt>
                <c:pt idx="197">
                  <c:v>356</c:v>
                </c:pt>
                <c:pt idx="199">
                  <c:v>350</c:v>
                </c:pt>
                <c:pt idx="200">
                  <c:v>360</c:v>
                </c:pt>
                <c:pt idx="204">
                  <c:v>375</c:v>
                </c:pt>
                <c:pt idx="206">
                  <c:v>360</c:v>
                </c:pt>
                <c:pt idx="207">
                  <c:v>340</c:v>
                </c:pt>
                <c:pt idx="208">
                  <c:v>350</c:v>
                </c:pt>
                <c:pt idx="210">
                  <c:v>350</c:v>
                </c:pt>
                <c:pt idx="213">
                  <c:v>350</c:v>
                </c:pt>
                <c:pt idx="214">
                  <c:v>340</c:v>
                </c:pt>
                <c:pt idx="217">
                  <c:v>354</c:v>
                </c:pt>
                <c:pt idx="220">
                  <c:v>350</c:v>
                </c:pt>
                <c:pt idx="223">
                  <c:v>354</c:v>
                </c:pt>
                <c:pt idx="224">
                  <c:v>360</c:v>
                </c:pt>
                <c:pt idx="233">
                  <c:v>350</c:v>
                </c:pt>
                <c:pt idx="234">
                  <c:v>350</c:v>
                </c:pt>
                <c:pt idx="236">
                  <c:v>370</c:v>
                </c:pt>
                <c:pt idx="237">
                  <c:v>395</c:v>
                </c:pt>
                <c:pt idx="239">
                  <c:v>355</c:v>
                </c:pt>
                <c:pt idx="242">
                  <c:v>350</c:v>
                </c:pt>
                <c:pt idx="245">
                  <c:v>434</c:v>
                </c:pt>
                <c:pt idx="248">
                  <c:v>340</c:v>
                </c:pt>
                <c:pt idx="250">
                  <c:v>340</c:v>
                </c:pt>
                <c:pt idx="252">
                  <c:v>380.8</c:v>
                </c:pt>
                <c:pt idx="255">
                  <c:v>405</c:v>
                </c:pt>
                <c:pt idx="256">
                  <c:v>360</c:v>
                </c:pt>
                <c:pt idx="257">
                  <c:v>402</c:v>
                </c:pt>
                <c:pt idx="259">
                  <c:v>350</c:v>
                </c:pt>
                <c:pt idx="261">
                  <c:v>403</c:v>
                </c:pt>
                <c:pt idx="263">
                  <c:v>440.9</c:v>
                </c:pt>
                <c:pt idx="266">
                  <c:v>350</c:v>
                </c:pt>
                <c:pt idx="268">
                  <c:v>395</c:v>
                </c:pt>
                <c:pt idx="270">
                  <c:v>420</c:v>
                </c:pt>
                <c:pt idx="271">
                  <c:v>434</c:v>
                </c:pt>
                <c:pt idx="272">
                  <c:v>380</c:v>
                </c:pt>
                <c:pt idx="275">
                  <c:v>403</c:v>
                </c:pt>
                <c:pt idx="279">
                  <c:v>484</c:v>
                </c:pt>
                <c:pt idx="284">
                  <c:v>400</c:v>
                </c:pt>
                <c:pt idx="285">
                  <c:v>412</c:v>
                </c:pt>
                <c:pt idx="288">
                  <c:v>482.8</c:v>
                </c:pt>
                <c:pt idx="292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9B-42FC-A02F-D39B30C8592A}"/>
            </c:ext>
          </c:extLst>
        </c:ser>
        <c:ser>
          <c:idx val="8"/>
          <c:order val="8"/>
          <c:tx>
            <c:strRef>
              <c:f>全车数据表!$CS$1:$CS$2</c:f>
              <c:strCache>
                <c:ptCount val="2"/>
                <c:pt idx="0">
                  <c:v>0改面板数据</c:v>
                </c:pt>
                <c:pt idx="1">
                  <c:v>加速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全车数据表!$CS$3:$CS$307</c:f>
              <c:numCache>
                <c:formatCode>0.00_ </c:formatCode>
                <c:ptCount val="305"/>
                <c:pt idx="0">
                  <c:v>42.4</c:v>
                </c:pt>
                <c:pt idx="1">
                  <c:v>58.6</c:v>
                </c:pt>
                <c:pt idx="2">
                  <c:v>51.4</c:v>
                </c:pt>
                <c:pt idx="3">
                  <c:v>69.400000000000006</c:v>
                </c:pt>
                <c:pt idx="4">
                  <c:v>53.2</c:v>
                </c:pt>
                <c:pt idx="6">
                  <c:v>46.9</c:v>
                </c:pt>
                <c:pt idx="7">
                  <c:v>59.5</c:v>
                </c:pt>
                <c:pt idx="8">
                  <c:v>62.2</c:v>
                </c:pt>
                <c:pt idx="10">
                  <c:v>68.5</c:v>
                </c:pt>
                <c:pt idx="11">
                  <c:v>58.6</c:v>
                </c:pt>
                <c:pt idx="14">
                  <c:v>55.9</c:v>
                </c:pt>
                <c:pt idx="15">
                  <c:v>64</c:v>
                </c:pt>
                <c:pt idx="16">
                  <c:v>59.5</c:v>
                </c:pt>
                <c:pt idx="19">
                  <c:v>64.900000000000006</c:v>
                </c:pt>
                <c:pt idx="21">
                  <c:v>64</c:v>
                </c:pt>
                <c:pt idx="24">
                  <c:v>57.7</c:v>
                </c:pt>
                <c:pt idx="27">
                  <c:v>72.099999999999994</c:v>
                </c:pt>
                <c:pt idx="28">
                  <c:v>74.8</c:v>
                </c:pt>
                <c:pt idx="29">
                  <c:v>64</c:v>
                </c:pt>
                <c:pt idx="30">
                  <c:v>65.8</c:v>
                </c:pt>
                <c:pt idx="31">
                  <c:v>71.2</c:v>
                </c:pt>
                <c:pt idx="34">
                  <c:v>72.41</c:v>
                </c:pt>
                <c:pt idx="36">
                  <c:v>72.099999999999994</c:v>
                </c:pt>
                <c:pt idx="42">
                  <c:v>64</c:v>
                </c:pt>
                <c:pt idx="43">
                  <c:v>63.1</c:v>
                </c:pt>
                <c:pt idx="45">
                  <c:v>63.1</c:v>
                </c:pt>
                <c:pt idx="46">
                  <c:v>62.2</c:v>
                </c:pt>
                <c:pt idx="47">
                  <c:v>65.8</c:v>
                </c:pt>
                <c:pt idx="48">
                  <c:v>65.8</c:v>
                </c:pt>
                <c:pt idx="49">
                  <c:v>73</c:v>
                </c:pt>
                <c:pt idx="54">
                  <c:v>68.5</c:v>
                </c:pt>
                <c:pt idx="56">
                  <c:v>64.900000000000006</c:v>
                </c:pt>
                <c:pt idx="57">
                  <c:v>69.400000000000006</c:v>
                </c:pt>
                <c:pt idx="59">
                  <c:v>75.7</c:v>
                </c:pt>
                <c:pt idx="61">
                  <c:v>75.7</c:v>
                </c:pt>
                <c:pt idx="62">
                  <c:v>60.4</c:v>
                </c:pt>
                <c:pt idx="68">
                  <c:v>81.099999999999994</c:v>
                </c:pt>
                <c:pt idx="71">
                  <c:v>63.1</c:v>
                </c:pt>
                <c:pt idx="73">
                  <c:v>73.900000000000006</c:v>
                </c:pt>
                <c:pt idx="75">
                  <c:v>60.85</c:v>
                </c:pt>
                <c:pt idx="76">
                  <c:v>67.599999999999994</c:v>
                </c:pt>
                <c:pt idx="78">
                  <c:v>67.599999999999994</c:v>
                </c:pt>
                <c:pt idx="81">
                  <c:v>60.4</c:v>
                </c:pt>
                <c:pt idx="83">
                  <c:v>73</c:v>
                </c:pt>
                <c:pt idx="86">
                  <c:v>71.2</c:v>
                </c:pt>
                <c:pt idx="89">
                  <c:v>71.2</c:v>
                </c:pt>
                <c:pt idx="92">
                  <c:v>67.599999999999994</c:v>
                </c:pt>
                <c:pt idx="98">
                  <c:v>64.900000000000006</c:v>
                </c:pt>
                <c:pt idx="99">
                  <c:v>66.7</c:v>
                </c:pt>
                <c:pt idx="100">
                  <c:v>66.7</c:v>
                </c:pt>
                <c:pt idx="102">
                  <c:v>73.900000000000006</c:v>
                </c:pt>
                <c:pt idx="103">
                  <c:v>66.7</c:v>
                </c:pt>
                <c:pt idx="104">
                  <c:v>70.3</c:v>
                </c:pt>
                <c:pt idx="105">
                  <c:v>73</c:v>
                </c:pt>
                <c:pt idx="107">
                  <c:v>69.400000000000006</c:v>
                </c:pt>
                <c:pt idx="110">
                  <c:v>68.5</c:v>
                </c:pt>
                <c:pt idx="112">
                  <c:v>76.599999999999994</c:v>
                </c:pt>
                <c:pt idx="114">
                  <c:v>71.2</c:v>
                </c:pt>
                <c:pt idx="117">
                  <c:v>73</c:v>
                </c:pt>
                <c:pt idx="121">
                  <c:v>73</c:v>
                </c:pt>
                <c:pt idx="126">
                  <c:v>73.900000000000006</c:v>
                </c:pt>
                <c:pt idx="128">
                  <c:v>69.400000000000006</c:v>
                </c:pt>
                <c:pt idx="131">
                  <c:v>67.599999999999994</c:v>
                </c:pt>
                <c:pt idx="132">
                  <c:v>71.2</c:v>
                </c:pt>
                <c:pt idx="133">
                  <c:v>68.5</c:v>
                </c:pt>
                <c:pt idx="135">
                  <c:v>75.7</c:v>
                </c:pt>
                <c:pt idx="136">
                  <c:v>69.569999999999993</c:v>
                </c:pt>
                <c:pt idx="138">
                  <c:v>67.150000000000006</c:v>
                </c:pt>
                <c:pt idx="141">
                  <c:v>73</c:v>
                </c:pt>
                <c:pt idx="142">
                  <c:v>67.599999999999994</c:v>
                </c:pt>
                <c:pt idx="143">
                  <c:v>69.400000000000006</c:v>
                </c:pt>
                <c:pt idx="144">
                  <c:v>76.150000000000006</c:v>
                </c:pt>
                <c:pt idx="151">
                  <c:v>72.099999999999994</c:v>
                </c:pt>
                <c:pt idx="152">
                  <c:v>68.5</c:v>
                </c:pt>
                <c:pt idx="155">
                  <c:v>74.8</c:v>
                </c:pt>
                <c:pt idx="157">
                  <c:v>71.2</c:v>
                </c:pt>
                <c:pt idx="159">
                  <c:v>73</c:v>
                </c:pt>
                <c:pt idx="162">
                  <c:v>73</c:v>
                </c:pt>
                <c:pt idx="164">
                  <c:v>65.989999999999995</c:v>
                </c:pt>
                <c:pt idx="166">
                  <c:v>68.5</c:v>
                </c:pt>
                <c:pt idx="171">
                  <c:v>73</c:v>
                </c:pt>
                <c:pt idx="172">
                  <c:v>77.5</c:v>
                </c:pt>
                <c:pt idx="173">
                  <c:v>75.7</c:v>
                </c:pt>
                <c:pt idx="174">
                  <c:v>73.900000000000006</c:v>
                </c:pt>
                <c:pt idx="175">
                  <c:v>73</c:v>
                </c:pt>
                <c:pt idx="177">
                  <c:v>73</c:v>
                </c:pt>
                <c:pt idx="179">
                  <c:v>74.8</c:v>
                </c:pt>
                <c:pt idx="181">
                  <c:v>74.8</c:v>
                </c:pt>
                <c:pt idx="183">
                  <c:v>73.900000000000006</c:v>
                </c:pt>
                <c:pt idx="184">
                  <c:v>74.8</c:v>
                </c:pt>
                <c:pt idx="185">
                  <c:v>74.8</c:v>
                </c:pt>
                <c:pt idx="186">
                  <c:v>66.7</c:v>
                </c:pt>
                <c:pt idx="188">
                  <c:v>73.900000000000006</c:v>
                </c:pt>
                <c:pt idx="192">
                  <c:v>76.599999999999994</c:v>
                </c:pt>
                <c:pt idx="193">
                  <c:v>76.599999999999994</c:v>
                </c:pt>
                <c:pt idx="197">
                  <c:v>71.2</c:v>
                </c:pt>
                <c:pt idx="199">
                  <c:v>73</c:v>
                </c:pt>
                <c:pt idx="200">
                  <c:v>73.900000000000006</c:v>
                </c:pt>
                <c:pt idx="204">
                  <c:v>68.5</c:v>
                </c:pt>
                <c:pt idx="206">
                  <c:v>70.3</c:v>
                </c:pt>
                <c:pt idx="207">
                  <c:v>74.8</c:v>
                </c:pt>
                <c:pt idx="208">
                  <c:v>71.2</c:v>
                </c:pt>
                <c:pt idx="210">
                  <c:v>74.8</c:v>
                </c:pt>
                <c:pt idx="213">
                  <c:v>73</c:v>
                </c:pt>
                <c:pt idx="214">
                  <c:v>73.900000000000006</c:v>
                </c:pt>
                <c:pt idx="217">
                  <c:v>75.7</c:v>
                </c:pt>
                <c:pt idx="220">
                  <c:v>77.5</c:v>
                </c:pt>
                <c:pt idx="223">
                  <c:v>77.41</c:v>
                </c:pt>
                <c:pt idx="224">
                  <c:v>73</c:v>
                </c:pt>
                <c:pt idx="233">
                  <c:v>74.8</c:v>
                </c:pt>
                <c:pt idx="234">
                  <c:v>76.599999999999994</c:v>
                </c:pt>
                <c:pt idx="236">
                  <c:v>75.7</c:v>
                </c:pt>
                <c:pt idx="237">
                  <c:v>74.8</c:v>
                </c:pt>
                <c:pt idx="239">
                  <c:v>73.900000000000006</c:v>
                </c:pt>
                <c:pt idx="242">
                  <c:v>78.400000000000006</c:v>
                </c:pt>
                <c:pt idx="245">
                  <c:v>73.900000000000006</c:v>
                </c:pt>
                <c:pt idx="248">
                  <c:v>77.5</c:v>
                </c:pt>
                <c:pt idx="250">
                  <c:v>74.8</c:v>
                </c:pt>
                <c:pt idx="252">
                  <c:v>78.19</c:v>
                </c:pt>
                <c:pt idx="255">
                  <c:v>75.7</c:v>
                </c:pt>
                <c:pt idx="256">
                  <c:v>73</c:v>
                </c:pt>
                <c:pt idx="257">
                  <c:v>74.8</c:v>
                </c:pt>
                <c:pt idx="259">
                  <c:v>82</c:v>
                </c:pt>
                <c:pt idx="261">
                  <c:v>73</c:v>
                </c:pt>
                <c:pt idx="263">
                  <c:v>75.19</c:v>
                </c:pt>
                <c:pt idx="266">
                  <c:v>74.8</c:v>
                </c:pt>
                <c:pt idx="268">
                  <c:v>75.7</c:v>
                </c:pt>
                <c:pt idx="270">
                  <c:v>77.5</c:v>
                </c:pt>
                <c:pt idx="271">
                  <c:v>74.8</c:v>
                </c:pt>
                <c:pt idx="272">
                  <c:v>78.400000000000006</c:v>
                </c:pt>
                <c:pt idx="275">
                  <c:v>75.7</c:v>
                </c:pt>
                <c:pt idx="279">
                  <c:v>74.8</c:v>
                </c:pt>
                <c:pt idx="284">
                  <c:v>82.99</c:v>
                </c:pt>
                <c:pt idx="285">
                  <c:v>82.27</c:v>
                </c:pt>
                <c:pt idx="288">
                  <c:v>74.8</c:v>
                </c:pt>
                <c:pt idx="292">
                  <c:v>78.400000000000006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9B-42FC-A02F-D39B30C8592A}"/>
            </c:ext>
          </c:extLst>
        </c:ser>
        <c:ser>
          <c:idx val="9"/>
          <c:order val="9"/>
          <c:tx>
            <c:strRef>
              <c:f>全车数据表!$CT$1:$CT$2</c:f>
              <c:strCache>
                <c:ptCount val="2"/>
                <c:pt idx="0">
                  <c:v>0改面板数据</c:v>
                </c:pt>
                <c:pt idx="1">
                  <c:v>操控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全车数据表!$CT$3:$CT$307</c:f>
              <c:numCache>
                <c:formatCode>0.00_ </c:formatCode>
                <c:ptCount val="305"/>
                <c:pt idx="0">
                  <c:v>46.3</c:v>
                </c:pt>
                <c:pt idx="1">
                  <c:v>39.020000000000003</c:v>
                </c:pt>
                <c:pt idx="2">
                  <c:v>41.17</c:v>
                </c:pt>
                <c:pt idx="3">
                  <c:v>38.17</c:v>
                </c:pt>
                <c:pt idx="4">
                  <c:v>52.37</c:v>
                </c:pt>
                <c:pt idx="6">
                  <c:v>49.35</c:v>
                </c:pt>
                <c:pt idx="7">
                  <c:v>45.09</c:v>
                </c:pt>
                <c:pt idx="8">
                  <c:v>36.1</c:v>
                </c:pt>
                <c:pt idx="10">
                  <c:v>45.09</c:v>
                </c:pt>
                <c:pt idx="11">
                  <c:v>51.16</c:v>
                </c:pt>
                <c:pt idx="14">
                  <c:v>51.9</c:v>
                </c:pt>
                <c:pt idx="15">
                  <c:v>47.65</c:v>
                </c:pt>
                <c:pt idx="16">
                  <c:v>54.8</c:v>
                </c:pt>
                <c:pt idx="19">
                  <c:v>47.58</c:v>
                </c:pt>
                <c:pt idx="21">
                  <c:v>29.2</c:v>
                </c:pt>
                <c:pt idx="24">
                  <c:v>54.48</c:v>
                </c:pt>
                <c:pt idx="27">
                  <c:v>41.15</c:v>
                </c:pt>
                <c:pt idx="28">
                  <c:v>52.49</c:v>
                </c:pt>
                <c:pt idx="29">
                  <c:v>39.11</c:v>
                </c:pt>
                <c:pt idx="30">
                  <c:v>45.88</c:v>
                </c:pt>
                <c:pt idx="31">
                  <c:v>43.07</c:v>
                </c:pt>
                <c:pt idx="34">
                  <c:v>36.39</c:v>
                </c:pt>
                <c:pt idx="36">
                  <c:v>46.42</c:v>
                </c:pt>
                <c:pt idx="42">
                  <c:v>26.45</c:v>
                </c:pt>
                <c:pt idx="43">
                  <c:v>44.02</c:v>
                </c:pt>
                <c:pt idx="45">
                  <c:v>58.14</c:v>
                </c:pt>
                <c:pt idx="46">
                  <c:v>44.09</c:v>
                </c:pt>
                <c:pt idx="47">
                  <c:v>35.630000000000003</c:v>
                </c:pt>
                <c:pt idx="48">
                  <c:v>43.9</c:v>
                </c:pt>
                <c:pt idx="49">
                  <c:v>48.18</c:v>
                </c:pt>
                <c:pt idx="54">
                  <c:v>55.81</c:v>
                </c:pt>
                <c:pt idx="56">
                  <c:v>51.53</c:v>
                </c:pt>
                <c:pt idx="57">
                  <c:v>64.66</c:v>
                </c:pt>
                <c:pt idx="59">
                  <c:v>39.29</c:v>
                </c:pt>
                <c:pt idx="61">
                  <c:v>48.17</c:v>
                </c:pt>
                <c:pt idx="62">
                  <c:v>29.33</c:v>
                </c:pt>
                <c:pt idx="68">
                  <c:v>39.39</c:v>
                </c:pt>
                <c:pt idx="71">
                  <c:v>53.76</c:v>
                </c:pt>
                <c:pt idx="73">
                  <c:v>42.37</c:v>
                </c:pt>
                <c:pt idx="75">
                  <c:v>63.92</c:v>
                </c:pt>
                <c:pt idx="76">
                  <c:v>48.14</c:v>
                </c:pt>
                <c:pt idx="78">
                  <c:v>46.32</c:v>
                </c:pt>
                <c:pt idx="81">
                  <c:v>58.34</c:v>
                </c:pt>
                <c:pt idx="83">
                  <c:v>45.3</c:v>
                </c:pt>
                <c:pt idx="86">
                  <c:v>58.47</c:v>
                </c:pt>
                <c:pt idx="89">
                  <c:v>44.4</c:v>
                </c:pt>
                <c:pt idx="92">
                  <c:v>50.25</c:v>
                </c:pt>
                <c:pt idx="98">
                  <c:v>41.08</c:v>
                </c:pt>
                <c:pt idx="99">
                  <c:v>38.03</c:v>
                </c:pt>
                <c:pt idx="100">
                  <c:v>43.33</c:v>
                </c:pt>
                <c:pt idx="102">
                  <c:v>40.46</c:v>
                </c:pt>
                <c:pt idx="103">
                  <c:v>45.1</c:v>
                </c:pt>
                <c:pt idx="104">
                  <c:v>29.92</c:v>
                </c:pt>
                <c:pt idx="105">
                  <c:v>37.51</c:v>
                </c:pt>
                <c:pt idx="107">
                  <c:v>46.11</c:v>
                </c:pt>
                <c:pt idx="110">
                  <c:v>30.04</c:v>
                </c:pt>
                <c:pt idx="112">
                  <c:v>57.8</c:v>
                </c:pt>
                <c:pt idx="114">
                  <c:v>47.13</c:v>
                </c:pt>
                <c:pt idx="117">
                  <c:v>42</c:v>
                </c:pt>
                <c:pt idx="121">
                  <c:v>32.33</c:v>
                </c:pt>
                <c:pt idx="126">
                  <c:v>31.67</c:v>
                </c:pt>
                <c:pt idx="128">
                  <c:v>49.88</c:v>
                </c:pt>
                <c:pt idx="131">
                  <c:v>70.28</c:v>
                </c:pt>
                <c:pt idx="132">
                  <c:v>60.46</c:v>
                </c:pt>
                <c:pt idx="133">
                  <c:v>64.33</c:v>
                </c:pt>
                <c:pt idx="135">
                  <c:v>47.64</c:v>
                </c:pt>
                <c:pt idx="136">
                  <c:v>38.03</c:v>
                </c:pt>
                <c:pt idx="138">
                  <c:v>49.16</c:v>
                </c:pt>
                <c:pt idx="141">
                  <c:v>42.36</c:v>
                </c:pt>
                <c:pt idx="142">
                  <c:v>43.84</c:v>
                </c:pt>
                <c:pt idx="143">
                  <c:v>48.04</c:v>
                </c:pt>
                <c:pt idx="144">
                  <c:v>49.51</c:v>
                </c:pt>
                <c:pt idx="151">
                  <c:v>46.62</c:v>
                </c:pt>
                <c:pt idx="152">
                  <c:v>61.79</c:v>
                </c:pt>
                <c:pt idx="155">
                  <c:v>50.25</c:v>
                </c:pt>
                <c:pt idx="157">
                  <c:v>52.35</c:v>
                </c:pt>
                <c:pt idx="159">
                  <c:v>47.13</c:v>
                </c:pt>
                <c:pt idx="162">
                  <c:v>45.33</c:v>
                </c:pt>
                <c:pt idx="164">
                  <c:v>52.17</c:v>
                </c:pt>
                <c:pt idx="166">
                  <c:v>57.23</c:v>
                </c:pt>
                <c:pt idx="171">
                  <c:v>39.630000000000003</c:v>
                </c:pt>
                <c:pt idx="172">
                  <c:v>48.8</c:v>
                </c:pt>
                <c:pt idx="173">
                  <c:v>52.47</c:v>
                </c:pt>
                <c:pt idx="174">
                  <c:v>42.27</c:v>
                </c:pt>
                <c:pt idx="175">
                  <c:v>40.65</c:v>
                </c:pt>
                <c:pt idx="177">
                  <c:v>37.69</c:v>
                </c:pt>
                <c:pt idx="179">
                  <c:v>39.979999999999997</c:v>
                </c:pt>
                <c:pt idx="181">
                  <c:v>41.51</c:v>
                </c:pt>
                <c:pt idx="183">
                  <c:v>46.64</c:v>
                </c:pt>
                <c:pt idx="184">
                  <c:v>57.64</c:v>
                </c:pt>
                <c:pt idx="185">
                  <c:v>48.24</c:v>
                </c:pt>
                <c:pt idx="186">
                  <c:v>57.27</c:v>
                </c:pt>
                <c:pt idx="188">
                  <c:v>43.04</c:v>
                </c:pt>
                <c:pt idx="192">
                  <c:v>41.84</c:v>
                </c:pt>
                <c:pt idx="193">
                  <c:v>53.29</c:v>
                </c:pt>
                <c:pt idx="197">
                  <c:v>46.08</c:v>
                </c:pt>
                <c:pt idx="199">
                  <c:v>49.16</c:v>
                </c:pt>
                <c:pt idx="200">
                  <c:v>63.83</c:v>
                </c:pt>
                <c:pt idx="204">
                  <c:v>55.71</c:v>
                </c:pt>
                <c:pt idx="206">
                  <c:v>54.85</c:v>
                </c:pt>
                <c:pt idx="207">
                  <c:v>55.63</c:v>
                </c:pt>
                <c:pt idx="208">
                  <c:v>46.1</c:v>
                </c:pt>
                <c:pt idx="210">
                  <c:v>45.33</c:v>
                </c:pt>
                <c:pt idx="213">
                  <c:v>60.62</c:v>
                </c:pt>
                <c:pt idx="214">
                  <c:v>66.86</c:v>
                </c:pt>
                <c:pt idx="217">
                  <c:v>49.56</c:v>
                </c:pt>
                <c:pt idx="220">
                  <c:v>52.98</c:v>
                </c:pt>
                <c:pt idx="223">
                  <c:v>57.27</c:v>
                </c:pt>
                <c:pt idx="224">
                  <c:v>47.83</c:v>
                </c:pt>
                <c:pt idx="233">
                  <c:v>39.22</c:v>
                </c:pt>
                <c:pt idx="234">
                  <c:v>38.450000000000003</c:v>
                </c:pt>
                <c:pt idx="236">
                  <c:v>35.26</c:v>
                </c:pt>
                <c:pt idx="237">
                  <c:v>37</c:v>
                </c:pt>
                <c:pt idx="239">
                  <c:v>53.52</c:v>
                </c:pt>
                <c:pt idx="242">
                  <c:v>49.16</c:v>
                </c:pt>
                <c:pt idx="245">
                  <c:v>39.450000000000003</c:v>
                </c:pt>
                <c:pt idx="248">
                  <c:v>66.86</c:v>
                </c:pt>
                <c:pt idx="250">
                  <c:v>73.569999999999993</c:v>
                </c:pt>
                <c:pt idx="252">
                  <c:v>45.16</c:v>
                </c:pt>
                <c:pt idx="255">
                  <c:v>37.700000000000003</c:v>
                </c:pt>
                <c:pt idx="256">
                  <c:v>52.9</c:v>
                </c:pt>
                <c:pt idx="257">
                  <c:v>37.49</c:v>
                </c:pt>
                <c:pt idx="259">
                  <c:v>56.8</c:v>
                </c:pt>
                <c:pt idx="261">
                  <c:v>46.04</c:v>
                </c:pt>
                <c:pt idx="263">
                  <c:v>42</c:v>
                </c:pt>
                <c:pt idx="266">
                  <c:v>68.27</c:v>
                </c:pt>
                <c:pt idx="268">
                  <c:v>47.45</c:v>
                </c:pt>
                <c:pt idx="270">
                  <c:v>38.75</c:v>
                </c:pt>
                <c:pt idx="271">
                  <c:v>40.340000000000003</c:v>
                </c:pt>
                <c:pt idx="272">
                  <c:v>52.2</c:v>
                </c:pt>
                <c:pt idx="275">
                  <c:v>52.41</c:v>
                </c:pt>
                <c:pt idx="279">
                  <c:v>41.93</c:v>
                </c:pt>
                <c:pt idx="284">
                  <c:v>45.79</c:v>
                </c:pt>
                <c:pt idx="285">
                  <c:v>41.64</c:v>
                </c:pt>
                <c:pt idx="288">
                  <c:v>42.34</c:v>
                </c:pt>
                <c:pt idx="292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9B-42FC-A02F-D39B30C8592A}"/>
            </c:ext>
          </c:extLst>
        </c:ser>
        <c:ser>
          <c:idx val="10"/>
          <c:order val="10"/>
          <c:tx>
            <c:strRef>
              <c:f>全车数据表!$CU$1:$CU$2</c:f>
              <c:strCache>
                <c:ptCount val="2"/>
                <c:pt idx="0">
                  <c:v>0改面板数据</c:v>
                </c:pt>
                <c:pt idx="1">
                  <c:v>氮气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全车数据表!$CU$3:$CU$307</c:f>
              <c:numCache>
                <c:formatCode>0.00_ </c:formatCode>
                <c:ptCount val="305"/>
                <c:pt idx="0">
                  <c:v>54.8</c:v>
                </c:pt>
                <c:pt idx="1">
                  <c:v>45.09</c:v>
                </c:pt>
                <c:pt idx="2">
                  <c:v>48.53</c:v>
                </c:pt>
                <c:pt idx="3">
                  <c:v>48.27</c:v>
                </c:pt>
                <c:pt idx="4">
                  <c:v>41.85</c:v>
                </c:pt>
                <c:pt idx="6">
                  <c:v>42.32</c:v>
                </c:pt>
                <c:pt idx="7">
                  <c:v>51.56</c:v>
                </c:pt>
                <c:pt idx="8">
                  <c:v>50.71</c:v>
                </c:pt>
                <c:pt idx="10">
                  <c:v>35.380000000000003</c:v>
                </c:pt>
                <c:pt idx="11">
                  <c:v>48.33</c:v>
                </c:pt>
                <c:pt idx="14">
                  <c:v>39.4</c:v>
                </c:pt>
                <c:pt idx="15">
                  <c:v>44.65</c:v>
                </c:pt>
                <c:pt idx="16">
                  <c:v>47.82</c:v>
                </c:pt>
                <c:pt idx="19">
                  <c:v>34.380000000000003</c:v>
                </c:pt>
                <c:pt idx="21">
                  <c:v>18.149999999999999</c:v>
                </c:pt>
                <c:pt idx="24">
                  <c:v>46.29</c:v>
                </c:pt>
                <c:pt idx="27">
                  <c:v>36.450000000000003</c:v>
                </c:pt>
                <c:pt idx="28">
                  <c:v>37.96</c:v>
                </c:pt>
                <c:pt idx="29">
                  <c:v>17.02</c:v>
                </c:pt>
                <c:pt idx="30">
                  <c:v>20.94</c:v>
                </c:pt>
                <c:pt idx="31">
                  <c:v>30.12</c:v>
                </c:pt>
                <c:pt idx="34">
                  <c:v>38.65</c:v>
                </c:pt>
                <c:pt idx="36">
                  <c:v>31.01</c:v>
                </c:pt>
                <c:pt idx="42">
                  <c:v>23.08</c:v>
                </c:pt>
                <c:pt idx="43">
                  <c:v>39.880000000000003</c:v>
                </c:pt>
                <c:pt idx="45">
                  <c:v>49.95</c:v>
                </c:pt>
                <c:pt idx="46">
                  <c:v>36.32</c:v>
                </c:pt>
                <c:pt idx="47">
                  <c:v>39.96</c:v>
                </c:pt>
                <c:pt idx="48">
                  <c:v>38.58</c:v>
                </c:pt>
                <c:pt idx="49">
                  <c:v>46.21</c:v>
                </c:pt>
                <c:pt idx="54">
                  <c:v>50.95</c:v>
                </c:pt>
                <c:pt idx="56">
                  <c:v>45.98</c:v>
                </c:pt>
                <c:pt idx="57">
                  <c:v>41.8</c:v>
                </c:pt>
                <c:pt idx="59">
                  <c:v>54.6</c:v>
                </c:pt>
                <c:pt idx="61">
                  <c:v>36.82</c:v>
                </c:pt>
                <c:pt idx="62">
                  <c:v>51.53</c:v>
                </c:pt>
                <c:pt idx="68">
                  <c:v>17.309999999999999</c:v>
                </c:pt>
                <c:pt idx="71">
                  <c:v>40.25</c:v>
                </c:pt>
                <c:pt idx="73">
                  <c:v>54.6</c:v>
                </c:pt>
                <c:pt idx="75">
                  <c:v>55.78</c:v>
                </c:pt>
                <c:pt idx="76">
                  <c:v>29.67</c:v>
                </c:pt>
                <c:pt idx="78">
                  <c:v>36.229999999999997</c:v>
                </c:pt>
                <c:pt idx="81">
                  <c:v>44.03</c:v>
                </c:pt>
                <c:pt idx="83">
                  <c:v>48.59</c:v>
                </c:pt>
                <c:pt idx="86">
                  <c:v>49.68</c:v>
                </c:pt>
                <c:pt idx="89">
                  <c:v>25.68</c:v>
                </c:pt>
                <c:pt idx="92">
                  <c:v>38.4</c:v>
                </c:pt>
                <c:pt idx="98">
                  <c:v>42.95</c:v>
                </c:pt>
                <c:pt idx="99">
                  <c:v>43.92</c:v>
                </c:pt>
                <c:pt idx="100">
                  <c:v>34.31</c:v>
                </c:pt>
                <c:pt idx="102">
                  <c:v>43.05</c:v>
                </c:pt>
                <c:pt idx="103">
                  <c:v>55.86</c:v>
                </c:pt>
                <c:pt idx="104">
                  <c:v>38.29</c:v>
                </c:pt>
                <c:pt idx="105">
                  <c:v>58.07</c:v>
                </c:pt>
                <c:pt idx="107">
                  <c:v>51.38</c:v>
                </c:pt>
                <c:pt idx="110">
                  <c:v>50.68</c:v>
                </c:pt>
                <c:pt idx="112">
                  <c:v>49.12</c:v>
                </c:pt>
                <c:pt idx="114">
                  <c:v>38.82</c:v>
                </c:pt>
                <c:pt idx="117">
                  <c:v>56.41</c:v>
                </c:pt>
                <c:pt idx="121">
                  <c:v>50.68</c:v>
                </c:pt>
                <c:pt idx="126">
                  <c:v>69.61</c:v>
                </c:pt>
                <c:pt idx="128">
                  <c:v>37.840000000000003</c:v>
                </c:pt>
                <c:pt idx="131">
                  <c:v>66.739999999999995</c:v>
                </c:pt>
                <c:pt idx="132">
                  <c:v>57.11</c:v>
                </c:pt>
                <c:pt idx="133">
                  <c:v>61.21</c:v>
                </c:pt>
                <c:pt idx="135">
                  <c:v>51.09</c:v>
                </c:pt>
                <c:pt idx="136">
                  <c:v>67.05</c:v>
                </c:pt>
                <c:pt idx="138">
                  <c:v>60.88</c:v>
                </c:pt>
                <c:pt idx="141">
                  <c:v>47.57</c:v>
                </c:pt>
                <c:pt idx="142">
                  <c:v>54.93</c:v>
                </c:pt>
                <c:pt idx="143">
                  <c:v>51.53</c:v>
                </c:pt>
                <c:pt idx="144">
                  <c:v>47.37</c:v>
                </c:pt>
                <c:pt idx="151">
                  <c:v>51.94</c:v>
                </c:pt>
                <c:pt idx="152">
                  <c:v>60.32</c:v>
                </c:pt>
                <c:pt idx="155">
                  <c:v>40.340000000000003</c:v>
                </c:pt>
                <c:pt idx="157">
                  <c:v>52.35</c:v>
                </c:pt>
                <c:pt idx="159">
                  <c:v>50.55</c:v>
                </c:pt>
                <c:pt idx="162">
                  <c:v>42.53</c:v>
                </c:pt>
                <c:pt idx="164">
                  <c:v>54.76</c:v>
                </c:pt>
                <c:pt idx="166">
                  <c:v>30.21</c:v>
                </c:pt>
                <c:pt idx="171">
                  <c:v>50.33</c:v>
                </c:pt>
                <c:pt idx="172">
                  <c:v>43.24</c:v>
                </c:pt>
                <c:pt idx="173">
                  <c:v>49.64</c:v>
                </c:pt>
                <c:pt idx="174">
                  <c:v>48.91</c:v>
                </c:pt>
                <c:pt idx="175">
                  <c:v>56.63</c:v>
                </c:pt>
                <c:pt idx="177">
                  <c:v>62.92</c:v>
                </c:pt>
                <c:pt idx="179">
                  <c:v>53.74</c:v>
                </c:pt>
                <c:pt idx="181">
                  <c:v>59.86</c:v>
                </c:pt>
                <c:pt idx="183">
                  <c:v>60.62</c:v>
                </c:pt>
                <c:pt idx="184">
                  <c:v>49.12</c:v>
                </c:pt>
                <c:pt idx="185">
                  <c:v>59.75</c:v>
                </c:pt>
                <c:pt idx="186">
                  <c:v>57.27</c:v>
                </c:pt>
                <c:pt idx="188">
                  <c:v>60.88</c:v>
                </c:pt>
                <c:pt idx="192">
                  <c:v>66.31</c:v>
                </c:pt>
                <c:pt idx="193">
                  <c:v>59.03</c:v>
                </c:pt>
                <c:pt idx="197">
                  <c:v>47.38</c:v>
                </c:pt>
                <c:pt idx="199">
                  <c:v>62.92</c:v>
                </c:pt>
                <c:pt idx="200">
                  <c:v>35.08</c:v>
                </c:pt>
                <c:pt idx="204">
                  <c:v>50.08</c:v>
                </c:pt>
                <c:pt idx="206">
                  <c:v>47.57</c:v>
                </c:pt>
                <c:pt idx="207">
                  <c:v>49.64</c:v>
                </c:pt>
                <c:pt idx="208">
                  <c:v>73.11</c:v>
                </c:pt>
                <c:pt idx="210">
                  <c:v>64.959999999999994</c:v>
                </c:pt>
                <c:pt idx="213">
                  <c:v>48.65</c:v>
                </c:pt>
                <c:pt idx="214">
                  <c:v>43.65</c:v>
                </c:pt>
                <c:pt idx="217">
                  <c:v>53.16</c:v>
                </c:pt>
                <c:pt idx="220">
                  <c:v>46.61</c:v>
                </c:pt>
                <c:pt idx="223">
                  <c:v>43.91</c:v>
                </c:pt>
                <c:pt idx="224">
                  <c:v>51.73</c:v>
                </c:pt>
                <c:pt idx="233">
                  <c:v>61.9</c:v>
                </c:pt>
                <c:pt idx="234">
                  <c:v>64.959999999999994</c:v>
                </c:pt>
                <c:pt idx="236">
                  <c:v>53.84</c:v>
                </c:pt>
                <c:pt idx="237">
                  <c:v>39.79</c:v>
                </c:pt>
                <c:pt idx="239">
                  <c:v>61.51</c:v>
                </c:pt>
                <c:pt idx="242">
                  <c:v>65.98</c:v>
                </c:pt>
                <c:pt idx="245">
                  <c:v>35.29</c:v>
                </c:pt>
                <c:pt idx="248">
                  <c:v>49.64</c:v>
                </c:pt>
                <c:pt idx="250">
                  <c:v>53.07</c:v>
                </c:pt>
                <c:pt idx="252">
                  <c:v>54.79</c:v>
                </c:pt>
                <c:pt idx="255">
                  <c:v>60.97</c:v>
                </c:pt>
                <c:pt idx="256">
                  <c:v>57.97</c:v>
                </c:pt>
                <c:pt idx="257">
                  <c:v>47.09</c:v>
                </c:pt>
                <c:pt idx="259">
                  <c:v>54.76</c:v>
                </c:pt>
                <c:pt idx="261">
                  <c:v>53.96</c:v>
                </c:pt>
                <c:pt idx="263">
                  <c:v>43.35</c:v>
                </c:pt>
                <c:pt idx="266">
                  <c:v>69.040000000000006</c:v>
                </c:pt>
                <c:pt idx="268">
                  <c:v>62.07</c:v>
                </c:pt>
                <c:pt idx="270">
                  <c:v>53.33</c:v>
                </c:pt>
                <c:pt idx="271">
                  <c:v>40.340000000000003</c:v>
                </c:pt>
                <c:pt idx="272">
                  <c:v>57.07</c:v>
                </c:pt>
                <c:pt idx="275">
                  <c:v>49.44</c:v>
                </c:pt>
                <c:pt idx="279">
                  <c:v>42.56</c:v>
                </c:pt>
                <c:pt idx="284">
                  <c:v>35.67</c:v>
                </c:pt>
                <c:pt idx="285">
                  <c:v>37.619999999999997</c:v>
                </c:pt>
                <c:pt idx="288">
                  <c:v>38.72</c:v>
                </c:pt>
                <c:pt idx="29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9B-42FC-A02F-D39B30C8592A}"/>
            </c:ext>
          </c:extLst>
        </c:ser>
        <c:ser>
          <c:idx val="11"/>
          <c:order val="11"/>
          <c:tx>
            <c:strRef>
              <c:f>全车数据表!$CV$1:$CV$2</c:f>
              <c:strCache>
                <c:ptCount val="2"/>
                <c:pt idx="0">
                  <c:v>增量</c:v>
                </c:pt>
                <c:pt idx="1">
                  <c:v>极速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全车数据表!$CV$3:$CV$307</c:f>
              <c:numCache>
                <c:formatCode>0.00_ </c:formatCode>
                <c:ptCount val="305"/>
                <c:pt idx="0">
                  <c:v>20.100000000000023</c:v>
                </c:pt>
                <c:pt idx="1">
                  <c:v>16.800000000000011</c:v>
                </c:pt>
                <c:pt idx="2">
                  <c:v>19.100000000000023</c:v>
                </c:pt>
                <c:pt idx="3">
                  <c:v>24.5</c:v>
                </c:pt>
                <c:pt idx="4">
                  <c:v>18.5</c:v>
                </c:pt>
                <c:pt idx="6">
                  <c:v>21.199999999999989</c:v>
                </c:pt>
                <c:pt idx="7">
                  <c:v>20.100000000000023</c:v>
                </c:pt>
                <c:pt idx="8">
                  <c:v>16.300000000000011</c:v>
                </c:pt>
                <c:pt idx="10">
                  <c:v>28.300000000000011</c:v>
                </c:pt>
                <c:pt idx="11">
                  <c:v>28.300000000000011</c:v>
                </c:pt>
                <c:pt idx="14">
                  <c:v>20.699999999999989</c:v>
                </c:pt>
                <c:pt idx="15">
                  <c:v>35</c:v>
                </c:pt>
                <c:pt idx="16">
                  <c:v>36</c:v>
                </c:pt>
                <c:pt idx="19">
                  <c:v>23.899999999999977</c:v>
                </c:pt>
                <c:pt idx="21">
                  <c:v>12.100000000000023</c:v>
                </c:pt>
                <c:pt idx="24">
                  <c:v>15.699999999999989</c:v>
                </c:pt>
                <c:pt idx="27">
                  <c:v>14.300000000000011</c:v>
                </c:pt>
                <c:pt idx="28">
                  <c:v>19.199999999999989</c:v>
                </c:pt>
                <c:pt idx="29">
                  <c:v>16.699999999999989</c:v>
                </c:pt>
                <c:pt idx="30">
                  <c:v>15.800000000000011</c:v>
                </c:pt>
                <c:pt idx="31">
                  <c:v>15.5</c:v>
                </c:pt>
                <c:pt idx="34">
                  <c:v>10.900000000000034</c:v>
                </c:pt>
                <c:pt idx="36">
                  <c:v>13.699999999999989</c:v>
                </c:pt>
                <c:pt idx="42">
                  <c:v>16.600000000000023</c:v>
                </c:pt>
                <c:pt idx="43">
                  <c:v>17.399999999999977</c:v>
                </c:pt>
                <c:pt idx="45">
                  <c:v>21</c:v>
                </c:pt>
                <c:pt idx="46">
                  <c:v>17.699999999999989</c:v>
                </c:pt>
                <c:pt idx="47">
                  <c:v>19.399999999999977</c:v>
                </c:pt>
                <c:pt idx="48">
                  <c:v>21.5</c:v>
                </c:pt>
                <c:pt idx="49">
                  <c:v>17.5</c:v>
                </c:pt>
                <c:pt idx="54">
                  <c:v>18.899999999999977</c:v>
                </c:pt>
                <c:pt idx="56">
                  <c:v>16.699999999999989</c:v>
                </c:pt>
                <c:pt idx="57">
                  <c:v>16.300000000000011</c:v>
                </c:pt>
                <c:pt idx="59">
                  <c:v>16.300000000000011</c:v>
                </c:pt>
                <c:pt idx="61">
                  <c:v>17.5</c:v>
                </c:pt>
                <c:pt idx="62">
                  <c:v>30.699999999999989</c:v>
                </c:pt>
                <c:pt idx="68">
                  <c:v>16.699999999999989</c:v>
                </c:pt>
                <c:pt idx="71">
                  <c:v>16.600000000000023</c:v>
                </c:pt>
                <c:pt idx="73">
                  <c:v>20.699999999999989</c:v>
                </c:pt>
                <c:pt idx="75">
                  <c:v>19.399999999999977</c:v>
                </c:pt>
                <c:pt idx="76">
                  <c:v>10.5</c:v>
                </c:pt>
                <c:pt idx="78">
                  <c:v>18.399999999999977</c:v>
                </c:pt>
                <c:pt idx="81">
                  <c:v>19.600000000000023</c:v>
                </c:pt>
                <c:pt idx="83">
                  <c:v>15.699999999999989</c:v>
                </c:pt>
                <c:pt idx="86">
                  <c:v>17</c:v>
                </c:pt>
                <c:pt idx="89">
                  <c:v>12.100000000000023</c:v>
                </c:pt>
                <c:pt idx="92">
                  <c:v>15.699999999999989</c:v>
                </c:pt>
                <c:pt idx="98">
                  <c:v>16.800000000000011</c:v>
                </c:pt>
                <c:pt idx="99">
                  <c:v>18.600000000000023</c:v>
                </c:pt>
                <c:pt idx="100">
                  <c:v>19</c:v>
                </c:pt>
                <c:pt idx="102">
                  <c:v>16.699999999999989</c:v>
                </c:pt>
                <c:pt idx="103">
                  <c:v>19.800000000000011</c:v>
                </c:pt>
                <c:pt idx="104">
                  <c:v>14.800000000000011</c:v>
                </c:pt>
                <c:pt idx="105">
                  <c:v>16.600000000000023</c:v>
                </c:pt>
                <c:pt idx="107">
                  <c:v>11.699999999999989</c:v>
                </c:pt>
                <c:pt idx="110">
                  <c:v>18</c:v>
                </c:pt>
                <c:pt idx="112">
                  <c:v>15.5</c:v>
                </c:pt>
                <c:pt idx="114">
                  <c:v>11</c:v>
                </c:pt>
                <c:pt idx="117">
                  <c:v>17.600000000000023</c:v>
                </c:pt>
                <c:pt idx="121">
                  <c:v>18.800000000000011</c:v>
                </c:pt>
                <c:pt idx="126">
                  <c:v>20.5</c:v>
                </c:pt>
                <c:pt idx="128">
                  <c:v>11.800000000000011</c:v>
                </c:pt>
                <c:pt idx="131">
                  <c:v>17.199999999999989</c:v>
                </c:pt>
                <c:pt idx="132">
                  <c:v>15.100000000000023</c:v>
                </c:pt>
                <c:pt idx="133">
                  <c:v>15.800000000000011</c:v>
                </c:pt>
                <c:pt idx="135">
                  <c:v>13.300000000000011</c:v>
                </c:pt>
                <c:pt idx="136">
                  <c:v>17.400000000000034</c:v>
                </c:pt>
                <c:pt idx="138">
                  <c:v>14.800000000000011</c:v>
                </c:pt>
                <c:pt idx="141">
                  <c:v>14.100000000000023</c:v>
                </c:pt>
                <c:pt idx="142">
                  <c:v>19.300000000000011</c:v>
                </c:pt>
                <c:pt idx="143">
                  <c:v>16.399999999999977</c:v>
                </c:pt>
                <c:pt idx="144">
                  <c:v>22.5</c:v>
                </c:pt>
                <c:pt idx="151">
                  <c:v>19</c:v>
                </c:pt>
                <c:pt idx="152">
                  <c:v>17.800000000000011</c:v>
                </c:pt>
                <c:pt idx="155">
                  <c:v>17.399999999999977</c:v>
                </c:pt>
                <c:pt idx="157">
                  <c:v>27.399999999999977</c:v>
                </c:pt>
                <c:pt idx="159">
                  <c:v>21.199999999999989</c:v>
                </c:pt>
                <c:pt idx="162">
                  <c:v>18.100000000000023</c:v>
                </c:pt>
                <c:pt idx="164">
                  <c:v>13.400000000000034</c:v>
                </c:pt>
                <c:pt idx="166">
                  <c:v>13.5</c:v>
                </c:pt>
                <c:pt idx="171">
                  <c:v>15.5</c:v>
                </c:pt>
                <c:pt idx="172">
                  <c:v>14.699999999999989</c:v>
                </c:pt>
                <c:pt idx="173">
                  <c:v>13.100000000000023</c:v>
                </c:pt>
                <c:pt idx="174">
                  <c:v>17.600000000000023</c:v>
                </c:pt>
                <c:pt idx="175">
                  <c:v>13.5</c:v>
                </c:pt>
                <c:pt idx="177">
                  <c:v>14.600000000000023</c:v>
                </c:pt>
                <c:pt idx="179">
                  <c:v>14.600000000000023</c:v>
                </c:pt>
                <c:pt idx="181">
                  <c:v>17.899999999999977</c:v>
                </c:pt>
                <c:pt idx="183">
                  <c:v>13.600000000000023</c:v>
                </c:pt>
                <c:pt idx="184">
                  <c:v>6.72</c:v>
                </c:pt>
                <c:pt idx="185">
                  <c:v>14.399999999999977</c:v>
                </c:pt>
                <c:pt idx="186">
                  <c:v>15.199999999999989</c:v>
                </c:pt>
                <c:pt idx="188">
                  <c:v>18.800000000000011</c:v>
                </c:pt>
                <c:pt idx="192">
                  <c:v>17.399999999999977</c:v>
                </c:pt>
                <c:pt idx="193">
                  <c:v>19.899999999999977</c:v>
                </c:pt>
                <c:pt idx="197">
                  <c:v>21.199999999999989</c:v>
                </c:pt>
                <c:pt idx="199">
                  <c:v>13.800000000000011</c:v>
                </c:pt>
                <c:pt idx="200">
                  <c:v>10.600000000000023</c:v>
                </c:pt>
                <c:pt idx="204">
                  <c:v>13.699999999999989</c:v>
                </c:pt>
                <c:pt idx="206">
                  <c:v>11.399999999999977</c:v>
                </c:pt>
                <c:pt idx="207">
                  <c:v>16.899999999999977</c:v>
                </c:pt>
                <c:pt idx="208">
                  <c:v>15.399999999999977</c:v>
                </c:pt>
                <c:pt idx="210">
                  <c:v>12.100000000000023</c:v>
                </c:pt>
                <c:pt idx="213">
                  <c:v>16.199999999999989</c:v>
                </c:pt>
                <c:pt idx="214">
                  <c:v>20.199999999999989</c:v>
                </c:pt>
                <c:pt idx="217">
                  <c:v>17.699999999999989</c:v>
                </c:pt>
                <c:pt idx="220">
                  <c:v>14.600000000000023</c:v>
                </c:pt>
                <c:pt idx="223">
                  <c:v>23.399999999999977</c:v>
                </c:pt>
                <c:pt idx="224">
                  <c:v>18.899999999999977</c:v>
                </c:pt>
                <c:pt idx="233">
                  <c:v>13.899999999999977</c:v>
                </c:pt>
                <c:pt idx="234">
                  <c:v>13.100000000000023</c:v>
                </c:pt>
                <c:pt idx="236">
                  <c:v>11.699999999999989</c:v>
                </c:pt>
                <c:pt idx="237">
                  <c:v>12.5</c:v>
                </c:pt>
                <c:pt idx="239">
                  <c:v>15.199999999999989</c:v>
                </c:pt>
                <c:pt idx="242">
                  <c:v>16.399999999999977</c:v>
                </c:pt>
                <c:pt idx="245">
                  <c:v>16.699999999999989</c:v>
                </c:pt>
                <c:pt idx="248">
                  <c:v>15.399999999999977</c:v>
                </c:pt>
                <c:pt idx="250">
                  <c:v>18.699999999999989</c:v>
                </c:pt>
                <c:pt idx="252">
                  <c:v>13.5</c:v>
                </c:pt>
                <c:pt idx="255">
                  <c:v>11.899999999999977</c:v>
                </c:pt>
                <c:pt idx="256">
                  <c:v>18.199999999999989</c:v>
                </c:pt>
                <c:pt idx="257">
                  <c:v>16.199999999999989</c:v>
                </c:pt>
                <c:pt idx="259">
                  <c:v>18.5</c:v>
                </c:pt>
                <c:pt idx="261">
                  <c:v>13.699999999999989</c:v>
                </c:pt>
                <c:pt idx="263">
                  <c:v>16.200000000000045</c:v>
                </c:pt>
                <c:pt idx="266">
                  <c:v>18.100000000000023</c:v>
                </c:pt>
                <c:pt idx="268">
                  <c:v>17.600000000000023</c:v>
                </c:pt>
                <c:pt idx="270">
                  <c:v>23.399999999999977</c:v>
                </c:pt>
                <c:pt idx="271">
                  <c:v>15.5</c:v>
                </c:pt>
                <c:pt idx="272">
                  <c:v>16</c:v>
                </c:pt>
                <c:pt idx="275">
                  <c:v>9.5</c:v>
                </c:pt>
                <c:pt idx="279">
                  <c:v>12.600000000000023</c:v>
                </c:pt>
                <c:pt idx="284">
                  <c:v>14.699999999999989</c:v>
                </c:pt>
                <c:pt idx="285">
                  <c:v>9.6000000000000227</c:v>
                </c:pt>
                <c:pt idx="288">
                  <c:v>7.8000000000000114</c:v>
                </c:pt>
                <c:pt idx="292">
                  <c:v>23.399999999999977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9B-42FC-A02F-D39B30C8592A}"/>
            </c:ext>
          </c:extLst>
        </c:ser>
        <c:ser>
          <c:idx val="12"/>
          <c:order val="12"/>
          <c:tx>
            <c:strRef>
              <c:f>全车数据表!$CW$1:$CW$2</c:f>
              <c:strCache>
                <c:ptCount val="2"/>
                <c:pt idx="0">
                  <c:v>增量</c:v>
                </c:pt>
                <c:pt idx="1">
                  <c:v>加速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全车数据表!$CW$3:$CW$307</c:f>
              <c:numCache>
                <c:formatCode>0.00_ </c:formatCode>
                <c:ptCount val="305"/>
                <c:pt idx="0">
                  <c:v>12.630000000000003</c:v>
                </c:pt>
                <c:pt idx="1">
                  <c:v>10.259999999999998</c:v>
                </c:pt>
                <c:pt idx="2">
                  <c:v>13.410000000000004</c:v>
                </c:pt>
                <c:pt idx="3">
                  <c:v>9.4699999999999989</c:v>
                </c:pt>
                <c:pt idx="4">
                  <c:v>13.409999999999997</c:v>
                </c:pt>
                <c:pt idx="6">
                  <c:v>13.410000000000004</c:v>
                </c:pt>
                <c:pt idx="7">
                  <c:v>16.569999999999993</c:v>
                </c:pt>
                <c:pt idx="8">
                  <c:v>10.259999999999991</c:v>
                </c:pt>
                <c:pt idx="10">
                  <c:v>15.030000000000001</c:v>
                </c:pt>
                <c:pt idx="11">
                  <c:v>21.119999999999997</c:v>
                </c:pt>
                <c:pt idx="14">
                  <c:v>14.619999999999997</c:v>
                </c:pt>
                <c:pt idx="15">
                  <c:v>12.189999999999998</c:v>
                </c:pt>
                <c:pt idx="16">
                  <c:v>22.75</c:v>
                </c:pt>
                <c:pt idx="19">
                  <c:v>10.159999999999997</c:v>
                </c:pt>
                <c:pt idx="21">
                  <c:v>11.370000000000005</c:v>
                </c:pt>
                <c:pt idx="24">
                  <c:v>13.810000000000002</c:v>
                </c:pt>
                <c:pt idx="27">
                  <c:v>9.9900000000000091</c:v>
                </c:pt>
                <c:pt idx="28">
                  <c:v>8.9399999999999977</c:v>
                </c:pt>
                <c:pt idx="29">
                  <c:v>5.2800000000000011</c:v>
                </c:pt>
                <c:pt idx="30">
                  <c:v>8.9399999999999977</c:v>
                </c:pt>
                <c:pt idx="31">
                  <c:v>9.75</c:v>
                </c:pt>
                <c:pt idx="34">
                  <c:v>8.0700000000000074</c:v>
                </c:pt>
                <c:pt idx="36">
                  <c:v>10.490000000000009</c:v>
                </c:pt>
                <c:pt idx="42">
                  <c:v>7.9200000000000017</c:v>
                </c:pt>
                <c:pt idx="43">
                  <c:v>10.29</c:v>
                </c:pt>
                <c:pt idx="45">
                  <c:v>15.04</c:v>
                </c:pt>
                <c:pt idx="46">
                  <c:v>9.5</c:v>
                </c:pt>
                <c:pt idx="47">
                  <c:v>5.5400000000000063</c:v>
                </c:pt>
                <c:pt idx="48">
                  <c:v>7.9200000000000017</c:v>
                </c:pt>
                <c:pt idx="49">
                  <c:v>11.620000000000005</c:v>
                </c:pt>
                <c:pt idx="54">
                  <c:v>8.8199999999999932</c:v>
                </c:pt>
                <c:pt idx="56">
                  <c:v>10.419999999999987</c:v>
                </c:pt>
                <c:pt idx="57">
                  <c:v>8.8199999999999932</c:v>
                </c:pt>
                <c:pt idx="59">
                  <c:v>10.019999999999996</c:v>
                </c:pt>
                <c:pt idx="61">
                  <c:v>8.6199999999999903</c:v>
                </c:pt>
                <c:pt idx="62">
                  <c:v>14.030000000000008</c:v>
                </c:pt>
                <c:pt idx="68">
                  <c:v>6.4100000000000108</c:v>
                </c:pt>
                <c:pt idx="71">
                  <c:v>9.779999999999994</c:v>
                </c:pt>
                <c:pt idx="73">
                  <c:v>9.7800000000000011</c:v>
                </c:pt>
                <c:pt idx="75">
                  <c:v>13.440000000000005</c:v>
                </c:pt>
                <c:pt idx="76">
                  <c:v>6.5200000000000102</c:v>
                </c:pt>
                <c:pt idx="78">
                  <c:v>9.7800000000000011</c:v>
                </c:pt>
                <c:pt idx="81">
                  <c:v>13.04</c:v>
                </c:pt>
                <c:pt idx="83">
                  <c:v>8.5600000000000023</c:v>
                </c:pt>
                <c:pt idx="86">
                  <c:v>9.7800000000000011</c:v>
                </c:pt>
                <c:pt idx="89">
                  <c:v>7.3299999999999983</c:v>
                </c:pt>
                <c:pt idx="92">
                  <c:v>8.960000000000008</c:v>
                </c:pt>
                <c:pt idx="98">
                  <c:v>6.3099999999999881</c:v>
                </c:pt>
                <c:pt idx="99">
                  <c:v>7.5</c:v>
                </c:pt>
                <c:pt idx="100">
                  <c:v>8.8499999999999943</c:v>
                </c:pt>
                <c:pt idx="102">
                  <c:v>6.3099999999999881</c:v>
                </c:pt>
                <c:pt idx="103">
                  <c:v>8.4500000000000028</c:v>
                </c:pt>
                <c:pt idx="104">
                  <c:v>8.8500000000000085</c:v>
                </c:pt>
                <c:pt idx="105">
                  <c:v>8.0499999999999972</c:v>
                </c:pt>
                <c:pt idx="107">
                  <c:v>8.0499999999999972</c:v>
                </c:pt>
                <c:pt idx="110">
                  <c:v>8.0499999999999972</c:v>
                </c:pt>
                <c:pt idx="112">
                  <c:v>9.6600000000000108</c:v>
                </c:pt>
                <c:pt idx="114">
                  <c:v>8.0499999999999972</c:v>
                </c:pt>
                <c:pt idx="117">
                  <c:v>7.2399999999999949</c:v>
                </c:pt>
                <c:pt idx="121">
                  <c:v>6.4399999999999977</c:v>
                </c:pt>
                <c:pt idx="126">
                  <c:v>4.4799999999999898</c:v>
                </c:pt>
                <c:pt idx="128">
                  <c:v>8.14</c:v>
                </c:pt>
                <c:pt idx="131">
                  <c:v>8.9500000000000028</c:v>
                </c:pt>
                <c:pt idx="132">
                  <c:v>9.7599999999999909</c:v>
                </c:pt>
                <c:pt idx="133">
                  <c:v>9.7600000000000051</c:v>
                </c:pt>
                <c:pt idx="135">
                  <c:v>8.9500000000000028</c:v>
                </c:pt>
                <c:pt idx="136">
                  <c:v>7.4700000000000131</c:v>
                </c:pt>
                <c:pt idx="138">
                  <c:v>8.14</c:v>
                </c:pt>
                <c:pt idx="141">
                  <c:v>7.3199999999999932</c:v>
                </c:pt>
                <c:pt idx="142">
                  <c:v>10.580000000000013</c:v>
                </c:pt>
                <c:pt idx="143">
                  <c:v>9.7599999999999909</c:v>
                </c:pt>
                <c:pt idx="144">
                  <c:v>8.9499999999999886</c:v>
                </c:pt>
                <c:pt idx="151">
                  <c:v>12.210000000000008</c:v>
                </c:pt>
                <c:pt idx="152">
                  <c:v>10.170000000000002</c:v>
                </c:pt>
                <c:pt idx="155">
                  <c:v>10.579999999999998</c:v>
                </c:pt>
                <c:pt idx="157">
                  <c:v>14.64</c:v>
                </c:pt>
                <c:pt idx="159">
                  <c:v>9.7600000000000051</c:v>
                </c:pt>
                <c:pt idx="162">
                  <c:v>8.14</c:v>
                </c:pt>
                <c:pt idx="164">
                  <c:v>8.6700000000000017</c:v>
                </c:pt>
                <c:pt idx="166">
                  <c:v>10.579999999999998</c:v>
                </c:pt>
                <c:pt idx="171">
                  <c:v>5.7000000000000028</c:v>
                </c:pt>
                <c:pt idx="172">
                  <c:v>7.3299999999999983</c:v>
                </c:pt>
                <c:pt idx="173">
                  <c:v>7.3299999999999983</c:v>
                </c:pt>
                <c:pt idx="174">
                  <c:v>6.5099999999999909</c:v>
                </c:pt>
                <c:pt idx="175">
                  <c:v>7.3299999999999983</c:v>
                </c:pt>
                <c:pt idx="177">
                  <c:v>7.230000000000004</c:v>
                </c:pt>
                <c:pt idx="179">
                  <c:v>8.8400000000000034</c:v>
                </c:pt>
                <c:pt idx="181">
                  <c:v>6.0300000000000011</c:v>
                </c:pt>
                <c:pt idx="183">
                  <c:v>7.2299999999999898</c:v>
                </c:pt>
                <c:pt idx="185">
                  <c:v>7.230000000000004</c:v>
                </c:pt>
                <c:pt idx="186">
                  <c:v>8.8400000000000034</c:v>
                </c:pt>
                <c:pt idx="188">
                  <c:v>6.4299999999999926</c:v>
                </c:pt>
                <c:pt idx="192">
                  <c:v>6.4300000000000068</c:v>
                </c:pt>
                <c:pt idx="193">
                  <c:v>9.64</c:v>
                </c:pt>
                <c:pt idx="197">
                  <c:v>8.0300000000000011</c:v>
                </c:pt>
                <c:pt idx="199">
                  <c:v>6.8299999999999983</c:v>
                </c:pt>
                <c:pt idx="200">
                  <c:v>8.0300000000000011</c:v>
                </c:pt>
                <c:pt idx="204">
                  <c:v>8.0300000000000011</c:v>
                </c:pt>
                <c:pt idx="206">
                  <c:v>8.0300000000000011</c:v>
                </c:pt>
                <c:pt idx="207">
                  <c:v>8.8400000000000034</c:v>
                </c:pt>
                <c:pt idx="208">
                  <c:v>8.8400000000000034</c:v>
                </c:pt>
                <c:pt idx="210">
                  <c:v>7.230000000000004</c:v>
                </c:pt>
                <c:pt idx="213">
                  <c:v>8.0300000000000011</c:v>
                </c:pt>
                <c:pt idx="214">
                  <c:v>9.2399999999999949</c:v>
                </c:pt>
                <c:pt idx="217">
                  <c:v>7.230000000000004</c:v>
                </c:pt>
                <c:pt idx="220">
                  <c:v>8.0300000000000011</c:v>
                </c:pt>
                <c:pt idx="223">
                  <c:v>4.8200000000000074</c:v>
                </c:pt>
                <c:pt idx="224">
                  <c:v>7.230000000000004</c:v>
                </c:pt>
                <c:pt idx="233">
                  <c:v>5.6800000000000068</c:v>
                </c:pt>
                <c:pt idx="234">
                  <c:v>7.3000000000000114</c:v>
                </c:pt>
                <c:pt idx="236">
                  <c:v>5.6799999999999926</c:v>
                </c:pt>
                <c:pt idx="237">
                  <c:v>5.6800000000000068</c:v>
                </c:pt>
                <c:pt idx="239">
                  <c:v>7.2999999999999972</c:v>
                </c:pt>
                <c:pt idx="242">
                  <c:v>6.0799999999999983</c:v>
                </c:pt>
                <c:pt idx="245">
                  <c:v>6.0799999999999983</c:v>
                </c:pt>
                <c:pt idx="248">
                  <c:v>9.3299999999999983</c:v>
                </c:pt>
                <c:pt idx="250">
                  <c:v>8.11</c:v>
                </c:pt>
                <c:pt idx="252">
                  <c:v>4.5799999999999983</c:v>
                </c:pt>
                <c:pt idx="255">
                  <c:v>6.4899999999999949</c:v>
                </c:pt>
                <c:pt idx="256">
                  <c:v>7.2999999999999972</c:v>
                </c:pt>
                <c:pt idx="257">
                  <c:v>6.4900000000000091</c:v>
                </c:pt>
                <c:pt idx="259">
                  <c:v>6.4899999999999949</c:v>
                </c:pt>
                <c:pt idx="261">
                  <c:v>8.11</c:v>
                </c:pt>
                <c:pt idx="263">
                  <c:v>5.6899999999999977</c:v>
                </c:pt>
                <c:pt idx="266">
                  <c:v>7.2999999999999972</c:v>
                </c:pt>
                <c:pt idx="268">
                  <c:v>7.3499999999999943</c:v>
                </c:pt>
                <c:pt idx="270">
                  <c:v>6.9000000000000057</c:v>
                </c:pt>
                <c:pt idx="271">
                  <c:v>5.6800000000000068</c:v>
                </c:pt>
                <c:pt idx="272">
                  <c:v>7.2999999999999972</c:v>
                </c:pt>
                <c:pt idx="275">
                  <c:v>6.8999999999999915</c:v>
                </c:pt>
                <c:pt idx="279">
                  <c:v>5.269999999999996</c:v>
                </c:pt>
                <c:pt idx="284">
                  <c:v>6.4100000000000108</c:v>
                </c:pt>
                <c:pt idx="285">
                  <c:v>5.4399999999999977</c:v>
                </c:pt>
                <c:pt idx="288">
                  <c:v>7.710000000000008</c:v>
                </c:pt>
                <c:pt idx="292">
                  <c:v>6.4899999999999949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9B-42FC-A02F-D39B30C8592A}"/>
            </c:ext>
          </c:extLst>
        </c:ser>
        <c:ser>
          <c:idx val="13"/>
          <c:order val="13"/>
          <c:tx>
            <c:strRef>
              <c:f>全车数据表!$CX$1:$CX$2</c:f>
              <c:strCache>
                <c:ptCount val="2"/>
                <c:pt idx="0">
                  <c:v>增量</c:v>
                </c:pt>
                <c:pt idx="1">
                  <c:v>操控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全车数据表!$CX$3:$CX$307</c:f>
              <c:numCache>
                <c:formatCode>0.00_ </c:formatCode>
                <c:ptCount val="305"/>
                <c:pt idx="0">
                  <c:v>7.490000000000002</c:v>
                </c:pt>
                <c:pt idx="1">
                  <c:v>8.4099999999999966</c:v>
                </c:pt>
                <c:pt idx="2">
                  <c:v>7.2199999999999989</c:v>
                </c:pt>
                <c:pt idx="3">
                  <c:v>21.739999999999995</c:v>
                </c:pt>
                <c:pt idx="4">
                  <c:v>29.46</c:v>
                </c:pt>
                <c:pt idx="6">
                  <c:v>12.670000000000002</c:v>
                </c:pt>
                <c:pt idx="7">
                  <c:v>36.179999999999993</c:v>
                </c:pt>
                <c:pt idx="8">
                  <c:v>7.1400000000000006</c:v>
                </c:pt>
                <c:pt idx="10">
                  <c:v>28.47999999999999</c:v>
                </c:pt>
                <c:pt idx="11">
                  <c:v>27.450000000000003</c:v>
                </c:pt>
                <c:pt idx="14">
                  <c:v>10.009999999999998</c:v>
                </c:pt>
                <c:pt idx="15">
                  <c:v>19.32</c:v>
                </c:pt>
                <c:pt idx="16">
                  <c:v>28.67</c:v>
                </c:pt>
                <c:pt idx="19">
                  <c:v>11.39</c:v>
                </c:pt>
                <c:pt idx="21">
                  <c:v>12.370000000000001</c:v>
                </c:pt>
                <c:pt idx="24">
                  <c:v>20.330000000000005</c:v>
                </c:pt>
                <c:pt idx="27">
                  <c:v>27.259999999999998</c:v>
                </c:pt>
                <c:pt idx="28">
                  <c:v>23.279999999999994</c:v>
                </c:pt>
                <c:pt idx="29">
                  <c:v>8.2000000000000028</c:v>
                </c:pt>
                <c:pt idx="30">
                  <c:v>26.639999999999993</c:v>
                </c:pt>
                <c:pt idx="31">
                  <c:v>14.159999999999997</c:v>
                </c:pt>
                <c:pt idx="34">
                  <c:v>10.689999999999998</c:v>
                </c:pt>
                <c:pt idx="36">
                  <c:v>17.059999999999995</c:v>
                </c:pt>
                <c:pt idx="42">
                  <c:v>13.390000000000004</c:v>
                </c:pt>
                <c:pt idx="43">
                  <c:v>6.0599999999999952</c:v>
                </c:pt>
                <c:pt idx="45">
                  <c:v>25</c:v>
                </c:pt>
                <c:pt idx="46">
                  <c:v>6.8399999999999963</c:v>
                </c:pt>
                <c:pt idx="47">
                  <c:v>7.0599999999999952</c:v>
                </c:pt>
                <c:pt idx="48">
                  <c:v>7.2899999999999991</c:v>
                </c:pt>
                <c:pt idx="49">
                  <c:v>21.020000000000003</c:v>
                </c:pt>
                <c:pt idx="54">
                  <c:v>30.39</c:v>
                </c:pt>
                <c:pt idx="56">
                  <c:v>18.069999999999993</c:v>
                </c:pt>
                <c:pt idx="57">
                  <c:v>21.39</c:v>
                </c:pt>
                <c:pt idx="59">
                  <c:v>18.649999999999999</c:v>
                </c:pt>
                <c:pt idx="61">
                  <c:v>14.850000000000001</c:v>
                </c:pt>
                <c:pt idx="62">
                  <c:v>12.050000000000004</c:v>
                </c:pt>
                <c:pt idx="68">
                  <c:v>28.879999999999995</c:v>
                </c:pt>
                <c:pt idx="71">
                  <c:v>15.559999999999995</c:v>
                </c:pt>
                <c:pt idx="73">
                  <c:v>19.010000000000005</c:v>
                </c:pt>
                <c:pt idx="75">
                  <c:v>22.209999999999994</c:v>
                </c:pt>
                <c:pt idx="76">
                  <c:v>14.729999999999997</c:v>
                </c:pt>
                <c:pt idx="78">
                  <c:v>20.940000000000005</c:v>
                </c:pt>
                <c:pt idx="81">
                  <c:v>28.899999999999991</c:v>
                </c:pt>
                <c:pt idx="83">
                  <c:v>14.850000000000001</c:v>
                </c:pt>
                <c:pt idx="86">
                  <c:v>25.180000000000007</c:v>
                </c:pt>
                <c:pt idx="89">
                  <c:v>15.07</c:v>
                </c:pt>
                <c:pt idx="92">
                  <c:v>25.560000000000002</c:v>
                </c:pt>
                <c:pt idx="98">
                  <c:v>4.7600000000000051</c:v>
                </c:pt>
                <c:pt idx="99">
                  <c:v>5.18</c:v>
                </c:pt>
                <c:pt idx="100">
                  <c:v>5.9500000000000028</c:v>
                </c:pt>
                <c:pt idx="102">
                  <c:v>4.740000000000002</c:v>
                </c:pt>
                <c:pt idx="103">
                  <c:v>8.6000000000000014</c:v>
                </c:pt>
                <c:pt idx="104">
                  <c:v>4.4399999999999977</c:v>
                </c:pt>
                <c:pt idx="105">
                  <c:v>8.0500000000000043</c:v>
                </c:pt>
                <c:pt idx="107">
                  <c:v>14.380000000000003</c:v>
                </c:pt>
                <c:pt idx="110">
                  <c:v>6.1000000000000014</c:v>
                </c:pt>
                <c:pt idx="112">
                  <c:v>21.200000000000003</c:v>
                </c:pt>
                <c:pt idx="114">
                  <c:v>11.21</c:v>
                </c:pt>
                <c:pt idx="117">
                  <c:v>6.3800000000000026</c:v>
                </c:pt>
                <c:pt idx="121">
                  <c:v>6.25</c:v>
                </c:pt>
                <c:pt idx="126">
                  <c:v>8.4600000000000009</c:v>
                </c:pt>
                <c:pt idx="128">
                  <c:v>17.300000000000004</c:v>
                </c:pt>
                <c:pt idx="131">
                  <c:v>22.709999999999994</c:v>
                </c:pt>
                <c:pt idx="132">
                  <c:v>28.910000000000004</c:v>
                </c:pt>
                <c:pt idx="133">
                  <c:v>22.519999999999996</c:v>
                </c:pt>
                <c:pt idx="135">
                  <c:v>25.53</c:v>
                </c:pt>
                <c:pt idx="136">
                  <c:v>7.7100000000000009</c:v>
                </c:pt>
                <c:pt idx="138">
                  <c:v>15.790000000000006</c:v>
                </c:pt>
                <c:pt idx="141">
                  <c:v>15.770000000000003</c:v>
                </c:pt>
                <c:pt idx="142">
                  <c:v>22.759999999999991</c:v>
                </c:pt>
                <c:pt idx="143">
                  <c:v>22.699999999999996</c:v>
                </c:pt>
                <c:pt idx="144">
                  <c:v>26.300000000000004</c:v>
                </c:pt>
                <c:pt idx="151">
                  <c:v>29.35</c:v>
                </c:pt>
                <c:pt idx="152">
                  <c:v>23.089999999999996</c:v>
                </c:pt>
                <c:pt idx="155">
                  <c:v>32.629999999999995</c:v>
                </c:pt>
                <c:pt idx="157">
                  <c:v>40.619999999999997</c:v>
                </c:pt>
                <c:pt idx="159">
                  <c:v>29.979999999999997</c:v>
                </c:pt>
                <c:pt idx="162">
                  <c:v>19.689999999999998</c:v>
                </c:pt>
                <c:pt idx="164">
                  <c:v>14.439999999999998</c:v>
                </c:pt>
                <c:pt idx="166">
                  <c:v>27.21</c:v>
                </c:pt>
                <c:pt idx="171">
                  <c:v>8.1699999999999946</c:v>
                </c:pt>
                <c:pt idx="172">
                  <c:v>11.89</c:v>
                </c:pt>
                <c:pt idx="173">
                  <c:v>18.019999999999996</c:v>
                </c:pt>
                <c:pt idx="174">
                  <c:v>6.0999999999999943</c:v>
                </c:pt>
                <c:pt idx="175">
                  <c:v>4.6400000000000006</c:v>
                </c:pt>
                <c:pt idx="177">
                  <c:v>5.3700000000000045</c:v>
                </c:pt>
                <c:pt idx="179">
                  <c:v>7.5600000000000023</c:v>
                </c:pt>
                <c:pt idx="181">
                  <c:v>8.64</c:v>
                </c:pt>
                <c:pt idx="183">
                  <c:v>16.53</c:v>
                </c:pt>
                <c:pt idx="185">
                  <c:v>11.850000000000001</c:v>
                </c:pt>
                <c:pt idx="186">
                  <c:v>15.899999999999999</c:v>
                </c:pt>
                <c:pt idx="188">
                  <c:v>11.64</c:v>
                </c:pt>
                <c:pt idx="192">
                  <c:v>9.9599999999999937</c:v>
                </c:pt>
                <c:pt idx="193">
                  <c:v>42.63</c:v>
                </c:pt>
                <c:pt idx="197">
                  <c:v>19.980000000000004</c:v>
                </c:pt>
                <c:pt idx="199">
                  <c:v>23.939999999999998</c:v>
                </c:pt>
                <c:pt idx="200">
                  <c:v>20.989999999999995</c:v>
                </c:pt>
                <c:pt idx="204">
                  <c:v>8.8999999999999986</c:v>
                </c:pt>
                <c:pt idx="206">
                  <c:v>21.990000000000002</c:v>
                </c:pt>
                <c:pt idx="207">
                  <c:v>29.79</c:v>
                </c:pt>
                <c:pt idx="208">
                  <c:v>17.009999999999998</c:v>
                </c:pt>
                <c:pt idx="210">
                  <c:v>18.670000000000002</c:v>
                </c:pt>
                <c:pt idx="213">
                  <c:v>21.860000000000007</c:v>
                </c:pt>
                <c:pt idx="214">
                  <c:v>27.36</c:v>
                </c:pt>
                <c:pt idx="217">
                  <c:v>18.25</c:v>
                </c:pt>
                <c:pt idx="220">
                  <c:v>22.759999999999998</c:v>
                </c:pt>
                <c:pt idx="223">
                  <c:v>24.490000000000002</c:v>
                </c:pt>
                <c:pt idx="224">
                  <c:v>24.340000000000003</c:v>
                </c:pt>
                <c:pt idx="233">
                  <c:v>8.240000000000002</c:v>
                </c:pt>
                <c:pt idx="234">
                  <c:v>5.2999999999999972</c:v>
                </c:pt>
                <c:pt idx="236">
                  <c:v>8.1200000000000045</c:v>
                </c:pt>
                <c:pt idx="237">
                  <c:v>3.9699999999999989</c:v>
                </c:pt>
                <c:pt idx="239">
                  <c:v>8.8699999999999974</c:v>
                </c:pt>
                <c:pt idx="242">
                  <c:v>12.380000000000003</c:v>
                </c:pt>
                <c:pt idx="245">
                  <c:v>9.0399999999999991</c:v>
                </c:pt>
                <c:pt idx="248">
                  <c:v>26.650000000000006</c:v>
                </c:pt>
                <c:pt idx="250">
                  <c:v>28.240000000000009</c:v>
                </c:pt>
                <c:pt idx="252">
                  <c:v>7.6800000000000068</c:v>
                </c:pt>
                <c:pt idx="255">
                  <c:v>5.5399999999999991</c:v>
                </c:pt>
                <c:pt idx="256">
                  <c:v>25.009999999999998</c:v>
                </c:pt>
                <c:pt idx="257">
                  <c:v>9.1699999999999946</c:v>
                </c:pt>
                <c:pt idx="259">
                  <c:v>23.650000000000006</c:v>
                </c:pt>
                <c:pt idx="261">
                  <c:v>10.61</c:v>
                </c:pt>
                <c:pt idx="263">
                  <c:v>6.75</c:v>
                </c:pt>
                <c:pt idx="266">
                  <c:v>24.08</c:v>
                </c:pt>
                <c:pt idx="268">
                  <c:v>7.43</c:v>
                </c:pt>
                <c:pt idx="270">
                  <c:v>6.8699999999999974</c:v>
                </c:pt>
                <c:pt idx="271">
                  <c:v>6.529999999999994</c:v>
                </c:pt>
                <c:pt idx="272">
                  <c:v>9.279999999999994</c:v>
                </c:pt>
                <c:pt idx="275">
                  <c:v>11.450000000000003</c:v>
                </c:pt>
                <c:pt idx="279">
                  <c:v>6.259999999999998</c:v>
                </c:pt>
                <c:pt idx="284">
                  <c:v>5.9600000000000009</c:v>
                </c:pt>
                <c:pt idx="285">
                  <c:v>9.6899999999999977</c:v>
                </c:pt>
                <c:pt idx="288">
                  <c:v>6.43</c:v>
                </c:pt>
                <c:pt idx="292">
                  <c:v>7.1300000000000026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D9B-42FC-A02F-D39B30C8592A}"/>
            </c:ext>
          </c:extLst>
        </c:ser>
        <c:ser>
          <c:idx val="14"/>
          <c:order val="14"/>
          <c:tx>
            <c:strRef>
              <c:f>全车数据表!$CY$1:$CY$2</c:f>
              <c:strCache>
                <c:ptCount val="2"/>
                <c:pt idx="0">
                  <c:v>增量</c:v>
                </c:pt>
                <c:pt idx="1">
                  <c:v>氮气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全车数据表!$CY$3:$CY$307</c:f>
              <c:numCache>
                <c:formatCode>0.00_ </c:formatCode>
                <c:ptCount val="305"/>
                <c:pt idx="0">
                  <c:v>13.39</c:v>
                </c:pt>
                <c:pt idx="1">
                  <c:v>12.399999999999999</c:v>
                </c:pt>
                <c:pt idx="2">
                  <c:v>14.759999999999998</c:v>
                </c:pt>
                <c:pt idx="3">
                  <c:v>16.759999999999998</c:v>
                </c:pt>
                <c:pt idx="4">
                  <c:v>25.219999999999992</c:v>
                </c:pt>
                <c:pt idx="6">
                  <c:v>19.619999999999997</c:v>
                </c:pt>
                <c:pt idx="7">
                  <c:v>20.739999999999995</c:v>
                </c:pt>
                <c:pt idx="8">
                  <c:v>11.630000000000003</c:v>
                </c:pt>
                <c:pt idx="10">
                  <c:v>19.97</c:v>
                </c:pt>
                <c:pt idx="11">
                  <c:v>18.549999999999997</c:v>
                </c:pt>
                <c:pt idx="14">
                  <c:v>20.880000000000003</c:v>
                </c:pt>
                <c:pt idx="15">
                  <c:v>20.030000000000008</c:v>
                </c:pt>
                <c:pt idx="16">
                  <c:v>24.889999999999993</c:v>
                </c:pt>
                <c:pt idx="19">
                  <c:v>18.549999999999997</c:v>
                </c:pt>
                <c:pt idx="21">
                  <c:v>20.200000000000003</c:v>
                </c:pt>
                <c:pt idx="24">
                  <c:v>16.369999999999997</c:v>
                </c:pt>
                <c:pt idx="27">
                  <c:v>26.099999999999994</c:v>
                </c:pt>
                <c:pt idx="28">
                  <c:v>19.22</c:v>
                </c:pt>
                <c:pt idx="29">
                  <c:v>20.470000000000002</c:v>
                </c:pt>
                <c:pt idx="30">
                  <c:v>31.19</c:v>
                </c:pt>
                <c:pt idx="31">
                  <c:v>19.55</c:v>
                </c:pt>
                <c:pt idx="34">
                  <c:v>18.380000000000003</c:v>
                </c:pt>
                <c:pt idx="36">
                  <c:v>23.399999999999995</c:v>
                </c:pt>
                <c:pt idx="42">
                  <c:v>23.160000000000004</c:v>
                </c:pt>
                <c:pt idx="43">
                  <c:v>11.32</c:v>
                </c:pt>
                <c:pt idx="45">
                  <c:v>22.379999999999995</c:v>
                </c:pt>
                <c:pt idx="46">
                  <c:v>10.729999999999997</c:v>
                </c:pt>
                <c:pt idx="47">
                  <c:v>14.699999999999996</c:v>
                </c:pt>
                <c:pt idx="48">
                  <c:v>13.899999999999999</c:v>
                </c:pt>
                <c:pt idx="49">
                  <c:v>17.47</c:v>
                </c:pt>
                <c:pt idx="54">
                  <c:v>17.989999999999995</c:v>
                </c:pt>
                <c:pt idx="56">
                  <c:v>20.65</c:v>
                </c:pt>
                <c:pt idx="57">
                  <c:v>16.540000000000006</c:v>
                </c:pt>
                <c:pt idx="59">
                  <c:v>17.309999999999995</c:v>
                </c:pt>
                <c:pt idx="61">
                  <c:v>17.850000000000001</c:v>
                </c:pt>
                <c:pt idx="62">
                  <c:v>21.379999999999995</c:v>
                </c:pt>
                <c:pt idx="68">
                  <c:v>28.49</c:v>
                </c:pt>
                <c:pt idx="71">
                  <c:v>23.25</c:v>
                </c:pt>
                <c:pt idx="73">
                  <c:v>17.410000000000004</c:v>
                </c:pt>
                <c:pt idx="75">
                  <c:v>17.980000000000004</c:v>
                </c:pt>
                <c:pt idx="76">
                  <c:v>17.159999999999997</c:v>
                </c:pt>
                <c:pt idx="78">
                  <c:v>19.630000000000003</c:v>
                </c:pt>
                <c:pt idx="81">
                  <c:v>26.519999999999996</c:v>
                </c:pt>
                <c:pt idx="83">
                  <c:v>15.849999999999994</c:v>
                </c:pt>
                <c:pt idx="86">
                  <c:v>21.130000000000003</c:v>
                </c:pt>
                <c:pt idx="89">
                  <c:v>22.03</c:v>
                </c:pt>
                <c:pt idx="92">
                  <c:v>21.29</c:v>
                </c:pt>
                <c:pt idx="98">
                  <c:v>13.649999999999999</c:v>
                </c:pt>
                <c:pt idx="99">
                  <c:v>11.479999999999997</c:v>
                </c:pt>
                <c:pt idx="100">
                  <c:v>15.809999999999995</c:v>
                </c:pt>
                <c:pt idx="102">
                  <c:v>13.660000000000004</c:v>
                </c:pt>
                <c:pt idx="103">
                  <c:v>13.019999999999996</c:v>
                </c:pt>
                <c:pt idx="104">
                  <c:v>16.200000000000003</c:v>
                </c:pt>
                <c:pt idx="105">
                  <c:v>10.139999999999993</c:v>
                </c:pt>
                <c:pt idx="107">
                  <c:v>15.399999999999999</c:v>
                </c:pt>
                <c:pt idx="110">
                  <c:v>10.420000000000002</c:v>
                </c:pt>
                <c:pt idx="112">
                  <c:v>18.759999999999998</c:v>
                </c:pt>
                <c:pt idx="114">
                  <c:v>15.280000000000001</c:v>
                </c:pt>
                <c:pt idx="117">
                  <c:v>9.4300000000000068</c:v>
                </c:pt>
                <c:pt idx="121">
                  <c:v>12.43</c:v>
                </c:pt>
                <c:pt idx="126">
                  <c:v>10.570000000000007</c:v>
                </c:pt>
                <c:pt idx="128">
                  <c:v>23.29</c:v>
                </c:pt>
                <c:pt idx="131">
                  <c:v>14.13000000000001</c:v>
                </c:pt>
                <c:pt idx="132">
                  <c:v>18.049999999999997</c:v>
                </c:pt>
                <c:pt idx="133">
                  <c:v>19.249999999999993</c:v>
                </c:pt>
                <c:pt idx="135">
                  <c:v>18.03</c:v>
                </c:pt>
                <c:pt idx="136">
                  <c:v>17.950000000000003</c:v>
                </c:pt>
                <c:pt idx="138">
                  <c:v>11.380000000000003</c:v>
                </c:pt>
                <c:pt idx="141">
                  <c:v>13</c:v>
                </c:pt>
                <c:pt idx="142">
                  <c:v>24.610000000000007</c:v>
                </c:pt>
                <c:pt idx="143">
                  <c:v>22.349999999999994</c:v>
                </c:pt>
                <c:pt idx="144">
                  <c:v>27.410000000000004</c:v>
                </c:pt>
                <c:pt idx="151">
                  <c:v>30.490000000000009</c:v>
                </c:pt>
                <c:pt idx="152">
                  <c:v>22.589999999999996</c:v>
                </c:pt>
                <c:pt idx="155">
                  <c:v>27.019999999999996</c:v>
                </c:pt>
                <c:pt idx="157">
                  <c:v>34.04</c:v>
                </c:pt>
                <c:pt idx="159">
                  <c:v>26.430000000000007</c:v>
                </c:pt>
                <c:pt idx="162">
                  <c:v>20.78</c:v>
                </c:pt>
                <c:pt idx="164">
                  <c:v>18.360000000000007</c:v>
                </c:pt>
                <c:pt idx="166">
                  <c:v>24.43</c:v>
                </c:pt>
                <c:pt idx="171">
                  <c:v>14.460000000000008</c:v>
                </c:pt>
                <c:pt idx="172">
                  <c:v>17.36</c:v>
                </c:pt>
                <c:pt idx="173">
                  <c:v>19.040000000000006</c:v>
                </c:pt>
                <c:pt idx="174">
                  <c:v>15.740000000000009</c:v>
                </c:pt>
                <c:pt idx="175">
                  <c:v>10.919999999999995</c:v>
                </c:pt>
                <c:pt idx="177">
                  <c:v>8.480000000000004</c:v>
                </c:pt>
                <c:pt idx="179">
                  <c:v>9.1499999999999986</c:v>
                </c:pt>
                <c:pt idx="181">
                  <c:v>10.739999999999995</c:v>
                </c:pt>
                <c:pt idx="183">
                  <c:v>13.71</c:v>
                </c:pt>
                <c:pt idx="185">
                  <c:v>16.579999999999998</c:v>
                </c:pt>
                <c:pt idx="186">
                  <c:v>16.850000000000001</c:v>
                </c:pt>
                <c:pt idx="188">
                  <c:v>13.749999999999993</c:v>
                </c:pt>
                <c:pt idx="192">
                  <c:v>13.659999999999997</c:v>
                </c:pt>
                <c:pt idx="193">
                  <c:v>25.870000000000005</c:v>
                </c:pt>
                <c:pt idx="197">
                  <c:v>17.369999999999997</c:v>
                </c:pt>
                <c:pt idx="199">
                  <c:v>14.939999999999998</c:v>
                </c:pt>
                <c:pt idx="200">
                  <c:v>24.53</c:v>
                </c:pt>
                <c:pt idx="204">
                  <c:v>17.120000000000005</c:v>
                </c:pt>
                <c:pt idx="206">
                  <c:v>22.059999999999995</c:v>
                </c:pt>
                <c:pt idx="207">
                  <c:v>24.010000000000005</c:v>
                </c:pt>
                <c:pt idx="208">
                  <c:v>13.64</c:v>
                </c:pt>
                <c:pt idx="210">
                  <c:v>17.52000000000001</c:v>
                </c:pt>
                <c:pt idx="213">
                  <c:v>21.449999999999996</c:v>
                </c:pt>
                <c:pt idx="214">
                  <c:v>26.140000000000008</c:v>
                </c:pt>
                <c:pt idx="217">
                  <c:v>17.189999999999998</c:v>
                </c:pt>
                <c:pt idx="220">
                  <c:v>23.040000000000006</c:v>
                </c:pt>
                <c:pt idx="223">
                  <c:v>15.64</c:v>
                </c:pt>
                <c:pt idx="224">
                  <c:v>19.410000000000004</c:v>
                </c:pt>
                <c:pt idx="233">
                  <c:v>8.4100000000000037</c:v>
                </c:pt>
                <c:pt idx="234">
                  <c:v>7.4300000000000068</c:v>
                </c:pt>
                <c:pt idx="236">
                  <c:v>12.049999999999997</c:v>
                </c:pt>
                <c:pt idx="237">
                  <c:v>18.47</c:v>
                </c:pt>
                <c:pt idx="239">
                  <c:v>17.280000000000008</c:v>
                </c:pt>
                <c:pt idx="242">
                  <c:v>6.039999999999992</c:v>
                </c:pt>
                <c:pt idx="245">
                  <c:v>9.5</c:v>
                </c:pt>
                <c:pt idx="248">
                  <c:v>20.260000000000005</c:v>
                </c:pt>
                <c:pt idx="250">
                  <c:v>25.18</c:v>
                </c:pt>
                <c:pt idx="252">
                  <c:v>14.500000000000007</c:v>
                </c:pt>
                <c:pt idx="255">
                  <c:v>7.6299999999999955</c:v>
                </c:pt>
                <c:pt idx="256">
                  <c:v>18.730000000000004</c:v>
                </c:pt>
                <c:pt idx="257">
                  <c:v>16.339999999999996</c:v>
                </c:pt>
                <c:pt idx="259">
                  <c:v>23.500000000000007</c:v>
                </c:pt>
                <c:pt idx="261">
                  <c:v>20.240000000000002</c:v>
                </c:pt>
                <c:pt idx="263">
                  <c:v>9.1299999999999955</c:v>
                </c:pt>
                <c:pt idx="266">
                  <c:v>12.14</c:v>
                </c:pt>
                <c:pt idx="268">
                  <c:v>14.550000000000004</c:v>
                </c:pt>
                <c:pt idx="270">
                  <c:v>10.300000000000004</c:v>
                </c:pt>
                <c:pt idx="271">
                  <c:v>30.319999999999993</c:v>
                </c:pt>
                <c:pt idx="272">
                  <c:v>16.919999999999995</c:v>
                </c:pt>
                <c:pt idx="275">
                  <c:v>15.420000000000002</c:v>
                </c:pt>
                <c:pt idx="279">
                  <c:v>15.669999999999995</c:v>
                </c:pt>
                <c:pt idx="284">
                  <c:v>15.600000000000001</c:v>
                </c:pt>
                <c:pt idx="285">
                  <c:v>18.89</c:v>
                </c:pt>
                <c:pt idx="288">
                  <c:v>23.32</c:v>
                </c:pt>
                <c:pt idx="292">
                  <c:v>19.79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9B-42FC-A02F-D39B30C8592A}"/>
            </c:ext>
          </c:extLst>
        </c:ser>
        <c:ser>
          <c:idx val="15"/>
          <c:order val="15"/>
          <c:tx>
            <c:strRef>
              <c:f>全车数据表!$CZ$1:$CZ$2</c:f>
              <c:strCache>
                <c:ptCount val="2"/>
                <c:pt idx="0">
                  <c:v>增量</c:v>
                </c:pt>
                <c:pt idx="1">
                  <c:v>伪离散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全车数据表!$CZ$3:$CZ$307</c:f>
              <c:numCache>
                <c:formatCode>0.00_ </c:formatCode>
                <c:ptCount val="305"/>
                <c:pt idx="0">
                  <c:v>53.610000000000028</c:v>
                </c:pt>
                <c:pt idx="1">
                  <c:v>47.870000000000005</c:v>
                </c:pt>
                <c:pt idx="2">
                  <c:v>54.490000000000023</c:v>
                </c:pt>
                <c:pt idx="3">
                  <c:v>72.47</c:v>
                </c:pt>
                <c:pt idx="4">
                  <c:v>86.589999999999989</c:v>
                </c:pt>
                <c:pt idx="6">
                  <c:v>66.899999999999991</c:v>
                </c:pt>
                <c:pt idx="7">
                  <c:v>93.59</c:v>
                </c:pt>
                <c:pt idx="8">
                  <c:v>45.330000000000005</c:v>
                </c:pt>
                <c:pt idx="10">
                  <c:v>91.78</c:v>
                </c:pt>
                <c:pt idx="11">
                  <c:v>95.42</c:v>
                </c:pt>
                <c:pt idx="14">
                  <c:v>66.20999999999998</c:v>
                </c:pt>
                <c:pt idx="15">
                  <c:v>86.539999999999992</c:v>
                </c:pt>
                <c:pt idx="16">
                  <c:v>112.31</c:v>
                </c:pt>
                <c:pt idx="19">
                  <c:v>63.999999999999972</c:v>
                </c:pt>
                <c:pt idx="21">
                  <c:v>56.040000000000035</c:v>
                </c:pt>
                <c:pt idx="24">
                  <c:v>66.209999999999994</c:v>
                </c:pt>
                <c:pt idx="27">
                  <c:v>77.650000000000006</c:v>
                </c:pt>
                <c:pt idx="28">
                  <c:v>70.639999999999986</c:v>
                </c:pt>
                <c:pt idx="29">
                  <c:v>50.649999999999991</c:v>
                </c:pt>
                <c:pt idx="30">
                  <c:v>82.570000000000007</c:v>
                </c:pt>
                <c:pt idx="31">
                  <c:v>58.959999999999994</c:v>
                </c:pt>
                <c:pt idx="34">
                  <c:v>48.040000000000042</c:v>
                </c:pt>
                <c:pt idx="36">
                  <c:v>64.649999999999991</c:v>
                </c:pt>
                <c:pt idx="42">
                  <c:v>61.070000000000029</c:v>
                </c:pt>
                <c:pt idx="43">
                  <c:v>45.069999999999972</c:v>
                </c:pt>
                <c:pt idx="45">
                  <c:v>83.419999999999987</c:v>
                </c:pt>
                <c:pt idx="46">
                  <c:v>44.769999999999982</c:v>
                </c:pt>
                <c:pt idx="47">
                  <c:v>46.699999999999974</c:v>
                </c:pt>
                <c:pt idx="48">
                  <c:v>50.61</c:v>
                </c:pt>
                <c:pt idx="49">
                  <c:v>67.610000000000014</c:v>
                </c:pt>
                <c:pt idx="54">
                  <c:v>76.099999999999966</c:v>
                </c:pt>
                <c:pt idx="56">
                  <c:v>65.839999999999975</c:v>
                </c:pt>
                <c:pt idx="57">
                  <c:v>63.050000000000011</c:v>
                </c:pt>
                <c:pt idx="59">
                  <c:v>62.28</c:v>
                </c:pt>
                <c:pt idx="61">
                  <c:v>58.819999999999993</c:v>
                </c:pt>
                <c:pt idx="62">
                  <c:v>78.16</c:v>
                </c:pt>
                <c:pt idx="68">
                  <c:v>80.47999999999999</c:v>
                </c:pt>
                <c:pt idx="71">
                  <c:v>65.190000000000012</c:v>
                </c:pt>
                <c:pt idx="73">
                  <c:v>66.900000000000006</c:v>
                </c:pt>
                <c:pt idx="75">
                  <c:v>73.029999999999973</c:v>
                </c:pt>
                <c:pt idx="76">
                  <c:v>48.910000000000004</c:v>
                </c:pt>
                <c:pt idx="78">
                  <c:v>68.749999999999986</c:v>
                </c:pt>
                <c:pt idx="81">
                  <c:v>88.06</c:v>
                </c:pt>
                <c:pt idx="83">
                  <c:v>54.959999999999987</c:v>
                </c:pt>
                <c:pt idx="86">
                  <c:v>73.09</c:v>
                </c:pt>
                <c:pt idx="89">
                  <c:v>56.530000000000022</c:v>
                </c:pt>
                <c:pt idx="92">
                  <c:v>71.509999999999991</c:v>
                </c:pt>
                <c:pt idx="98">
                  <c:v>41.52</c:v>
                </c:pt>
                <c:pt idx="99">
                  <c:v>42.760000000000019</c:v>
                </c:pt>
                <c:pt idx="100">
                  <c:v>49.609999999999992</c:v>
                </c:pt>
                <c:pt idx="102">
                  <c:v>41.409999999999982</c:v>
                </c:pt>
                <c:pt idx="103">
                  <c:v>49.870000000000012</c:v>
                </c:pt>
                <c:pt idx="104">
                  <c:v>44.29000000000002</c:v>
                </c:pt>
                <c:pt idx="105">
                  <c:v>42.840000000000018</c:v>
                </c:pt>
                <c:pt idx="107">
                  <c:v>49.529999999999987</c:v>
                </c:pt>
                <c:pt idx="110">
                  <c:v>42.57</c:v>
                </c:pt>
                <c:pt idx="112">
                  <c:v>65.12</c:v>
                </c:pt>
                <c:pt idx="114">
                  <c:v>45.54</c:v>
                </c:pt>
                <c:pt idx="117">
                  <c:v>40.650000000000027</c:v>
                </c:pt>
                <c:pt idx="121">
                  <c:v>43.920000000000009</c:v>
                </c:pt>
                <c:pt idx="126">
                  <c:v>44.01</c:v>
                </c:pt>
                <c:pt idx="128">
                  <c:v>60.530000000000015</c:v>
                </c:pt>
                <c:pt idx="131">
                  <c:v>62.989999999999995</c:v>
                </c:pt>
                <c:pt idx="132">
                  <c:v>71.820000000000022</c:v>
                </c:pt>
                <c:pt idx="133">
                  <c:v>67.330000000000013</c:v>
                </c:pt>
                <c:pt idx="135">
                  <c:v>65.810000000000016</c:v>
                </c:pt>
                <c:pt idx="136">
                  <c:v>50.530000000000051</c:v>
                </c:pt>
                <c:pt idx="138">
                  <c:v>50.110000000000021</c:v>
                </c:pt>
                <c:pt idx="141">
                  <c:v>50.190000000000019</c:v>
                </c:pt>
                <c:pt idx="142">
                  <c:v>77.250000000000028</c:v>
                </c:pt>
                <c:pt idx="143">
                  <c:v>71.209999999999951</c:v>
                </c:pt>
                <c:pt idx="144">
                  <c:v>85.16</c:v>
                </c:pt>
                <c:pt idx="151">
                  <c:v>91.050000000000011</c:v>
                </c:pt>
                <c:pt idx="152">
                  <c:v>73.650000000000006</c:v>
                </c:pt>
                <c:pt idx="155">
                  <c:v>87.629999999999967</c:v>
                </c:pt>
                <c:pt idx="157">
                  <c:v>116.69999999999996</c:v>
                </c:pt>
                <c:pt idx="159">
                  <c:v>87.37</c:v>
                </c:pt>
                <c:pt idx="162">
                  <c:v>66.710000000000022</c:v>
                </c:pt>
                <c:pt idx="164">
                  <c:v>54.87000000000004</c:v>
                </c:pt>
                <c:pt idx="166">
                  <c:v>75.72</c:v>
                </c:pt>
                <c:pt idx="171">
                  <c:v>43.830000000000005</c:v>
                </c:pt>
                <c:pt idx="172">
                  <c:v>51.279999999999987</c:v>
                </c:pt>
                <c:pt idx="173">
                  <c:v>57.490000000000023</c:v>
                </c:pt>
                <c:pt idx="174">
                  <c:v>45.950000000000017</c:v>
                </c:pt>
                <c:pt idx="175">
                  <c:v>36.389999999999993</c:v>
                </c:pt>
                <c:pt idx="177">
                  <c:v>35.680000000000035</c:v>
                </c:pt>
                <c:pt idx="179">
                  <c:v>40.150000000000027</c:v>
                </c:pt>
                <c:pt idx="181">
                  <c:v>43.309999999999974</c:v>
                </c:pt>
                <c:pt idx="183">
                  <c:v>51.070000000000014</c:v>
                </c:pt>
                <c:pt idx="185">
                  <c:v>50.059999999999981</c:v>
                </c:pt>
                <c:pt idx="186">
                  <c:v>56.789999999999992</c:v>
                </c:pt>
                <c:pt idx="188">
                  <c:v>50.62</c:v>
                </c:pt>
                <c:pt idx="192">
                  <c:v>47.449999999999974</c:v>
                </c:pt>
                <c:pt idx="193">
                  <c:v>98.039999999999992</c:v>
                </c:pt>
                <c:pt idx="197">
                  <c:v>66.579999999999984</c:v>
                </c:pt>
                <c:pt idx="199">
                  <c:v>59.510000000000005</c:v>
                </c:pt>
                <c:pt idx="200">
                  <c:v>64.15000000000002</c:v>
                </c:pt>
                <c:pt idx="204">
                  <c:v>47.749999999999993</c:v>
                </c:pt>
                <c:pt idx="206">
                  <c:v>63.479999999999976</c:v>
                </c:pt>
                <c:pt idx="207">
                  <c:v>79.539999999999992</c:v>
                </c:pt>
                <c:pt idx="208">
                  <c:v>54.889999999999979</c:v>
                </c:pt>
                <c:pt idx="210">
                  <c:v>55.520000000000039</c:v>
                </c:pt>
                <c:pt idx="213">
                  <c:v>67.539999999999992</c:v>
                </c:pt>
                <c:pt idx="214">
                  <c:v>82.94</c:v>
                </c:pt>
                <c:pt idx="217">
                  <c:v>60.36999999999999</c:v>
                </c:pt>
                <c:pt idx="220">
                  <c:v>68.430000000000035</c:v>
                </c:pt>
                <c:pt idx="223">
                  <c:v>68.349999999999994</c:v>
                </c:pt>
                <c:pt idx="224">
                  <c:v>69.88</c:v>
                </c:pt>
                <c:pt idx="233">
                  <c:v>36.22999999999999</c:v>
                </c:pt>
                <c:pt idx="234">
                  <c:v>33.130000000000038</c:v>
                </c:pt>
                <c:pt idx="236">
                  <c:v>37.549999999999983</c:v>
                </c:pt>
                <c:pt idx="237">
                  <c:v>40.620000000000005</c:v>
                </c:pt>
                <c:pt idx="239">
                  <c:v>48.649999999999991</c:v>
                </c:pt>
                <c:pt idx="242">
                  <c:v>40.89999999999997</c:v>
                </c:pt>
                <c:pt idx="245">
                  <c:v>41.319999999999986</c:v>
                </c:pt>
                <c:pt idx="248">
                  <c:v>71.639999999999986</c:v>
                </c:pt>
                <c:pt idx="250">
                  <c:v>80.22999999999999</c:v>
                </c:pt>
                <c:pt idx="252">
                  <c:v>40.260000000000012</c:v>
                </c:pt>
                <c:pt idx="255">
                  <c:v>31.559999999999967</c:v>
                </c:pt>
                <c:pt idx="256">
                  <c:v>69.239999999999981</c:v>
                </c:pt>
                <c:pt idx="257">
                  <c:v>48.199999999999989</c:v>
                </c:pt>
                <c:pt idx="259">
                  <c:v>72.140000000000015</c:v>
                </c:pt>
                <c:pt idx="261">
                  <c:v>52.659999999999989</c:v>
                </c:pt>
                <c:pt idx="263">
                  <c:v>37.770000000000039</c:v>
                </c:pt>
                <c:pt idx="266">
                  <c:v>61.620000000000019</c:v>
                </c:pt>
                <c:pt idx="268">
                  <c:v>46.930000000000021</c:v>
                </c:pt>
                <c:pt idx="270">
                  <c:v>47.469999999999985</c:v>
                </c:pt>
                <c:pt idx="271">
                  <c:v>58.029999999999994</c:v>
                </c:pt>
                <c:pt idx="272">
                  <c:v>49.499999999999986</c:v>
                </c:pt>
                <c:pt idx="275">
                  <c:v>43.269999999999996</c:v>
                </c:pt>
                <c:pt idx="279">
                  <c:v>39.800000000000011</c:v>
                </c:pt>
                <c:pt idx="284">
                  <c:v>42.67</c:v>
                </c:pt>
                <c:pt idx="285">
                  <c:v>43.620000000000019</c:v>
                </c:pt>
                <c:pt idx="288">
                  <c:v>45.260000000000019</c:v>
                </c:pt>
                <c:pt idx="292">
                  <c:v>56.809999999999974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D9B-42FC-A02F-D39B30C8592A}"/>
            </c:ext>
          </c:extLst>
        </c:ser>
        <c:ser>
          <c:idx val="16"/>
          <c:order val="16"/>
          <c:tx>
            <c:strRef>
              <c:f>全车数据表!$DA$1:$DA$2</c:f>
              <c:strCache>
                <c:ptCount val="2"/>
                <c:pt idx="0">
                  <c:v>增量</c:v>
                </c:pt>
                <c:pt idx="1">
                  <c:v>离散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全车数据表!$DA$3:$DA$307</c:f>
              <c:numCache>
                <c:formatCode>0.00_ </c:formatCode>
                <c:ptCount val="305"/>
                <c:pt idx="0">
                  <c:v>54.137400000000021</c:v>
                </c:pt>
                <c:pt idx="1">
                  <c:v>48.706299999999999</c:v>
                </c:pt>
                <c:pt idx="2">
                  <c:v>56.630900000000011</c:v>
                </c:pt>
                <c:pt idx="3">
                  <c:v>70.431499999999986</c:v>
                </c:pt>
                <c:pt idx="4">
                  <c:v>94.958899999999986</c:v>
                </c:pt>
                <c:pt idx="6">
                  <c:v>69.682199999999995</c:v>
                </c:pt>
                <c:pt idx="7">
                  <c:v>102.86009999999997</c:v>
                </c:pt>
                <c:pt idx="8">
                  <c:v>46.125599999999991</c:v>
                </c:pt>
                <c:pt idx="10">
                  <c:v>93.102499999999992</c:v>
                </c:pt>
                <c:pt idx="11">
                  <c:v>100.77849999999999</c:v>
                </c:pt>
                <c:pt idx="14">
                  <c:v>70.24669999999999</c:v>
                </c:pt>
                <c:pt idx="15">
                  <c:v>80.002499999999998</c:v>
                </c:pt>
                <c:pt idx="16">
                  <c:v>115.58879999999999</c:v>
                </c:pt>
                <c:pt idx="19">
                  <c:v>62.042699999999982</c:v>
                </c:pt>
                <c:pt idx="21">
                  <c:v>63.603600000000014</c:v>
                </c:pt>
                <c:pt idx="24">
                  <c:v>73.117999999999995</c:v>
                </c:pt>
                <c:pt idx="27">
                  <c:v>86.27030000000002</c:v>
                </c:pt>
                <c:pt idx="28">
                  <c:v>72.696999999999974</c:v>
                </c:pt>
                <c:pt idx="29">
                  <c:v>50.051600000000008</c:v>
                </c:pt>
                <c:pt idx="30">
                  <c:v>90.727399999999989</c:v>
                </c:pt>
                <c:pt idx="31">
                  <c:v>63.047299999999993</c:v>
                </c:pt>
                <c:pt idx="34">
                  <c:v>53.216600000000021</c:v>
                </c:pt>
                <c:pt idx="36">
                  <c:v>71.971299999999999</c:v>
                </c:pt>
                <c:pt idx="42">
                  <c:v>63.947500000000019</c:v>
                </c:pt>
                <c:pt idx="43">
                  <c:v>44.912899999999986</c:v>
                </c:pt>
                <c:pt idx="45">
                  <c:v>89.936399999999992</c:v>
                </c:pt>
                <c:pt idx="46">
                  <c:v>43.752599999999987</c:v>
                </c:pt>
                <c:pt idx="47">
                  <c:v>42.696799999999996</c:v>
                </c:pt>
                <c:pt idx="48">
                  <c:v>46.7697</c:v>
                </c:pt>
                <c:pt idx="49">
                  <c:v>72.049200000000013</c:v>
                </c:pt>
                <c:pt idx="54">
                  <c:v>78.850899999999967</c:v>
                </c:pt>
                <c:pt idx="56">
                  <c:v>70.430099999999968</c:v>
                </c:pt>
                <c:pt idx="57">
                  <c:v>65.992900000000006</c:v>
                </c:pt>
                <c:pt idx="59">
                  <c:v>65.982299999999981</c:v>
                </c:pt>
                <c:pt idx="61">
                  <c:v>60.313499999999991</c:v>
                </c:pt>
                <c:pt idx="62">
                  <c:v>75.359400000000008</c:v>
                </c:pt>
                <c:pt idx="68">
                  <c:v>85.663100000000014</c:v>
                </c:pt>
                <c:pt idx="71">
                  <c:v>69.769799999999989</c:v>
                </c:pt>
                <c:pt idx="73">
                  <c:v>67.505099999999999</c:v>
                </c:pt>
                <c:pt idx="75">
                  <c:v>77.839699999999993</c:v>
                </c:pt>
                <c:pt idx="76">
                  <c:v>53.379700000000014</c:v>
                </c:pt>
                <c:pt idx="78">
                  <c:v>71.791600000000003</c:v>
                </c:pt>
                <c:pt idx="81">
                  <c:v>95.694599999999994</c:v>
                </c:pt>
                <c:pt idx="83">
                  <c:v>57.072499999999991</c:v>
                </c:pt>
                <c:pt idx="86">
                  <c:v>78.054800000000014</c:v>
                </c:pt>
                <c:pt idx="89">
                  <c:v>61.927000000000007</c:v>
                </c:pt>
                <c:pt idx="92">
                  <c:v>76.838000000000008</c:v>
                </c:pt>
                <c:pt idx="98">
                  <c:v>39.269299999999987</c:v>
                </c:pt>
                <c:pt idx="99">
                  <c:v>39.6248</c:v>
                </c:pt>
                <c:pt idx="100">
                  <c:v>48.527799999999985</c:v>
                </c:pt>
                <c:pt idx="102">
                  <c:v>39.227499999999978</c:v>
                </c:pt>
                <c:pt idx="103">
                  <c:v>47.507100000000001</c:v>
                </c:pt>
                <c:pt idx="104">
                  <c:v>45.976700000000022</c:v>
                </c:pt>
                <c:pt idx="105">
                  <c:v>41.475200000000001</c:v>
                </c:pt>
                <c:pt idx="107">
                  <c:v>53.792899999999989</c:v>
                </c:pt>
                <c:pt idx="110">
                  <c:v>40.078099999999999</c:v>
                </c:pt>
                <c:pt idx="112">
                  <c:v>69.833800000000025</c:v>
                </c:pt>
                <c:pt idx="114">
                  <c:v>49.833199999999991</c:v>
                </c:pt>
                <c:pt idx="117">
                  <c:v>37.581800000000008</c:v>
                </c:pt>
                <c:pt idx="121">
                  <c:v>40.258899999999997</c:v>
                </c:pt>
                <c:pt idx="126">
                  <c:v>37.489399999999989</c:v>
                </c:pt>
                <c:pt idx="128">
                  <c:v>67.381200000000007</c:v>
                </c:pt>
                <c:pt idx="131">
                  <c:v>64.915199999999999</c:v>
                </c:pt>
                <c:pt idx="132">
                  <c:v>77.684299999999993</c:v>
                </c:pt>
                <c:pt idx="133">
                  <c:v>72.22359999999999</c:v>
                </c:pt>
                <c:pt idx="135">
                  <c:v>71.845800000000011</c:v>
                </c:pt>
                <c:pt idx="136">
                  <c:v>50.328800000000044</c:v>
                </c:pt>
                <c:pt idx="138">
                  <c:v>51.390100000000011</c:v>
                </c:pt>
                <c:pt idx="141">
                  <c:v>51.7821</c:v>
                </c:pt>
                <c:pt idx="142">
                  <c:v>81.910600000000017</c:v>
                </c:pt>
                <c:pt idx="143">
                  <c:v>76.586999999999961</c:v>
                </c:pt>
                <c:pt idx="144">
                  <c:v>87.666299999999978</c:v>
                </c:pt>
                <c:pt idx="151">
                  <c:v>99.640200000000021</c:v>
                </c:pt>
                <c:pt idx="152">
                  <c:v>78.500399999999999</c:v>
                </c:pt>
                <c:pt idx="155">
                  <c:v>95.54049999999998</c:v>
                </c:pt>
                <c:pt idx="157">
                  <c:v>123.85979999999998</c:v>
                </c:pt>
                <c:pt idx="159">
                  <c:v>91.57180000000001</c:v>
                </c:pt>
                <c:pt idx="162">
                  <c:v>68.885100000000008</c:v>
                </c:pt>
                <c:pt idx="164">
                  <c:v>59.278500000000022</c:v>
                </c:pt>
                <c:pt idx="166">
                  <c:v>84.852699999999999</c:v>
                </c:pt>
                <c:pt idx="171">
                  <c:v>42.675900000000013</c:v>
                </c:pt>
                <c:pt idx="172">
                  <c:v>53.187999999999988</c:v>
                </c:pt>
                <c:pt idx="173">
                  <c:v>61.753300000000003</c:v>
                </c:pt>
                <c:pt idx="174">
                  <c:v>44.064700000000002</c:v>
                </c:pt>
                <c:pt idx="175">
                  <c:v>36.368299999999991</c:v>
                </c:pt>
                <c:pt idx="177">
                  <c:v>34.247000000000028</c:v>
                </c:pt>
                <c:pt idx="179">
                  <c:v>40.396800000000013</c:v>
                </c:pt>
                <c:pt idx="181">
                  <c:v>39.790899999999986</c:v>
                </c:pt>
                <c:pt idx="183">
                  <c:v>53.232199999999992</c:v>
                </c:pt>
                <c:pt idx="185">
                  <c:v>51.873400000000004</c:v>
                </c:pt>
                <c:pt idx="186">
                  <c:v>59.869</c:v>
                </c:pt>
                <c:pt idx="188">
                  <c:v>48.021699999999981</c:v>
                </c:pt>
                <c:pt idx="192">
                  <c:v>45.560099999999991</c:v>
                </c:pt>
                <c:pt idx="193">
                  <c:v>104.5235</c:v>
                </c:pt>
                <c:pt idx="197">
                  <c:v>65.647499999999994</c:v>
                </c:pt>
                <c:pt idx="199">
                  <c:v>62.543899999999994</c:v>
                </c:pt>
                <c:pt idx="200">
                  <c:v>72.561599999999999</c:v>
                </c:pt>
                <c:pt idx="204">
                  <c:v>50.4071</c:v>
                </c:pt>
                <c:pt idx="206">
                  <c:v>70.786000000000001</c:v>
                </c:pt>
                <c:pt idx="207">
                  <c:v>85.273499999999999</c:v>
                </c:pt>
                <c:pt idx="208">
                  <c:v>57.078499999999998</c:v>
                </c:pt>
                <c:pt idx="210">
                  <c:v>60.047200000000032</c:v>
                </c:pt>
                <c:pt idx="213">
                  <c:v>71.394300000000001</c:v>
                </c:pt>
                <c:pt idx="214">
                  <c:v>87.009999999999991</c:v>
                </c:pt>
                <c:pt idx="217">
                  <c:v>60.9422</c:v>
                </c:pt>
                <c:pt idx="220">
                  <c:v>73.934500000000014</c:v>
                </c:pt>
                <c:pt idx="223">
                  <c:v>63.615900000000011</c:v>
                </c:pt>
                <c:pt idx="224">
                  <c:v>71.049500000000009</c:v>
                </c:pt>
                <c:pt idx="233">
                  <c:v>34.464000000000013</c:v>
                </c:pt>
                <c:pt idx="234">
                  <c:v>32.466400000000036</c:v>
                </c:pt>
                <c:pt idx="236">
                  <c:v>38.283599999999979</c:v>
                </c:pt>
                <c:pt idx="237">
                  <c:v>42.067700000000016</c:v>
                </c:pt>
                <c:pt idx="239">
                  <c:v>49.780500000000004</c:v>
                </c:pt>
                <c:pt idx="242">
                  <c:v>37.608599999999981</c:v>
                </c:pt>
                <c:pt idx="245">
                  <c:v>38.359199999999987</c:v>
                </c:pt>
                <c:pt idx="248">
                  <c:v>77.302799999999991</c:v>
                </c:pt>
                <c:pt idx="250">
                  <c:v>84.318100000000015</c:v>
                </c:pt>
                <c:pt idx="252">
                  <c:v>39.573400000000014</c:v>
                </c:pt>
                <c:pt idx="255">
                  <c:v>31.192099999999975</c:v>
                </c:pt>
                <c:pt idx="256">
                  <c:v>70.834699999999984</c:v>
                </c:pt>
                <c:pt idx="257">
                  <c:v>47.818799999999996</c:v>
                </c:pt>
                <c:pt idx="259">
                  <c:v>74.082000000000008</c:v>
                </c:pt>
                <c:pt idx="261">
                  <c:v>56.472999999999999</c:v>
                </c:pt>
                <c:pt idx="263">
                  <c:v>34.455400000000004</c:v>
                </c:pt>
                <c:pt idx="266">
                  <c:v>61.316600000000001</c:v>
                </c:pt>
                <c:pt idx="268">
                  <c:v>45.514400000000009</c:v>
                </c:pt>
                <c:pt idx="270">
                  <c:v>40.510100000000001</c:v>
                </c:pt>
                <c:pt idx="271">
                  <c:v>61.088499999999996</c:v>
                </c:pt>
                <c:pt idx="272">
                  <c:v>50.038999999999987</c:v>
                </c:pt>
                <c:pt idx="275">
                  <c:v>47.791099999999986</c:v>
                </c:pt>
                <c:pt idx="279">
                  <c:v>40.385899999999992</c:v>
                </c:pt>
                <c:pt idx="284">
                  <c:v>42.624300000000019</c:v>
                </c:pt>
                <c:pt idx="285">
                  <c:v>47.7209</c:v>
                </c:pt>
                <c:pt idx="288">
                  <c:v>53.104000000000021</c:v>
                </c:pt>
                <c:pt idx="292">
                  <c:v>52.233599999999981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9B-42FC-A02F-D39B30C85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46960"/>
        <c:axId val="1443224464"/>
      </c:barChart>
      <c:catAx>
        <c:axId val="1569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224464"/>
        <c:crosses val="autoZero"/>
        <c:auto val="1"/>
        <c:lblAlgn val="ctr"/>
        <c:lblOffset val="100"/>
        <c:noMultiLvlLbl val="0"/>
      </c:catAx>
      <c:valAx>
        <c:axId val="14432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9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全车数据表!$CO$1:$CO$2</c:f>
              <c:strCache>
                <c:ptCount val="2"/>
                <c:pt idx="0">
                  <c:v>超频</c:v>
                </c:pt>
                <c:pt idx="1">
                  <c:v>固定途径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全车数据表!$CO$3:$CO$307</c:f>
              <c:numCache>
                <c:formatCode>General</c:formatCode>
                <c:ptCount val="305"/>
                <c:pt idx="3">
                  <c:v>1</c:v>
                </c:pt>
                <c:pt idx="10">
                  <c:v>1</c:v>
                </c:pt>
                <c:pt idx="30">
                  <c:v>1</c:v>
                </c:pt>
                <c:pt idx="49">
                  <c:v>1</c:v>
                </c:pt>
                <c:pt idx="56">
                  <c:v>1</c:v>
                </c:pt>
                <c:pt idx="105">
                  <c:v>1</c:v>
                </c:pt>
                <c:pt idx="110">
                  <c:v>1</c:v>
                </c:pt>
                <c:pt idx="136">
                  <c:v>1</c:v>
                </c:pt>
                <c:pt idx="183">
                  <c:v>1</c:v>
                </c:pt>
                <c:pt idx="188">
                  <c:v>1</c:v>
                </c:pt>
                <c:pt idx="242">
                  <c:v>1</c:v>
                </c:pt>
                <c:pt idx="245">
                  <c:v>1</c:v>
                </c:pt>
                <c:pt idx="2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6-4D8F-9F42-DCE39ADDB2C0}"/>
            </c:ext>
          </c:extLst>
        </c:ser>
        <c:ser>
          <c:idx val="1"/>
          <c:order val="1"/>
          <c:tx>
            <c:strRef>
              <c:f>全车数据表!$CP$1:$CP$2</c:f>
              <c:strCache>
                <c:ptCount val="2"/>
                <c:pt idx="0">
                  <c:v>超频</c:v>
                </c:pt>
                <c:pt idx="1">
                  <c:v>通行证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全车数据表!$CP$3:$CP$307</c:f>
              <c:numCache>
                <c:formatCode>General</c:formatCode>
                <c:ptCount val="305"/>
                <c:pt idx="28">
                  <c:v>1</c:v>
                </c:pt>
                <c:pt idx="78">
                  <c:v>1</c:v>
                </c:pt>
                <c:pt idx="83">
                  <c:v>1</c:v>
                </c:pt>
                <c:pt idx="92">
                  <c:v>1</c:v>
                </c:pt>
                <c:pt idx="128">
                  <c:v>1</c:v>
                </c:pt>
                <c:pt idx="135">
                  <c:v>1</c:v>
                </c:pt>
                <c:pt idx="138">
                  <c:v>1</c:v>
                </c:pt>
                <c:pt idx="17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36-4D8F-9F42-DCE39ADDB2C0}"/>
            </c:ext>
          </c:extLst>
        </c:ser>
        <c:ser>
          <c:idx val="2"/>
          <c:order val="2"/>
          <c:tx>
            <c:strRef>
              <c:f>全车数据表!$CQ$1:$CQ$2</c:f>
              <c:strCache>
                <c:ptCount val="2"/>
                <c:pt idx="0">
                  <c:v>超频</c:v>
                </c:pt>
                <c:pt idx="1">
                  <c:v>不太可能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全车数据表!$CQ$3:$CQ$307</c:f>
              <c:numCache>
                <c:formatCode>General</c:formatCode>
                <c:ptCount val="305"/>
                <c:pt idx="223">
                  <c:v>1</c:v>
                </c:pt>
                <c:pt idx="224">
                  <c:v>1</c:v>
                </c:pt>
                <c:pt idx="248">
                  <c:v>1</c:v>
                </c:pt>
                <c:pt idx="259">
                  <c:v>1</c:v>
                </c:pt>
                <c:pt idx="268">
                  <c:v>1</c:v>
                </c:pt>
                <c:pt idx="272">
                  <c:v>1</c:v>
                </c:pt>
                <c:pt idx="275">
                  <c:v>1</c:v>
                </c:pt>
                <c:pt idx="2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36-4D8F-9F42-DCE39ADDB2C0}"/>
            </c:ext>
          </c:extLst>
        </c:ser>
        <c:ser>
          <c:idx val="3"/>
          <c:order val="3"/>
          <c:tx>
            <c:strRef>
              <c:f>全车数据表!$CR$1:$CR$2</c:f>
              <c:strCache>
                <c:ptCount val="2"/>
                <c:pt idx="0">
                  <c:v>0改面板数据</c:v>
                </c:pt>
                <c:pt idx="1">
                  <c:v>极速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全车数据表!$CR$3:$CR$307</c:f>
              <c:numCache>
                <c:formatCode>0.0_ </c:formatCode>
                <c:ptCount val="305"/>
                <c:pt idx="0">
                  <c:v>250</c:v>
                </c:pt>
                <c:pt idx="1">
                  <c:v>250</c:v>
                </c:pt>
                <c:pt idx="2">
                  <c:v>265</c:v>
                </c:pt>
                <c:pt idx="3">
                  <c:v>220</c:v>
                </c:pt>
                <c:pt idx="4">
                  <c:v>250</c:v>
                </c:pt>
                <c:pt idx="6">
                  <c:v>270</c:v>
                </c:pt>
                <c:pt idx="7">
                  <c:v>250</c:v>
                </c:pt>
                <c:pt idx="8">
                  <c:v>283</c:v>
                </c:pt>
                <c:pt idx="10">
                  <c:v>250</c:v>
                </c:pt>
                <c:pt idx="11">
                  <c:v>250</c:v>
                </c:pt>
                <c:pt idx="14">
                  <c:v>275</c:v>
                </c:pt>
                <c:pt idx="15">
                  <c:v>246.2</c:v>
                </c:pt>
                <c:pt idx="16">
                  <c:v>234</c:v>
                </c:pt>
                <c:pt idx="19">
                  <c:v>276</c:v>
                </c:pt>
                <c:pt idx="21">
                  <c:v>303</c:v>
                </c:pt>
                <c:pt idx="24">
                  <c:v>275</c:v>
                </c:pt>
                <c:pt idx="27">
                  <c:v>271</c:v>
                </c:pt>
                <c:pt idx="28">
                  <c:v>260</c:v>
                </c:pt>
                <c:pt idx="29">
                  <c:v>322</c:v>
                </c:pt>
                <c:pt idx="30">
                  <c:v>285</c:v>
                </c:pt>
                <c:pt idx="31">
                  <c:v>290</c:v>
                </c:pt>
                <c:pt idx="34">
                  <c:v>296.7</c:v>
                </c:pt>
                <c:pt idx="36">
                  <c:v>290</c:v>
                </c:pt>
                <c:pt idx="42">
                  <c:v>292</c:v>
                </c:pt>
                <c:pt idx="43">
                  <c:v>280</c:v>
                </c:pt>
                <c:pt idx="45">
                  <c:v>250</c:v>
                </c:pt>
                <c:pt idx="46">
                  <c:v>300</c:v>
                </c:pt>
                <c:pt idx="47">
                  <c:v>310</c:v>
                </c:pt>
                <c:pt idx="48">
                  <c:v>305</c:v>
                </c:pt>
                <c:pt idx="49">
                  <c:v>282</c:v>
                </c:pt>
                <c:pt idx="54">
                  <c:v>285</c:v>
                </c:pt>
                <c:pt idx="56">
                  <c:v>305</c:v>
                </c:pt>
                <c:pt idx="57">
                  <c:v>300</c:v>
                </c:pt>
                <c:pt idx="59">
                  <c:v>300</c:v>
                </c:pt>
                <c:pt idx="61">
                  <c:v>306</c:v>
                </c:pt>
                <c:pt idx="62">
                  <c:v>305</c:v>
                </c:pt>
                <c:pt idx="68">
                  <c:v>305</c:v>
                </c:pt>
                <c:pt idx="71">
                  <c:v>324</c:v>
                </c:pt>
                <c:pt idx="73">
                  <c:v>300</c:v>
                </c:pt>
                <c:pt idx="75">
                  <c:v>295</c:v>
                </c:pt>
                <c:pt idx="76">
                  <c:v>340</c:v>
                </c:pt>
                <c:pt idx="78">
                  <c:v>322</c:v>
                </c:pt>
                <c:pt idx="81">
                  <c:v>304</c:v>
                </c:pt>
                <c:pt idx="83">
                  <c:v>312</c:v>
                </c:pt>
                <c:pt idx="86">
                  <c:v>305</c:v>
                </c:pt>
                <c:pt idx="89">
                  <c:v>340</c:v>
                </c:pt>
                <c:pt idx="92">
                  <c:v>325</c:v>
                </c:pt>
                <c:pt idx="98">
                  <c:v>312</c:v>
                </c:pt>
                <c:pt idx="99">
                  <c:v>322</c:v>
                </c:pt>
                <c:pt idx="100">
                  <c:v>322</c:v>
                </c:pt>
                <c:pt idx="102">
                  <c:v>313</c:v>
                </c:pt>
                <c:pt idx="103">
                  <c:v>310</c:v>
                </c:pt>
                <c:pt idx="104">
                  <c:v>348</c:v>
                </c:pt>
                <c:pt idx="105">
                  <c:v>320</c:v>
                </c:pt>
                <c:pt idx="107">
                  <c:v>320</c:v>
                </c:pt>
                <c:pt idx="110">
                  <c:v>350</c:v>
                </c:pt>
                <c:pt idx="112">
                  <c:v>300</c:v>
                </c:pt>
                <c:pt idx="114">
                  <c:v>330</c:v>
                </c:pt>
                <c:pt idx="117">
                  <c:v>330</c:v>
                </c:pt>
                <c:pt idx="121">
                  <c:v>350</c:v>
                </c:pt>
                <c:pt idx="126">
                  <c:v>340</c:v>
                </c:pt>
                <c:pt idx="128">
                  <c:v>342.3</c:v>
                </c:pt>
                <c:pt idx="131">
                  <c:v>314</c:v>
                </c:pt>
                <c:pt idx="132">
                  <c:v>320</c:v>
                </c:pt>
                <c:pt idx="133">
                  <c:v>322</c:v>
                </c:pt>
                <c:pt idx="135">
                  <c:v>335</c:v>
                </c:pt>
                <c:pt idx="136">
                  <c:v>353.2</c:v>
                </c:pt>
                <c:pt idx="138">
                  <c:v>350</c:v>
                </c:pt>
                <c:pt idx="141">
                  <c:v>360</c:v>
                </c:pt>
                <c:pt idx="142">
                  <c:v>334</c:v>
                </c:pt>
                <c:pt idx="143">
                  <c:v>339</c:v>
                </c:pt>
                <c:pt idx="144">
                  <c:v>318</c:v>
                </c:pt>
                <c:pt idx="151">
                  <c:v>325</c:v>
                </c:pt>
                <c:pt idx="152">
                  <c:v>330</c:v>
                </c:pt>
                <c:pt idx="155">
                  <c:v>325</c:v>
                </c:pt>
                <c:pt idx="157">
                  <c:v>312</c:v>
                </c:pt>
                <c:pt idx="159">
                  <c:v>330</c:v>
                </c:pt>
                <c:pt idx="162">
                  <c:v>350</c:v>
                </c:pt>
                <c:pt idx="164">
                  <c:v>364.2</c:v>
                </c:pt>
                <c:pt idx="166">
                  <c:v>357</c:v>
                </c:pt>
                <c:pt idx="171">
                  <c:v>328</c:v>
                </c:pt>
                <c:pt idx="172">
                  <c:v>315</c:v>
                </c:pt>
                <c:pt idx="173">
                  <c:v>313</c:v>
                </c:pt>
                <c:pt idx="174">
                  <c:v>333</c:v>
                </c:pt>
                <c:pt idx="175">
                  <c:v>340</c:v>
                </c:pt>
                <c:pt idx="177">
                  <c:v>350</c:v>
                </c:pt>
                <c:pt idx="179">
                  <c:v>350</c:v>
                </c:pt>
                <c:pt idx="181">
                  <c:v>350</c:v>
                </c:pt>
                <c:pt idx="183">
                  <c:v>340</c:v>
                </c:pt>
                <c:pt idx="184">
                  <c:v>335</c:v>
                </c:pt>
                <c:pt idx="185">
                  <c:v>341</c:v>
                </c:pt>
                <c:pt idx="186">
                  <c:v>354</c:v>
                </c:pt>
                <c:pt idx="188">
                  <c:v>350</c:v>
                </c:pt>
                <c:pt idx="192">
                  <c:v>345</c:v>
                </c:pt>
                <c:pt idx="193">
                  <c:v>320</c:v>
                </c:pt>
                <c:pt idx="197">
                  <c:v>356</c:v>
                </c:pt>
                <c:pt idx="199">
                  <c:v>350</c:v>
                </c:pt>
                <c:pt idx="200">
                  <c:v>360</c:v>
                </c:pt>
                <c:pt idx="204">
                  <c:v>375</c:v>
                </c:pt>
                <c:pt idx="206">
                  <c:v>360</c:v>
                </c:pt>
                <c:pt idx="207">
                  <c:v>340</c:v>
                </c:pt>
                <c:pt idx="208">
                  <c:v>350</c:v>
                </c:pt>
                <c:pt idx="210">
                  <c:v>350</c:v>
                </c:pt>
                <c:pt idx="213">
                  <c:v>350</c:v>
                </c:pt>
                <c:pt idx="214">
                  <c:v>340</c:v>
                </c:pt>
                <c:pt idx="217">
                  <c:v>354</c:v>
                </c:pt>
                <c:pt idx="220">
                  <c:v>350</c:v>
                </c:pt>
                <c:pt idx="223">
                  <c:v>354</c:v>
                </c:pt>
                <c:pt idx="224">
                  <c:v>360</c:v>
                </c:pt>
                <c:pt idx="233">
                  <c:v>350</c:v>
                </c:pt>
                <c:pt idx="234">
                  <c:v>350</c:v>
                </c:pt>
                <c:pt idx="236">
                  <c:v>370</c:v>
                </c:pt>
                <c:pt idx="237">
                  <c:v>395</c:v>
                </c:pt>
                <c:pt idx="239">
                  <c:v>355</c:v>
                </c:pt>
                <c:pt idx="242">
                  <c:v>350</c:v>
                </c:pt>
                <c:pt idx="245">
                  <c:v>434</c:v>
                </c:pt>
                <c:pt idx="248">
                  <c:v>340</c:v>
                </c:pt>
                <c:pt idx="250">
                  <c:v>340</c:v>
                </c:pt>
                <c:pt idx="252">
                  <c:v>380.8</c:v>
                </c:pt>
                <c:pt idx="255">
                  <c:v>405</c:v>
                </c:pt>
                <c:pt idx="256">
                  <c:v>360</c:v>
                </c:pt>
                <c:pt idx="257">
                  <c:v>402</c:v>
                </c:pt>
                <c:pt idx="259">
                  <c:v>350</c:v>
                </c:pt>
                <c:pt idx="261">
                  <c:v>403</c:v>
                </c:pt>
                <c:pt idx="263">
                  <c:v>440.9</c:v>
                </c:pt>
                <c:pt idx="266">
                  <c:v>350</c:v>
                </c:pt>
                <c:pt idx="268">
                  <c:v>395</c:v>
                </c:pt>
                <c:pt idx="270">
                  <c:v>420</c:v>
                </c:pt>
                <c:pt idx="271">
                  <c:v>434</c:v>
                </c:pt>
                <c:pt idx="272">
                  <c:v>380</c:v>
                </c:pt>
                <c:pt idx="275">
                  <c:v>403</c:v>
                </c:pt>
                <c:pt idx="279">
                  <c:v>484</c:v>
                </c:pt>
                <c:pt idx="284">
                  <c:v>400</c:v>
                </c:pt>
                <c:pt idx="285">
                  <c:v>412</c:v>
                </c:pt>
                <c:pt idx="288">
                  <c:v>482.8</c:v>
                </c:pt>
                <c:pt idx="292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36-4D8F-9F42-DCE39ADDB2C0}"/>
            </c:ext>
          </c:extLst>
        </c:ser>
        <c:ser>
          <c:idx val="4"/>
          <c:order val="4"/>
          <c:tx>
            <c:strRef>
              <c:f>全车数据表!$CS$1:$CS$2</c:f>
              <c:strCache>
                <c:ptCount val="2"/>
                <c:pt idx="0">
                  <c:v>0改面板数据</c:v>
                </c:pt>
                <c:pt idx="1">
                  <c:v>加速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全车数据表!$CS$3:$CS$307</c:f>
              <c:numCache>
                <c:formatCode>0.00_ </c:formatCode>
                <c:ptCount val="305"/>
                <c:pt idx="0">
                  <c:v>42.4</c:v>
                </c:pt>
                <c:pt idx="1">
                  <c:v>58.6</c:v>
                </c:pt>
                <c:pt idx="2">
                  <c:v>51.4</c:v>
                </c:pt>
                <c:pt idx="3">
                  <c:v>69.400000000000006</c:v>
                </c:pt>
                <c:pt idx="4">
                  <c:v>53.2</c:v>
                </c:pt>
                <c:pt idx="6">
                  <c:v>46.9</c:v>
                </c:pt>
                <c:pt idx="7">
                  <c:v>59.5</c:v>
                </c:pt>
                <c:pt idx="8">
                  <c:v>62.2</c:v>
                </c:pt>
                <c:pt idx="10">
                  <c:v>68.5</c:v>
                </c:pt>
                <c:pt idx="11">
                  <c:v>58.6</c:v>
                </c:pt>
                <c:pt idx="14">
                  <c:v>55.9</c:v>
                </c:pt>
                <c:pt idx="15">
                  <c:v>64</c:v>
                </c:pt>
                <c:pt idx="16">
                  <c:v>59.5</c:v>
                </c:pt>
                <c:pt idx="19">
                  <c:v>64.900000000000006</c:v>
                </c:pt>
                <c:pt idx="21">
                  <c:v>64</c:v>
                </c:pt>
                <c:pt idx="24">
                  <c:v>57.7</c:v>
                </c:pt>
                <c:pt idx="27">
                  <c:v>72.099999999999994</c:v>
                </c:pt>
                <c:pt idx="28">
                  <c:v>74.8</c:v>
                </c:pt>
                <c:pt idx="29">
                  <c:v>64</c:v>
                </c:pt>
                <c:pt idx="30">
                  <c:v>65.8</c:v>
                </c:pt>
                <c:pt idx="31">
                  <c:v>71.2</c:v>
                </c:pt>
                <c:pt idx="34">
                  <c:v>72.41</c:v>
                </c:pt>
                <c:pt idx="36">
                  <c:v>72.099999999999994</c:v>
                </c:pt>
                <c:pt idx="42">
                  <c:v>64</c:v>
                </c:pt>
                <c:pt idx="43">
                  <c:v>63.1</c:v>
                </c:pt>
                <c:pt idx="45">
                  <c:v>63.1</c:v>
                </c:pt>
                <c:pt idx="46">
                  <c:v>62.2</c:v>
                </c:pt>
                <c:pt idx="47">
                  <c:v>65.8</c:v>
                </c:pt>
                <c:pt idx="48">
                  <c:v>65.8</c:v>
                </c:pt>
                <c:pt idx="49">
                  <c:v>73</c:v>
                </c:pt>
                <c:pt idx="54">
                  <c:v>68.5</c:v>
                </c:pt>
                <c:pt idx="56">
                  <c:v>64.900000000000006</c:v>
                </c:pt>
                <c:pt idx="57">
                  <c:v>69.400000000000006</c:v>
                </c:pt>
                <c:pt idx="59">
                  <c:v>75.7</c:v>
                </c:pt>
                <c:pt idx="61">
                  <c:v>75.7</c:v>
                </c:pt>
                <c:pt idx="62">
                  <c:v>60.4</c:v>
                </c:pt>
                <c:pt idx="68">
                  <c:v>81.099999999999994</c:v>
                </c:pt>
                <c:pt idx="71">
                  <c:v>63.1</c:v>
                </c:pt>
                <c:pt idx="73">
                  <c:v>73.900000000000006</c:v>
                </c:pt>
                <c:pt idx="75">
                  <c:v>60.85</c:v>
                </c:pt>
                <c:pt idx="76">
                  <c:v>67.599999999999994</c:v>
                </c:pt>
                <c:pt idx="78">
                  <c:v>67.599999999999994</c:v>
                </c:pt>
                <c:pt idx="81">
                  <c:v>60.4</c:v>
                </c:pt>
                <c:pt idx="83">
                  <c:v>73</c:v>
                </c:pt>
                <c:pt idx="86">
                  <c:v>71.2</c:v>
                </c:pt>
                <c:pt idx="89">
                  <c:v>71.2</c:v>
                </c:pt>
                <c:pt idx="92">
                  <c:v>67.599999999999994</c:v>
                </c:pt>
                <c:pt idx="98">
                  <c:v>64.900000000000006</c:v>
                </c:pt>
                <c:pt idx="99">
                  <c:v>66.7</c:v>
                </c:pt>
                <c:pt idx="100">
                  <c:v>66.7</c:v>
                </c:pt>
                <c:pt idx="102">
                  <c:v>73.900000000000006</c:v>
                </c:pt>
                <c:pt idx="103">
                  <c:v>66.7</c:v>
                </c:pt>
                <c:pt idx="104">
                  <c:v>70.3</c:v>
                </c:pt>
                <c:pt idx="105">
                  <c:v>73</c:v>
                </c:pt>
                <c:pt idx="107">
                  <c:v>69.400000000000006</c:v>
                </c:pt>
                <c:pt idx="110">
                  <c:v>68.5</c:v>
                </c:pt>
                <c:pt idx="112">
                  <c:v>76.599999999999994</c:v>
                </c:pt>
                <c:pt idx="114">
                  <c:v>71.2</c:v>
                </c:pt>
                <c:pt idx="117">
                  <c:v>73</c:v>
                </c:pt>
                <c:pt idx="121">
                  <c:v>73</c:v>
                </c:pt>
                <c:pt idx="126">
                  <c:v>73.900000000000006</c:v>
                </c:pt>
                <c:pt idx="128">
                  <c:v>69.400000000000006</c:v>
                </c:pt>
                <c:pt idx="131">
                  <c:v>67.599999999999994</c:v>
                </c:pt>
                <c:pt idx="132">
                  <c:v>71.2</c:v>
                </c:pt>
                <c:pt idx="133">
                  <c:v>68.5</c:v>
                </c:pt>
                <c:pt idx="135">
                  <c:v>75.7</c:v>
                </c:pt>
                <c:pt idx="136">
                  <c:v>69.569999999999993</c:v>
                </c:pt>
                <c:pt idx="138">
                  <c:v>67.150000000000006</c:v>
                </c:pt>
                <c:pt idx="141">
                  <c:v>73</c:v>
                </c:pt>
                <c:pt idx="142">
                  <c:v>67.599999999999994</c:v>
                </c:pt>
                <c:pt idx="143">
                  <c:v>69.400000000000006</c:v>
                </c:pt>
                <c:pt idx="144">
                  <c:v>76.150000000000006</c:v>
                </c:pt>
                <c:pt idx="151">
                  <c:v>72.099999999999994</c:v>
                </c:pt>
                <c:pt idx="152">
                  <c:v>68.5</c:v>
                </c:pt>
                <c:pt idx="155">
                  <c:v>74.8</c:v>
                </c:pt>
                <c:pt idx="157">
                  <c:v>71.2</c:v>
                </c:pt>
                <c:pt idx="159">
                  <c:v>73</c:v>
                </c:pt>
                <c:pt idx="162">
                  <c:v>73</c:v>
                </c:pt>
                <c:pt idx="164">
                  <c:v>65.989999999999995</c:v>
                </c:pt>
                <c:pt idx="166">
                  <c:v>68.5</c:v>
                </c:pt>
                <c:pt idx="171">
                  <c:v>73</c:v>
                </c:pt>
                <c:pt idx="172">
                  <c:v>77.5</c:v>
                </c:pt>
                <c:pt idx="173">
                  <c:v>75.7</c:v>
                </c:pt>
                <c:pt idx="174">
                  <c:v>73.900000000000006</c:v>
                </c:pt>
                <c:pt idx="175">
                  <c:v>73</c:v>
                </c:pt>
                <c:pt idx="177">
                  <c:v>73</c:v>
                </c:pt>
                <c:pt idx="179">
                  <c:v>74.8</c:v>
                </c:pt>
                <c:pt idx="181">
                  <c:v>74.8</c:v>
                </c:pt>
                <c:pt idx="183">
                  <c:v>73.900000000000006</c:v>
                </c:pt>
                <c:pt idx="184">
                  <c:v>74.8</c:v>
                </c:pt>
                <c:pt idx="185">
                  <c:v>74.8</c:v>
                </c:pt>
                <c:pt idx="186">
                  <c:v>66.7</c:v>
                </c:pt>
                <c:pt idx="188">
                  <c:v>73.900000000000006</c:v>
                </c:pt>
                <c:pt idx="192">
                  <c:v>76.599999999999994</c:v>
                </c:pt>
                <c:pt idx="193">
                  <c:v>76.599999999999994</c:v>
                </c:pt>
                <c:pt idx="197">
                  <c:v>71.2</c:v>
                </c:pt>
                <c:pt idx="199">
                  <c:v>73</c:v>
                </c:pt>
                <c:pt idx="200">
                  <c:v>73.900000000000006</c:v>
                </c:pt>
                <c:pt idx="204">
                  <c:v>68.5</c:v>
                </c:pt>
                <c:pt idx="206">
                  <c:v>70.3</c:v>
                </c:pt>
                <c:pt idx="207">
                  <c:v>74.8</c:v>
                </c:pt>
                <c:pt idx="208">
                  <c:v>71.2</c:v>
                </c:pt>
                <c:pt idx="210">
                  <c:v>74.8</c:v>
                </c:pt>
                <c:pt idx="213">
                  <c:v>73</c:v>
                </c:pt>
                <c:pt idx="214">
                  <c:v>73.900000000000006</c:v>
                </c:pt>
                <c:pt idx="217">
                  <c:v>75.7</c:v>
                </c:pt>
                <c:pt idx="220">
                  <c:v>77.5</c:v>
                </c:pt>
                <c:pt idx="223">
                  <c:v>77.41</c:v>
                </c:pt>
                <c:pt idx="224">
                  <c:v>73</c:v>
                </c:pt>
                <c:pt idx="233">
                  <c:v>74.8</c:v>
                </c:pt>
                <c:pt idx="234">
                  <c:v>76.599999999999994</c:v>
                </c:pt>
                <c:pt idx="236">
                  <c:v>75.7</c:v>
                </c:pt>
                <c:pt idx="237">
                  <c:v>74.8</c:v>
                </c:pt>
                <c:pt idx="239">
                  <c:v>73.900000000000006</c:v>
                </c:pt>
                <c:pt idx="242">
                  <c:v>78.400000000000006</c:v>
                </c:pt>
                <c:pt idx="245">
                  <c:v>73.900000000000006</c:v>
                </c:pt>
                <c:pt idx="248">
                  <c:v>77.5</c:v>
                </c:pt>
                <c:pt idx="250">
                  <c:v>74.8</c:v>
                </c:pt>
                <c:pt idx="252">
                  <c:v>78.19</c:v>
                </c:pt>
                <c:pt idx="255">
                  <c:v>75.7</c:v>
                </c:pt>
                <c:pt idx="256">
                  <c:v>73</c:v>
                </c:pt>
                <c:pt idx="257">
                  <c:v>74.8</c:v>
                </c:pt>
                <c:pt idx="259">
                  <c:v>82</c:v>
                </c:pt>
                <c:pt idx="261">
                  <c:v>73</c:v>
                </c:pt>
                <c:pt idx="263">
                  <c:v>75.19</c:v>
                </c:pt>
                <c:pt idx="266">
                  <c:v>74.8</c:v>
                </c:pt>
                <c:pt idx="268">
                  <c:v>75.7</c:v>
                </c:pt>
                <c:pt idx="270">
                  <c:v>77.5</c:v>
                </c:pt>
                <c:pt idx="271">
                  <c:v>74.8</c:v>
                </c:pt>
                <c:pt idx="272">
                  <c:v>78.400000000000006</c:v>
                </c:pt>
                <c:pt idx="275">
                  <c:v>75.7</c:v>
                </c:pt>
                <c:pt idx="279">
                  <c:v>74.8</c:v>
                </c:pt>
                <c:pt idx="284">
                  <c:v>82.99</c:v>
                </c:pt>
                <c:pt idx="285">
                  <c:v>82.27</c:v>
                </c:pt>
                <c:pt idx="288">
                  <c:v>74.8</c:v>
                </c:pt>
                <c:pt idx="292">
                  <c:v>78.400000000000006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36-4D8F-9F42-DCE39ADDB2C0}"/>
            </c:ext>
          </c:extLst>
        </c:ser>
        <c:ser>
          <c:idx val="5"/>
          <c:order val="5"/>
          <c:tx>
            <c:strRef>
              <c:f>全车数据表!$CT$1:$CT$2</c:f>
              <c:strCache>
                <c:ptCount val="2"/>
                <c:pt idx="0">
                  <c:v>0改面板数据</c:v>
                </c:pt>
                <c:pt idx="1">
                  <c:v>操控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全车数据表!$CT$3:$CT$307</c:f>
              <c:numCache>
                <c:formatCode>0.00_ </c:formatCode>
                <c:ptCount val="305"/>
                <c:pt idx="0">
                  <c:v>46.3</c:v>
                </c:pt>
                <c:pt idx="1">
                  <c:v>39.020000000000003</c:v>
                </c:pt>
                <c:pt idx="2">
                  <c:v>41.17</c:v>
                </c:pt>
                <c:pt idx="3">
                  <c:v>38.17</c:v>
                </c:pt>
                <c:pt idx="4">
                  <c:v>52.37</c:v>
                </c:pt>
                <c:pt idx="6">
                  <c:v>49.35</c:v>
                </c:pt>
                <c:pt idx="7">
                  <c:v>45.09</c:v>
                </c:pt>
                <c:pt idx="8">
                  <c:v>36.1</c:v>
                </c:pt>
                <c:pt idx="10">
                  <c:v>45.09</c:v>
                </c:pt>
                <c:pt idx="11">
                  <c:v>51.16</c:v>
                </c:pt>
                <c:pt idx="14">
                  <c:v>51.9</c:v>
                </c:pt>
                <c:pt idx="15">
                  <c:v>47.65</c:v>
                </c:pt>
                <c:pt idx="16">
                  <c:v>54.8</c:v>
                </c:pt>
                <c:pt idx="19">
                  <c:v>47.58</c:v>
                </c:pt>
                <c:pt idx="21">
                  <c:v>29.2</c:v>
                </c:pt>
                <c:pt idx="24">
                  <c:v>54.48</c:v>
                </c:pt>
                <c:pt idx="27">
                  <c:v>41.15</c:v>
                </c:pt>
                <c:pt idx="28">
                  <c:v>52.49</c:v>
                </c:pt>
                <c:pt idx="29">
                  <c:v>39.11</c:v>
                </c:pt>
                <c:pt idx="30">
                  <c:v>45.88</c:v>
                </c:pt>
                <c:pt idx="31">
                  <c:v>43.07</c:v>
                </c:pt>
                <c:pt idx="34">
                  <c:v>36.39</c:v>
                </c:pt>
                <c:pt idx="36">
                  <c:v>46.42</c:v>
                </c:pt>
                <c:pt idx="42">
                  <c:v>26.45</c:v>
                </c:pt>
                <c:pt idx="43">
                  <c:v>44.02</c:v>
                </c:pt>
                <c:pt idx="45">
                  <c:v>58.14</c:v>
                </c:pt>
                <c:pt idx="46">
                  <c:v>44.09</c:v>
                </c:pt>
                <c:pt idx="47">
                  <c:v>35.630000000000003</c:v>
                </c:pt>
                <c:pt idx="48">
                  <c:v>43.9</c:v>
                </c:pt>
                <c:pt idx="49">
                  <c:v>48.18</c:v>
                </c:pt>
                <c:pt idx="54">
                  <c:v>55.81</c:v>
                </c:pt>
                <c:pt idx="56">
                  <c:v>51.53</c:v>
                </c:pt>
                <c:pt idx="57">
                  <c:v>64.66</c:v>
                </c:pt>
                <c:pt idx="59">
                  <c:v>39.29</c:v>
                </c:pt>
                <c:pt idx="61">
                  <c:v>48.17</c:v>
                </c:pt>
                <c:pt idx="62">
                  <c:v>29.33</c:v>
                </c:pt>
                <c:pt idx="68">
                  <c:v>39.39</c:v>
                </c:pt>
                <c:pt idx="71">
                  <c:v>53.76</c:v>
                </c:pt>
                <c:pt idx="73">
                  <c:v>42.37</c:v>
                </c:pt>
                <c:pt idx="75">
                  <c:v>63.92</c:v>
                </c:pt>
                <c:pt idx="76">
                  <c:v>48.14</c:v>
                </c:pt>
                <c:pt idx="78">
                  <c:v>46.32</c:v>
                </c:pt>
                <c:pt idx="81">
                  <c:v>58.34</c:v>
                </c:pt>
                <c:pt idx="83">
                  <c:v>45.3</c:v>
                </c:pt>
                <c:pt idx="86">
                  <c:v>58.47</c:v>
                </c:pt>
                <c:pt idx="89">
                  <c:v>44.4</c:v>
                </c:pt>
                <c:pt idx="92">
                  <c:v>50.25</c:v>
                </c:pt>
                <c:pt idx="98">
                  <c:v>41.08</c:v>
                </c:pt>
                <c:pt idx="99">
                  <c:v>38.03</c:v>
                </c:pt>
                <c:pt idx="100">
                  <c:v>43.33</c:v>
                </c:pt>
                <c:pt idx="102">
                  <c:v>40.46</c:v>
                </c:pt>
                <c:pt idx="103">
                  <c:v>45.1</c:v>
                </c:pt>
                <c:pt idx="104">
                  <c:v>29.92</c:v>
                </c:pt>
                <c:pt idx="105">
                  <c:v>37.51</c:v>
                </c:pt>
                <c:pt idx="107">
                  <c:v>46.11</c:v>
                </c:pt>
                <c:pt idx="110">
                  <c:v>30.04</c:v>
                </c:pt>
                <c:pt idx="112">
                  <c:v>57.8</c:v>
                </c:pt>
                <c:pt idx="114">
                  <c:v>47.13</c:v>
                </c:pt>
                <c:pt idx="117">
                  <c:v>42</c:v>
                </c:pt>
                <c:pt idx="121">
                  <c:v>32.33</c:v>
                </c:pt>
                <c:pt idx="126">
                  <c:v>31.67</c:v>
                </c:pt>
                <c:pt idx="128">
                  <c:v>49.88</c:v>
                </c:pt>
                <c:pt idx="131">
                  <c:v>70.28</c:v>
                </c:pt>
                <c:pt idx="132">
                  <c:v>60.46</c:v>
                </c:pt>
                <c:pt idx="133">
                  <c:v>64.33</c:v>
                </c:pt>
                <c:pt idx="135">
                  <c:v>47.64</c:v>
                </c:pt>
                <c:pt idx="136">
                  <c:v>38.03</c:v>
                </c:pt>
                <c:pt idx="138">
                  <c:v>49.16</c:v>
                </c:pt>
                <c:pt idx="141">
                  <c:v>42.36</c:v>
                </c:pt>
                <c:pt idx="142">
                  <c:v>43.84</c:v>
                </c:pt>
                <c:pt idx="143">
                  <c:v>48.04</c:v>
                </c:pt>
                <c:pt idx="144">
                  <c:v>49.51</c:v>
                </c:pt>
                <c:pt idx="151">
                  <c:v>46.62</c:v>
                </c:pt>
                <c:pt idx="152">
                  <c:v>61.79</c:v>
                </c:pt>
                <c:pt idx="155">
                  <c:v>50.25</c:v>
                </c:pt>
                <c:pt idx="157">
                  <c:v>52.35</c:v>
                </c:pt>
                <c:pt idx="159">
                  <c:v>47.13</c:v>
                </c:pt>
                <c:pt idx="162">
                  <c:v>45.33</c:v>
                </c:pt>
                <c:pt idx="164">
                  <c:v>52.17</c:v>
                </c:pt>
                <c:pt idx="166">
                  <c:v>57.23</c:v>
                </c:pt>
                <c:pt idx="171">
                  <c:v>39.630000000000003</c:v>
                </c:pt>
                <c:pt idx="172">
                  <c:v>48.8</c:v>
                </c:pt>
                <c:pt idx="173">
                  <c:v>52.47</c:v>
                </c:pt>
                <c:pt idx="174">
                  <c:v>42.27</c:v>
                </c:pt>
                <c:pt idx="175">
                  <c:v>40.65</c:v>
                </c:pt>
                <c:pt idx="177">
                  <c:v>37.69</c:v>
                </c:pt>
                <c:pt idx="179">
                  <c:v>39.979999999999997</c:v>
                </c:pt>
                <c:pt idx="181">
                  <c:v>41.51</c:v>
                </c:pt>
                <c:pt idx="183">
                  <c:v>46.64</c:v>
                </c:pt>
                <c:pt idx="184">
                  <c:v>57.64</c:v>
                </c:pt>
                <c:pt idx="185">
                  <c:v>48.24</c:v>
                </c:pt>
                <c:pt idx="186">
                  <c:v>57.27</c:v>
                </c:pt>
                <c:pt idx="188">
                  <c:v>43.04</c:v>
                </c:pt>
                <c:pt idx="192">
                  <c:v>41.84</c:v>
                </c:pt>
                <c:pt idx="193">
                  <c:v>53.29</c:v>
                </c:pt>
                <c:pt idx="197">
                  <c:v>46.08</c:v>
                </c:pt>
                <c:pt idx="199">
                  <c:v>49.16</c:v>
                </c:pt>
                <c:pt idx="200">
                  <c:v>63.83</c:v>
                </c:pt>
                <c:pt idx="204">
                  <c:v>55.71</c:v>
                </c:pt>
                <c:pt idx="206">
                  <c:v>54.85</c:v>
                </c:pt>
                <c:pt idx="207">
                  <c:v>55.63</c:v>
                </c:pt>
                <c:pt idx="208">
                  <c:v>46.1</c:v>
                </c:pt>
                <c:pt idx="210">
                  <c:v>45.33</c:v>
                </c:pt>
                <c:pt idx="213">
                  <c:v>60.62</c:v>
                </c:pt>
                <c:pt idx="214">
                  <c:v>66.86</c:v>
                </c:pt>
                <c:pt idx="217">
                  <c:v>49.56</c:v>
                </c:pt>
                <c:pt idx="220">
                  <c:v>52.98</c:v>
                </c:pt>
                <c:pt idx="223">
                  <c:v>57.27</c:v>
                </c:pt>
                <c:pt idx="224">
                  <c:v>47.83</c:v>
                </c:pt>
                <c:pt idx="233">
                  <c:v>39.22</c:v>
                </c:pt>
                <c:pt idx="234">
                  <c:v>38.450000000000003</c:v>
                </c:pt>
                <c:pt idx="236">
                  <c:v>35.26</c:v>
                </c:pt>
                <c:pt idx="237">
                  <c:v>37</c:v>
                </c:pt>
                <c:pt idx="239">
                  <c:v>53.52</c:v>
                </c:pt>
                <c:pt idx="242">
                  <c:v>49.16</c:v>
                </c:pt>
                <c:pt idx="245">
                  <c:v>39.450000000000003</c:v>
                </c:pt>
                <c:pt idx="248">
                  <c:v>66.86</c:v>
                </c:pt>
                <c:pt idx="250">
                  <c:v>73.569999999999993</c:v>
                </c:pt>
                <c:pt idx="252">
                  <c:v>45.16</c:v>
                </c:pt>
                <c:pt idx="255">
                  <c:v>37.700000000000003</c:v>
                </c:pt>
                <c:pt idx="256">
                  <c:v>52.9</c:v>
                </c:pt>
                <c:pt idx="257">
                  <c:v>37.49</c:v>
                </c:pt>
                <c:pt idx="259">
                  <c:v>56.8</c:v>
                </c:pt>
                <c:pt idx="261">
                  <c:v>46.04</c:v>
                </c:pt>
                <c:pt idx="263">
                  <c:v>42</c:v>
                </c:pt>
                <c:pt idx="266">
                  <c:v>68.27</c:v>
                </c:pt>
                <c:pt idx="268">
                  <c:v>47.45</c:v>
                </c:pt>
                <c:pt idx="270">
                  <c:v>38.75</c:v>
                </c:pt>
                <c:pt idx="271">
                  <c:v>40.340000000000003</c:v>
                </c:pt>
                <c:pt idx="272">
                  <c:v>52.2</c:v>
                </c:pt>
                <c:pt idx="275">
                  <c:v>52.41</c:v>
                </c:pt>
                <c:pt idx="279">
                  <c:v>41.93</c:v>
                </c:pt>
                <c:pt idx="284">
                  <c:v>45.79</c:v>
                </c:pt>
                <c:pt idx="285">
                  <c:v>41.64</c:v>
                </c:pt>
                <c:pt idx="288">
                  <c:v>42.34</c:v>
                </c:pt>
                <c:pt idx="292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36-4D8F-9F42-DCE39ADDB2C0}"/>
            </c:ext>
          </c:extLst>
        </c:ser>
        <c:ser>
          <c:idx val="6"/>
          <c:order val="6"/>
          <c:tx>
            <c:strRef>
              <c:f>全车数据表!$CU$1:$CU$2</c:f>
              <c:strCache>
                <c:ptCount val="2"/>
                <c:pt idx="0">
                  <c:v>0改面板数据</c:v>
                </c:pt>
                <c:pt idx="1">
                  <c:v>氮气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全车数据表!$CU$3:$CU$307</c:f>
              <c:numCache>
                <c:formatCode>0.00_ </c:formatCode>
                <c:ptCount val="305"/>
                <c:pt idx="0">
                  <c:v>54.8</c:v>
                </c:pt>
                <c:pt idx="1">
                  <c:v>45.09</c:v>
                </c:pt>
                <c:pt idx="2">
                  <c:v>48.53</c:v>
                </c:pt>
                <c:pt idx="3">
                  <c:v>48.27</c:v>
                </c:pt>
                <c:pt idx="4">
                  <c:v>41.85</c:v>
                </c:pt>
                <c:pt idx="6">
                  <c:v>42.32</c:v>
                </c:pt>
                <c:pt idx="7">
                  <c:v>51.56</c:v>
                </c:pt>
                <c:pt idx="8">
                  <c:v>50.71</c:v>
                </c:pt>
                <c:pt idx="10">
                  <c:v>35.380000000000003</c:v>
                </c:pt>
                <c:pt idx="11">
                  <c:v>48.33</c:v>
                </c:pt>
                <c:pt idx="14">
                  <c:v>39.4</c:v>
                </c:pt>
                <c:pt idx="15">
                  <c:v>44.65</c:v>
                </c:pt>
                <c:pt idx="16">
                  <c:v>47.82</c:v>
                </c:pt>
                <c:pt idx="19">
                  <c:v>34.380000000000003</c:v>
                </c:pt>
                <c:pt idx="21">
                  <c:v>18.149999999999999</c:v>
                </c:pt>
                <c:pt idx="24">
                  <c:v>46.29</c:v>
                </c:pt>
                <c:pt idx="27">
                  <c:v>36.450000000000003</c:v>
                </c:pt>
                <c:pt idx="28">
                  <c:v>37.96</c:v>
                </c:pt>
                <c:pt idx="29">
                  <c:v>17.02</c:v>
                </c:pt>
                <c:pt idx="30">
                  <c:v>20.94</c:v>
                </c:pt>
                <c:pt idx="31">
                  <c:v>30.12</c:v>
                </c:pt>
                <c:pt idx="34">
                  <c:v>38.65</c:v>
                </c:pt>
                <c:pt idx="36">
                  <c:v>31.01</c:v>
                </c:pt>
                <c:pt idx="42">
                  <c:v>23.08</c:v>
                </c:pt>
                <c:pt idx="43">
                  <c:v>39.880000000000003</c:v>
                </c:pt>
                <c:pt idx="45">
                  <c:v>49.95</c:v>
                </c:pt>
                <c:pt idx="46">
                  <c:v>36.32</c:v>
                </c:pt>
                <c:pt idx="47">
                  <c:v>39.96</c:v>
                </c:pt>
                <c:pt idx="48">
                  <c:v>38.58</c:v>
                </c:pt>
                <c:pt idx="49">
                  <c:v>46.21</c:v>
                </c:pt>
                <c:pt idx="54">
                  <c:v>50.95</c:v>
                </c:pt>
                <c:pt idx="56">
                  <c:v>45.98</c:v>
                </c:pt>
                <c:pt idx="57">
                  <c:v>41.8</c:v>
                </c:pt>
                <c:pt idx="59">
                  <c:v>54.6</c:v>
                </c:pt>
                <c:pt idx="61">
                  <c:v>36.82</c:v>
                </c:pt>
                <c:pt idx="62">
                  <c:v>51.53</c:v>
                </c:pt>
                <c:pt idx="68">
                  <c:v>17.309999999999999</c:v>
                </c:pt>
                <c:pt idx="71">
                  <c:v>40.25</c:v>
                </c:pt>
                <c:pt idx="73">
                  <c:v>54.6</c:v>
                </c:pt>
                <c:pt idx="75">
                  <c:v>55.78</c:v>
                </c:pt>
                <c:pt idx="76">
                  <c:v>29.67</c:v>
                </c:pt>
                <c:pt idx="78">
                  <c:v>36.229999999999997</c:v>
                </c:pt>
                <c:pt idx="81">
                  <c:v>44.03</c:v>
                </c:pt>
                <c:pt idx="83">
                  <c:v>48.59</c:v>
                </c:pt>
                <c:pt idx="86">
                  <c:v>49.68</c:v>
                </c:pt>
                <c:pt idx="89">
                  <c:v>25.68</c:v>
                </c:pt>
                <c:pt idx="92">
                  <c:v>38.4</c:v>
                </c:pt>
                <c:pt idx="98">
                  <c:v>42.95</c:v>
                </c:pt>
                <c:pt idx="99">
                  <c:v>43.92</c:v>
                </c:pt>
                <c:pt idx="100">
                  <c:v>34.31</c:v>
                </c:pt>
                <c:pt idx="102">
                  <c:v>43.05</c:v>
                </c:pt>
                <c:pt idx="103">
                  <c:v>55.86</c:v>
                </c:pt>
                <c:pt idx="104">
                  <c:v>38.29</c:v>
                </c:pt>
                <c:pt idx="105">
                  <c:v>58.07</c:v>
                </c:pt>
                <c:pt idx="107">
                  <c:v>51.38</c:v>
                </c:pt>
                <c:pt idx="110">
                  <c:v>50.68</c:v>
                </c:pt>
                <c:pt idx="112">
                  <c:v>49.12</c:v>
                </c:pt>
                <c:pt idx="114">
                  <c:v>38.82</c:v>
                </c:pt>
                <c:pt idx="117">
                  <c:v>56.41</c:v>
                </c:pt>
                <c:pt idx="121">
                  <c:v>50.68</c:v>
                </c:pt>
                <c:pt idx="126">
                  <c:v>69.61</c:v>
                </c:pt>
                <c:pt idx="128">
                  <c:v>37.840000000000003</c:v>
                </c:pt>
                <c:pt idx="131">
                  <c:v>66.739999999999995</c:v>
                </c:pt>
                <c:pt idx="132">
                  <c:v>57.11</c:v>
                </c:pt>
                <c:pt idx="133">
                  <c:v>61.21</c:v>
                </c:pt>
                <c:pt idx="135">
                  <c:v>51.09</c:v>
                </c:pt>
                <c:pt idx="136">
                  <c:v>67.05</c:v>
                </c:pt>
                <c:pt idx="138">
                  <c:v>60.88</c:v>
                </c:pt>
                <c:pt idx="141">
                  <c:v>47.57</c:v>
                </c:pt>
                <c:pt idx="142">
                  <c:v>54.93</c:v>
                </c:pt>
                <c:pt idx="143">
                  <c:v>51.53</c:v>
                </c:pt>
                <c:pt idx="144">
                  <c:v>47.37</c:v>
                </c:pt>
                <c:pt idx="151">
                  <c:v>51.94</c:v>
                </c:pt>
                <c:pt idx="152">
                  <c:v>60.32</c:v>
                </c:pt>
                <c:pt idx="155">
                  <c:v>40.340000000000003</c:v>
                </c:pt>
                <c:pt idx="157">
                  <c:v>52.35</c:v>
                </c:pt>
                <c:pt idx="159">
                  <c:v>50.55</c:v>
                </c:pt>
                <c:pt idx="162">
                  <c:v>42.53</c:v>
                </c:pt>
                <c:pt idx="164">
                  <c:v>54.76</c:v>
                </c:pt>
                <c:pt idx="166">
                  <c:v>30.21</c:v>
                </c:pt>
                <c:pt idx="171">
                  <c:v>50.33</c:v>
                </c:pt>
                <c:pt idx="172">
                  <c:v>43.24</c:v>
                </c:pt>
                <c:pt idx="173">
                  <c:v>49.64</c:v>
                </c:pt>
                <c:pt idx="174">
                  <c:v>48.91</c:v>
                </c:pt>
                <c:pt idx="175">
                  <c:v>56.63</c:v>
                </c:pt>
                <c:pt idx="177">
                  <c:v>62.92</c:v>
                </c:pt>
                <c:pt idx="179">
                  <c:v>53.74</c:v>
                </c:pt>
                <c:pt idx="181">
                  <c:v>59.86</c:v>
                </c:pt>
                <c:pt idx="183">
                  <c:v>60.62</c:v>
                </c:pt>
                <c:pt idx="184">
                  <c:v>49.12</c:v>
                </c:pt>
                <c:pt idx="185">
                  <c:v>59.75</c:v>
                </c:pt>
                <c:pt idx="186">
                  <c:v>57.27</c:v>
                </c:pt>
                <c:pt idx="188">
                  <c:v>60.88</c:v>
                </c:pt>
                <c:pt idx="192">
                  <c:v>66.31</c:v>
                </c:pt>
                <c:pt idx="193">
                  <c:v>59.03</c:v>
                </c:pt>
                <c:pt idx="197">
                  <c:v>47.38</c:v>
                </c:pt>
                <c:pt idx="199">
                  <c:v>62.92</c:v>
                </c:pt>
                <c:pt idx="200">
                  <c:v>35.08</c:v>
                </c:pt>
                <c:pt idx="204">
                  <c:v>50.08</c:v>
                </c:pt>
                <c:pt idx="206">
                  <c:v>47.57</c:v>
                </c:pt>
                <c:pt idx="207">
                  <c:v>49.64</c:v>
                </c:pt>
                <c:pt idx="208">
                  <c:v>73.11</c:v>
                </c:pt>
                <c:pt idx="210">
                  <c:v>64.959999999999994</c:v>
                </c:pt>
                <c:pt idx="213">
                  <c:v>48.65</c:v>
                </c:pt>
                <c:pt idx="214">
                  <c:v>43.65</c:v>
                </c:pt>
                <c:pt idx="217">
                  <c:v>53.16</c:v>
                </c:pt>
                <c:pt idx="220">
                  <c:v>46.61</c:v>
                </c:pt>
                <c:pt idx="223">
                  <c:v>43.91</c:v>
                </c:pt>
                <c:pt idx="224">
                  <c:v>51.73</c:v>
                </c:pt>
                <c:pt idx="233">
                  <c:v>61.9</c:v>
                </c:pt>
                <c:pt idx="234">
                  <c:v>64.959999999999994</c:v>
                </c:pt>
                <c:pt idx="236">
                  <c:v>53.84</c:v>
                </c:pt>
                <c:pt idx="237">
                  <c:v>39.79</c:v>
                </c:pt>
                <c:pt idx="239">
                  <c:v>61.51</c:v>
                </c:pt>
                <c:pt idx="242">
                  <c:v>65.98</c:v>
                </c:pt>
                <c:pt idx="245">
                  <c:v>35.29</c:v>
                </c:pt>
                <c:pt idx="248">
                  <c:v>49.64</c:v>
                </c:pt>
                <c:pt idx="250">
                  <c:v>53.07</c:v>
                </c:pt>
                <c:pt idx="252">
                  <c:v>54.79</c:v>
                </c:pt>
                <c:pt idx="255">
                  <c:v>60.97</c:v>
                </c:pt>
                <c:pt idx="256">
                  <c:v>57.97</c:v>
                </c:pt>
                <c:pt idx="257">
                  <c:v>47.09</c:v>
                </c:pt>
                <c:pt idx="259">
                  <c:v>54.76</c:v>
                </c:pt>
                <c:pt idx="261">
                  <c:v>53.96</c:v>
                </c:pt>
                <c:pt idx="263">
                  <c:v>43.35</c:v>
                </c:pt>
                <c:pt idx="266">
                  <c:v>69.040000000000006</c:v>
                </c:pt>
                <c:pt idx="268">
                  <c:v>62.07</c:v>
                </c:pt>
                <c:pt idx="270">
                  <c:v>53.33</c:v>
                </c:pt>
                <c:pt idx="271">
                  <c:v>40.340000000000003</c:v>
                </c:pt>
                <c:pt idx="272">
                  <c:v>57.07</c:v>
                </c:pt>
                <c:pt idx="275">
                  <c:v>49.44</c:v>
                </c:pt>
                <c:pt idx="279">
                  <c:v>42.56</c:v>
                </c:pt>
                <c:pt idx="284">
                  <c:v>35.67</c:v>
                </c:pt>
                <c:pt idx="285">
                  <c:v>37.619999999999997</c:v>
                </c:pt>
                <c:pt idx="288">
                  <c:v>38.72</c:v>
                </c:pt>
                <c:pt idx="29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36-4D8F-9F42-DCE39ADDB2C0}"/>
            </c:ext>
          </c:extLst>
        </c:ser>
        <c:ser>
          <c:idx val="7"/>
          <c:order val="7"/>
          <c:tx>
            <c:strRef>
              <c:f>全车数据表!$CV$1:$CV$2</c:f>
              <c:strCache>
                <c:ptCount val="2"/>
                <c:pt idx="0">
                  <c:v>增量</c:v>
                </c:pt>
                <c:pt idx="1">
                  <c:v>极速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全车数据表!$CV$3:$CV$307</c:f>
              <c:numCache>
                <c:formatCode>0.00_ </c:formatCode>
                <c:ptCount val="305"/>
                <c:pt idx="0">
                  <c:v>20.100000000000023</c:v>
                </c:pt>
                <c:pt idx="1">
                  <c:v>16.800000000000011</c:v>
                </c:pt>
                <c:pt idx="2">
                  <c:v>19.100000000000023</c:v>
                </c:pt>
                <c:pt idx="3">
                  <c:v>24.5</c:v>
                </c:pt>
                <c:pt idx="4">
                  <c:v>18.5</c:v>
                </c:pt>
                <c:pt idx="6">
                  <c:v>21.199999999999989</c:v>
                </c:pt>
                <c:pt idx="7">
                  <c:v>20.100000000000023</c:v>
                </c:pt>
                <c:pt idx="8">
                  <c:v>16.300000000000011</c:v>
                </c:pt>
                <c:pt idx="10">
                  <c:v>28.300000000000011</c:v>
                </c:pt>
                <c:pt idx="11">
                  <c:v>28.300000000000011</c:v>
                </c:pt>
                <c:pt idx="14">
                  <c:v>20.699999999999989</c:v>
                </c:pt>
                <c:pt idx="15">
                  <c:v>35</c:v>
                </c:pt>
                <c:pt idx="16">
                  <c:v>36</c:v>
                </c:pt>
                <c:pt idx="19">
                  <c:v>23.899999999999977</c:v>
                </c:pt>
                <c:pt idx="21">
                  <c:v>12.100000000000023</c:v>
                </c:pt>
                <c:pt idx="24">
                  <c:v>15.699999999999989</c:v>
                </c:pt>
                <c:pt idx="27">
                  <c:v>14.300000000000011</c:v>
                </c:pt>
                <c:pt idx="28">
                  <c:v>19.199999999999989</c:v>
                </c:pt>
                <c:pt idx="29">
                  <c:v>16.699999999999989</c:v>
                </c:pt>
                <c:pt idx="30">
                  <c:v>15.800000000000011</c:v>
                </c:pt>
                <c:pt idx="31">
                  <c:v>15.5</c:v>
                </c:pt>
                <c:pt idx="34">
                  <c:v>10.900000000000034</c:v>
                </c:pt>
                <c:pt idx="36">
                  <c:v>13.699999999999989</c:v>
                </c:pt>
                <c:pt idx="42">
                  <c:v>16.600000000000023</c:v>
                </c:pt>
                <c:pt idx="43">
                  <c:v>17.399999999999977</c:v>
                </c:pt>
                <c:pt idx="45">
                  <c:v>21</c:v>
                </c:pt>
                <c:pt idx="46">
                  <c:v>17.699999999999989</c:v>
                </c:pt>
                <c:pt idx="47">
                  <c:v>19.399999999999977</c:v>
                </c:pt>
                <c:pt idx="48">
                  <c:v>21.5</c:v>
                </c:pt>
                <c:pt idx="49">
                  <c:v>17.5</c:v>
                </c:pt>
                <c:pt idx="54">
                  <c:v>18.899999999999977</c:v>
                </c:pt>
                <c:pt idx="56">
                  <c:v>16.699999999999989</c:v>
                </c:pt>
                <c:pt idx="57">
                  <c:v>16.300000000000011</c:v>
                </c:pt>
                <c:pt idx="59">
                  <c:v>16.300000000000011</c:v>
                </c:pt>
                <c:pt idx="61">
                  <c:v>17.5</c:v>
                </c:pt>
                <c:pt idx="62">
                  <c:v>30.699999999999989</c:v>
                </c:pt>
                <c:pt idx="68">
                  <c:v>16.699999999999989</c:v>
                </c:pt>
                <c:pt idx="71">
                  <c:v>16.600000000000023</c:v>
                </c:pt>
                <c:pt idx="73">
                  <c:v>20.699999999999989</c:v>
                </c:pt>
                <c:pt idx="75">
                  <c:v>19.399999999999977</c:v>
                </c:pt>
                <c:pt idx="76">
                  <c:v>10.5</c:v>
                </c:pt>
                <c:pt idx="78">
                  <c:v>18.399999999999977</c:v>
                </c:pt>
                <c:pt idx="81">
                  <c:v>19.600000000000023</c:v>
                </c:pt>
                <c:pt idx="83">
                  <c:v>15.699999999999989</c:v>
                </c:pt>
                <c:pt idx="86">
                  <c:v>17</c:v>
                </c:pt>
                <c:pt idx="89">
                  <c:v>12.100000000000023</c:v>
                </c:pt>
                <c:pt idx="92">
                  <c:v>15.699999999999989</c:v>
                </c:pt>
                <c:pt idx="98">
                  <c:v>16.800000000000011</c:v>
                </c:pt>
                <c:pt idx="99">
                  <c:v>18.600000000000023</c:v>
                </c:pt>
                <c:pt idx="100">
                  <c:v>19</c:v>
                </c:pt>
                <c:pt idx="102">
                  <c:v>16.699999999999989</c:v>
                </c:pt>
                <c:pt idx="103">
                  <c:v>19.800000000000011</c:v>
                </c:pt>
                <c:pt idx="104">
                  <c:v>14.800000000000011</c:v>
                </c:pt>
                <c:pt idx="105">
                  <c:v>16.600000000000023</c:v>
                </c:pt>
                <c:pt idx="107">
                  <c:v>11.699999999999989</c:v>
                </c:pt>
                <c:pt idx="110">
                  <c:v>18</c:v>
                </c:pt>
                <c:pt idx="112">
                  <c:v>15.5</c:v>
                </c:pt>
                <c:pt idx="114">
                  <c:v>11</c:v>
                </c:pt>
                <c:pt idx="117">
                  <c:v>17.600000000000023</c:v>
                </c:pt>
                <c:pt idx="121">
                  <c:v>18.800000000000011</c:v>
                </c:pt>
                <c:pt idx="126">
                  <c:v>20.5</c:v>
                </c:pt>
                <c:pt idx="128">
                  <c:v>11.800000000000011</c:v>
                </c:pt>
                <c:pt idx="131">
                  <c:v>17.199999999999989</c:v>
                </c:pt>
                <c:pt idx="132">
                  <c:v>15.100000000000023</c:v>
                </c:pt>
                <c:pt idx="133">
                  <c:v>15.800000000000011</c:v>
                </c:pt>
                <c:pt idx="135">
                  <c:v>13.300000000000011</c:v>
                </c:pt>
                <c:pt idx="136">
                  <c:v>17.400000000000034</c:v>
                </c:pt>
                <c:pt idx="138">
                  <c:v>14.800000000000011</c:v>
                </c:pt>
                <c:pt idx="141">
                  <c:v>14.100000000000023</c:v>
                </c:pt>
                <c:pt idx="142">
                  <c:v>19.300000000000011</c:v>
                </c:pt>
                <c:pt idx="143">
                  <c:v>16.399999999999977</c:v>
                </c:pt>
                <c:pt idx="144">
                  <c:v>22.5</c:v>
                </c:pt>
                <c:pt idx="151">
                  <c:v>19</c:v>
                </c:pt>
                <c:pt idx="152">
                  <c:v>17.800000000000011</c:v>
                </c:pt>
                <c:pt idx="155">
                  <c:v>17.399999999999977</c:v>
                </c:pt>
                <c:pt idx="157">
                  <c:v>27.399999999999977</c:v>
                </c:pt>
                <c:pt idx="159">
                  <c:v>21.199999999999989</c:v>
                </c:pt>
                <c:pt idx="162">
                  <c:v>18.100000000000023</c:v>
                </c:pt>
                <c:pt idx="164">
                  <c:v>13.400000000000034</c:v>
                </c:pt>
                <c:pt idx="166">
                  <c:v>13.5</c:v>
                </c:pt>
                <c:pt idx="171">
                  <c:v>15.5</c:v>
                </c:pt>
                <c:pt idx="172">
                  <c:v>14.699999999999989</c:v>
                </c:pt>
                <c:pt idx="173">
                  <c:v>13.100000000000023</c:v>
                </c:pt>
                <c:pt idx="174">
                  <c:v>17.600000000000023</c:v>
                </c:pt>
                <c:pt idx="175">
                  <c:v>13.5</c:v>
                </c:pt>
                <c:pt idx="177">
                  <c:v>14.600000000000023</c:v>
                </c:pt>
                <c:pt idx="179">
                  <c:v>14.600000000000023</c:v>
                </c:pt>
                <c:pt idx="181">
                  <c:v>17.899999999999977</c:v>
                </c:pt>
                <c:pt idx="183">
                  <c:v>13.600000000000023</c:v>
                </c:pt>
                <c:pt idx="184">
                  <c:v>6.72</c:v>
                </c:pt>
                <c:pt idx="185">
                  <c:v>14.399999999999977</c:v>
                </c:pt>
                <c:pt idx="186">
                  <c:v>15.199999999999989</c:v>
                </c:pt>
                <c:pt idx="188">
                  <c:v>18.800000000000011</c:v>
                </c:pt>
                <c:pt idx="192">
                  <c:v>17.399999999999977</c:v>
                </c:pt>
                <c:pt idx="193">
                  <c:v>19.899999999999977</c:v>
                </c:pt>
                <c:pt idx="197">
                  <c:v>21.199999999999989</c:v>
                </c:pt>
                <c:pt idx="199">
                  <c:v>13.800000000000011</c:v>
                </c:pt>
                <c:pt idx="200">
                  <c:v>10.600000000000023</c:v>
                </c:pt>
                <c:pt idx="204">
                  <c:v>13.699999999999989</c:v>
                </c:pt>
                <c:pt idx="206">
                  <c:v>11.399999999999977</c:v>
                </c:pt>
                <c:pt idx="207">
                  <c:v>16.899999999999977</c:v>
                </c:pt>
                <c:pt idx="208">
                  <c:v>15.399999999999977</c:v>
                </c:pt>
                <c:pt idx="210">
                  <c:v>12.100000000000023</c:v>
                </c:pt>
                <c:pt idx="213">
                  <c:v>16.199999999999989</c:v>
                </c:pt>
                <c:pt idx="214">
                  <c:v>20.199999999999989</c:v>
                </c:pt>
                <c:pt idx="217">
                  <c:v>17.699999999999989</c:v>
                </c:pt>
                <c:pt idx="220">
                  <c:v>14.600000000000023</c:v>
                </c:pt>
                <c:pt idx="223">
                  <c:v>23.399999999999977</c:v>
                </c:pt>
                <c:pt idx="224">
                  <c:v>18.899999999999977</c:v>
                </c:pt>
                <c:pt idx="233">
                  <c:v>13.899999999999977</c:v>
                </c:pt>
                <c:pt idx="234">
                  <c:v>13.100000000000023</c:v>
                </c:pt>
                <c:pt idx="236">
                  <c:v>11.699999999999989</c:v>
                </c:pt>
                <c:pt idx="237">
                  <c:v>12.5</c:v>
                </c:pt>
                <c:pt idx="239">
                  <c:v>15.199999999999989</c:v>
                </c:pt>
                <c:pt idx="242">
                  <c:v>16.399999999999977</c:v>
                </c:pt>
                <c:pt idx="245">
                  <c:v>16.699999999999989</c:v>
                </c:pt>
                <c:pt idx="248">
                  <c:v>15.399999999999977</c:v>
                </c:pt>
                <c:pt idx="250">
                  <c:v>18.699999999999989</c:v>
                </c:pt>
                <c:pt idx="252">
                  <c:v>13.5</c:v>
                </c:pt>
                <c:pt idx="255">
                  <c:v>11.899999999999977</c:v>
                </c:pt>
                <c:pt idx="256">
                  <c:v>18.199999999999989</c:v>
                </c:pt>
                <c:pt idx="257">
                  <c:v>16.199999999999989</c:v>
                </c:pt>
                <c:pt idx="259">
                  <c:v>18.5</c:v>
                </c:pt>
                <c:pt idx="261">
                  <c:v>13.699999999999989</c:v>
                </c:pt>
                <c:pt idx="263">
                  <c:v>16.200000000000045</c:v>
                </c:pt>
                <c:pt idx="266">
                  <c:v>18.100000000000023</c:v>
                </c:pt>
                <c:pt idx="268">
                  <c:v>17.600000000000023</c:v>
                </c:pt>
                <c:pt idx="270">
                  <c:v>23.399999999999977</c:v>
                </c:pt>
                <c:pt idx="271">
                  <c:v>15.5</c:v>
                </c:pt>
                <c:pt idx="272">
                  <c:v>16</c:v>
                </c:pt>
                <c:pt idx="275">
                  <c:v>9.5</c:v>
                </c:pt>
                <c:pt idx="279">
                  <c:v>12.600000000000023</c:v>
                </c:pt>
                <c:pt idx="284">
                  <c:v>14.699999999999989</c:v>
                </c:pt>
                <c:pt idx="285">
                  <c:v>9.6000000000000227</c:v>
                </c:pt>
                <c:pt idx="288">
                  <c:v>7.8000000000000114</c:v>
                </c:pt>
                <c:pt idx="292">
                  <c:v>23.399999999999977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36-4D8F-9F42-DCE39ADDB2C0}"/>
            </c:ext>
          </c:extLst>
        </c:ser>
        <c:ser>
          <c:idx val="8"/>
          <c:order val="8"/>
          <c:tx>
            <c:strRef>
              <c:f>全车数据表!$CW$1:$CW$2</c:f>
              <c:strCache>
                <c:ptCount val="2"/>
                <c:pt idx="0">
                  <c:v>增量</c:v>
                </c:pt>
                <c:pt idx="1">
                  <c:v>加速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全车数据表!$CW$3:$CW$307</c:f>
              <c:numCache>
                <c:formatCode>0.00_ </c:formatCode>
                <c:ptCount val="305"/>
                <c:pt idx="0">
                  <c:v>12.630000000000003</c:v>
                </c:pt>
                <c:pt idx="1">
                  <c:v>10.259999999999998</c:v>
                </c:pt>
                <c:pt idx="2">
                  <c:v>13.410000000000004</c:v>
                </c:pt>
                <c:pt idx="3">
                  <c:v>9.4699999999999989</c:v>
                </c:pt>
                <c:pt idx="4">
                  <c:v>13.409999999999997</c:v>
                </c:pt>
                <c:pt idx="6">
                  <c:v>13.410000000000004</c:v>
                </c:pt>
                <c:pt idx="7">
                  <c:v>16.569999999999993</c:v>
                </c:pt>
                <c:pt idx="8">
                  <c:v>10.259999999999991</c:v>
                </c:pt>
                <c:pt idx="10">
                  <c:v>15.030000000000001</c:v>
                </c:pt>
                <c:pt idx="11">
                  <c:v>21.119999999999997</c:v>
                </c:pt>
                <c:pt idx="14">
                  <c:v>14.619999999999997</c:v>
                </c:pt>
                <c:pt idx="15">
                  <c:v>12.189999999999998</c:v>
                </c:pt>
                <c:pt idx="16">
                  <c:v>22.75</c:v>
                </c:pt>
                <c:pt idx="19">
                  <c:v>10.159999999999997</c:v>
                </c:pt>
                <c:pt idx="21">
                  <c:v>11.370000000000005</c:v>
                </c:pt>
                <c:pt idx="24">
                  <c:v>13.810000000000002</c:v>
                </c:pt>
                <c:pt idx="27">
                  <c:v>9.9900000000000091</c:v>
                </c:pt>
                <c:pt idx="28">
                  <c:v>8.9399999999999977</c:v>
                </c:pt>
                <c:pt idx="29">
                  <c:v>5.2800000000000011</c:v>
                </c:pt>
                <c:pt idx="30">
                  <c:v>8.9399999999999977</c:v>
                </c:pt>
                <c:pt idx="31">
                  <c:v>9.75</c:v>
                </c:pt>
                <c:pt idx="34">
                  <c:v>8.0700000000000074</c:v>
                </c:pt>
                <c:pt idx="36">
                  <c:v>10.490000000000009</c:v>
                </c:pt>
                <c:pt idx="42">
                  <c:v>7.9200000000000017</c:v>
                </c:pt>
                <c:pt idx="43">
                  <c:v>10.29</c:v>
                </c:pt>
                <c:pt idx="45">
                  <c:v>15.04</c:v>
                </c:pt>
                <c:pt idx="46">
                  <c:v>9.5</c:v>
                </c:pt>
                <c:pt idx="47">
                  <c:v>5.5400000000000063</c:v>
                </c:pt>
                <c:pt idx="48">
                  <c:v>7.9200000000000017</c:v>
                </c:pt>
                <c:pt idx="49">
                  <c:v>11.620000000000005</c:v>
                </c:pt>
                <c:pt idx="54">
                  <c:v>8.8199999999999932</c:v>
                </c:pt>
                <c:pt idx="56">
                  <c:v>10.419999999999987</c:v>
                </c:pt>
                <c:pt idx="57">
                  <c:v>8.8199999999999932</c:v>
                </c:pt>
                <c:pt idx="59">
                  <c:v>10.019999999999996</c:v>
                </c:pt>
                <c:pt idx="61">
                  <c:v>8.6199999999999903</c:v>
                </c:pt>
                <c:pt idx="62">
                  <c:v>14.030000000000008</c:v>
                </c:pt>
                <c:pt idx="68">
                  <c:v>6.4100000000000108</c:v>
                </c:pt>
                <c:pt idx="71">
                  <c:v>9.779999999999994</c:v>
                </c:pt>
                <c:pt idx="73">
                  <c:v>9.7800000000000011</c:v>
                </c:pt>
                <c:pt idx="75">
                  <c:v>13.440000000000005</c:v>
                </c:pt>
                <c:pt idx="76">
                  <c:v>6.5200000000000102</c:v>
                </c:pt>
                <c:pt idx="78">
                  <c:v>9.7800000000000011</c:v>
                </c:pt>
                <c:pt idx="81">
                  <c:v>13.04</c:v>
                </c:pt>
                <c:pt idx="83">
                  <c:v>8.5600000000000023</c:v>
                </c:pt>
                <c:pt idx="86">
                  <c:v>9.7800000000000011</c:v>
                </c:pt>
                <c:pt idx="89">
                  <c:v>7.3299999999999983</c:v>
                </c:pt>
                <c:pt idx="92">
                  <c:v>8.960000000000008</c:v>
                </c:pt>
                <c:pt idx="98">
                  <c:v>6.3099999999999881</c:v>
                </c:pt>
                <c:pt idx="99">
                  <c:v>7.5</c:v>
                </c:pt>
                <c:pt idx="100">
                  <c:v>8.8499999999999943</c:v>
                </c:pt>
                <c:pt idx="102">
                  <c:v>6.3099999999999881</c:v>
                </c:pt>
                <c:pt idx="103">
                  <c:v>8.4500000000000028</c:v>
                </c:pt>
                <c:pt idx="104">
                  <c:v>8.8500000000000085</c:v>
                </c:pt>
                <c:pt idx="105">
                  <c:v>8.0499999999999972</c:v>
                </c:pt>
                <c:pt idx="107">
                  <c:v>8.0499999999999972</c:v>
                </c:pt>
                <c:pt idx="110">
                  <c:v>8.0499999999999972</c:v>
                </c:pt>
                <c:pt idx="112">
                  <c:v>9.6600000000000108</c:v>
                </c:pt>
                <c:pt idx="114">
                  <c:v>8.0499999999999972</c:v>
                </c:pt>
                <c:pt idx="117">
                  <c:v>7.2399999999999949</c:v>
                </c:pt>
                <c:pt idx="121">
                  <c:v>6.4399999999999977</c:v>
                </c:pt>
                <c:pt idx="126">
                  <c:v>4.4799999999999898</c:v>
                </c:pt>
                <c:pt idx="128">
                  <c:v>8.14</c:v>
                </c:pt>
                <c:pt idx="131">
                  <c:v>8.9500000000000028</c:v>
                </c:pt>
                <c:pt idx="132">
                  <c:v>9.7599999999999909</c:v>
                </c:pt>
                <c:pt idx="133">
                  <c:v>9.7600000000000051</c:v>
                </c:pt>
                <c:pt idx="135">
                  <c:v>8.9500000000000028</c:v>
                </c:pt>
                <c:pt idx="136">
                  <c:v>7.4700000000000131</c:v>
                </c:pt>
                <c:pt idx="138">
                  <c:v>8.14</c:v>
                </c:pt>
                <c:pt idx="141">
                  <c:v>7.3199999999999932</c:v>
                </c:pt>
                <c:pt idx="142">
                  <c:v>10.580000000000013</c:v>
                </c:pt>
                <c:pt idx="143">
                  <c:v>9.7599999999999909</c:v>
                </c:pt>
                <c:pt idx="144">
                  <c:v>8.9499999999999886</c:v>
                </c:pt>
                <c:pt idx="151">
                  <c:v>12.210000000000008</c:v>
                </c:pt>
                <c:pt idx="152">
                  <c:v>10.170000000000002</c:v>
                </c:pt>
                <c:pt idx="155">
                  <c:v>10.579999999999998</c:v>
                </c:pt>
                <c:pt idx="157">
                  <c:v>14.64</c:v>
                </c:pt>
                <c:pt idx="159">
                  <c:v>9.7600000000000051</c:v>
                </c:pt>
                <c:pt idx="162">
                  <c:v>8.14</c:v>
                </c:pt>
                <c:pt idx="164">
                  <c:v>8.6700000000000017</c:v>
                </c:pt>
                <c:pt idx="166">
                  <c:v>10.579999999999998</c:v>
                </c:pt>
                <c:pt idx="171">
                  <c:v>5.7000000000000028</c:v>
                </c:pt>
                <c:pt idx="172">
                  <c:v>7.3299999999999983</c:v>
                </c:pt>
                <c:pt idx="173">
                  <c:v>7.3299999999999983</c:v>
                </c:pt>
                <c:pt idx="174">
                  <c:v>6.5099999999999909</c:v>
                </c:pt>
                <c:pt idx="175">
                  <c:v>7.3299999999999983</c:v>
                </c:pt>
                <c:pt idx="177">
                  <c:v>7.230000000000004</c:v>
                </c:pt>
                <c:pt idx="179">
                  <c:v>8.8400000000000034</c:v>
                </c:pt>
                <c:pt idx="181">
                  <c:v>6.0300000000000011</c:v>
                </c:pt>
                <c:pt idx="183">
                  <c:v>7.2299999999999898</c:v>
                </c:pt>
                <c:pt idx="185">
                  <c:v>7.230000000000004</c:v>
                </c:pt>
                <c:pt idx="186">
                  <c:v>8.8400000000000034</c:v>
                </c:pt>
                <c:pt idx="188">
                  <c:v>6.4299999999999926</c:v>
                </c:pt>
                <c:pt idx="192">
                  <c:v>6.4300000000000068</c:v>
                </c:pt>
                <c:pt idx="193">
                  <c:v>9.64</c:v>
                </c:pt>
                <c:pt idx="197">
                  <c:v>8.0300000000000011</c:v>
                </c:pt>
                <c:pt idx="199">
                  <c:v>6.8299999999999983</c:v>
                </c:pt>
                <c:pt idx="200">
                  <c:v>8.0300000000000011</c:v>
                </c:pt>
                <c:pt idx="204">
                  <c:v>8.0300000000000011</c:v>
                </c:pt>
                <c:pt idx="206">
                  <c:v>8.0300000000000011</c:v>
                </c:pt>
                <c:pt idx="207">
                  <c:v>8.8400000000000034</c:v>
                </c:pt>
                <c:pt idx="208">
                  <c:v>8.8400000000000034</c:v>
                </c:pt>
                <c:pt idx="210">
                  <c:v>7.230000000000004</c:v>
                </c:pt>
                <c:pt idx="213">
                  <c:v>8.0300000000000011</c:v>
                </c:pt>
                <c:pt idx="214">
                  <c:v>9.2399999999999949</c:v>
                </c:pt>
                <c:pt idx="217">
                  <c:v>7.230000000000004</c:v>
                </c:pt>
                <c:pt idx="220">
                  <c:v>8.0300000000000011</c:v>
                </c:pt>
                <c:pt idx="223">
                  <c:v>4.8200000000000074</c:v>
                </c:pt>
                <c:pt idx="224">
                  <c:v>7.230000000000004</c:v>
                </c:pt>
                <c:pt idx="233">
                  <c:v>5.6800000000000068</c:v>
                </c:pt>
                <c:pt idx="234">
                  <c:v>7.3000000000000114</c:v>
                </c:pt>
                <c:pt idx="236">
                  <c:v>5.6799999999999926</c:v>
                </c:pt>
                <c:pt idx="237">
                  <c:v>5.6800000000000068</c:v>
                </c:pt>
                <c:pt idx="239">
                  <c:v>7.2999999999999972</c:v>
                </c:pt>
                <c:pt idx="242">
                  <c:v>6.0799999999999983</c:v>
                </c:pt>
                <c:pt idx="245">
                  <c:v>6.0799999999999983</c:v>
                </c:pt>
                <c:pt idx="248">
                  <c:v>9.3299999999999983</c:v>
                </c:pt>
                <c:pt idx="250">
                  <c:v>8.11</c:v>
                </c:pt>
                <c:pt idx="252">
                  <c:v>4.5799999999999983</c:v>
                </c:pt>
                <c:pt idx="255">
                  <c:v>6.4899999999999949</c:v>
                </c:pt>
                <c:pt idx="256">
                  <c:v>7.2999999999999972</c:v>
                </c:pt>
                <c:pt idx="257">
                  <c:v>6.4900000000000091</c:v>
                </c:pt>
                <c:pt idx="259">
                  <c:v>6.4899999999999949</c:v>
                </c:pt>
                <c:pt idx="261">
                  <c:v>8.11</c:v>
                </c:pt>
                <c:pt idx="263">
                  <c:v>5.6899999999999977</c:v>
                </c:pt>
                <c:pt idx="266">
                  <c:v>7.2999999999999972</c:v>
                </c:pt>
                <c:pt idx="268">
                  <c:v>7.3499999999999943</c:v>
                </c:pt>
                <c:pt idx="270">
                  <c:v>6.9000000000000057</c:v>
                </c:pt>
                <c:pt idx="271">
                  <c:v>5.6800000000000068</c:v>
                </c:pt>
                <c:pt idx="272">
                  <c:v>7.2999999999999972</c:v>
                </c:pt>
                <c:pt idx="275">
                  <c:v>6.8999999999999915</c:v>
                </c:pt>
                <c:pt idx="279">
                  <c:v>5.269999999999996</c:v>
                </c:pt>
                <c:pt idx="284">
                  <c:v>6.4100000000000108</c:v>
                </c:pt>
                <c:pt idx="285">
                  <c:v>5.4399999999999977</c:v>
                </c:pt>
                <c:pt idx="288">
                  <c:v>7.710000000000008</c:v>
                </c:pt>
                <c:pt idx="292">
                  <c:v>6.4899999999999949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36-4D8F-9F42-DCE39ADDB2C0}"/>
            </c:ext>
          </c:extLst>
        </c:ser>
        <c:ser>
          <c:idx val="9"/>
          <c:order val="9"/>
          <c:tx>
            <c:strRef>
              <c:f>全车数据表!$CX$1:$CX$2</c:f>
              <c:strCache>
                <c:ptCount val="2"/>
                <c:pt idx="0">
                  <c:v>增量</c:v>
                </c:pt>
                <c:pt idx="1">
                  <c:v>操控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全车数据表!$CX$3:$CX$307</c:f>
              <c:numCache>
                <c:formatCode>0.00_ </c:formatCode>
                <c:ptCount val="305"/>
                <c:pt idx="0">
                  <c:v>7.490000000000002</c:v>
                </c:pt>
                <c:pt idx="1">
                  <c:v>8.4099999999999966</c:v>
                </c:pt>
                <c:pt idx="2">
                  <c:v>7.2199999999999989</c:v>
                </c:pt>
                <c:pt idx="3">
                  <c:v>21.739999999999995</c:v>
                </c:pt>
                <c:pt idx="4">
                  <c:v>29.46</c:v>
                </c:pt>
                <c:pt idx="6">
                  <c:v>12.670000000000002</c:v>
                </c:pt>
                <c:pt idx="7">
                  <c:v>36.179999999999993</c:v>
                </c:pt>
                <c:pt idx="8">
                  <c:v>7.1400000000000006</c:v>
                </c:pt>
                <c:pt idx="10">
                  <c:v>28.47999999999999</c:v>
                </c:pt>
                <c:pt idx="11">
                  <c:v>27.450000000000003</c:v>
                </c:pt>
                <c:pt idx="14">
                  <c:v>10.009999999999998</c:v>
                </c:pt>
                <c:pt idx="15">
                  <c:v>19.32</c:v>
                </c:pt>
                <c:pt idx="16">
                  <c:v>28.67</c:v>
                </c:pt>
                <c:pt idx="19">
                  <c:v>11.39</c:v>
                </c:pt>
                <c:pt idx="21">
                  <c:v>12.370000000000001</c:v>
                </c:pt>
                <c:pt idx="24">
                  <c:v>20.330000000000005</c:v>
                </c:pt>
                <c:pt idx="27">
                  <c:v>27.259999999999998</c:v>
                </c:pt>
                <c:pt idx="28">
                  <c:v>23.279999999999994</c:v>
                </c:pt>
                <c:pt idx="29">
                  <c:v>8.2000000000000028</c:v>
                </c:pt>
                <c:pt idx="30">
                  <c:v>26.639999999999993</c:v>
                </c:pt>
                <c:pt idx="31">
                  <c:v>14.159999999999997</c:v>
                </c:pt>
                <c:pt idx="34">
                  <c:v>10.689999999999998</c:v>
                </c:pt>
                <c:pt idx="36">
                  <c:v>17.059999999999995</c:v>
                </c:pt>
                <c:pt idx="42">
                  <c:v>13.390000000000004</c:v>
                </c:pt>
                <c:pt idx="43">
                  <c:v>6.0599999999999952</c:v>
                </c:pt>
                <c:pt idx="45">
                  <c:v>25</c:v>
                </c:pt>
                <c:pt idx="46">
                  <c:v>6.8399999999999963</c:v>
                </c:pt>
                <c:pt idx="47">
                  <c:v>7.0599999999999952</c:v>
                </c:pt>
                <c:pt idx="48">
                  <c:v>7.2899999999999991</c:v>
                </c:pt>
                <c:pt idx="49">
                  <c:v>21.020000000000003</c:v>
                </c:pt>
                <c:pt idx="54">
                  <c:v>30.39</c:v>
                </c:pt>
                <c:pt idx="56">
                  <c:v>18.069999999999993</c:v>
                </c:pt>
                <c:pt idx="57">
                  <c:v>21.39</c:v>
                </c:pt>
                <c:pt idx="59">
                  <c:v>18.649999999999999</c:v>
                </c:pt>
                <c:pt idx="61">
                  <c:v>14.850000000000001</c:v>
                </c:pt>
                <c:pt idx="62">
                  <c:v>12.050000000000004</c:v>
                </c:pt>
                <c:pt idx="68">
                  <c:v>28.879999999999995</c:v>
                </c:pt>
                <c:pt idx="71">
                  <c:v>15.559999999999995</c:v>
                </c:pt>
                <c:pt idx="73">
                  <c:v>19.010000000000005</c:v>
                </c:pt>
                <c:pt idx="75">
                  <c:v>22.209999999999994</c:v>
                </c:pt>
                <c:pt idx="76">
                  <c:v>14.729999999999997</c:v>
                </c:pt>
                <c:pt idx="78">
                  <c:v>20.940000000000005</c:v>
                </c:pt>
                <c:pt idx="81">
                  <c:v>28.899999999999991</c:v>
                </c:pt>
                <c:pt idx="83">
                  <c:v>14.850000000000001</c:v>
                </c:pt>
                <c:pt idx="86">
                  <c:v>25.180000000000007</c:v>
                </c:pt>
                <c:pt idx="89">
                  <c:v>15.07</c:v>
                </c:pt>
                <c:pt idx="92">
                  <c:v>25.560000000000002</c:v>
                </c:pt>
                <c:pt idx="98">
                  <c:v>4.7600000000000051</c:v>
                </c:pt>
                <c:pt idx="99">
                  <c:v>5.18</c:v>
                </c:pt>
                <c:pt idx="100">
                  <c:v>5.9500000000000028</c:v>
                </c:pt>
                <c:pt idx="102">
                  <c:v>4.740000000000002</c:v>
                </c:pt>
                <c:pt idx="103">
                  <c:v>8.6000000000000014</c:v>
                </c:pt>
                <c:pt idx="104">
                  <c:v>4.4399999999999977</c:v>
                </c:pt>
                <c:pt idx="105">
                  <c:v>8.0500000000000043</c:v>
                </c:pt>
                <c:pt idx="107">
                  <c:v>14.380000000000003</c:v>
                </c:pt>
                <c:pt idx="110">
                  <c:v>6.1000000000000014</c:v>
                </c:pt>
                <c:pt idx="112">
                  <c:v>21.200000000000003</c:v>
                </c:pt>
                <c:pt idx="114">
                  <c:v>11.21</c:v>
                </c:pt>
                <c:pt idx="117">
                  <c:v>6.3800000000000026</c:v>
                </c:pt>
                <c:pt idx="121">
                  <c:v>6.25</c:v>
                </c:pt>
                <c:pt idx="126">
                  <c:v>8.4600000000000009</c:v>
                </c:pt>
                <c:pt idx="128">
                  <c:v>17.300000000000004</c:v>
                </c:pt>
                <c:pt idx="131">
                  <c:v>22.709999999999994</c:v>
                </c:pt>
                <c:pt idx="132">
                  <c:v>28.910000000000004</c:v>
                </c:pt>
                <c:pt idx="133">
                  <c:v>22.519999999999996</c:v>
                </c:pt>
                <c:pt idx="135">
                  <c:v>25.53</c:v>
                </c:pt>
                <c:pt idx="136">
                  <c:v>7.7100000000000009</c:v>
                </c:pt>
                <c:pt idx="138">
                  <c:v>15.790000000000006</c:v>
                </c:pt>
                <c:pt idx="141">
                  <c:v>15.770000000000003</c:v>
                </c:pt>
                <c:pt idx="142">
                  <c:v>22.759999999999991</c:v>
                </c:pt>
                <c:pt idx="143">
                  <c:v>22.699999999999996</c:v>
                </c:pt>
                <c:pt idx="144">
                  <c:v>26.300000000000004</c:v>
                </c:pt>
                <c:pt idx="151">
                  <c:v>29.35</c:v>
                </c:pt>
                <c:pt idx="152">
                  <c:v>23.089999999999996</c:v>
                </c:pt>
                <c:pt idx="155">
                  <c:v>32.629999999999995</c:v>
                </c:pt>
                <c:pt idx="157">
                  <c:v>40.619999999999997</c:v>
                </c:pt>
                <c:pt idx="159">
                  <c:v>29.979999999999997</c:v>
                </c:pt>
                <c:pt idx="162">
                  <c:v>19.689999999999998</c:v>
                </c:pt>
                <c:pt idx="164">
                  <c:v>14.439999999999998</c:v>
                </c:pt>
                <c:pt idx="166">
                  <c:v>27.21</c:v>
                </c:pt>
                <c:pt idx="171">
                  <c:v>8.1699999999999946</c:v>
                </c:pt>
                <c:pt idx="172">
                  <c:v>11.89</c:v>
                </c:pt>
                <c:pt idx="173">
                  <c:v>18.019999999999996</c:v>
                </c:pt>
                <c:pt idx="174">
                  <c:v>6.0999999999999943</c:v>
                </c:pt>
                <c:pt idx="175">
                  <c:v>4.6400000000000006</c:v>
                </c:pt>
                <c:pt idx="177">
                  <c:v>5.3700000000000045</c:v>
                </c:pt>
                <c:pt idx="179">
                  <c:v>7.5600000000000023</c:v>
                </c:pt>
                <c:pt idx="181">
                  <c:v>8.64</c:v>
                </c:pt>
                <c:pt idx="183">
                  <c:v>16.53</c:v>
                </c:pt>
                <c:pt idx="185">
                  <c:v>11.850000000000001</c:v>
                </c:pt>
                <c:pt idx="186">
                  <c:v>15.899999999999999</c:v>
                </c:pt>
                <c:pt idx="188">
                  <c:v>11.64</c:v>
                </c:pt>
                <c:pt idx="192">
                  <c:v>9.9599999999999937</c:v>
                </c:pt>
                <c:pt idx="193">
                  <c:v>42.63</c:v>
                </c:pt>
                <c:pt idx="197">
                  <c:v>19.980000000000004</c:v>
                </c:pt>
                <c:pt idx="199">
                  <c:v>23.939999999999998</c:v>
                </c:pt>
                <c:pt idx="200">
                  <c:v>20.989999999999995</c:v>
                </c:pt>
                <c:pt idx="204">
                  <c:v>8.8999999999999986</c:v>
                </c:pt>
                <c:pt idx="206">
                  <c:v>21.990000000000002</c:v>
                </c:pt>
                <c:pt idx="207">
                  <c:v>29.79</c:v>
                </c:pt>
                <c:pt idx="208">
                  <c:v>17.009999999999998</c:v>
                </c:pt>
                <c:pt idx="210">
                  <c:v>18.670000000000002</c:v>
                </c:pt>
                <c:pt idx="213">
                  <c:v>21.860000000000007</c:v>
                </c:pt>
                <c:pt idx="214">
                  <c:v>27.36</c:v>
                </c:pt>
                <c:pt idx="217">
                  <c:v>18.25</c:v>
                </c:pt>
                <c:pt idx="220">
                  <c:v>22.759999999999998</c:v>
                </c:pt>
                <c:pt idx="223">
                  <c:v>24.490000000000002</c:v>
                </c:pt>
                <c:pt idx="224">
                  <c:v>24.340000000000003</c:v>
                </c:pt>
                <c:pt idx="233">
                  <c:v>8.240000000000002</c:v>
                </c:pt>
                <c:pt idx="234">
                  <c:v>5.2999999999999972</c:v>
                </c:pt>
                <c:pt idx="236">
                  <c:v>8.1200000000000045</c:v>
                </c:pt>
                <c:pt idx="237">
                  <c:v>3.9699999999999989</c:v>
                </c:pt>
                <c:pt idx="239">
                  <c:v>8.8699999999999974</c:v>
                </c:pt>
                <c:pt idx="242">
                  <c:v>12.380000000000003</c:v>
                </c:pt>
                <c:pt idx="245">
                  <c:v>9.0399999999999991</c:v>
                </c:pt>
                <c:pt idx="248">
                  <c:v>26.650000000000006</c:v>
                </c:pt>
                <c:pt idx="250">
                  <c:v>28.240000000000009</c:v>
                </c:pt>
                <c:pt idx="252">
                  <c:v>7.6800000000000068</c:v>
                </c:pt>
                <c:pt idx="255">
                  <c:v>5.5399999999999991</c:v>
                </c:pt>
                <c:pt idx="256">
                  <c:v>25.009999999999998</c:v>
                </c:pt>
                <c:pt idx="257">
                  <c:v>9.1699999999999946</c:v>
                </c:pt>
                <c:pt idx="259">
                  <c:v>23.650000000000006</c:v>
                </c:pt>
                <c:pt idx="261">
                  <c:v>10.61</c:v>
                </c:pt>
                <c:pt idx="263">
                  <c:v>6.75</c:v>
                </c:pt>
                <c:pt idx="266">
                  <c:v>24.08</c:v>
                </c:pt>
                <c:pt idx="268">
                  <c:v>7.43</c:v>
                </c:pt>
                <c:pt idx="270">
                  <c:v>6.8699999999999974</c:v>
                </c:pt>
                <c:pt idx="271">
                  <c:v>6.529999999999994</c:v>
                </c:pt>
                <c:pt idx="272">
                  <c:v>9.279999999999994</c:v>
                </c:pt>
                <c:pt idx="275">
                  <c:v>11.450000000000003</c:v>
                </c:pt>
                <c:pt idx="279">
                  <c:v>6.259999999999998</c:v>
                </c:pt>
                <c:pt idx="284">
                  <c:v>5.9600000000000009</c:v>
                </c:pt>
                <c:pt idx="285">
                  <c:v>9.6899999999999977</c:v>
                </c:pt>
                <c:pt idx="288">
                  <c:v>6.43</c:v>
                </c:pt>
                <c:pt idx="292">
                  <c:v>7.1300000000000026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36-4D8F-9F42-DCE39ADDB2C0}"/>
            </c:ext>
          </c:extLst>
        </c:ser>
        <c:ser>
          <c:idx val="10"/>
          <c:order val="10"/>
          <c:tx>
            <c:strRef>
              <c:f>全车数据表!$CY$1:$CY$2</c:f>
              <c:strCache>
                <c:ptCount val="2"/>
                <c:pt idx="0">
                  <c:v>增量</c:v>
                </c:pt>
                <c:pt idx="1">
                  <c:v>氮气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全车数据表!$CY$3:$CY$307</c:f>
              <c:numCache>
                <c:formatCode>0.00_ </c:formatCode>
                <c:ptCount val="305"/>
                <c:pt idx="0">
                  <c:v>13.39</c:v>
                </c:pt>
                <c:pt idx="1">
                  <c:v>12.399999999999999</c:v>
                </c:pt>
                <c:pt idx="2">
                  <c:v>14.759999999999998</c:v>
                </c:pt>
                <c:pt idx="3">
                  <c:v>16.759999999999998</c:v>
                </c:pt>
                <c:pt idx="4">
                  <c:v>25.219999999999992</c:v>
                </c:pt>
                <c:pt idx="6">
                  <c:v>19.619999999999997</c:v>
                </c:pt>
                <c:pt idx="7">
                  <c:v>20.739999999999995</c:v>
                </c:pt>
                <c:pt idx="8">
                  <c:v>11.630000000000003</c:v>
                </c:pt>
                <c:pt idx="10">
                  <c:v>19.97</c:v>
                </c:pt>
                <c:pt idx="11">
                  <c:v>18.549999999999997</c:v>
                </c:pt>
                <c:pt idx="14">
                  <c:v>20.880000000000003</c:v>
                </c:pt>
                <c:pt idx="15">
                  <c:v>20.030000000000008</c:v>
                </c:pt>
                <c:pt idx="16">
                  <c:v>24.889999999999993</c:v>
                </c:pt>
                <c:pt idx="19">
                  <c:v>18.549999999999997</c:v>
                </c:pt>
                <c:pt idx="21">
                  <c:v>20.200000000000003</c:v>
                </c:pt>
                <c:pt idx="24">
                  <c:v>16.369999999999997</c:v>
                </c:pt>
                <c:pt idx="27">
                  <c:v>26.099999999999994</c:v>
                </c:pt>
                <c:pt idx="28">
                  <c:v>19.22</c:v>
                </c:pt>
                <c:pt idx="29">
                  <c:v>20.470000000000002</c:v>
                </c:pt>
                <c:pt idx="30">
                  <c:v>31.19</c:v>
                </c:pt>
                <c:pt idx="31">
                  <c:v>19.55</c:v>
                </c:pt>
                <c:pt idx="34">
                  <c:v>18.380000000000003</c:v>
                </c:pt>
                <c:pt idx="36">
                  <c:v>23.399999999999995</c:v>
                </c:pt>
                <c:pt idx="42">
                  <c:v>23.160000000000004</c:v>
                </c:pt>
                <c:pt idx="43">
                  <c:v>11.32</c:v>
                </c:pt>
                <c:pt idx="45">
                  <c:v>22.379999999999995</c:v>
                </c:pt>
                <c:pt idx="46">
                  <c:v>10.729999999999997</c:v>
                </c:pt>
                <c:pt idx="47">
                  <c:v>14.699999999999996</c:v>
                </c:pt>
                <c:pt idx="48">
                  <c:v>13.899999999999999</c:v>
                </c:pt>
                <c:pt idx="49">
                  <c:v>17.47</c:v>
                </c:pt>
                <c:pt idx="54">
                  <c:v>17.989999999999995</c:v>
                </c:pt>
                <c:pt idx="56">
                  <c:v>20.65</c:v>
                </c:pt>
                <c:pt idx="57">
                  <c:v>16.540000000000006</c:v>
                </c:pt>
                <c:pt idx="59">
                  <c:v>17.309999999999995</c:v>
                </c:pt>
                <c:pt idx="61">
                  <c:v>17.850000000000001</c:v>
                </c:pt>
                <c:pt idx="62">
                  <c:v>21.379999999999995</c:v>
                </c:pt>
                <c:pt idx="68">
                  <c:v>28.49</c:v>
                </c:pt>
                <c:pt idx="71">
                  <c:v>23.25</c:v>
                </c:pt>
                <c:pt idx="73">
                  <c:v>17.410000000000004</c:v>
                </c:pt>
                <c:pt idx="75">
                  <c:v>17.980000000000004</c:v>
                </c:pt>
                <c:pt idx="76">
                  <c:v>17.159999999999997</c:v>
                </c:pt>
                <c:pt idx="78">
                  <c:v>19.630000000000003</c:v>
                </c:pt>
                <c:pt idx="81">
                  <c:v>26.519999999999996</c:v>
                </c:pt>
                <c:pt idx="83">
                  <c:v>15.849999999999994</c:v>
                </c:pt>
                <c:pt idx="86">
                  <c:v>21.130000000000003</c:v>
                </c:pt>
                <c:pt idx="89">
                  <c:v>22.03</c:v>
                </c:pt>
                <c:pt idx="92">
                  <c:v>21.29</c:v>
                </c:pt>
                <c:pt idx="98">
                  <c:v>13.649999999999999</c:v>
                </c:pt>
                <c:pt idx="99">
                  <c:v>11.479999999999997</c:v>
                </c:pt>
                <c:pt idx="100">
                  <c:v>15.809999999999995</c:v>
                </c:pt>
                <c:pt idx="102">
                  <c:v>13.660000000000004</c:v>
                </c:pt>
                <c:pt idx="103">
                  <c:v>13.019999999999996</c:v>
                </c:pt>
                <c:pt idx="104">
                  <c:v>16.200000000000003</c:v>
                </c:pt>
                <c:pt idx="105">
                  <c:v>10.139999999999993</c:v>
                </c:pt>
                <c:pt idx="107">
                  <c:v>15.399999999999999</c:v>
                </c:pt>
                <c:pt idx="110">
                  <c:v>10.420000000000002</c:v>
                </c:pt>
                <c:pt idx="112">
                  <c:v>18.759999999999998</c:v>
                </c:pt>
                <c:pt idx="114">
                  <c:v>15.280000000000001</c:v>
                </c:pt>
                <c:pt idx="117">
                  <c:v>9.4300000000000068</c:v>
                </c:pt>
                <c:pt idx="121">
                  <c:v>12.43</c:v>
                </c:pt>
                <c:pt idx="126">
                  <c:v>10.570000000000007</c:v>
                </c:pt>
                <c:pt idx="128">
                  <c:v>23.29</c:v>
                </c:pt>
                <c:pt idx="131">
                  <c:v>14.13000000000001</c:v>
                </c:pt>
                <c:pt idx="132">
                  <c:v>18.049999999999997</c:v>
                </c:pt>
                <c:pt idx="133">
                  <c:v>19.249999999999993</c:v>
                </c:pt>
                <c:pt idx="135">
                  <c:v>18.03</c:v>
                </c:pt>
                <c:pt idx="136">
                  <c:v>17.950000000000003</c:v>
                </c:pt>
                <c:pt idx="138">
                  <c:v>11.380000000000003</c:v>
                </c:pt>
                <c:pt idx="141">
                  <c:v>13</c:v>
                </c:pt>
                <c:pt idx="142">
                  <c:v>24.610000000000007</c:v>
                </c:pt>
                <c:pt idx="143">
                  <c:v>22.349999999999994</c:v>
                </c:pt>
                <c:pt idx="144">
                  <c:v>27.410000000000004</c:v>
                </c:pt>
                <c:pt idx="151">
                  <c:v>30.490000000000009</c:v>
                </c:pt>
                <c:pt idx="152">
                  <c:v>22.589999999999996</c:v>
                </c:pt>
                <c:pt idx="155">
                  <c:v>27.019999999999996</c:v>
                </c:pt>
                <c:pt idx="157">
                  <c:v>34.04</c:v>
                </c:pt>
                <c:pt idx="159">
                  <c:v>26.430000000000007</c:v>
                </c:pt>
                <c:pt idx="162">
                  <c:v>20.78</c:v>
                </c:pt>
                <c:pt idx="164">
                  <c:v>18.360000000000007</c:v>
                </c:pt>
                <c:pt idx="166">
                  <c:v>24.43</c:v>
                </c:pt>
                <c:pt idx="171">
                  <c:v>14.460000000000008</c:v>
                </c:pt>
                <c:pt idx="172">
                  <c:v>17.36</c:v>
                </c:pt>
                <c:pt idx="173">
                  <c:v>19.040000000000006</c:v>
                </c:pt>
                <c:pt idx="174">
                  <c:v>15.740000000000009</c:v>
                </c:pt>
                <c:pt idx="175">
                  <c:v>10.919999999999995</c:v>
                </c:pt>
                <c:pt idx="177">
                  <c:v>8.480000000000004</c:v>
                </c:pt>
                <c:pt idx="179">
                  <c:v>9.1499999999999986</c:v>
                </c:pt>
                <c:pt idx="181">
                  <c:v>10.739999999999995</c:v>
                </c:pt>
                <c:pt idx="183">
                  <c:v>13.71</c:v>
                </c:pt>
                <c:pt idx="185">
                  <c:v>16.579999999999998</c:v>
                </c:pt>
                <c:pt idx="186">
                  <c:v>16.850000000000001</c:v>
                </c:pt>
                <c:pt idx="188">
                  <c:v>13.749999999999993</c:v>
                </c:pt>
                <c:pt idx="192">
                  <c:v>13.659999999999997</c:v>
                </c:pt>
                <c:pt idx="193">
                  <c:v>25.870000000000005</c:v>
                </c:pt>
                <c:pt idx="197">
                  <c:v>17.369999999999997</c:v>
                </c:pt>
                <c:pt idx="199">
                  <c:v>14.939999999999998</c:v>
                </c:pt>
                <c:pt idx="200">
                  <c:v>24.53</c:v>
                </c:pt>
                <c:pt idx="204">
                  <c:v>17.120000000000005</c:v>
                </c:pt>
                <c:pt idx="206">
                  <c:v>22.059999999999995</c:v>
                </c:pt>
                <c:pt idx="207">
                  <c:v>24.010000000000005</c:v>
                </c:pt>
                <c:pt idx="208">
                  <c:v>13.64</c:v>
                </c:pt>
                <c:pt idx="210">
                  <c:v>17.52000000000001</c:v>
                </c:pt>
                <c:pt idx="213">
                  <c:v>21.449999999999996</c:v>
                </c:pt>
                <c:pt idx="214">
                  <c:v>26.140000000000008</c:v>
                </c:pt>
                <c:pt idx="217">
                  <c:v>17.189999999999998</c:v>
                </c:pt>
                <c:pt idx="220">
                  <c:v>23.040000000000006</c:v>
                </c:pt>
                <c:pt idx="223">
                  <c:v>15.64</c:v>
                </c:pt>
                <c:pt idx="224">
                  <c:v>19.410000000000004</c:v>
                </c:pt>
                <c:pt idx="233">
                  <c:v>8.4100000000000037</c:v>
                </c:pt>
                <c:pt idx="234">
                  <c:v>7.4300000000000068</c:v>
                </c:pt>
                <c:pt idx="236">
                  <c:v>12.049999999999997</c:v>
                </c:pt>
                <c:pt idx="237">
                  <c:v>18.47</c:v>
                </c:pt>
                <c:pt idx="239">
                  <c:v>17.280000000000008</c:v>
                </c:pt>
                <c:pt idx="242">
                  <c:v>6.039999999999992</c:v>
                </c:pt>
                <c:pt idx="245">
                  <c:v>9.5</c:v>
                </c:pt>
                <c:pt idx="248">
                  <c:v>20.260000000000005</c:v>
                </c:pt>
                <c:pt idx="250">
                  <c:v>25.18</c:v>
                </c:pt>
                <c:pt idx="252">
                  <c:v>14.500000000000007</c:v>
                </c:pt>
                <c:pt idx="255">
                  <c:v>7.6299999999999955</c:v>
                </c:pt>
                <c:pt idx="256">
                  <c:v>18.730000000000004</c:v>
                </c:pt>
                <c:pt idx="257">
                  <c:v>16.339999999999996</c:v>
                </c:pt>
                <c:pt idx="259">
                  <c:v>23.500000000000007</c:v>
                </c:pt>
                <c:pt idx="261">
                  <c:v>20.240000000000002</c:v>
                </c:pt>
                <c:pt idx="263">
                  <c:v>9.1299999999999955</c:v>
                </c:pt>
                <c:pt idx="266">
                  <c:v>12.14</c:v>
                </c:pt>
                <c:pt idx="268">
                  <c:v>14.550000000000004</c:v>
                </c:pt>
                <c:pt idx="270">
                  <c:v>10.300000000000004</c:v>
                </c:pt>
                <c:pt idx="271">
                  <c:v>30.319999999999993</c:v>
                </c:pt>
                <c:pt idx="272">
                  <c:v>16.919999999999995</c:v>
                </c:pt>
                <c:pt idx="275">
                  <c:v>15.420000000000002</c:v>
                </c:pt>
                <c:pt idx="279">
                  <c:v>15.669999999999995</c:v>
                </c:pt>
                <c:pt idx="284">
                  <c:v>15.600000000000001</c:v>
                </c:pt>
                <c:pt idx="285">
                  <c:v>18.89</c:v>
                </c:pt>
                <c:pt idx="288">
                  <c:v>23.32</c:v>
                </c:pt>
                <c:pt idx="292">
                  <c:v>19.79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36-4D8F-9F42-DCE39ADDB2C0}"/>
            </c:ext>
          </c:extLst>
        </c:ser>
        <c:ser>
          <c:idx val="11"/>
          <c:order val="11"/>
          <c:tx>
            <c:strRef>
              <c:f>全车数据表!$CZ$1:$CZ$2</c:f>
              <c:strCache>
                <c:ptCount val="2"/>
                <c:pt idx="0">
                  <c:v>增量</c:v>
                </c:pt>
                <c:pt idx="1">
                  <c:v>伪离散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全车数据表!$CZ$3:$CZ$307</c:f>
              <c:numCache>
                <c:formatCode>0.00_ </c:formatCode>
                <c:ptCount val="305"/>
                <c:pt idx="0">
                  <c:v>53.610000000000028</c:v>
                </c:pt>
                <c:pt idx="1">
                  <c:v>47.870000000000005</c:v>
                </c:pt>
                <c:pt idx="2">
                  <c:v>54.490000000000023</c:v>
                </c:pt>
                <c:pt idx="3">
                  <c:v>72.47</c:v>
                </c:pt>
                <c:pt idx="4">
                  <c:v>86.589999999999989</c:v>
                </c:pt>
                <c:pt idx="6">
                  <c:v>66.899999999999991</c:v>
                </c:pt>
                <c:pt idx="7">
                  <c:v>93.59</c:v>
                </c:pt>
                <c:pt idx="8">
                  <c:v>45.330000000000005</c:v>
                </c:pt>
                <c:pt idx="10">
                  <c:v>91.78</c:v>
                </c:pt>
                <c:pt idx="11">
                  <c:v>95.42</c:v>
                </c:pt>
                <c:pt idx="14">
                  <c:v>66.20999999999998</c:v>
                </c:pt>
                <c:pt idx="15">
                  <c:v>86.539999999999992</c:v>
                </c:pt>
                <c:pt idx="16">
                  <c:v>112.31</c:v>
                </c:pt>
                <c:pt idx="19">
                  <c:v>63.999999999999972</c:v>
                </c:pt>
                <c:pt idx="21">
                  <c:v>56.040000000000035</c:v>
                </c:pt>
                <c:pt idx="24">
                  <c:v>66.209999999999994</c:v>
                </c:pt>
                <c:pt idx="27">
                  <c:v>77.650000000000006</c:v>
                </c:pt>
                <c:pt idx="28">
                  <c:v>70.639999999999986</c:v>
                </c:pt>
                <c:pt idx="29">
                  <c:v>50.649999999999991</c:v>
                </c:pt>
                <c:pt idx="30">
                  <c:v>82.570000000000007</c:v>
                </c:pt>
                <c:pt idx="31">
                  <c:v>58.959999999999994</c:v>
                </c:pt>
                <c:pt idx="34">
                  <c:v>48.040000000000042</c:v>
                </c:pt>
                <c:pt idx="36">
                  <c:v>64.649999999999991</c:v>
                </c:pt>
                <c:pt idx="42">
                  <c:v>61.070000000000029</c:v>
                </c:pt>
                <c:pt idx="43">
                  <c:v>45.069999999999972</c:v>
                </c:pt>
                <c:pt idx="45">
                  <c:v>83.419999999999987</c:v>
                </c:pt>
                <c:pt idx="46">
                  <c:v>44.769999999999982</c:v>
                </c:pt>
                <c:pt idx="47">
                  <c:v>46.699999999999974</c:v>
                </c:pt>
                <c:pt idx="48">
                  <c:v>50.61</c:v>
                </c:pt>
                <c:pt idx="49">
                  <c:v>67.610000000000014</c:v>
                </c:pt>
                <c:pt idx="54">
                  <c:v>76.099999999999966</c:v>
                </c:pt>
                <c:pt idx="56">
                  <c:v>65.839999999999975</c:v>
                </c:pt>
                <c:pt idx="57">
                  <c:v>63.050000000000011</c:v>
                </c:pt>
                <c:pt idx="59">
                  <c:v>62.28</c:v>
                </c:pt>
                <c:pt idx="61">
                  <c:v>58.819999999999993</c:v>
                </c:pt>
                <c:pt idx="62">
                  <c:v>78.16</c:v>
                </c:pt>
                <c:pt idx="68">
                  <c:v>80.47999999999999</c:v>
                </c:pt>
                <c:pt idx="71">
                  <c:v>65.190000000000012</c:v>
                </c:pt>
                <c:pt idx="73">
                  <c:v>66.900000000000006</c:v>
                </c:pt>
                <c:pt idx="75">
                  <c:v>73.029999999999973</c:v>
                </c:pt>
                <c:pt idx="76">
                  <c:v>48.910000000000004</c:v>
                </c:pt>
                <c:pt idx="78">
                  <c:v>68.749999999999986</c:v>
                </c:pt>
                <c:pt idx="81">
                  <c:v>88.06</c:v>
                </c:pt>
                <c:pt idx="83">
                  <c:v>54.959999999999987</c:v>
                </c:pt>
                <c:pt idx="86">
                  <c:v>73.09</c:v>
                </c:pt>
                <c:pt idx="89">
                  <c:v>56.530000000000022</c:v>
                </c:pt>
                <c:pt idx="92">
                  <c:v>71.509999999999991</c:v>
                </c:pt>
                <c:pt idx="98">
                  <c:v>41.52</c:v>
                </c:pt>
                <c:pt idx="99">
                  <c:v>42.760000000000019</c:v>
                </c:pt>
                <c:pt idx="100">
                  <c:v>49.609999999999992</c:v>
                </c:pt>
                <c:pt idx="102">
                  <c:v>41.409999999999982</c:v>
                </c:pt>
                <c:pt idx="103">
                  <c:v>49.870000000000012</c:v>
                </c:pt>
                <c:pt idx="104">
                  <c:v>44.29000000000002</c:v>
                </c:pt>
                <c:pt idx="105">
                  <c:v>42.840000000000018</c:v>
                </c:pt>
                <c:pt idx="107">
                  <c:v>49.529999999999987</c:v>
                </c:pt>
                <c:pt idx="110">
                  <c:v>42.57</c:v>
                </c:pt>
                <c:pt idx="112">
                  <c:v>65.12</c:v>
                </c:pt>
                <c:pt idx="114">
                  <c:v>45.54</c:v>
                </c:pt>
                <c:pt idx="117">
                  <c:v>40.650000000000027</c:v>
                </c:pt>
                <c:pt idx="121">
                  <c:v>43.920000000000009</c:v>
                </c:pt>
                <c:pt idx="126">
                  <c:v>44.01</c:v>
                </c:pt>
                <c:pt idx="128">
                  <c:v>60.530000000000015</c:v>
                </c:pt>
                <c:pt idx="131">
                  <c:v>62.989999999999995</c:v>
                </c:pt>
                <c:pt idx="132">
                  <c:v>71.820000000000022</c:v>
                </c:pt>
                <c:pt idx="133">
                  <c:v>67.330000000000013</c:v>
                </c:pt>
                <c:pt idx="135">
                  <c:v>65.810000000000016</c:v>
                </c:pt>
                <c:pt idx="136">
                  <c:v>50.530000000000051</c:v>
                </c:pt>
                <c:pt idx="138">
                  <c:v>50.110000000000021</c:v>
                </c:pt>
                <c:pt idx="141">
                  <c:v>50.190000000000019</c:v>
                </c:pt>
                <c:pt idx="142">
                  <c:v>77.250000000000028</c:v>
                </c:pt>
                <c:pt idx="143">
                  <c:v>71.209999999999951</c:v>
                </c:pt>
                <c:pt idx="144">
                  <c:v>85.16</c:v>
                </c:pt>
                <c:pt idx="151">
                  <c:v>91.050000000000011</c:v>
                </c:pt>
                <c:pt idx="152">
                  <c:v>73.650000000000006</c:v>
                </c:pt>
                <c:pt idx="155">
                  <c:v>87.629999999999967</c:v>
                </c:pt>
                <c:pt idx="157">
                  <c:v>116.69999999999996</c:v>
                </c:pt>
                <c:pt idx="159">
                  <c:v>87.37</c:v>
                </c:pt>
                <c:pt idx="162">
                  <c:v>66.710000000000022</c:v>
                </c:pt>
                <c:pt idx="164">
                  <c:v>54.87000000000004</c:v>
                </c:pt>
                <c:pt idx="166">
                  <c:v>75.72</c:v>
                </c:pt>
                <c:pt idx="171">
                  <c:v>43.830000000000005</c:v>
                </c:pt>
                <c:pt idx="172">
                  <c:v>51.279999999999987</c:v>
                </c:pt>
                <c:pt idx="173">
                  <c:v>57.490000000000023</c:v>
                </c:pt>
                <c:pt idx="174">
                  <c:v>45.950000000000017</c:v>
                </c:pt>
                <c:pt idx="175">
                  <c:v>36.389999999999993</c:v>
                </c:pt>
                <c:pt idx="177">
                  <c:v>35.680000000000035</c:v>
                </c:pt>
                <c:pt idx="179">
                  <c:v>40.150000000000027</c:v>
                </c:pt>
                <c:pt idx="181">
                  <c:v>43.309999999999974</c:v>
                </c:pt>
                <c:pt idx="183">
                  <c:v>51.070000000000014</c:v>
                </c:pt>
                <c:pt idx="185">
                  <c:v>50.059999999999981</c:v>
                </c:pt>
                <c:pt idx="186">
                  <c:v>56.789999999999992</c:v>
                </c:pt>
                <c:pt idx="188">
                  <c:v>50.62</c:v>
                </c:pt>
                <c:pt idx="192">
                  <c:v>47.449999999999974</c:v>
                </c:pt>
                <c:pt idx="193">
                  <c:v>98.039999999999992</c:v>
                </c:pt>
                <c:pt idx="197">
                  <c:v>66.579999999999984</c:v>
                </c:pt>
                <c:pt idx="199">
                  <c:v>59.510000000000005</c:v>
                </c:pt>
                <c:pt idx="200">
                  <c:v>64.15000000000002</c:v>
                </c:pt>
                <c:pt idx="204">
                  <c:v>47.749999999999993</c:v>
                </c:pt>
                <c:pt idx="206">
                  <c:v>63.479999999999976</c:v>
                </c:pt>
                <c:pt idx="207">
                  <c:v>79.539999999999992</c:v>
                </c:pt>
                <c:pt idx="208">
                  <c:v>54.889999999999979</c:v>
                </c:pt>
                <c:pt idx="210">
                  <c:v>55.520000000000039</c:v>
                </c:pt>
                <c:pt idx="213">
                  <c:v>67.539999999999992</c:v>
                </c:pt>
                <c:pt idx="214">
                  <c:v>82.94</c:v>
                </c:pt>
                <c:pt idx="217">
                  <c:v>60.36999999999999</c:v>
                </c:pt>
                <c:pt idx="220">
                  <c:v>68.430000000000035</c:v>
                </c:pt>
                <c:pt idx="223">
                  <c:v>68.349999999999994</c:v>
                </c:pt>
                <c:pt idx="224">
                  <c:v>69.88</c:v>
                </c:pt>
                <c:pt idx="233">
                  <c:v>36.22999999999999</c:v>
                </c:pt>
                <c:pt idx="234">
                  <c:v>33.130000000000038</c:v>
                </c:pt>
                <c:pt idx="236">
                  <c:v>37.549999999999983</c:v>
                </c:pt>
                <c:pt idx="237">
                  <c:v>40.620000000000005</c:v>
                </c:pt>
                <c:pt idx="239">
                  <c:v>48.649999999999991</c:v>
                </c:pt>
                <c:pt idx="242">
                  <c:v>40.89999999999997</c:v>
                </c:pt>
                <c:pt idx="245">
                  <c:v>41.319999999999986</c:v>
                </c:pt>
                <c:pt idx="248">
                  <c:v>71.639999999999986</c:v>
                </c:pt>
                <c:pt idx="250">
                  <c:v>80.22999999999999</c:v>
                </c:pt>
                <c:pt idx="252">
                  <c:v>40.260000000000012</c:v>
                </c:pt>
                <c:pt idx="255">
                  <c:v>31.559999999999967</c:v>
                </c:pt>
                <c:pt idx="256">
                  <c:v>69.239999999999981</c:v>
                </c:pt>
                <c:pt idx="257">
                  <c:v>48.199999999999989</c:v>
                </c:pt>
                <c:pt idx="259">
                  <c:v>72.140000000000015</c:v>
                </c:pt>
                <c:pt idx="261">
                  <c:v>52.659999999999989</c:v>
                </c:pt>
                <c:pt idx="263">
                  <c:v>37.770000000000039</c:v>
                </c:pt>
                <c:pt idx="266">
                  <c:v>61.620000000000019</c:v>
                </c:pt>
                <c:pt idx="268">
                  <c:v>46.930000000000021</c:v>
                </c:pt>
                <c:pt idx="270">
                  <c:v>47.469999999999985</c:v>
                </c:pt>
                <c:pt idx="271">
                  <c:v>58.029999999999994</c:v>
                </c:pt>
                <c:pt idx="272">
                  <c:v>49.499999999999986</c:v>
                </c:pt>
                <c:pt idx="275">
                  <c:v>43.269999999999996</c:v>
                </c:pt>
                <c:pt idx="279">
                  <c:v>39.800000000000011</c:v>
                </c:pt>
                <c:pt idx="284">
                  <c:v>42.67</c:v>
                </c:pt>
                <c:pt idx="285">
                  <c:v>43.620000000000019</c:v>
                </c:pt>
                <c:pt idx="288">
                  <c:v>45.260000000000019</c:v>
                </c:pt>
                <c:pt idx="292">
                  <c:v>56.809999999999974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36-4D8F-9F42-DCE39ADDB2C0}"/>
            </c:ext>
          </c:extLst>
        </c:ser>
        <c:ser>
          <c:idx val="12"/>
          <c:order val="12"/>
          <c:tx>
            <c:strRef>
              <c:f>全车数据表!$DA$1:$DA$2</c:f>
              <c:strCache>
                <c:ptCount val="2"/>
                <c:pt idx="0">
                  <c:v>增量</c:v>
                </c:pt>
                <c:pt idx="1">
                  <c:v>离散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epic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全车数据表!$DA$3:$DA$307</c:f>
              <c:numCache>
                <c:formatCode>0.00_ </c:formatCode>
                <c:ptCount val="305"/>
                <c:pt idx="0">
                  <c:v>54.137400000000021</c:v>
                </c:pt>
                <c:pt idx="1">
                  <c:v>48.706299999999999</c:v>
                </c:pt>
                <c:pt idx="2">
                  <c:v>56.630900000000011</c:v>
                </c:pt>
                <c:pt idx="3">
                  <c:v>70.431499999999986</c:v>
                </c:pt>
                <c:pt idx="4">
                  <c:v>94.958899999999986</c:v>
                </c:pt>
                <c:pt idx="6">
                  <c:v>69.682199999999995</c:v>
                </c:pt>
                <c:pt idx="7">
                  <c:v>102.86009999999997</c:v>
                </c:pt>
                <c:pt idx="8">
                  <c:v>46.125599999999991</c:v>
                </c:pt>
                <c:pt idx="10">
                  <c:v>93.102499999999992</c:v>
                </c:pt>
                <c:pt idx="11">
                  <c:v>100.77849999999999</c:v>
                </c:pt>
                <c:pt idx="14">
                  <c:v>70.24669999999999</c:v>
                </c:pt>
                <c:pt idx="15">
                  <c:v>80.002499999999998</c:v>
                </c:pt>
                <c:pt idx="16">
                  <c:v>115.58879999999999</c:v>
                </c:pt>
                <c:pt idx="19">
                  <c:v>62.042699999999982</c:v>
                </c:pt>
                <c:pt idx="21">
                  <c:v>63.603600000000014</c:v>
                </c:pt>
                <c:pt idx="24">
                  <c:v>73.117999999999995</c:v>
                </c:pt>
                <c:pt idx="27">
                  <c:v>86.27030000000002</c:v>
                </c:pt>
                <c:pt idx="28">
                  <c:v>72.696999999999974</c:v>
                </c:pt>
                <c:pt idx="29">
                  <c:v>50.051600000000008</c:v>
                </c:pt>
                <c:pt idx="30">
                  <c:v>90.727399999999989</c:v>
                </c:pt>
                <c:pt idx="31">
                  <c:v>63.047299999999993</c:v>
                </c:pt>
                <c:pt idx="34">
                  <c:v>53.216600000000021</c:v>
                </c:pt>
                <c:pt idx="36">
                  <c:v>71.971299999999999</c:v>
                </c:pt>
                <c:pt idx="42">
                  <c:v>63.947500000000019</c:v>
                </c:pt>
                <c:pt idx="43">
                  <c:v>44.912899999999986</c:v>
                </c:pt>
                <c:pt idx="45">
                  <c:v>89.936399999999992</c:v>
                </c:pt>
                <c:pt idx="46">
                  <c:v>43.752599999999987</c:v>
                </c:pt>
                <c:pt idx="47">
                  <c:v>42.696799999999996</c:v>
                </c:pt>
                <c:pt idx="48">
                  <c:v>46.7697</c:v>
                </c:pt>
                <c:pt idx="49">
                  <c:v>72.049200000000013</c:v>
                </c:pt>
                <c:pt idx="54">
                  <c:v>78.850899999999967</c:v>
                </c:pt>
                <c:pt idx="56">
                  <c:v>70.430099999999968</c:v>
                </c:pt>
                <c:pt idx="57">
                  <c:v>65.992900000000006</c:v>
                </c:pt>
                <c:pt idx="59">
                  <c:v>65.982299999999981</c:v>
                </c:pt>
                <c:pt idx="61">
                  <c:v>60.313499999999991</c:v>
                </c:pt>
                <c:pt idx="62">
                  <c:v>75.359400000000008</c:v>
                </c:pt>
                <c:pt idx="68">
                  <c:v>85.663100000000014</c:v>
                </c:pt>
                <c:pt idx="71">
                  <c:v>69.769799999999989</c:v>
                </c:pt>
                <c:pt idx="73">
                  <c:v>67.505099999999999</c:v>
                </c:pt>
                <c:pt idx="75">
                  <c:v>77.839699999999993</c:v>
                </c:pt>
                <c:pt idx="76">
                  <c:v>53.379700000000014</c:v>
                </c:pt>
                <c:pt idx="78">
                  <c:v>71.791600000000003</c:v>
                </c:pt>
                <c:pt idx="81">
                  <c:v>95.694599999999994</c:v>
                </c:pt>
                <c:pt idx="83">
                  <c:v>57.072499999999991</c:v>
                </c:pt>
                <c:pt idx="86">
                  <c:v>78.054800000000014</c:v>
                </c:pt>
                <c:pt idx="89">
                  <c:v>61.927000000000007</c:v>
                </c:pt>
                <c:pt idx="92">
                  <c:v>76.838000000000008</c:v>
                </c:pt>
                <c:pt idx="98">
                  <c:v>39.269299999999987</c:v>
                </c:pt>
                <c:pt idx="99">
                  <c:v>39.6248</c:v>
                </c:pt>
                <c:pt idx="100">
                  <c:v>48.527799999999985</c:v>
                </c:pt>
                <c:pt idx="102">
                  <c:v>39.227499999999978</c:v>
                </c:pt>
                <c:pt idx="103">
                  <c:v>47.507100000000001</c:v>
                </c:pt>
                <c:pt idx="104">
                  <c:v>45.976700000000022</c:v>
                </c:pt>
                <c:pt idx="105">
                  <c:v>41.475200000000001</c:v>
                </c:pt>
                <c:pt idx="107">
                  <c:v>53.792899999999989</c:v>
                </c:pt>
                <c:pt idx="110">
                  <c:v>40.078099999999999</c:v>
                </c:pt>
                <c:pt idx="112">
                  <c:v>69.833800000000025</c:v>
                </c:pt>
                <c:pt idx="114">
                  <c:v>49.833199999999991</c:v>
                </c:pt>
                <c:pt idx="117">
                  <c:v>37.581800000000008</c:v>
                </c:pt>
                <c:pt idx="121">
                  <c:v>40.258899999999997</c:v>
                </c:pt>
                <c:pt idx="126">
                  <c:v>37.489399999999989</c:v>
                </c:pt>
                <c:pt idx="128">
                  <c:v>67.381200000000007</c:v>
                </c:pt>
                <c:pt idx="131">
                  <c:v>64.915199999999999</c:v>
                </c:pt>
                <c:pt idx="132">
                  <c:v>77.684299999999993</c:v>
                </c:pt>
                <c:pt idx="133">
                  <c:v>72.22359999999999</c:v>
                </c:pt>
                <c:pt idx="135">
                  <c:v>71.845800000000011</c:v>
                </c:pt>
                <c:pt idx="136">
                  <c:v>50.328800000000044</c:v>
                </c:pt>
                <c:pt idx="138">
                  <c:v>51.390100000000011</c:v>
                </c:pt>
                <c:pt idx="141">
                  <c:v>51.7821</c:v>
                </c:pt>
                <c:pt idx="142">
                  <c:v>81.910600000000017</c:v>
                </c:pt>
                <c:pt idx="143">
                  <c:v>76.586999999999961</c:v>
                </c:pt>
                <c:pt idx="144">
                  <c:v>87.666299999999978</c:v>
                </c:pt>
                <c:pt idx="151">
                  <c:v>99.640200000000021</c:v>
                </c:pt>
                <c:pt idx="152">
                  <c:v>78.500399999999999</c:v>
                </c:pt>
                <c:pt idx="155">
                  <c:v>95.54049999999998</c:v>
                </c:pt>
                <c:pt idx="157">
                  <c:v>123.85979999999998</c:v>
                </c:pt>
                <c:pt idx="159">
                  <c:v>91.57180000000001</c:v>
                </c:pt>
                <c:pt idx="162">
                  <c:v>68.885100000000008</c:v>
                </c:pt>
                <c:pt idx="164">
                  <c:v>59.278500000000022</c:v>
                </c:pt>
                <c:pt idx="166">
                  <c:v>84.852699999999999</c:v>
                </c:pt>
                <c:pt idx="171">
                  <c:v>42.675900000000013</c:v>
                </c:pt>
                <c:pt idx="172">
                  <c:v>53.187999999999988</c:v>
                </c:pt>
                <c:pt idx="173">
                  <c:v>61.753300000000003</c:v>
                </c:pt>
                <c:pt idx="174">
                  <c:v>44.064700000000002</c:v>
                </c:pt>
                <c:pt idx="175">
                  <c:v>36.368299999999991</c:v>
                </c:pt>
                <c:pt idx="177">
                  <c:v>34.247000000000028</c:v>
                </c:pt>
                <c:pt idx="179">
                  <c:v>40.396800000000013</c:v>
                </c:pt>
                <c:pt idx="181">
                  <c:v>39.790899999999986</c:v>
                </c:pt>
                <c:pt idx="183">
                  <c:v>53.232199999999992</c:v>
                </c:pt>
                <c:pt idx="185">
                  <c:v>51.873400000000004</c:v>
                </c:pt>
                <c:pt idx="186">
                  <c:v>59.869</c:v>
                </c:pt>
                <c:pt idx="188">
                  <c:v>48.021699999999981</c:v>
                </c:pt>
                <c:pt idx="192">
                  <c:v>45.560099999999991</c:v>
                </c:pt>
                <c:pt idx="193">
                  <c:v>104.5235</c:v>
                </c:pt>
                <c:pt idx="197">
                  <c:v>65.647499999999994</c:v>
                </c:pt>
                <c:pt idx="199">
                  <c:v>62.543899999999994</c:v>
                </c:pt>
                <c:pt idx="200">
                  <c:v>72.561599999999999</c:v>
                </c:pt>
                <c:pt idx="204">
                  <c:v>50.4071</c:v>
                </c:pt>
                <c:pt idx="206">
                  <c:v>70.786000000000001</c:v>
                </c:pt>
                <c:pt idx="207">
                  <c:v>85.273499999999999</c:v>
                </c:pt>
                <c:pt idx="208">
                  <c:v>57.078499999999998</c:v>
                </c:pt>
                <c:pt idx="210">
                  <c:v>60.047200000000032</c:v>
                </c:pt>
                <c:pt idx="213">
                  <c:v>71.394300000000001</c:v>
                </c:pt>
                <c:pt idx="214">
                  <c:v>87.009999999999991</c:v>
                </c:pt>
                <c:pt idx="217">
                  <c:v>60.9422</c:v>
                </c:pt>
                <c:pt idx="220">
                  <c:v>73.934500000000014</c:v>
                </c:pt>
                <c:pt idx="223">
                  <c:v>63.615900000000011</c:v>
                </c:pt>
                <c:pt idx="224">
                  <c:v>71.049500000000009</c:v>
                </c:pt>
                <c:pt idx="233">
                  <c:v>34.464000000000013</c:v>
                </c:pt>
                <c:pt idx="234">
                  <c:v>32.466400000000036</c:v>
                </c:pt>
                <c:pt idx="236">
                  <c:v>38.283599999999979</c:v>
                </c:pt>
                <c:pt idx="237">
                  <c:v>42.067700000000016</c:v>
                </c:pt>
                <c:pt idx="239">
                  <c:v>49.780500000000004</c:v>
                </c:pt>
                <c:pt idx="242">
                  <c:v>37.608599999999981</c:v>
                </c:pt>
                <c:pt idx="245">
                  <c:v>38.359199999999987</c:v>
                </c:pt>
                <c:pt idx="248">
                  <c:v>77.302799999999991</c:v>
                </c:pt>
                <c:pt idx="250">
                  <c:v>84.318100000000015</c:v>
                </c:pt>
                <c:pt idx="252">
                  <c:v>39.573400000000014</c:v>
                </c:pt>
                <c:pt idx="255">
                  <c:v>31.192099999999975</c:v>
                </c:pt>
                <c:pt idx="256">
                  <c:v>70.834699999999984</c:v>
                </c:pt>
                <c:pt idx="257">
                  <c:v>47.818799999999996</c:v>
                </c:pt>
                <c:pt idx="259">
                  <c:v>74.082000000000008</c:v>
                </c:pt>
                <c:pt idx="261">
                  <c:v>56.472999999999999</c:v>
                </c:pt>
                <c:pt idx="263">
                  <c:v>34.455400000000004</c:v>
                </c:pt>
                <c:pt idx="266">
                  <c:v>61.316600000000001</c:v>
                </c:pt>
                <c:pt idx="268">
                  <c:v>45.514400000000009</c:v>
                </c:pt>
                <c:pt idx="270">
                  <c:v>40.510100000000001</c:v>
                </c:pt>
                <c:pt idx="271">
                  <c:v>61.088499999999996</c:v>
                </c:pt>
                <c:pt idx="272">
                  <c:v>50.038999999999987</c:v>
                </c:pt>
                <c:pt idx="275">
                  <c:v>47.791099999999986</c:v>
                </c:pt>
                <c:pt idx="279">
                  <c:v>40.385899999999992</c:v>
                </c:pt>
                <c:pt idx="284">
                  <c:v>42.624300000000019</c:v>
                </c:pt>
                <c:pt idx="285">
                  <c:v>47.7209</c:v>
                </c:pt>
                <c:pt idx="288">
                  <c:v>53.104000000000021</c:v>
                </c:pt>
                <c:pt idx="292">
                  <c:v>52.233599999999981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E36-4D8F-9F42-DCE39ADDB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49152"/>
        <c:axId val="82984816"/>
      </c:barChart>
      <c:catAx>
        <c:axId val="8714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84816"/>
        <c:crosses val="autoZero"/>
        <c:auto val="1"/>
        <c:lblAlgn val="ctr"/>
        <c:lblOffset val="100"/>
        <c:noMultiLvlLbl val="0"/>
      </c:catAx>
      <c:valAx>
        <c:axId val="829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14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EE4DC-96C4-4A7F-AB0E-3EA938097AE2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2DEA04-7EF1-4CA5-848F-8C39503FB7A9}">
  <sheetPr/>
  <sheetViews>
    <sheetView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79" cy="607206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7CC4AE-C4A7-1DF4-DA67-0D7D6D19A1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0</xdr:colOff>
      <xdr:row>123</xdr:row>
      <xdr:rowOff>0</xdr:rowOff>
    </xdr:from>
    <xdr:to>
      <xdr:col>47</xdr:col>
      <xdr:colOff>304800</xdr:colOff>
      <xdr:row>124</xdr:row>
      <xdr:rowOff>40005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1349F2D-6561-48CA-B905-77AC82131052}"/>
            </a:ext>
          </a:extLst>
        </xdr:cNvPr>
        <xdr:cNvSpPr>
          <a:spLocks noChangeAspect="1" noChangeArrowheads="1"/>
        </xdr:cNvSpPr>
      </xdr:nvSpPr>
      <xdr:spPr bwMode="auto">
        <a:xfrm>
          <a:off x="38500050" y="160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92</xdr:col>
      <xdr:colOff>409575</xdr:colOff>
      <xdr:row>114</xdr:row>
      <xdr:rowOff>28575</xdr:rowOff>
    </xdr:from>
    <xdr:to>
      <xdr:col>92</xdr:col>
      <xdr:colOff>717939</xdr:colOff>
      <xdr:row>115</xdr:row>
      <xdr:rowOff>69968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A24A8A6-2753-45C1-B6D4-0D86CD61FE3A}"/>
            </a:ext>
          </a:extLst>
        </xdr:cNvPr>
        <xdr:cNvSpPr>
          <a:spLocks noChangeAspect="1" noChangeArrowheads="1"/>
        </xdr:cNvSpPr>
      </xdr:nvSpPr>
      <xdr:spPr bwMode="auto">
        <a:xfrm>
          <a:off x="39576375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179" cy="607206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50F280-6CA1-D079-9BF7-DC0D0FF1DD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7165-A543-4085-99D5-07E7B115CB5C}">
  <dimension ref="A1:B4"/>
  <sheetViews>
    <sheetView workbookViewId="0">
      <selection activeCell="B5" sqref="B5"/>
    </sheetView>
  </sheetViews>
  <sheetFormatPr defaultColWidth="8.85546875" defaultRowHeight="27.55" customHeight="1"/>
  <cols>
    <col min="2" max="2" width="56.35546875" customWidth="1"/>
  </cols>
  <sheetData>
    <row r="1" spans="1:2" ht="27.55" customHeight="1">
      <c r="A1" s="265" t="s">
        <v>1957</v>
      </c>
      <c r="B1" s="265" t="s">
        <v>1958</v>
      </c>
    </row>
    <row r="2" spans="1:2" ht="27.55" customHeight="1">
      <c r="A2">
        <v>24.6</v>
      </c>
      <c r="B2" s="265" t="s">
        <v>1959</v>
      </c>
    </row>
    <row r="3" spans="1:2" ht="27.55" customHeight="1">
      <c r="B3" t="s">
        <v>1960</v>
      </c>
    </row>
    <row r="4" spans="1:2" ht="27.55" customHeight="1">
      <c r="B4" s="265" t="s">
        <v>1961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422"/>
  <sheetViews>
    <sheetView showGridLines="0" tabSelected="1" zoomScaleNormal="100" workbookViewId="0">
      <pane xSplit="3" ySplit="2" topLeftCell="AS42" activePane="bottomRight" state="frozen"/>
      <selection pane="topRight" activeCell="D1" sqref="D1"/>
      <selection pane="bottomLeft" activeCell="A3" sqref="A3"/>
      <selection pane="bottomRight" activeCell="AY56" sqref="AY56"/>
    </sheetView>
  </sheetViews>
  <sheetFormatPr defaultColWidth="8.640625" defaultRowHeight="17.149999999999999"/>
  <cols>
    <col min="1" max="1" width="6.140625" style="298" customWidth="1"/>
    <col min="2" max="2" width="45.640625" style="298" customWidth="1"/>
    <col min="3" max="3" width="12.640625" style="298" customWidth="1"/>
    <col min="4" max="4" width="6.640625" style="298" customWidth="1"/>
    <col min="5" max="5" width="13.640625" style="298" customWidth="1"/>
    <col min="6" max="6" width="6.640625" style="298" hidden="1" customWidth="1"/>
    <col min="7" max="7" width="10.640625" style="298" hidden="1" customWidth="1"/>
    <col min="8" max="13" width="6.640625" style="298" customWidth="1"/>
    <col min="14" max="14" width="7.640625" style="298" customWidth="1"/>
    <col min="15" max="19" width="10.140625" style="298" customWidth="1"/>
    <col min="20" max="20" width="9.640625" style="298" customWidth="1"/>
    <col min="21" max="33" width="8.640625" style="298" customWidth="1"/>
    <col min="34" max="34" width="12.640625" style="298" customWidth="1"/>
    <col min="35" max="35" width="8.640625" style="298" customWidth="1"/>
    <col min="36" max="36" width="6.640625" style="298" customWidth="1"/>
    <col min="37" max="37" width="8.640625" style="298" customWidth="1"/>
    <col min="38" max="38" width="6.640625" style="298" customWidth="1"/>
    <col min="39" max="39" width="8.640625" style="298" customWidth="1"/>
    <col min="40" max="40" width="6.640625" style="298" customWidth="1"/>
    <col min="41" max="42" width="12.640625" style="298" customWidth="1"/>
    <col min="43" max="43" width="25.640625" style="298" customWidth="1"/>
    <col min="44" max="44" width="34.140625" style="298" customWidth="1"/>
    <col min="45" max="45" width="13.140625" style="448" customWidth="1"/>
    <col min="46" max="46" width="15.35546875" style="448" customWidth="1"/>
    <col min="47" max="47" width="10.640625" style="298" customWidth="1"/>
    <col min="48" max="48" width="10.5" style="292" customWidth="1"/>
    <col min="49" max="51" width="8.640625" style="292" customWidth="1"/>
    <col min="52" max="52" width="13.140625" style="292" customWidth="1"/>
    <col min="53" max="53" width="9" style="477" customWidth="1"/>
    <col min="54" max="54" width="9" style="476" customWidth="1"/>
    <col min="55" max="57" width="9" style="472" customWidth="1"/>
    <col min="58" max="58" width="9.640625" style="474" customWidth="1"/>
    <col min="59" max="59" width="9.640625" style="476" customWidth="1"/>
    <col min="60" max="62" width="9.640625" style="480" customWidth="1"/>
    <col min="63" max="66" width="9.640625" style="473" customWidth="1"/>
    <col min="67" max="67" width="9.640625" style="483" customWidth="1"/>
    <col min="68" max="87" width="13.140625" style="292" customWidth="1"/>
    <col min="88" max="88" width="33.640625" style="292" customWidth="1"/>
    <col min="89" max="92" width="14.140625" style="292" customWidth="1"/>
    <col min="93" max="94" width="12.140625" style="298" customWidth="1"/>
    <col min="95" max="95" width="8.640625" style="298"/>
    <col min="96" max="96" width="8.640625" style="450"/>
    <col min="97" max="104" width="8.640625" style="449"/>
    <col min="105" max="105" width="10.640625" style="449" customWidth="1"/>
    <col min="106" max="106" width="14" style="298" customWidth="1"/>
    <col min="107" max="107" width="10" style="298" customWidth="1"/>
    <col min="108" max="108" width="46.640625" style="298" customWidth="1"/>
    <col min="109" max="109" width="38.640625" style="298" customWidth="1"/>
    <col min="110" max="16384" width="8.640625" style="298"/>
  </cols>
  <sheetData>
    <row r="1" spans="1:109" s="463" customFormat="1" ht="25.5" customHeight="1" thickTop="1" thickBot="1">
      <c r="A1" s="451" t="s">
        <v>92</v>
      </c>
      <c r="B1" s="491" t="s">
        <v>93</v>
      </c>
      <c r="C1" s="491"/>
      <c r="D1" s="492"/>
      <c r="E1" s="492"/>
      <c r="F1" s="491" t="s">
        <v>51</v>
      </c>
      <c r="G1" s="491"/>
      <c r="H1" s="491" t="s">
        <v>82</v>
      </c>
      <c r="I1" s="491"/>
      <c r="J1" s="491"/>
      <c r="K1" s="491"/>
      <c r="L1" s="491"/>
      <c r="M1" s="491"/>
      <c r="N1" s="491"/>
      <c r="O1" s="491" t="s">
        <v>57</v>
      </c>
      <c r="P1" s="492"/>
      <c r="Q1" s="492"/>
      <c r="R1" s="492"/>
      <c r="S1" s="492"/>
      <c r="T1" s="452" t="s">
        <v>157</v>
      </c>
      <c r="U1" s="491" t="s">
        <v>80</v>
      </c>
      <c r="V1" s="491"/>
      <c r="W1" s="491"/>
      <c r="X1" s="491"/>
      <c r="Y1" s="491"/>
      <c r="Z1" s="491"/>
      <c r="AA1" s="491"/>
      <c r="AB1" s="491"/>
      <c r="AC1" s="491"/>
      <c r="AD1" s="491"/>
      <c r="AE1" s="491"/>
      <c r="AF1" s="491"/>
      <c r="AG1" s="491"/>
      <c r="AH1" s="491"/>
      <c r="AI1" s="491" t="s">
        <v>81</v>
      </c>
      <c r="AJ1" s="492"/>
      <c r="AK1" s="492"/>
      <c r="AL1" s="492"/>
      <c r="AM1" s="492"/>
      <c r="AN1" s="492"/>
      <c r="AO1" s="492"/>
      <c r="AP1" s="453" t="s">
        <v>318</v>
      </c>
      <c r="AQ1" s="454"/>
      <c r="AR1" s="454"/>
      <c r="AS1" s="455"/>
      <c r="AT1" s="455"/>
      <c r="AU1" s="456" t="s">
        <v>1543</v>
      </c>
      <c r="AV1" s="454" t="s">
        <v>1544</v>
      </c>
      <c r="AW1" s="457" t="s">
        <v>1545</v>
      </c>
      <c r="AX1" s="457" t="s">
        <v>1546</v>
      </c>
      <c r="AY1" s="457" t="s">
        <v>1547</v>
      </c>
      <c r="AZ1" s="458" t="s">
        <v>1548</v>
      </c>
      <c r="BA1" s="493" t="s">
        <v>1613</v>
      </c>
      <c r="BB1" s="493"/>
      <c r="BC1" s="493"/>
      <c r="BD1" s="493"/>
      <c r="BE1" s="493"/>
      <c r="BF1" s="493" t="s">
        <v>1611</v>
      </c>
      <c r="BG1" s="493"/>
      <c r="BH1" s="493"/>
      <c r="BI1" s="493"/>
      <c r="BJ1" s="493"/>
      <c r="BK1" s="497" t="s">
        <v>1612</v>
      </c>
      <c r="BL1" s="497"/>
      <c r="BM1" s="497"/>
      <c r="BN1" s="497"/>
      <c r="BO1" s="482" t="s">
        <v>1651</v>
      </c>
      <c r="BP1" s="496" t="s">
        <v>1549</v>
      </c>
      <c r="BQ1" s="496"/>
      <c r="BR1" s="496"/>
      <c r="BS1" s="496"/>
      <c r="BT1" s="496"/>
      <c r="BU1" s="496"/>
      <c r="BV1" s="496"/>
      <c r="BW1" s="496"/>
      <c r="BX1" s="496"/>
      <c r="BY1" s="496"/>
      <c r="BZ1" s="496"/>
      <c r="CA1" s="496"/>
      <c r="CB1" s="496"/>
      <c r="CC1" s="496" t="s">
        <v>1550</v>
      </c>
      <c r="CD1" s="496"/>
      <c r="CE1" s="496"/>
      <c r="CF1" s="496"/>
      <c r="CG1" s="496"/>
      <c r="CH1" s="496"/>
      <c r="CI1" s="496"/>
      <c r="CJ1" s="459"/>
      <c r="CK1" s="496" t="s">
        <v>1611</v>
      </c>
      <c r="CL1" s="496"/>
      <c r="CM1" s="496"/>
      <c r="CN1" s="496"/>
      <c r="CO1" s="454"/>
      <c r="CP1" s="454"/>
      <c r="CQ1" s="454"/>
      <c r="CR1" s="460" t="s">
        <v>1551</v>
      </c>
      <c r="CS1" s="461"/>
      <c r="CT1" s="461"/>
      <c r="CU1" s="461"/>
      <c r="CV1" s="495" t="s">
        <v>1552</v>
      </c>
      <c r="CW1" s="495"/>
      <c r="CX1" s="495"/>
      <c r="CY1" s="495"/>
      <c r="CZ1" s="461"/>
      <c r="DA1" s="461"/>
      <c r="DB1" s="494" t="s">
        <v>1770</v>
      </c>
      <c r="DC1" s="494"/>
      <c r="DD1" s="462"/>
      <c r="DE1" s="462"/>
    </row>
    <row r="2" spans="1:109" s="463" customFormat="1" ht="25.5" customHeight="1" thickTop="1" thickBot="1">
      <c r="A2" s="464"/>
      <c r="B2" s="465" t="s">
        <v>95</v>
      </c>
      <c r="C2" s="465" t="s">
        <v>58</v>
      </c>
      <c r="D2" s="465" t="s">
        <v>96</v>
      </c>
      <c r="E2" s="465" t="s">
        <v>97</v>
      </c>
      <c r="F2" s="465" t="s">
        <v>49</v>
      </c>
      <c r="G2" s="465" t="s">
        <v>50</v>
      </c>
      <c r="H2" s="465" t="s">
        <v>52</v>
      </c>
      <c r="I2" s="465" t="s">
        <v>53</v>
      </c>
      <c r="J2" s="465" t="s">
        <v>56</v>
      </c>
      <c r="K2" s="465" t="s">
        <v>54</v>
      </c>
      <c r="L2" s="465" t="s">
        <v>55</v>
      </c>
      <c r="M2" s="465" t="s">
        <v>155</v>
      </c>
      <c r="N2" s="465" t="s">
        <v>46</v>
      </c>
      <c r="O2" s="465" t="s">
        <v>98</v>
      </c>
      <c r="P2" s="465" t="s">
        <v>99</v>
      </c>
      <c r="Q2" s="465" t="s">
        <v>100</v>
      </c>
      <c r="R2" s="465" t="s">
        <v>101</v>
      </c>
      <c r="S2" s="465" t="s">
        <v>102</v>
      </c>
      <c r="T2" s="465" t="s">
        <v>86</v>
      </c>
      <c r="U2" s="465">
        <v>1</v>
      </c>
      <c r="V2" s="465">
        <v>2</v>
      </c>
      <c r="W2" s="465">
        <v>3</v>
      </c>
      <c r="X2" s="465">
        <v>4</v>
      </c>
      <c r="Y2" s="465">
        <v>5</v>
      </c>
      <c r="Z2" s="465">
        <v>6</v>
      </c>
      <c r="AA2" s="465">
        <v>7</v>
      </c>
      <c r="AB2" s="465">
        <v>8</v>
      </c>
      <c r="AC2" s="465">
        <v>9</v>
      </c>
      <c r="AD2" s="465">
        <v>10</v>
      </c>
      <c r="AE2" s="465">
        <v>11</v>
      </c>
      <c r="AF2" s="465">
        <v>12</v>
      </c>
      <c r="AG2" s="465">
        <v>13</v>
      </c>
      <c r="AH2" s="465" t="s">
        <v>83</v>
      </c>
      <c r="AI2" s="489" t="s">
        <v>159</v>
      </c>
      <c r="AJ2" s="490"/>
      <c r="AK2" s="489" t="s">
        <v>160</v>
      </c>
      <c r="AL2" s="490"/>
      <c r="AM2" s="489" t="s">
        <v>161</v>
      </c>
      <c r="AN2" s="490"/>
      <c r="AO2" s="465" t="s">
        <v>83</v>
      </c>
      <c r="AP2" s="466"/>
      <c r="AQ2" s="454" t="s">
        <v>554</v>
      </c>
      <c r="AR2" s="454" t="s">
        <v>555</v>
      </c>
      <c r="AS2" s="467" t="s">
        <v>556</v>
      </c>
      <c r="AT2" s="455"/>
      <c r="AU2" s="467"/>
      <c r="AV2" s="454" t="s">
        <v>1544</v>
      </c>
      <c r="AW2" s="457" t="s">
        <v>1545</v>
      </c>
      <c r="AX2" s="457" t="s">
        <v>1546</v>
      </c>
      <c r="AY2" s="457" t="s">
        <v>1547</v>
      </c>
      <c r="AZ2" s="458"/>
      <c r="BA2" s="471" t="s">
        <v>98</v>
      </c>
      <c r="BB2" s="475" t="s">
        <v>99</v>
      </c>
      <c r="BC2" s="478" t="s">
        <v>100</v>
      </c>
      <c r="BD2" s="478" t="s">
        <v>101</v>
      </c>
      <c r="BE2" s="478" t="s">
        <v>102</v>
      </c>
      <c r="BF2" s="471" t="s">
        <v>98</v>
      </c>
      <c r="BG2" s="475" t="s">
        <v>99</v>
      </c>
      <c r="BH2" s="479" t="s">
        <v>100</v>
      </c>
      <c r="BI2" s="479" t="s">
        <v>101</v>
      </c>
      <c r="BJ2" s="479" t="s">
        <v>102</v>
      </c>
      <c r="BK2" s="471" t="s">
        <v>99</v>
      </c>
      <c r="BL2" s="471" t="s">
        <v>100</v>
      </c>
      <c r="BM2" s="471" t="s">
        <v>101</v>
      </c>
      <c r="BN2" s="471" t="s">
        <v>102</v>
      </c>
      <c r="BO2" s="458"/>
      <c r="BP2" s="459" t="s">
        <v>1553</v>
      </c>
      <c r="BQ2" s="459" t="s">
        <v>1554</v>
      </c>
      <c r="BR2" s="459" t="s">
        <v>1555</v>
      </c>
      <c r="BS2" s="459" t="s">
        <v>1556</v>
      </c>
      <c r="BT2" s="459" t="s">
        <v>1557</v>
      </c>
      <c r="BU2" s="459" t="s">
        <v>1558</v>
      </c>
      <c r="BV2" s="459" t="s">
        <v>1559</v>
      </c>
      <c r="BW2" s="459" t="s">
        <v>1560</v>
      </c>
      <c r="BX2" s="459" t="s">
        <v>1561</v>
      </c>
      <c r="BY2" s="459" t="s">
        <v>1562</v>
      </c>
      <c r="BZ2" s="459" t="s">
        <v>1563</v>
      </c>
      <c r="CA2" s="459" t="s">
        <v>1564</v>
      </c>
      <c r="CB2" s="459" t="s">
        <v>1565</v>
      </c>
      <c r="CC2" s="459" t="s">
        <v>1566</v>
      </c>
      <c r="CD2" s="459" t="s">
        <v>1567</v>
      </c>
      <c r="CE2" s="459" t="s">
        <v>1568</v>
      </c>
      <c r="CF2" s="459" t="s">
        <v>1569</v>
      </c>
      <c r="CG2" s="459" t="s">
        <v>1570</v>
      </c>
      <c r="CH2" s="459" t="s">
        <v>1571</v>
      </c>
      <c r="CI2" s="459" t="s">
        <v>1572</v>
      </c>
      <c r="CJ2" s="459" t="s">
        <v>1573</v>
      </c>
      <c r="CK2" s="459" t="s">
        <v>99</v>
      </c>
      <c r="CL2" s="459" t="s">
        <v>100</v>
      </c>
      <c r="CM2" s="459" t="s">
        <v>101</v>
      </c>
      <c r="CN2" s="459" t="s">
        <v>102</v>
      </c>
      <c r="CO2" s="454" t="s">
        <v>1574</v>
      </c>
      <c r="CP2" s="454" t="s">
        <v>1059</v>
      </c>
      <c r="CQ2" s="454" t="s">
        <v>1575</v>
      </c>
      <c r="CR2" s="460" t="s">
        <v>99</v>
      </c>
      <c r="CS2" s="461" t="s">
        <v>100</v>
      </c>
      <c r="CT2" s="461" t="s">
        <v>101</v>
      </c>
      <c r="CU2" s="461" t="s">
        <v>102</v>
      </c>
      <c r="CV2" s="461" t="s">
        <v>99</v>
      </c>
      <c r="CW2" s="461" t="s">
        <v>100</v>
      </c>
      <c r="CX2" s="461" t="s">
        <v>101</v>
      </c>
      <c r="CY2" s="461" t="s">
        <v>102</v>
      </c>
      <c r="CZ2" s="461" t="s">
        <v>1576</v>
      </c>
      <c r="DA2" s="461" t="s">
        <v>1577</v>
      </c>
      <c r="DB2" s="462" t="s">
        <v>1771</v>
      </c>
      <c r="DC2" s="462" t="s">
        <v>1772</v>
      </c>
      <c r="DD2" s="462"/>
      <c r="DE2" s="462"/>
    </row>
    <row r="3" spans="1:109" ht="21" customHeight="1" thickBot="1">
      <c r="A3" s="268">
        <v>1</v>
      </c>
      <c r="B3" s="269" t="s">
        <v>594</v>
      </c>
      <c r="C3" s="270" t="s">
        <v>105</v>
      </c>
      <c r="D3" s="271" t="s">
        <v>6</v>
      </c>
      <c r="E3" s="272" t="s">
        <v>44</v>
      </c>
      <c r="F3" s="273">
        <f>9-LEN(E3)-LEN(SUBSTITUTE(E3,"★",""))</f>
        <v>6</v>
      </c>
      <c r="G3" s="274" t="s">
        <v>87</v>
      </c>
      <c r="H3" s="275">
        <v>5</v>
      </c>
      <c r="I3" s="275">
        <v>12</v>
      </c>
      <c r="J3" s="275">
        <v>30</v>
      </c>
      <c r="K3" s="275" t="s">
        <v>59</v>
      </c>
      <c r="L3" s="275" t="s">
        <v>59</v>
      </c>
      <c r="M3" s="275" t="s">
        <v>59</v>
      </c>
      <c r="N3" s="276">
        <f t="shared" ref="N3:N81" si="0">IF(COUNTBLANK(H3:M3),"",SUM(H3:M3))</f>
        <v>47</v>
      </c>
      <c r="O3" s="277">
        <v>1381</v>
      </c>
      <c r="P3" s="278">
        <v>270.10000000000002</v>
      </c>
      <c r="Q3" s="279">
        <v>55.03</v>
      </c>
      <c r="R3" s="279">
        <v>53.79</v>
      </c>
      <c r="S3" s="279">
        <v>68.19</v>
      </c>
      <c r="T3" s="279">
        <v>10.75</v>
      </c>
      <c r="U3" s="280">
        <v>1150</v>
      </c>
      <c r="V3" s="281">
        <f>VLOOKUP($U3,计算辅助页面!$Z$5:$AM$26,COLUMN()-20,0)</f>
        <v>1900</v>
      </c>
      <c r="W3" s="281">
        <f>VLOOKUP($U3,计算辅助页面!$Z$5:$AM$26,COLUMN()-20,0)</f>
        <v>3000</v>
      </c>
      <c r="X3" s="276">
        <f>VLOOKUP($U3,计算辅助页面!$Z$5:$AM$26,COLUMN()-20,0)</f>
        <v>4500</v>
      </c>
      <c r="Y3" s="276">
        <f>VLOOKUP($U3,计算辅助页面!$Z$5:$AM$26,COLUMN()-20,0)</f>
        <v>6500</v>
      </c>
      <c r="Z3" s="282">
        <f>VLOOKUP($U3,计算辅助页面!$Z$5:$AM$26,COLUMN()-20,0)</f>
        <v>9000</v>
      </c>
      <c r="AA3" s="276">
        <f>VLOOKUP($U3,计算辅助页面!$Z$5:$AM$26,COLUMN()-20,0)</f>
        <v>12500</v>
      </c>
      <c r="AB3" s="276">
        <f>VLOOKUP($U3,计算辅助页面!$Z$5:$AM$26,COLUMN()-20,0)</f>
        <v>18000</v>
      </c>
      <c r="AC3" s="276">
        <f>VLOOKUP($U3,计算辅助页面!$Z$5:$AM$26,COLUMN()-20,0)</f>
        <v>25000</v>
      </c>
      <c r="AD3" s="276">
        <f>VLOOKUP($U3,计算辅助页面!$Z$5:$AM$26,COLUMN()-20,0)</f>
        <v>35000</v>
      </c>
      <c r="AE3" s="276" t="str">
        <f>VLOOKUP($U3,计算辅助页面!$Z$5:$AM$26,COLUMN()-20,0)</f>
        <v>×</v>
      </c>
      <c r="AF3" s="276" t="str">
        <f>VLOOKUP($U3,计算辅助页面!$Z$5:$AM$26,COLUMN()-20,0)</f>
        <v>×</v>
      </c>
      <c r="AG3" s="276" t="str">
        <f>VLOOKUP($U3,计算辅助页面!$Z$5:$AM$26,COLUMN()-20,0)</f>
        <v>×</v>
      </c>
      <c r="AH3" s="273">
        <f>VLOOKUP($U3,计算辅助页面!$Z$5:$AM$26,COLUMN()-20,0)</f>
        <v>466200</v>
      </c>
      <c r="AI3" s="283">
        <v>5000</v>
      </c>
      <c r="AJ3" s="284">
        <f>VLOOKUP(D3&amp;E3,计算辅助页面!$V$5:$Y$18,2,0)</f>
        <v>5</v>
      </c>
      <c r="AK3" s="285">
        <f t="shared" ref="AK3:AK40" si="1">IF(AI3,2*AI3,"")</f>
        <v>10000</v>
      </c>
      <c r="AL3" s="285">
        <f>VLOOKUP(D3&amp;E3,计算辅助页面!$V$5:$Y$18,3,0)</f>
        <v>1</v>
      </c>
      <c r="AM3" s="286" t="str">
        <f t="shared" ref="AM3:AM40" si="2">IF(AN3="×",AN3,IF(AI3,6*AI3,""))</f>
        <v>×</v>
      </c>
      <c r="AN3" s="286" t="str">
        <f>VLOOKUP(D3&amp;E3,计算辅助页面!$V$5:$Y$18,4,0)</f>
        <v>×</v>
      </c>
      <c r="AO3" s="273">
        <f t="shared" ref="AO3:AO40" si="3">IF(AI3,IF(AN3="×",4*(AI3*AJ3+AK3*AL3),4*(AI3*AJ3+AK3*AL3+AM3*AN3)),"")</f>
        <v>140000</v>
      </c>
      <c r="AP3" s="287">
        <f t="shared" ref="AP3:AP40" si="4">IF(AND(AH3,AO3),AO3+AH3,"")</f>
        <v>606200</v>
      </c>
      <c r="AQ3" s="288" t="s">
        <v>1024</v>
      </c>
      <c r="AR3" s="289" t="str">
        <f t="shared" ref="AR3:AR39" si="5">TRIM(RIGHT(B3,LEN(B3)-LEN(AQ3)-1))</f>
        <v>Lancer Evolution</v>
      </c>
      <c r="AS3" s="290" t="s">
        <v>596</v>
      </c>
      <c r="AT3" s="291" t="s">
        <v>600</v>
      </c>
      <c r="AU3" s="274" t="s">
        <v>701</v>
      </c>
      <c r="AV3" s="292">
        <v>1</v>
      </c>
      <c r="AW3" s="292">
        <v>282</v>
      </c>
      <c r="AY3" s="292">
        <v>363</v>
      </c>
      <c r="AZ3" s="292" t="s">
        <v>1400</v>
      </c>
      <c r="BK3" s="473" t="str">
        <f>IF(BG3="", "", BG3-P3)</f>
        <v/>
      </c>
      <c r="BL3" s="473" t="str">
        <f t="shared" ref="BL3" si="6">IF(BH3="", "", BH3-Q3)</f>
        <v/>
      </c>
      <c r="BM3" s="473" t="str">
        <f t="shared" ref="BM3" si="7">IF(BI3="", "", BI3-R3)</f>
        <v/>
      </c>
      <c r="BN3" s="473" t="str">
        <f t="shared" ref="BN3" si="8">IF(BJ3="", "", BJ3-S3)</f>
        <v/>
      </c>
      <c r="BP3" s="293"/>
      <c r="BQ3" s="293"/>
      <c r="BR3" s="293">
        <v>1</v>
      </c>
      <c r="BS3" s="293">
        <v>1</v>
      </c>
      <c r="BT3" s="293"/>
      <c r="BU3" s="293"/>
      <c r="BV3" s="293"/>
      <c r="BW3" s="293"/>
      <c r="BX3" s="293"/>
      <c r="BY3" s="293"/>
      <c r="BZ3" s="293"/>
      <c r="CA3" s="293"/>
      <c r="CB3" s="293"/>
      <c r="CC3" s="293"/>
      <c r="CD3" s="293"/>
      <c r="CE3" s="293"/>
      <c r="CF3" s="293">
        <v>1</v>
      </c>
      <c r="CG3" s="293"/>
      <c r="CH3" s="293"/>
      <c r="CI3" s="293"/>
      <c r="CJ3" s="294" t="s">
        <v>1401</v>
      </c>
      <c r="CK3" s="294"/>
      <c r="CL3" s="294"/>
      <c r="CM3" s="294"/>
      <c r="CN3" s="294"/>
      <c r="CO3" s="295"/>
      <c r="CP3" s="295"/>
      <c r="CQ3" s="295"/>
      <c r="CR3" s="296">
        <v>250</v>
      </c>
      <c r="CS3" s="297">
        <v>42.4</v>
      </c>
      <c r="CT3" s="297">
        <v>46.3</v>
      </c>
      <c r="CU3" s="297">
        <v>54.8</v>
      </c>
      <c r="CV3" s="297">
        <f t="shared" ref="CV3:CY7" si="9">P3-CR3</f>
        <v>20.100000000000023</v>
      </c>
      <c r="CW3" s="297">
        <f t="shared" si="9"/>
        <v>12.630000000000003</v>
      </c>
      <c r="CX3" s="297">
        <f t="shared" si="9"/>
        <v>7.490000000000002</v>
      </c>
      <c r="CY3" s="297">
        <f t="shared" si="9"/>
        <v>13.39</v>
      </c>
      <c r="CZ3" s="297">
        <f>SUM(CV3:CY3)</f>
        <v>53.610000000000028</v>
      </c>
      <c r="DA3" s="297">
        <f>0.32*(P3-CR3)+1.75*(Q3-CS3)+1.13*(R3-CT3)+1.28*(S3-CU3)</f>
        <v>54.137400000000021</v>
      </c>
      <c r="DB3" s="295" t="s">
        <v>1773</v>
      </c>
      <c r="DC3" s="295">
        <v>4</v>
      </c>
      <c r="DD3" s="295"/>
      <c r="DE3" s="295"/>
    </row>
    <row r="4" spans="1:109" ht="21" customHeight="1" thickBot="1">
      <c r="A4" s="299">
        <v>2</v>
      </c>
      <c r="B4" s="300" t="s">
        <v>106</v>
      </c>
      <c r="C4" s="301" t="s">
        <v>107</v>
      </c>
      <c r="D4" s="302" t="s">
        <v>6</v>
      </c>
      <c r="E4" s="303" t="s">
        <v>44</v>
      </c>
      <c r="F4" s="304">
        <f>9-LEN(E4)-LEN(SUBSTITUTE(E4,"★",""))</f>
        <v>6</v>
      </c>
      <c r="G4" s="305" t="s">
        <v>87</v>
      </c>
      <c r="H4" s="306">
        <v>5</v>
      </c>
      <c r="I4" s="306">
        <v>12</v>
      </c>
      <c r="J4" s="306">
        <v>30</v>
      </c>
      <c r="K4" s="306" t="s">
        <v>59</v>
      </c>
      <c r="L4" s="306" t="s">
        <v>59</v>
      </c>
      <c r="M4" s="306" t="s">
        <v>59</v>
      </c>
      <c r="N4" s="307">
        <f t="shared" si="0"/>
        <v>47</v>
      </c>
      <c r="O4" s="308">
        <v>1476</v>
      </c>
      <c r="P4" s="309">
        <v>266.8</v>
      </c>
      <c r="Q4" s="310">
        <v>68.86</v>
      </c>
      <c r="R4" s="310">
        <v>47.43</v>
      </c>
      <c r="S4" s="310">
        <v>57.49</v>
      </c>
      <c r="T4" s="310">
        <v>7.4660000000000002</v>
      </c>
      <c r="U4" s="311">
        <v>1150</v>
      </c>
      <c r="V4" s="312">
        <f>VLOOKUP($U4,计算辅助页面!$Z$5:$AM$26,COLUMN()-20,0)</f>
        <v>1900</v>
      </c>
      <c r="W4" s="312">
        <f>VLOOKUP($U4,计算辅助页面!$Z$5:$AM$26,COLUMN()-20,0)</f>
        <v>3000</v>
      </c>
      <c r="X4" s="307">
        <f>VLOOKUP($U4,计算辅助页面!$Z$5:$AM$26,COLUMN()-20,0)</f>
        <v>4500</v>
      </c>
      <c r="Y4" s="307">
        <f>VLOOKUP($U4,计算辅助页面!$Z$5:$AM$26,COLUMN()-20,0)</f>
        <v>6500</v>
      </c>
      <c r="Z4" s="313">
        <f>VLOOKUP($U4,计算辅助页面!$Z$5:$AM$26,COLUMN()-20,0)</f>
        <v>9000</v>
      </c>
      <c r="AA4" s="307">
        <f>VLOOKUP($U4,计算辅助页面!$Z$5:$AM$26,COLUMN()-20,0)</f>
        <v>12500</v>
      </c>
      <c r="AB4" s="307">
        <f>VLOOKUP($U4,计算辅助页面!$Z$5:$AM$26,COLUMN()-20,0)</f>
        <v>18000</v>
      </c>
      <c r="AC4" s="307">
        <f>VLOOKUP($U4,计算辅助页面!$Z$5:$AM$26,COLUMN()-20,0)</f>
        <v>25000</v>
      </c>
      <c r="AD4" s="307">
        <f>VLOOKUP($U4,计算辅助页面!$Z$5:$AM$26,COLUMN()-20,0)</f>
        <v>35000</v>
      </c>
      <c r="AE4" s="307" t="str">
        <f>VLOOKUP($U4,计算辅助页面!$Z$5:$AM$26,COLUMN()-20,0)</f>
        <v>×</v>
      </c>
      <c r="AF4" s="307" t="str">
        <f>VLOOKUP($U4,计算辅助页面!$Z$5:$AM$26,COLUMN()-20,0)</f>
        <v>×</v>
      </c>
      <c r="AG4" s="307" t="str">
        <f>VLOOKUP($U4,计算辅助页面!$Z$5:$AM$26,COLUMN()-20,0)</f>
        <v>×</v>
      </c>
      <c r="AH4" s="304">
        <f>VLOOKUP($U4,计算辅助页面!$Z$5:$AM$26,COLUMN()-20,0)</f>
        <v>466200</v>
      </c>
      <c r="AI4" s="314">
        <v>5000</v>
      </c>
      <c r="AJ4" s="315">
        <f>VLOOKUP(D4&amp;E4,计算辅助页面!$V$5:$Y$18,2,0)</f>
        <v>5</v>
      </c>
      <c r="AK4" s="316">
        <f t="shared" si="1"/>
        <v>10000</v>
      </c>
      <c r="AL4" s="316">
        <f>VLOOKUP(D4&amp;E4,计算辅助页面!$V$5:$Y$18,3,0)</f>
        <v>1</v>
      </c>
      <c r="AM4" s="317" t="str">
        <f t="shared" si="2"/>
        <v>×</v>
      </c>
      <c r="AN4" s="317" t="str">
        <f>VLOOKUP(D4&amp;E4,计算辅助页面!$V$5:$Y$18,4,0)</f>
        <v>×</v>
      </c>
      <c r="AO4" s="304">
        <f t="shared" si="3"/>
        <v>140000</v>
      </c>
      <c r="AP4" s="318">
        <f t="shared" si="4"/>
        <v>606200</v>
      </c>
      <c r="AQ4" s="288" t="s">
        <v>557</v>
      </c>
      <c r="AR4" s="289" t="str">
        <f t="shared" si="5"/>
        <v>Z4 LCI E89</v>
      </c>
      <c r="AS4" s="290" t="s">
        <v>596</v>
      </c>
      <c r="AT4" s="291" t="s">
        <v>262</v>
      </c>
      <c r="AU4" s="274" t="s">
        <v>701</v>
      </c>
      <c r="AV4" s="292">
        <v>1</v>
      </c>
      <c r="AW4" s="292">
        <v>278</v>
      </c>
      <c r="AY4" s="292">
        <v>359</v>
      </c>
      <c r="AZ4" s="292" t="s">
        <v>1400</v>
      </c>
      <c r="BK4" s="473" t="str">
        <f t="shared" ref="BK4:BK80" si="10">IF(BG4="", "", BG4-P4)</f>
        <v/>
      </c>
      <c r="BL4" s="473" t="str">
        <f t="shared" ref="BL4:BL80" si="11">IF(BH4="", "", BH4-Q4)</f>
        <v/>
      </c>
      <c r="BM4" s="473" t="str">
        <f t="shared" ref="BM4:BM80" si="12">IF(BI4="", "", BI4-R4)</f>
        <v/>
      </c>
      <c r="BN4" s="473" t="str">
        <f t="shared" ref="BN4:BN80" si="13">IF(BJ4="", "", BJ4-S4)</f>
        <v/>
      </c>
      <c r="BP4" s="293"/>
      <c r="BQ4" s="293"/>
      <c r="BR4" s="293">
        <v>1</v>
      </c>
      <c r="BS4" s="293">
        <v>1</v>
      </c>
      <c r="BT4" s="293"/>
      <c r="BU4" s="293"/>
      <c r="BV4" s="293"/>
      <c r="BW4" s="293"/>
      <c r="BX4" s="293"/>
      <c r="BY4" s="293"/>
      <c r="BZ4" s="293"/>
      <c r="CA4" s="293"/>
      <c r="CB4" s="293"/>
      <c r="CC4" s="293"/>
      <c r="CD4" s="293"/>
      <c r="CE4" s="293" t="s">
        <v>1402</v>
      </c>
      <c r="CF4" s="293"/>
      <c r="CG4" s="293" t="s">
        <v>1403</v>
      </c>
      <c r="CH4" s="293"/>
      <c r="CI4" s="293"/>
      <c r="CJ4" s="294" t="s">
        <v>1316</v>
      </c>
      <c r="CK4" s="294"/>
      <c r="CL4" s="294"/>
      <c r="CM4" s="294"/>
      <c r="CN4" s="294"/>
      <c r="CO4" s="295"/>
      <c r="CP4" s="295"/>
      <c r="CQ4" s="295"/>
      <c r="CR4" s="296">
        <v>250</v>
      </c>
      <c r="CS4" s="297">
        <v>58.6</v>
      </c>
      <c r="CT4" s="297">
        <v>39.020000000000003</v>
      </c>
      <c r="CU4" s="297">
        <v>45.09</v>
      </c>
      <c r="CV4" s="297">
        <f t="shared" si="9"/>
        <v>16.800000000000011</v>
      </c>
      <c r="CW4" s="297">
        <f t="shared" si="9"/>
        <v>10.259999999999998</v>
      </c>
      <c r="CX4" s="297">
        <f t="shared" si="9"/>
        <v>8.4099999999999966</v>
      </c>
      <c r="CY4" s="297">
        <f t="shared" si="9"/>
        <v>12.399999999999999</v>
      </c>
      <c r="CZ4" s="297">
        <f>SUM(CV4:CY4)</f>
        <v>47.870000000000005</v>
      </c>
      <c r="DA4" s="297">
        <f>0.32*(P4-CR4)+1.75*(Q4-CS4)+1.13*(R4-CT4)+1.28*(S4-CU4)</f>
        <v>48.706299999999999</v>
      </c>
      <c r="DB4" s="295"/>
      <c r="DC4" s="295"/>
      <c r="DD4" s="295"/>
      <c r="DE4" s="295"/>
    </row>
    <row r="5" spans="1:109" ht="21" customHeight="1" thickBot="1">
      <c r="A5" s="268">
        <v>3</v>
      </c>
      <c r="B5" s="300" t="s">
        <v>108</v>
      </c>
      <c r="C5" s="301" t="s">
        <v>90</v>
      </c>
      <c r="D5" s="302" t="s">
        <v>6</v>
      </c>
      <c r="E5" s="303" t="s">
        <v>44</v>
      </c>
      <c r="F5" s="304">
        <f>9-LEN(E5)-LEN(SUBSTITUTE(E5,"★",""))</f>
        <v>6</v>
      </c>
      <c r="G5" s="305" t="s">
        <v>153</v>
      </c>
      <c r="H5" s="306">
        <v>5</v>
      </c>
      <c r="I5" s="306">
        <v>12</v>
      </c>
      <c r="J5" s="306">
        <v>30</v>
      </c>
      <c r="K5" s="306" t="s">
        <v>59</v>
      </c>
      <c r="L5" s="306" t="s">
        <v>59</v>
      </c>
      <c r="M5" s="306" t="s">
        <v>59</v>
      </c>
      <c r="N5" s="307">
        <f t="shared" si="0"/>
        <v>47</v>
      </c>
      <c r="O5" s="308">
        <v>1546</v>
      </c>
      <c r="P5" s="309">
        <v>284.10000000000002</v>
      </c>
      <c r="Q5" s="310">
        <v>64.81</v>
      </c>
      <c r="R5" s="310">
        <v>48.39</v>
      </c>
      <c r="S5" s="310">
        <v>63.29</v>
      </c>
      <c r="T5" s="310">
        <v>8.2490000000000006</v>
      </c>
      <c r="U5" s="311">
        <v>1150</v>
      </c>
      <c r="V5" s="312">
        <f>VLOOKUP($U5,计算辅助页面!$Z$5:$AM$26,COLUMN()-20,0)</f>
        <v>1900</v>
      </c>
      <c r="W5" s="312">
        <f>VLOOKUP($U5,计算辅助页面!$Z$5:$AM$26,COLUMN()-20,0)</f>
        <v>3000</v>
      </c>
      <c r="X5" s="307">
        <f>VLOOKUP($U5,计算辅助页面!$Z$5:$AM$26,COLUMN()-20,0)</f>
        <v>4500</v>
      </c>
      <c r="Y5" s="307">
        <f>VLOOKUP($U5,计算辅助页面!$Z$5:$AM$26,COLUMN()-20,0)</f>
        <v>6500</v>
      </c>
      <c r="Z5" s="313">
        <f>VLOOKUP($U5,计算辅助页面!$Z$5:$AM$26,COLUMN()-20,0)</f>
        <v>9000</v>
      </c>
      <c r="AA5" s="307">
        <f>VLOOKUP($U5,计算辅助页面!$Z$5:$AM$26,COLUMN()-20,0)</f>
        <v>12500</v>
      </c>
      <c r="AB5" s="307">
        <f>VLOOKUP($U5,计算辅助页面!$Z$5:$AM$26,COLUMN()-20,0)</f>
        <v>18000</v>
      </c>
      <c r="AC5" s="307">
        <f>VLOOKUP($U5,计算辅助页面!$Z$5:$AM$26,COLUMN()-20,0)</f>
        <v>25000</v>
      </c>
      <c r="AD5" s="307">
        <f>VLOOKUP($U5,计算辅助页面!$Z$5:$AM$26,COLUMN()-20,0)</f>
        <v>35000</v>
      </c>
      <c r="AE5" s="307" t="str">
        <f>VLOOKUP($U5,计算辅助页面!$Z$5:$AM$26,COLUMN()-20,0)</f>
        <v>×</v>
      </c>
      <c r="AF5" s="307" t="str">
        <f>VLOOKUP($U5,计算辅助页面!$Z$5:$AM$26,COLUMN()-20,0)</f>
        <v>×</v>
      </c>
      <c r="AG5" s="307" t="str">
        <f>VLOOKUP($U5,计算辅助页面!$Z$5:$AM$26,COLUMN()-20,0)</f>
        <v>×</v>
      </c>
      <c r="AH5" s="304">
        <f>VLOOKUP($U5,计算辅助页面!$Z$5:$AM$26,COLUMN()-20,0)</f>
        <v>466200</v>
      </c>
      <c r="AI5" s="314">
        <v>5000</v>
      </c>
      <c r="AJ5" s="315">
        <f>VLOOKUP(D5&amp;E5,计算辅助页面!$V$5:$Y$18,2,0)</f>
        <v>5</v>
      </c>
      <c r="AK5" s="316">
        <f t="shared" si="1"/>
        <v>10000</v>
      </c>
      <c r="AL5" s="316">
        <f>VLOOKUP(D5&amp;E5,计算辅助页面!$V$5:$Y$18,3,0)</f>
        <v>1</v>
      </c>
      <c r="AM5" s="317" t="str">
        <f t="shared" si="2"/>
        <v>×</v>
      </c>
      <c r="AN5" s="317" t="str">
        <f>VLOOKUP(D5&amp;E5,计算辅助页面!$V$5:$Y$18,4,0)</f>
        <v>×</v>
      </c>
      <c r="AO5" s="304">
        <f t="shared" si="3"/>
        <v>140000</v>
      </c>
      <c r="AP5" s="318">
        <f t="shared" si="4"/>
        <v>606200</v>
      </c>
      <c r="AQ5" s="288" t="s">
        <v>558</v>
      </c>
      <c r="AR5" s="289" t="str">
        <f t="shared" si="5"/>
        <v>Camaro LT</v>
      </c>
      <c r="AS5" s="290" t="s">
        <v>596</v>
      </c>
      <c r="AT5" s="291" t="s">
        <v>603</v>
      </c>
      <c r="AU5" s="274" t="s">
        <v>701</v>
      </c>
      <c r="AV5" s="292">
        <v>1</v>
      </c>
      <c r="AW5" s="292">
        <v>296</v>
      </c>
      <c r="AY5" s="292">
        <v>380</v>
      </c>
      <c r="AZ5" s="292" t="s">
        <v>1400</v>
      </c>
      <c r="BA5" s="477">
        <v>139</v>
      </c>
      <c r="BB5" s="476">
        <v>2.7</v>
      </c>
      <c r="BC5" s="472">
        <v>1.89</v>
      </c>
      <c r="BD5" s="472">
        <v>1.01</v>
      </c>
      <c r="BE5" s="472">
        <v>2.0699999999999998</v>
      </c>
      <c r="BF5" s="474">
        <f>BA5+O5</f>
        <v>1685</v>
      </c>
      <c r="BG5" s="476">
        <f t="shared" ref="BG5" si="14">BB5+P5</f>
        <v>286.8</v>
      </c>
      <c r="BH5" s="480">
        <f t="shared" ref="BH5" si="15">BC5+Q5</f>
        <v>66.7</v>
      </c>
      <c r="BI5" s="480">
        <f t="shared" ref="BI5" si="16">BD5+R5</f>
        <v>49.4</v>
      </c>
      <c r="BJ5" s="480">
        <f t="shared" ref="BJ5" si="17">BE5+S5</f>
        <v>65.36</v>
      </c>
      <c r="BK5" s="473">
        <f t="shared" si="10"/>
        <v>2.6999999999999886</v>
      </c>
      <c r="BL5" s="473">
        <f t="shared" si="11"/>
        <v>1.8900000000000006</v>
      </c>
      <c r="BM5" s="473">
        <f t="shared" si="12"/>
        <v>1.009999999999998</v>
      </c>
      <c r="BN5" s="473">
        <f t="shared" si="13"/>
        <v>2.0700000000000003</v>
      </c>
      <c r="BO5" s="483">
        <v>7</v>
      </c>
      <c r="BP5" s="293">
        <v>1</v>
      </c>
      <c r="BQ5" s="293"/>
      <c r="BR5" s="293">
        <v>1</v>
      </c>
      <c r="BS5" s="293">
        <v>1</v>
      </c>
      <c r="BT5" s="293"/>
      <c r="BU5" s="293"/>
      <c r="BV5" s="293"/>
      <c r="BW5" s="293"/>
      <c r="BX5" s="293"/>
      <c r="BY5" s="293"/>
      <c r="BZ5" s="293"/>
      <c r="CA5" s="293"/>
      <c r="CB5" s="293"/>
      <c r="CC5" s="293"/>
      <c r="CD5" s="293"/>
      <c r="CE5" s="293"/>
      <c r="CF5" s="293"/>
      <c r="CG5" s="293"/>
      <c r="CH5" s="293"/>
      <c r="CI5" s="293"/>
      <c r="CJ5" s="294" t="s">
        <v>1404</v>
      </c>
      <c r="CK5" s="294"/>
      <c r="CL5" s="294"/>
      <c r="CM5" s="294"/>
      <c r="CN5" s="294"/>
      <c r="CO5" s="295"/>
      <c r="CP5" s="295"/>
      <c r="CQ5" s="295"/>
      <c r="CR5" s="296">
        <v>265</v>
      </c>
      <c r="CS5" s="297">
        <v>51.4</v>
      </c>
      <c r="CT5" s="297">
        <v>41.17</v>
      </c>
      <c r="CU5" s="297">
        <v>48.53</v>
      </c>
      <c r="CV5" s="297">
        <f t="shared" si="9"/>
        <v>19.100000000000023</v>
      </c>
      <c r="CW5" s="297">
        <f t="shared" si="9"/>
        <v>13.410000000000004</v>
      </c>
      <c r="CX5" s="297">
        <f t="shared" si="9"/>
        <v>7.2199999999999989</v>
      </c>
      <c r="CY5" s="297">
        <f t="shared" si="9"/>
        <v>14.759999999999998</v>
      </c>
      <c r="CZ5" s="297">
        <f>SUM(CV5:CY5)</f>
        <v>54.490000000000023</v>
      </c>
      <c r="DA5" s="297">
        <f>0.32*(P5-CR5)+1.75*(Q5-CS5)+1.13*(R5-CT5)+1.28*(S5-CU5)</f>
        <v>56.630900000000011</v>
      </c>
      <c r="DB5" s="295" t="s">
        <v>1773</v>
      </c>
      <c r="DC5" s="295">
        <v>4</v>
      </c>
      <c r="DD5" s="295"/>
      <c r="DE5" s="295"/>
    </row>
    <row r="6" spans="1:109" ht="21" customHeight="1" thickBot="1">
      <c r="A6" s="299">
        <v>4</v>
      </c>
      <c r="B6" s="319" t="s">
        <v>391</v>
      </c>
      <c r="C6" s="301" t="s">
        <v>390</v>
      </c>
      <c r="D6" s="302" t="s">
        <v>6</v>
      </c>
      <c r="E6" s="303" t="s">
        <v>44</v>
      </c>
      <c r="F6" s="304">
        <f>9-LEN(E6)-LEN(SUBSTITUTE(E6,"★",""))</f>
        <v>6</v>
      </c>
      <c r="G6" s="305" t="s">
        <v>153</v>
      </c>
      <c r="H6" s="320">
        <v>15</v>
      </c>
      <c r="I6" s="320">
        <v>25</v>
      </c>
      <c r="J6" s="320">
        <v>55</v>
      </c>
      <c r="K6" s="306" t="s">
        <v>59</v>
      </c>
      <c r="L6" s="306" t="s">
        <v>59</v>
      </c>
      <c r="M6" s="306" t="s">
        <v>59</v>
      </c>
      <c r="N6" s="307">
        <f t="shared" si="0"/>
        <v>95</v>
      </c>
      <c r="O6" s="321">
        <v>1569</v>
      </c>
      <c r="P6" s="322">
        <v>244.5</v>
      </c>
      <c r="Q6" s="323">
        <v>78.87</v>
      </c>
      <c r="R6" s="323">
        <v>59.91</v>
      </c>
      <c r="S6" s="323">
        <v>65.03</v>
      </c>
      <c r="T6" s="323">
        <v>11.4</v>
      </c>
      <c r="U6" s="324">
        <v>1150</v>
      </c>
      <c r="V6" s="325">
        <f>VLOOKUP($U6,计算辅助页面!$Z$5:$AM$26,COLUMN()-20,0)</f>
        <v>1900</v>
      </c>
      <c r="W6" s="312">
        <f>VLOOKUP($U6,计算辅助页面!$Z$5:$AM$26,COLUMN()-20,0)</f>
        <v>3000</v>
      </c>
      <c r="X6" s="307">
        <f>VLOOKUP($U6,计算辅助页面!$Z$5:$AM$26,COLUMN()-20,0)</f>
        <v>4500</v>
      </c>
      <c r="Y6" s="307">
        <f>VLOOKUP($U6,计算辅助页面!$Z$5:$AM$26,COLUMN()-20,0)</f>
        <v>6500</v>
      </c>
      <c r="Z6" s="313">
        <f>VLOOKUP($U6,计算辅助页面!$Z$5:$AM$26,COLUMN()-20,0)</f>
        <v>9000</v>
      </c>
      <c r="AA6" s="307">
        <f>VLOOKUP($U6,计算辅助页面!$Z$5:$AM$26,COLUMN()-20,0)</f>
        <v>12500</v>
      </c>
      <c r="AB6" s="307">
        <f>VLOOKUP($U6,计算辅助页面!$Z$5:$AM$26,COLUMN()-20,0)</f>
        <v>18000</v>
      </c>
      <c r="AC6" s="307">
        <f>VLOOKUP($U6,计算辅助页面!$Z$5:$AM$26,COLUMN()-20,0)</f>
        <v>25000</v>
      </c>
      <c r="AD6" s="307">
        <f>VLOOKUP($U6,计算辅助页面!$Z$5:$AM$26,COLUMN()-20,0)</f>
        <v>35000</v>
      </c>
      <c r="AE6" s="307" t="str">
        <f>VLOOKUP($U6,计算辅助页面!$Z$5:$AM$26,COLUMN()-20,0)</f>
        <v>×</v>
      </c>
      <c r="AF6" s="307" t="str">
        <f>VLOOKUP($U6,计算辅助页面!$Z$5:$AM$26,COLUMN()-20,0)</f>
        <v>×</v>
      </c>
      <c r="AG6" s="307" t="str">
        <f>VLOOKUP($U6,计算辅助页面!$Z$5:$AM$26,COLUMN()-20,0)</f>
        <v>×</v>
      </c>
      <c r="AH6" s="304">
        <f>VLOOKUP($U6,计算辅助页面!$Z$5:$AM$26,COLUMN()-20,0)</f>
        <v>466200</v>
      </c>
      <c r="AI6" s="326">
        <v>10000</v>
      </c>
      <c r="AJ6" s="315">
        <f>VLOOKUP(D6&amp;E6,计算辅助页面!$V$5:$Y$18,2,0)</f>
        <v>5</v>
      </c>
      <c r="AK6" s="316">
        <f t="shared" si="1"/>
        <v>20000</v>
      </c>
      <c r="AL6" s="316">
        <f>VLOOKUP(D6&amp;E6,计算辅助页面!$V$5:$Y$18,3,0)</f>
        <v>1</v>
      </c>
      <c r="AM6" s="317" t="str">
        <f t="shared" si="2"/>
        <v>×</v>
      </c>
      <c r="AN6" s="317" t="str">
        <f>VLOOKUP(D6&amp;E6,计算辅助页面!$V$5:$Y$18,4,0)</f>
        <v>×</v>
      </c>
      <c r="AO6" s="304">
        <f t="shared" si="3"/>
        <v>280000</v>
      </c>
      <c r="AP6" s="318">
        <f t="shared" si="4"/>
        <v>746200</v>
      </c>
      <c r="AQ6" s="288" t="s">
        <v>559</v>
      </c>
      <c r="AR6" s="289" t="str">
        <f t="shared" si="5"/>
        <v>Leaf Nismo RC</v>
      </c>
      <c r="AS6" s="290" t="s">
        <v>917</v>
      </c>
      <c r="AT6" s="291" t="s">
        <v>597</v>
      </c>
      <c r="AU6" s="274" t="s">
        <v>701</v>
      </c>
      <c r="AW6" s="292">
        <v>255</v>
      </c>
      <c r="AX6" s="292">
        <v>277</v>
      </c>
      <c r="AY6" s="292">
        <v>353</v>
      </c>
      <c r="AZ6" s="292" t="s">
        <v>1405</v>
      </c>
      <c r="BK6" s="473" t="str">
        <f t="shared" si="10"/>
        <v/>
      </c>
      <c r="BL6" s="473" t="str">
        <f t="shared" si="11"/>
        <v/>
      </c>
      <c r="BM6" s="473" t="str">
        <f t="shared" si="12"/>
        <v/>
      </c>
      <c r="BN6" s="473" t="str">
        <f t="shared" si="13"/>
        <v/>
      </c>
      <c r="BP6" s="293"/>
      <c r="BQ6" s="293"/>
      <c r="BR6" s="293"/>
      <c r="BS6" s="293">
        <v>1</v>
      </c>
      <c r="BT6" s="293"/>
      <c r="BU6" s="293">
        <v>1</v>
      </c>
      <c r="BV6" s="293"/>
      <c r="BW6" s="293"/>
      <c r="BX6" s="293"/>
      <c r="BY6" s="293"/>
      <c r="BZ6" s="293"/>
      <c r="CA6" s="293"/>
      <c r="CB6" s="293"/>
      <c r="CC6" s="293"/>
      <c r="CD6" s="293"/>
      <c r="CE6" s="293"/>
      <c r="CF6" s="293"/>
      <c r="CG6" s="293"/>
      <c r="CH6" s="293"/>
      <c r="CI6" s="293"/>
      <c r="CJ6" s="294" t="s">
        <v>1406</v>
      </c>
      <c r="CK6" s="294"/>
      <c r="CL6" s="294"/>
      <c r="CM6" s="294"/>
      <c r="CN6" s="294"/>
      <c r="CO6" s="295">
        <v>1</v>
      </c>
      <c r="CP6" s="295"/>
      <c r="CQ6" s="295"/>
      <c r="CR6" s="296">
        <v>220</v>
      </c>
      <c r="CS6" s="297">
        <v>69.400000000000006</v>
      </c>
      <c r="CT6" s="297">
        <v>38.17</v>
      </c>
      <c r="CU6" s="297">
        <v>48.27</v>
      </c>
      <c r="CV6" s="297">
        <f t="shared" si="9"/>
        <v>24.5</v>
      </c>
      <c r="CW6" s="297">
        <f t="shared" si="9"/>
        <v>9.4699999999999989</v>
      </c>
      <c r="CX6" s="297">
        <f t="shared" si="9"/>
        <v>21.739999999999995</v>
      </c>
      <c r="CY6" s="297">
        <f t="shared" si="9"/>
        <v>16.759999999999998</v>
      </c>
      <c r="CZ6" s="297">
        <f>SUM(CV6:CY6)</f>
        <v>72.47</v>
      </c>
      <c r="DA6" s="297">
        <f>0.32*(P6-CR6)+1.75*(Q6-CS6)+1.13*(R6-CT6)+1.28*(S6-CU6)</f>
        <v>70.431499999999986</v>
      </c>
      <c r="DB6" s="295" t="s">
        <v>1773</v>
      </c>
      <c r="DC6" s="295">
        <v>4</v>
      </c>
      <c r="DD6" s="295"/>
      <c r="DE6" s="295"/>
    </row>
    <row r="7" spans="1:109" ht="21" customHeight="1" thickBot="1">
      <c r="A7" s="268">
        <v>5</v>
      </c>
      <c r="B7" s="300" t="s">
        <v>109</v>
      </c>
      <c r="C7" s="301">
        <v>370</v>
      </c>
      <c r="D7" s="302" t="s">
        <v>6</v>
      </c>
      <c r="E7" s="303" t="s">
        <v>44</v>
      </c>
      <c r="F7" s="304">
        <f>9-LEN(E7)-LEN(SUBSTITUTE(E7,"★",""))</f>
        <v>6</v>
      </c>
      <c r="G7" s="305" t="s">
        <v>153</v>
      </c>
      <c r="H7" s="306">
        <v>10</v>
      </c>
      <c r="I7" s="306">
        <v>12</v>
      </c>
      <c r="J7" s="306">
        <v>30</v>
      </c>
      <c r="K7" s="306" t="s">
        <v>59</v>
      </c>
      <c r="L7" s="306" t="s">
        <v>59</v>
      </c>
      <c r="M7" s="306" t="s">
        <v>59</v>
      </c>
      <c r="N7" s="307">
        <f t="shared" si="0"/>
        <v>52</v>
      </c>
      <c r="O7" s="308">
        <v>1662</v>
      </c>
      <c r="P7" s="309">
        <v>268.5</v>
      </c>
      <c r="Q7" s="310">
        <v>66.61</v>
      </c>
      <c r="R7" s="310">
        <v>81.83</v>
      </c>
      <c r="S7" s="310">
        <v>67.069999999999993</v>
      </c>
      <c r="T7" s="310">
        <v>10.35</v>
      </c>
      <c r="U7" s="311">
        <v>1150</v>
      </c>
      <c r="V7" s="312">
        <f>VLOOKUP($U7,计算辅助页面!$Z$5:$AM$26,COLUMN()-20,0)</f>
        <v>1900</v>
      </c>
      <c r="W7" s="312">
        <f>VLOOKUP($U7,计算辅助页面!$Z$5:$AM$26,COLUMN()-20,0)</f>
        <v>3000</v>
      </c>
      <c r="X7" s="307">
        <f>VLOOKUP($U7,计算辅助页面!$Z$5:$AM$26,COLUMN()-20,0)</f>
        <v>4500</v>
      </c>
      <c r="Y7" s="307">
        <f>VLOOKUP($U7,计算辅助页面!$Z$5:$AM$26,COLUMN()-20,0)</f>
        <v>6500</v>
      </c>
      <c r="Z7" s="313">
        <f>VLOOKUP($U7,计算辅助页面!$Z$5:$AM$26,COLUMN()-20,0)</f>
        <v>9000</v>
      </c>
      <c r="AA7" s="307">
        <f>VLOOKUP($U7,计算辅助页面!$Z$5:$AM$26,COLUMN()-20,0)</f>
        <v>12500</v>
      </c>
      <c r="AB7" s="307">
        <f>VLOOKUP($U7,计算辅助页面!$Z$5:$AM$26,COLUMN()-20,0)</f>
        <v>18000</v>
      </c>
      <c r="AC7" s="307">
        <f>VLOOKUP($U7,计算辅助页面!$Z$5:$AM$26,COLUMN()-20,0)</f>
        <v>25000</v>
      </c>
      <c r="AD7" s="307">
        <f>VLOOKUP($U7,计算辅助页面!$Z$5:$AM$26,COLUMN()-20,0)</f>
        <v>35000</v>
      </c>
      <c r="AE7" s="307" t="str">
        <f>VLOOKUP($U7,计算辅助页面!$Z$5:$AM$26,COLUMN()-20,0)</f>
        <v>×</v>
      </c>
      <c r="AF7" s="307" t="str">
        <f>VLOOKUP($U7,计算辅助页面!$Z$5:$AM$26,COLUMN()-20,0)</f>
        <v>×</v>
      </c>
      <c r="AG7" s="307" t="str">
        <f>VLOOKUP($U7,计算辅助页面!$Z$5:$AM$26,COLUMN()-20,0)</f>
        <v>×</v>
      </c>
      <c r="AH7" s="304">
        <f>VLOOKUP($U7,计算辅助页面!$Z$5:$AM$26,COLUMN()-20,0)</f>
        <v>466200</v>
      </c>
      <c r="AI7" s="314">
        <v>5000</v>
      </c>
      <c r="AJ7" s="315">
        <f>VLOOKUP(D7&amp;E7,计算辅助页面!$V$5:$Y$18,2,0)</f>
        <v>5</v>
      </c>
      <c r="AK7" s="316">
        <f t="shared" si="1"/>
        <v>10000</v>
      </c>
      <c r="AL7" s="316">
        <f>VLOOKUP(D7&amp;E7,计算辅助页面!$V$5:$Y$18,3,0)</f>
        <v>1</v>
      </c>
      <c r="AM7" s="317" t="str">
        <f t="shared" si="2"/>
        <v>×</v>
      </c>
      <c r="AN7" s="317" t="str">
        <f>VLOOKUP(D7&amp;E7,计算辅助页面!$V$5:$Y$18,4,0)</f>
        <v>×</v>
      </c>
      <c r="AO7" s="304">
        <f t="shared" si="3"/>
        <v>140000</v>
      </c>
      <c r="AP7" s="318">
        <f t="shared" si="4"/>
        <v>606200</v>
      </c>
      <c r="AQ7" s="288" t="s">
        <v>559</v>
      </c>
      <c r="AR7" s="289" t="str">
        <f t="shared" si="5"/>
        <v>370Z Nismo</v>
      </c>
      <c r="AS7" s="290" t="s">
        <v>596</v>
      </c>
      <c r="AT7" s="291" t="s">
        <v>598</v>
      </c>
      <c r="AU7" s="274" t="s">
        <v>701</v>
      </c>
      <c r="AV7" s="292">
        <v>2</v>
      </c>
      <c r="AW7" s="292">
        <v>280</v>
      </c>
      <c r="AY7" s="292">
        <v>361</v>
      </c>
      <c r="AZ7" s="292" t="s">
        <v>1400</v>
      </c>
      <c r="BA7" s="477">
        <v>147</v>
      </c>
      <c r="BB7" s="476">
        <v>2.6</v>
      </c>
      <c r="BC7" s="472">
        <v>1.89</v>
      </c>
      <c r="BD7" s="472">
        <v>4.1399999999999997</v>
      </c>
      <c r="BE7" s="472">
        <v>3.54</v>
      </c>
      <c r="BF7" s="474">
        <f>BA7+O7</f>
        <v>1809</v>
      </c>
      <c r="BG7" s="476">
        <f t="shared" ref="BG7" si="18">BB7+P7</f>
        <v>271.10000000000002</v>
      </c>
      <c r="BH7" s="480">
        <f t="shared" ref="BH7" si="19">BC7+Q7</f>
        <v>68.5</v>
      </c>
      <c r="BI7" s="480">
        <f t="shared" ref="BI7" si="20">BD7+R7</f>
        <v>85.97</v>
      </c>
      <c r="BJ7" s="480">
        <f t="shared" ref="BJ7" si="21">BE7+S7</f>
        <v>70.61</v>
      </c>
      <c r="BK7" s="473">
        <f t="shared" si="10"/>
        <v>2.6000000000000227</v>
      </c>
      <c r="BL7" s="473">
        <f t="shared" si="11"/>
        <v>1.8900000000000006</v>
      </c>
      <c r="BM7" s="473">
        <f t="shared" si="12"/>
        <v>4.1400000000000006</v>
      </c>
      <c r="BN7" s="473">
        <f t="shared" si="13"/>
        <v>3.5400000000000063</v>
      </c>
      <c r="BO7" s="483">
        <v>15</v>
      </c>
      <c r="BP7" s="293">
        <v>1</v>
      </c>
      <c r="BQ7" s="293"/>
      <c r="BR7" s="293">
        <v>1</v>
      </c>
      <c r="BS7" s="293">
        <v>1</v>
      </c>
      <c r="BT7" s="293"/>
      <c r="BU7" s="293"/>
      <c r="BV7" s="293"/>
      <c r="BW7" s="293"/>
      <c r="BX7" s="293"/>
      <c r="BY7" s="293"/>
      <c r="BZ7" s="293"/>
      <c r="CA7" s="293"/>
      <c r="CB7" s="293"/>
      <c r="CC7" s="293"/>
      <c r="CD7" s="293"/>
      <c r="CE7" s="293"/>
      <c r="CF7" s="293"/>
      <c r="CG7" s="293"/>
      <c r="CH7" s="293"/>
      <c r="CI7" s="293"/>
      <c r="CJ7" s="294" t="s">
        <v>1341</v>
      </c>
      <c r="CK7" s="294"/>
      <c r="CL7" s="294"/>
      <c r="CM7" s="294"/>
      <c r="CN7" s="294"/>
      <c r="CO7" s="295"/>
      <c r="CP7" s="295"/>
      <c r="CQ7" s="295"/>
      <c r="CR7" s="296">
        <v>250</v>
      </c>
      <c r="CS7" s="297">
        <v>53.2</v>
      </c>
      <c r="CT7" s="297">
        <v>52.37</v>
      </c>
      <c r="CU7" s="297">
        <v>41.85</v>
      </c>
      <c r="CV7" s="297">
        <f t="shared" si="9"/>
        <v>18.5</v>
      </c>
      <c r="CW7" s="297">
        <f t="shared" si="9"/>
        <v>13.409999999999997</v>
      </c>
      <c r="CX7" s="297">
        <f t="shared" si="9"/>
        <v>29.46</v>
      </c>
      <c r="CY7" s="297">
        <f t="shared" si="9"/>
        <v>25.219999999999992</v>
      </c>
      <c r="CZ7" s="297">
        <f>SUM(CV7:CY7)</f>
        <v>86.589999999999989</v>
      </c>
      <c r="DA7" s="297">
        <f>0.32*(P7-CR7)+1.75*(Q7-CS7)+1.13*(R7-CT7)+1.28*(S7-CU7)</f>
        <v>94.958899999999986</v>
      </c>
      <c r="DB7" s="295" t="s">
        <v>1773</v>
      </c>
      <c r="DC7" s="295">
        <v>4</v>
      </c>
      <c r="DD7" s="295"/>
      <c r="DE7" s="295"/>
    </row>
    <row r="8" spans="1:109" ht="21" customHeight="1" thickBot="1">
      <c r="A8" s="299">
        <v>6</v>
      </c>
      <c r="B8" s="319" t="s">
        <v>1265</v>
      </c>
      <c r="C8" s="301" t="s">
        <v>1266</v>
      </c>
      <c r="D8" s="302" t="s">
        <v>6</v>
      </c>
      <c r="E8" s="303" t="s">
        <v>44</v>
      </c>
      <c r="F8" s="327"/>
      <c r="G8" s="328"/>
      <c r="H8" s="320">
        <v>30</v>
      </c>
      <c r="I8" s="320">
        <v>23</v>
      </c>
      <c r="J8" s="320">
        <v>54</v>
      </c>
      <c r="K8" s="306" t="s">
        <v>59</v>
      </c>
      <c r="L8" s="306" t="s">
        <v>59</v>
      </c>
      <c r="M8" s="306" t="s">
        <v>59</v>
      </c>
      <c r="N8" s="307">
        <f t="shared" si="0"/>
        <v>107</v>
      </c>
      <c r="O8" s="321">
        <v>1738</v>
      </c>
      <c r="P8" s="322">
        <v>247.5</v>
      </c>
      <c r="Q8" s="323">
        <v>83.84</v>
      </c>
      <c r="R8" s="323">
        <v>64.989999999999995</v>
      </c>
      <c r="S8" s="323">
        <v>66.989999999999995</v>
      </c>
      <c r="T8" s="323">
        <v>12.15</v>
      </c>
      <c r="U8" s="311">
        <v>1150</v>
      </c>
      <c r="V8" s="312">
        <f>VLOOKUP($U8,计算辅助页面!$Z$5:$AM$26,COLUMN()-20,0)</f>
        <v>1900</v>
      </c>
      <c r="W8" s="312">
        <f>VLOOKUP($U8,计算辅助页面!$Z$5:$AM$26,COLUMN()-20,0)</f>
        <v>3000</v>
      </c>
      <c r="X8" s="307">
        <f>VLOOKUP($U8,计算辅助页面!$Z$5:$AM$26,COLUMN()-20,0)</f>
        <v>4500</v>
      </c>
      <c r="Y8" s="307">
        <f>VLOOKUP($U8,计算辅助页面!$Z$5:$AM$26,COLUMN()-20,0)</f>
        <v>6500</v>
      </c>
      <c r="Z8" s="313">
        <f>VLOOKUP($U8,计算辅助页面!$Z$5:$AM$26,COLUMN()-20,0)</f>
        <v>9000</v>
      </c>
      <c r="AA8" s="307">
        <f>VLOOKUP($U8,计算辅助页面!$Z$5:$AM$26,COLUMN()-20,0)</f>
        <v>12500</v>
      </c>
      <c r="AB8" s="307">
        <f>VLOOKUP($U8,计算辅助页面!$Z$5:$AM$26,COLUMN()-20,0)</f>
        <v>18000</v>
      </c>
      <c r="AC8" s="307">
        <f>VLOOKUP($U8,计算辅助页面!$Z$5:$AM$26,COLUMN()-20,0)</f>
        <v>25000</v>
      </c>
      <c r="AD8" s="307">
        <f>VLOOKUP($U8,计算辅助页面!$Z$5:$AM$26,COLUMN()-20,0)</f>
        <v>35000</v>
      </c>
      <c r="AE8" s="307" t="str">
        <f>VLOOKUP($U8,计算辅助页面!$Z$5:$AM$26,COLUMN()-20,0)</f>
        <v>×</v>
      </c>
      <c r="AF8" s="307" t="str">
        <f>VLOOKUP($U8,计算辅助页面!$Z$5:$AM$26,COLUMN()-20,0)</f>
        <v>×</v>
      </c>
      <c r="AG8" s="307" t="str">
        <f>VLOOKUP($U8,计算辅助页面!$Z$5:$AM$26,COLUMN()-20,0)</f>
        <v>×</v>
      </c>
      <c r="AH8" s="304">
        <f>VLOOKUP($U8,计算辅助页面!$Z$5:$AM$26,COLUMN()-20,0)</f>
        <v>466200</v>
      </c>
      <c r="AI8" s="314">
        <v>5000</v>
      </c>
      <c r="AJ8" s="315">
        <f>VLOOKUP(D8&amp;E8,计算辅助页面!$V$5:$Y$18,2,0)</f>
        <v>5</v>
      </c>
      <c r="AK8" s="316">
        <f t="shared" si="1"/>
        <v>10000</v>
      </c>
      <c r="AL8" s="316">
        <f>VLOOKUP(D8&amp;E8,计算辅助页面!$V$5:$Y$18,3,0)</f>
        <v>1</v>
      </c>
      <c r="AM8" s="317" t="str">
        <f t="shared" si="2"/>
        <v>×</v>
      </c>
      <c r="AN8" s="317" t="str">
        <f>VLOOKUP(D8&amp;E8,计算辅助页面!$V$5:$Y$18,4,0)</f>
        <v>×</v>
      </c>
      <c r="AO8" s="304">
        <f t="shared" si="3"/>
        <v>140000</v>
      </c>
      <c r="AP8" s="318">
        <f t="shared" si="4"/>
        <v>606200</v>
      </c>
      <c r="AQ8" s="288" t="s">
        <v>1267</v>
      </c>
      <c r="AR8" s="289" t="str">
        <f t="shared" si="5"/>
        <v>X-BOW GTX</v>
      </c>
      <c r="AS8" s="290" t="s">
        <v>1263</v>
      </c>
      <c r="AT8" s="291" t="s">
        <v>1268</v>
      </c>
      <c r="AU8" s="274" t="s">
        <v>701</v>
      </c>
      <c r="AW8" s="292">
        <v>258</v>
      </c>
      <c r="AX8" s="292">
        <v>274</v>
      </c>
      <c r="AY8" s="292">
        <v>350</v>
      </c>
      <c r="AZ8" s="292" t="s">
        <v>1286</v>
      </c>
      <c r="BA8" s="481">
        <f>BF8-O8</f>
        <v>151</v>
      </c>
      <c r="BB8" s="476">
        <f>BK8</f>
        <v>2.3000000000000114</v>
      </c>
      <c r="BC8" s="472">
        <f t="shared" ref="BC8" si="22">BL8</f>
        <v>2.6599999999999966</v>
      </c>
      <c r="BD8" s="472">
        <f t="shared" ref="BD8" si="23">BM8</f>
        <v>3.1300000000000097</v>
      </c>
      <c r="BE8" s="472">
        <f t="shared" ref="BE8" si="24">BN8</f>
        <v>2.3400000000000034</v>
      </c>
      <c r="BF8" s="474">
        <v>1889</v>
      </c>
      <c r="BG8" s="476">
        <v>249.8</v>
      </c>
      <c r="BH8" s="480">
        <v>86.5</v>
      </c>
      <c r="BI8" s="480">
        <v>68.12</v>
      </c>
      <c r="BJ8" s="480">
        <v>69.33</v>
      </c>
      <c r="BK8" s="473">
        <f t="shared" si="10"/>
        <v>2.3000000000000114</v>
      </c>
      <c r="BL8" s="473">
        <f t="shared" si="11"/>
        <v>2.6599999999999966</v>
      </c>
      <c r="BM8" s="473">
        <f t="shared" si="12"/>
        <v>3.1300000000000097</v>
      </c>
      <c r="BN8" s="473">
        <f t="shared" si="13"/>
        <v>2.3400000000000034</v>
      </c>
      <c r="BO8" s="483">
        <v>1</v>
      </c>
      <c r="BP8" s="293"/>
      <c r="BQ8" s="293"/>
      <c r="BR8" s="293"/>
      <c r="BS8" s="293"/>
      <c r="BT8" s="293"/>
      <c r="BU8" s="293"/>
      <c r="BV8" s="293">
        <v>1</v>
      </c>
      <c r="BW8" s="293"/>
      <c r="BX8" s="293"/>
      <c r="BY8" s="293"/>
      <c r="BZ8" s="293"/>
      <c r="CA8" s="293"/>
      <c r="CB8" s="293"/>
      <c r="CC8" s="293"/>
      <c r="CD8" s="293"/>
      <c r="CE8" s="293"/>
      <c r="CF8" s="293"/>
      <c r="CG8" s="293"/>
      <c r="CH8" s="293"/>
      <c r="CI8" s="293"/>
      <c r="CJ8" s="294"/>
      <c r="CK8" s="294"/>
      <c r="CL8" s="294"/>
      <c r="CM8" s="294"/>
      <c r="CN8" s="294"/>
      <c r="CO8" s="295"/>
      <c r="CP8" s="295"/>
      <c r="CQ8" s="295"/>
      <c r="CR8" s="296"/>
      <c r="CS8" s="297"/>
      <c r="CT8" s="297"/>
      <c r="CU8" s="297"/>
      <c r="CV8" s="297"/>
      <c r="CW8" s="297"/>
      <c r="CX8" s="297"/>
      <c r="CY8" s="297"/>
      <c r="CZ8" s="297"/>
      <c r="DA8" s="297"/>
      <c r="DB8" s="295" t="s">
        <v>1773</v>
      </c>
      <c r="DC8" s="295">
        <v>4</v>
      </c>
      <c r="DD8" s="295"/>
      <c r="DE8" s="295"/>
    </row>
    <row r="9" spans="1:109" ht="21" customHeight="1" thickBot="1">
      <c r="A9" s="268">
        <v>7</v>
      </c>
      <c r="B9" s="300" t="s">
        <v>110</v>
      </c>
      <c r="C9" s="301" t="s">
        <v>111</v>
      </c>
      <c r="D9" s="302" t="s">
        <v>6</v>
      </c>
      <c r="E9" s="303" t="s">
        <v>44</v>
      </c>
      <c r="F9" s="304">
        <f>9-LEN(E9)-LEN(SUBSTITUTE(E9,"★",""))</f>
        <v>6</v>
      </c>
      <c r="G9" s="305" t="s">
        <v>60</v>
      </c>
      <c r="H9" s="306">
        <v>20</v>
      </c>
      <c r="I9" s="306">
        <v>12</v>
      </c>
      <c r="J9" s="306">
        <v>30</v>
      </c>
      <c r="K9" s="306" t="s">
        <v>59</v>
      </c>
      <c r="L9" s="306" t="s">
        <v>59</v>
      </c>
      <c r="M9" s="306" t="s">
        <v>59</v>
      </c>
      <c r="N9" s="307">
        <f t="shared" si="0"/>
        <v>62</v>
      </c>
      <c r="O9" s="308">
        <v>1814</v>
      </c>
      <c r="P9" s="309">
        <v>291.2</v>
      </c>
      <c r="Q9" s="310">
        <v>60.31</v>
      </c>
      <c r="R9" s="310">
        <v>62.02</v>
      </c>
      <c r="S9" s="310">
        <v>61.94</v>
      </c>
      <c r="T9" s="310">
        <v>7.6499999999999995</v>
      </c>
      <c r="U9" s="311">
        <v>1150</v>
      </c>
      <c r="V9" s="312">
        <f>VLOOKUP($U9,计算辅助页面!$Z$5:$AM$26,COLUMN()-20,0)</f>
        <v>1900</v>
      </c>
      <c r="W9" s="312">
        <f>VLOOKUP($U9,计算辅助页面!$Z$5:$AM$26,COLUMN()-20,0)</f>
        <v>3000</v>
      </c>
      <c r="X9" s="307">
        <f>VLOOKUP($U9,计算辅助页面!$Z$5:$AM$26,COLUMN()-20,0)</f>
        <v>4500</v>
      </c>
      <c r="Y9" s="307">
        <f>VLOOKUP($U9,计算辅助页面!$Z$5:$AM$26,COLUMN()-20,0)</f>
        <v>6500</v>
      </c>
      <c r="Z9" s="313">
        <f>VLOOKUP($U9,计算辅助页面!$Z$5:$AM$26,COLUMN()-20,0)</f>
        <v>9000</v>
      </c>
      <c r="AA9" s="307">
        <f>VLOOKUP($U9,计算辅助页面!$Z$5:$AM$26,COLUMN()-20,0)</f>
        <v>12500</v>
      </c>
      <c r="AB9" s="307">
        <f>VLOOKUP($U9,计算辅助页面!$Z$5:$AM$26,COLUMN()-20,0)</f>
        <v>18000</v>
      </c>
      <c r="AC9" s="307">
        <f>VLOOKUP($U9,计算辅助页面!$Z$5:$AM$26,COLUMN()-20,0)</f>
        <v>25000</v>
      </c>
      <c r="AD9" s="307">
        <f>VLOOKUP($U9,计算辅助页面!$Z$5:$AM$26,COLUMN()-20,0)</f>
        <v>35000</v>
      </c>
      <c r="AE9" s="307" t="str">
        <f>VLOOKUP($U9,计算辅助页面!$Z$5:$AM$26,COLUMN()-20,0)</f>
        <v>×</v>
      </c>
      <c r="AF9" s="307" t="str">
        <f>VLOOKUP($U9,计算辅助页面!$Z$5:$AM$26,COLUMN()-20,0)</f>
        <v>×</v>
      </c>
      <c r="AG9" s="307" t="str">
        <f>VLOOKUP($U9,计算辅助页面!$Z$5:$AM$26,COLUMN()-20,0)</f>
        <v>×</v>
      </c>
      <c r="AH9" s="304">
        <f>VLOOKUP($U9,计算辅助页面!$Z$5:$AM$26,COLUMN()-20,0)</f>
        <v>466200</v>
      </c>
      <c r="AI9" s="314">
        <v>5000</v>
      </c>
      <c r="AJ9" s="315">
        <f>VLOOKUP(D9&amp;E9,计算辅助页面!$V$5:$Y$18,2,0)</f>
        <v>5</v>
      </c>
      <c r="AK9" s="316">
        <f t="shared" si="1"/>
        <v>10000</v>
      </c>
      <c r="AL9" s="316">
        <f>VLOOKUP(D9&amp;E9,计算辅助页面!$V$5:$Y$18,3,0)</f>
        <v>1</v>
      </c>
      <c r="AM9" s="317" t="str">
        <f t="shared" si="2"/>
        <v>×</v>
      </c>
      <c r="AN9" s="317" t="str">
        <f>VLOOKUP(D9&amp;E9,计算辅助页面!$V$5:$Y$18,4,0)</f>
        <v>×</v>
      </c>
      <c r="AO9" s="304">
        <f t="shared" si="3"/>
        <v>140000</v>
      </c>
      <c r="AP9" s="318">
        <f t="shared" si="4"/>
        <v>606200</v>
      </c>
      <c r="AQ9" s="288" t="s">
        <v>939</v>
      </c>
      <c r="AR9" s="289" t="str">
        <f t="shared" si="5"/>
        <v>XL Sport Concept</v>
      </c>
      <c r="AS9" s="290" t="s">
        <v>596</v>
      </c>
      <c r="AT9" s="291" t="s">
        <v>606</v>
      </c>
      <c r="AU9" s="274" t="s">
        <v>701</v>
      </c>
      <c r="AV9" s="292">
        <v>3</v>
      </c>
      <c r="AW9" s="292">
        <v>303</v>
      </c>
      <c r="AY9" s="292">
        <v>389</v>
      </c>
      <c r="AZ9" s="292" t="s">
        <v>1400</v>
      </c>
      <c r="BK9" s="473" t="str">
        <f t="shared" si="10"/>
        <v/>
      </c>
      <c r="BL9" s="473" t="str">
        <f t="shared" si="11"/>
        <v/>
      </c>
      <c r="BM9" s="473" t="str">
        <f t="shared" si="12"/>
        <v/>
      </c>
      <c r="BN9" s="473" t="str">
        <f t="shared" si="13"/>
        <v/>
      </c>
      <c r="BP9" s="293"/>
      <c r="BQ9" s="293"/>
      <c r="BR9" s="293">
        <v>1</v>
      </c>
      <c r="BS9" s="293">
        <v>1</v>
      </c>
      <c r="BT9" s="293"/>
      <c r="BU9" s="293">
        <v>1</v>
      </c>
      <c r="BV9" s="293"/>
      <c r="BW9" s="293"/>
      <c r="BX9" s="293"/>
      <c r="BY9" s="293"/>
      <c r="BZ9" s="293"/>
      <c r="CA9" s="293"/>
      <c r="CB9" s="293"/>
      <c r="CC9" s="293"/>
      <c r="CD9" s="293"/>
      <c r="CE9" s="293"/>
      <c r="CF9" s="293"/>
      <c r="CG9" s="293"/>
      <c r="CH9" s="293"/>
      <c r="CI9" s="293"/>
      <c r="CJ9" s="294" t="s">
        <v>111</v>
      </c>
      <c r="CK9" s="294"/>
      <c r="CL9" s="294"/>
      <c r="CM9" s="294"/>
      <c r="CN9" s="294"/>
      <c r="CO9" s="295"/>
      <c r="CP9" s="295"/>
      <c r="CQ9" s="295"/>
      <c r="CR9" s="296">
        <v>270</v>
      </c>
      <c r="CS9" s="297">
        <v>46.9</v>
      </c>
      <c r="CT9" s="297">
        <v>49.35</v>
      </c>
      <c r="CU9" s="297">
        <v>42.32</v>
      </c>
      <c r="CV9" s="297">
        <f t="shared" ref="CV9:CY11" si="25">P9-CR9</f>
        <v>21.199999999999989</v>
      </c>
      <c r="CW9" s="297">
        <f t="shared" si="25"/>
        <v>13.410000000000004</v>
      </c>
      <c r="CX9" s="297">
        <f t="shared" si="25"/>
        <v>12.670000000000002</v>
      </c>
      <c r="CY9" s="297">
        <f t="shared" si="25"/>
        <v>19.619999999999997</v>
      </c>
      <c r="CZ9" s="297">
        <f>SUM(CV9:CY9)</f>
        <v>66.899999999999991</v>
      </c>
      <c r="DA9" s="297">
        <f>0.32*(P9-CR9)+1.75*(Q9-CS9)+1.13*(R9-CT9)+1.28*(S9-CU9)</f>
        <v>69.682199999999995</v>
      </c>
      <c r="DB9" s="295"/>
      <c r="DC9" s="295"/>
      <c r="DD9" s="295"/>
      <c r="DE9" s="295"/>
    </row>
    <row r="10" spans="1:109" ht="21" customHeight="1" thickBot="1">
      <c r="A10" s="299">
        <v>8</v>
      </c>
      <c r="B10" s="300" t="s">
        <v>112</v>
      </c>
      <c r="C10" s="301" t="s">
        <v>113</v>
      </c>
      <c r="D10" s="302" t="s">
        <v>6</v>
      </c>
      <c r="E10" s="303" t="s">
        <v>44</v>
      </c>
      <c r="F10" s="304">
        <f>9-LEN(E10)-LEN(SUBSTITUTE(E10,"★",""))</f>
        <v>6</v>
      </c>
      <c r="G10" s="305" t="s">
        <v>60</v>
      </c>
      <c r="H10" s="306">
        <v>20</v>
      </c>
      <c r="I10" s="306">
        <v>12</v>
      </c>
      <c r="J10" s="306">
        <v>30</v>
      </c>
      <c r="K10" s="306" t="s">
        <v>59</v>
      </c>
      <c r="L10" s="306" t="s">
        <v>59</v>
      </c>
      <c r="M10" s="306" t="s">
        <v>59</v>
      </c>
      <c r="N10" s="307">
        <f t="shared" si="0"/>
        <v>62</v>
      </c>
      <c r="O10" s="308">
        <v>1976</v>
      </c>
      <c r="P10" s="309">
        <v>270.10000000000002</v>
      </c>
      <c r="Q10" s="310">
        <v>76.069999999999993</v>
      </c>
      <c r="R10" s="310">
        <v>81.27</v>
      </c>
      <c r="S10" s="310">
        <v>72.3</v>
      </c>
      <c r="T10" s="310">
        <v>13.1</v>
      </c>
      <c r="U10" s="311">
        <v>1150</v>
      </c>
      <c r="V10" s="312">
        <f>VLOOKUP($U10,计算辅助页面!$Z$5:$AM$26,COLUMN()-20,0)</f>
        <v>1900</v>
      </c>
      <c r="W10" s="312">
        <f>VLOOKUP($U10,计算辅助页面!$Z$5:$AM$26,COLUMN()-20,0)</f>
        <v>3000</v>
      </c>
      <c r="X10" s="307">
        <f>VLOOKUP($U10,计算辅助页面!$Z$5:$AM$26,COLUMN()-20,0)</f>
        <v>4500</v>
      </c>
      <c r="Y10" s="307">
        <f>VLOOKUP($U10,计算辅助页面!$Z$5:$AM$26,COLUMN()-20,0)</f>
        <v>6500</v>
      </c>
      <c r="Z10" s="313">
        <f>VLOOKUP($U10,计算辅助页面!$Z$5:$AM$26,COLUMN()-20,0)</f>
        <v>9000</v>
      </c>
      <c r="AA10" s="307">
        <f>VLOOKUP($U10,计算辅助页面!$Z$5:$AM$26,COLUMN()-20,0)</f>
        <v>12500</v>
      </c>
      <c r="AB10" s="307">
        <f>VLOOKUP($U10,计算辅助页面!$Z$5:$AM$26,COLUMN()-20,0)</f>
        <v>18000</v>
      </c>
      <c r="AC10" s="307">
        <f>VLOOKUP($U10,计算辅助页面!$Z$5:$AM$26,COLUMN()-20,0)</f>
        <v>25000</v>
      </c>
      <c r="AD10" s="307">
        <f>VLOOKUP($U10,计算辅助页面!$Z$5:$AM$26,COLUMN()-20,0)</f>
        <v>35000</v>
      </c>
      <c r="AE10" s="307" t="str">
        <f>VLOOKUP($U10,计算辅助页面!$Z$5:$AM$26,COLUMN()-20,0)</f>
        <v>×</v>
      </c>
      <c r="AF10" s="307" t="str">
        <f>VLOOKUP($U10,计算辅助页面!$Z$5:$AM$26,COLUMN()-20,0)</f>
        <v>×</v>
      </c>
      <c r="AG10" s="307" t="str">
        <f>VLOOKUP($U10,计算辅助页面!$Z$5:$AM$26,COLUMN()-20,0)</f>
        <v>×</v>
      </c>
      <c r="AH10" s="304">
        <f>VLOOKUP($U10,计算辅助页面!$Z$5:$AM$26,COLUMN()-20,0)</f>
        <v>466200</v>
      </c>
      <c r="AI10" s="314">
        <v>5000</v>
      </c>
      <c r="AJ10" s="315">
        <f>VLOOKUP(D10&amp;E10,计算辅助页面!$V$5:$Y$18,2,0)</f>
        <v>5</v>
      </c>
      <c r="AK10" s="316">
        <f t="shared" si="1"/>
        <v>10000</v>
      </c>
      <c r="AL10" s="316">
        <f>VLOOKUP(D10&amp;E10,计算辅助页面!$V$5:$Y$18,3,0)</f>
        <v>1</v>
      </c>
      <c r="AM10" s="317" t="str">
        <f t="shared" si="2"/>
        <v>×</v>
      </c>
      <c r="AN10" s="317" t="str">
        <f>VLOOKUP(D10&amp;E10,计算辅助页面!$V$5:$Y$18,4,0)</f>
        <v>×</v>
      </c>
      <c r="AO10" s="304">
        <f t="shared" si="3"/>
        <v>140000</v>
      </c>
      <c r="AP10" s="318">
        <f t="shared" si="4"/>
        <v>606200</v>
      </c>
      <c r="AQ10" s="288" t="s">
        <v>1025</v>
      </c>
      <c r="AR10" s="289" t="str">
        <f t="shared" si="5"/>
        <v>DS E-Tense</v>
      </c>
      <c r="AS10" s="290" t="s">
        <v>596</v>
      </c>
      <c r="AT10" s="291" t="s">
        <v>601</v>
      </c>
      <c r="AU10" s="274" t="s">
        <v>701</v>
      </c>
      <c r="AV10" s="292">
        <v>2</v>
      </c>
      <c r="AW10" s="292">
        <v>282</v>
      </c>
      <c r="AY10" s="292">
        <v>363</v>
      </c>
      <c r="AZ10" s="292" t="s">
        <v>1400</v>
      </c>
      <c r="BA10" s="477">
        <v>165</v>
      </c>
      <c r="BB10" s="476">
        <v>2.8</v>
      </c>
      <c r="BC10" s="472">
        <v>2.33</v>
      </c>
      <c r="BD10" s="472">
        <v>5.09</v>
      </c>
      <c r="BE10" s="472">
        <v>2.92</v>
      </c>
      <c r="BF10" s="474">
        <f t="shared" ref="BF10:BF16" si="26">BA10+O10</f>
        <v>2141</v>
      </c>
      <c r="BG10" s="476">
        <f t="shared" ref="BG10" si="27">BB10+P10</f>
        <v>272.90000000000003</v>
      </c>
      <c r="BH10" s="480">
        <f t="shared" ref="BH10" si="28">BC10+Q10</f>
        <v>78.399999999999991</v>
      </c>
      <c r="BI10" s="480">
        <f t="shared" ref="BI10" si="29">BD10+R10</f>
        <v>86.36</v>
      </c>
      <c r="BJ10" s="480">
        <f t="shared" ref="BJ10" si="30">BE10+S10</f>
        <v>75.22</v>
      </c>
      <c r="BK10" s="473">
        <f t="shared" si="10"/>
        <v>2.8000000000000114</v>
      </c>
      <c r="BL10" s="473">
        <f t="shared" si="11"/>
        <v>2.3299999999999983</v>
      </c>
      <c r="BM10" s="473">
        <f t="shared" si="12"/>
        <v>5.0900000000000034</v>
      </c>
      <c r="BN10" s="473">
        <f t="shared" si="13"/>
        <v>2.9200000000000017</v>
      </c>
      <c r="BO10" s="483">
        <v>7</v>
      </c>
      <c r="BP10" s="293"/>
      <c r="BQ10" s="293"/>
      <c r="BR10" s="293">
        <v>1</v>
      </c>
      <c r="BS10" s="293">
        <v>1</v>
      </c>
      <c r="BT10" s="293"/>
      <c r="BU10" s="293"/>
      <c r="BV10" s="293"/>
      <c r="BW10" s="293"/>
      <c r="BX10" s="293"/>
      <c r="BY10" s="293"/>
      <c r="BZ10" s="293"/>
      <c r="CA10" s="293"/>
      <c r="CB10" s="293"/>
      <c r="CC10" s="293"/>
      <c r="CD10" s="293"/>
      <c r="CE10" s="293"/>
      <c r="CF10" s="293"/>
      <c r="CG10" s="293"/>
      <c r="CH10" s="293"/>
      <c r="CI10" s="293"/>
      <c r="CJ10" s="294" t="s">
        <v>1407</v>
      </c>
      <c r="CK10" s="294"/>
      <c r="CL10" s="294"/>
      <c r="CM10" s="294"/>
      <c r="CN10" s="294"/>
      <c r="CO10" s="295"/>
      <c r="CP10" s="295"/>
      <c r="CQ10" s="295"/>
      <c r="CR10" s="296">
        <v>250</v>
      </c>
      <c r="CS10" s="297">
        <v>59.5</v>
      </c>
      <c r="CT10" s="297">
        <v>45.09</v>
      </c>
      <c r="CU10" s="297">
        <v>51.56</v>
      </c>
      <c r="CV10" s="297">
        <f t="shared" si="25"/>
        <v>20.100000000000023</v>
      </c>
      <c r="CW10" s="297">
        <f t="shared" si="25"/>
        <v>16.569999999999993</v>
      </c>
      <c r="CX10" s="297">
        <f t="shared" si="25"/>
        <v>36.179999999999993</v>
      </c>
      <c r="CY10" s="297">
        <f t="shared" si="25"/>
        <v>20.739999999999995</v>
      </c>
      <c r="CZ10" s="297">
        <f>SUM(CV10:CY10)</f>
        <v>93.59</v>
      </c>
      <c r="DA10" s="297">
        <f>0.32*(P10-CR10)+1.75*(Q10-CS10)+1.13*(R10-CT10)+1.28*(S10-CU10)</f>
        <v>102.86009999999997</v>
      </c>
      <c r="DB10" s="295" t="s">
        <v>1773</v>
      </c>
      <c r="DC10" s="295">
        <v>4</v>
      </c>
      <c r="DD10" s="295"/>
      <c r="DE10" s="295"/>
    </row>
    <row r="11" spans="1:109" ht="21" customHeight="1">
      <c r="A11" s="268">
        <v>9</v>
      </c>
      <c r="B11" s="300" t="s">
        <v>114</v>
      </c>
      <c r="C11" s="301">
        <v>392</v>
      </c>
      <c r="D11" s="302" t="s">
        <v>6</v>
      </c>
      <c r="E11" s="303" t="s">
        <v>44</v>
      </c>
      <c r="F11" s="304">
        <f>9-LEN(E11)-LEN(SUBSTITUTE(E11,"★",""))</f>
        <v>6</v>
      </c>
      <c r="G11" s="305" t="s">
        <v>60</v>
      </c>
      <c r="H11" s="306">
        <v>20</v>
      </c>
      <c r="I11" s="306">
        <v>12</v>
      </c>
      <c r="J11" s="306">
        <v>30</v>
      </c>
      <c r="K11" s="306" t="s">
        <v>59</v>
      </c>
      <c r="L11" s="306" t="s">
        <v>59</v>
      </c>
      <c r="M11" s="306" t="s">
        <v>59</v>
      </c>
      <c r="N11" s="307">
        <f t="shared" si="0"/>
        <v>62</v>
      </c>
      <c r="O11" s="308">
        <v>2144</v>
      </c>
      <c r="P11" s="309">
        <v>299.3</v>
      </c>
      <c r="Q11" s="310">
        <v>72.459999999999994</v>
      </c>
      <c r="R11" s="310">
        <v>43.24</v>
      </c>
      <c r="S11" s="310">
        <v>62.34</v>
      </c>
      <c r="T11" s="310">
        <v>7.48</v>
      </c>
      <c r="U11" s="311">
        <v>1150</v>
      </c>
      <c r="V11" s="312">
        <f>VLOOKUP($U11,计算辅助页面!$Z$5:$AM$26,COLUMN()-20,0)</f>
        <v>1900</v>
      </c>
      <c r="W11" s="312">
        <f>VLOOKUP($U11,计算辅助页面!$Z$5:$AM$26,COLUMN()-20,0)</f>
        <v>3000</v>
      </c>
      <c r="X11" s="307">
        <f>VLOOKUP($U11,计算辅助页面!$Z$5:$AM$26,COLUMN()-20,0)</f>
        <v>4500</v>
      </c>
      <c r="Y11" s="307">
        <f>VLOOKUP($U11,计算辅助页面!$Z$5:$AM$26,COLUMN()-20,0)</f>
        <v>6500</v>
      </c>
      <c r="Z11" s="313">
        <f>VLOOKUP($U11,计算辅助页面!$Z$5:$AM$26,COLUMN()-20,0)</f>
        <v>9000</v>
      </c>
      <c r="AA11" s="307">
        <f>VLOOKUP($U11,计算辅助页面!$Z$5:$AM$26,COLUMN()-20,0)</f>
        <v>12500</v>
      </c>
      <c r="AB11" s="307">
        <f>VLOOKUP($U11,计算辅助页面!$Z$5:$AM$26,COLUMN()-20,0)</f>
        <v>18000</v>
      </c>
      <c r="AC11" s="307">
        <f>VLOOKUP($U11,计算辅助页面!$Z$5:$AM$26,COLUMN()-20,0)</f>
        <v>25000</v>
      </c>
      <c r="AD11" s="307">
        <f>VLOOKUP($U11,计算辅助页面!$Z$5:$AM$26,COLUMN()-20,0)</f>
        <v>35000</v>
      </c>
      <c r="AE11" s="307" t="str">
        <f>VLOOKUP($U11,计算辅助页面!$Z$5:$AM$26,COLUMN()-20,0)</f>
        <v>×</v>
      </c>
      <c r="AF11" s="307" t="str">
        <f>VLOOKUP($U11,计算辅助页面!$Z$5:$AM$26,COLUMN()-20,0)</f>
        <v>×</v>
      </c>
      <c r="AG11" s="307" t="str">
        <f>VLOOKUP($U11,计算辅助页面!$Z$5:$AM$26,COLUMN()-20,0)</f>
        <v>×</v>
      </c>
      <c r="AH11" s="304">
        <f>VLOOKUP($U11,计算辅助页面!$Z$5:$AM$26,COLUMN()-20,0)</f>
        <v>466200</v>
      </c>
      <c r="AI11" s="314">
        <v>5000</v>
      </c>
      <c r="AJ11" s="315">
        <f>VLOOKUP(D11&amp;E11,计算辅助页面!$V$5:$Y$18,2,0)</f>
        <v>5</v>
      </c>
      <c r="AK11" s="316">
        <f t="shared" si="1"/>
        <v>10000</v>
      </c>
      <c r="AL11" s="316">
        <f>VLOOKUP(D11&amp;E11,计算辅助页面!$V$5:$Y$18,3,0)</f>
        <v>1</v>
      </c>
      <c r="AM11" s="317" t="str">
        <f t="shared" si="2"/>
        <v>×</v>
      </c>
      <c r="AN11" s="317" t="str">
        <f>VLOOKUP(D11&amp;E11,计算辅助页面!$V$5:$Y$18,4,0)</f>
        <v>×</v>
      </c>
      <c r="AO11" s="304">
        <f t="shared" si="3"/>
        <v>140000</v>
      </c>
      <c r="AP11" s="318">
        <f t="shared" si="4"/>
        <v>606200</v>
      </c>
      <c r="AQ11" s="288" t="s">
        <v>560</v>
      </c>
      <c r="AR11" s="289" t="str">
        <f t="shared" si="5"/>
        <v>Challenger 392 Hemi Scat Pack</v>
      </c>
      <c r="AS11" s="290" t="s">
        <v>596</v>
      </c>
      <c r="AT11" s="291">
        <v>392</v>
      </c>
      <c r="AU11" s="274" t="s">
        <v>701</v>
      </c>
      <c r="AV11" s="292">
        <v>3</v>
      </c>
      <c r="AW11" s="292">
        <v>312</v>
      </c>
      <c r="AY11" s="292">
        <v>399</v>
      </c>
      <c r="AZ11" s="292" t="s">
        <v>1400</v>
      </c>
      <c r="BA11" s="477">
        <v>175</v>
      </c>
      <c r="BB11" s="476">
        <v>2.2999999999999998</v>
      </c>
      <c r="BC11" s="472">
        <v>1.44</v>
      </c>
      <c r="BD11" s="472">
        <v>1.01</v>
      </c>
      <c r="BE11" s="472">
        <v>1.64</v>
      </c>
      <c r="BF11" s="474">
        <f t="shared" si="26"/>
        <v>2319</v>
      </c>
      <c r="BG11" s="476">
        <f t="shared" ref="BG11" si="31">BB11+P11</f>
        <v>301.60000000000002</v>
      </c>
      <c r="BH11" s="480">
        <f t="shared" ref="BH11" si="32">BC11+Q11</f>
        <v>73.899999999999991</v>
      </c>
      <c r="BI11" s="480">
        <f t="shared" ref="BI11" si="33">BD11+R11</f>
        <v>44.25</v>
      </c>
      <c r="BJ11" s="480">
        <f t="shared" ref="BJ11" si="34">BE11+S11</f>
        <v>63.980000000000004</v>
      </c>
      <c r="BK11" s="473">
        <f t="shared" si="10"/>
        <v>2.3000000000000114</v>
      </c>
      <c r="BL11" s="473">
        <f t="shared" si="11"/>
        <v>1.4399999999999977</v>
      </c>
      <c r="BM11" s="473">
        <f t="shared" si="12"/>
        <v>1.009999999999998</v>
      </c>
      <c r="BN11" s="473">
        <f t="shared" si="13"/>
        <v>1.6400000000000006</v>
      </c>
      <c r="BO11" s="483">
        <v>8</v>
      </c>
      <c r="BP11" s="293"/>
      <c r="BQ11" s="293"/>
      <c r="BR11" s="293">
        <v>1</v>
      </c>
      <c r="BS11" s="293">
        <v>1</v>
      </c>
      <c r="BT11" s="293"/>
      <c r="BU11" s="293"/>
      <c r="BV11" s="293"/>
      <c r="BW11" s="293"/>
      <c r="BX11" s="293"/>
      <c r="BY11" s="293"/>
      <c r="BZ11" s="293"/>
      <c r="CA11" s="293"/>
      <c r="CB11" s="293"/>
      <c r="CC11" s="293"/>
      <c r="CD11" s="293">
        <v>1</v>
      </c>
      <c r="CE11" s="293"/>
      <c r="CF11" s="293"/>
      <c r="CG11" s="293"/>
      <c r="CH11" s="293"/>
      <c r="CI11" s="293">
        <v>1</v>
      </c>
      <c r="CJ11" s="294" t="s">
        <v>1408</v>
      </c>
      <c r="CK11" s="294"/>
      <c r="CL11" s="294"/>
      <c r="CM11" s="294"/>
      <c r="CN11" s="294"/>
      <c r="CO11" s="295"/>
      <c r="CP11" s="295"/>
      <c r="CQ11" s="295"/>
      <c r="CR11" s="296">
        <v>283</v>
      </c>
      <c r="CS11" s="297">
        <v>62.2</v>
      </c>
      <c r="CT11" s="297">
        <v>36.1</v>
      </c>
      <c r="CU11" s="297">
        <v>50.71</v>
      </c>
      <c r="CV11" s="297">
        <f t="shared" si="25"/>
        <v>16.300000000000011</v>
      </c>
      <c r="CW11" s="297">
        <f t="shared" si="25"/>
        <v>10.259999999999991</v>
      </c>
      <c r="CX11" s="297">
        <f t="shared" si="25"/>
        <v>7.1400000000000006</v>
      </c>
      <c r="CY11" s="297">
        <f t="shared" si="25"/>
        <v>11.630000000000003</v>
      </c>
      <c r="CZ11" s="297">
        <f>SUM(CV11:CY11)</f>
        <v>45.330000000000005</v>
      </c>
      <c r="DA11" s="297">
        <f>0.32*(P11-CR11)+1.75*(Q11-CS11)+1.13*(R11-CT11)+1.28*(S11-CU11)</f>
        <v>46.125599999999991</v>
      </c>
      <c r="DB11" s="295" t="s">
        <v>1773</v>
      </c>
      <c r="DC11" s="295">
        <v>4</v>
      </c>
      <c r="DD11" s="295"/>
      <c r="DE11" s="295"/>
    </row>
    <row r="12" spans="1:109" ht="21" customHeight="1" thickBot="1">
      <c r="A12" s="299">
        <v>10</v>
      </c>
      <c r="B12" s="319" t="s">
        <v>1153</v>
      </c>
      <c r="C12" s="301" t="s">
        <v>1154</v>
      </c>
      <c r="D12" s="302" t="s">
        <v>196</v>
      </c>
      <c r="E12" s="329" t="s">
        <v>175</v>
      </c>
      <c r="F12" s="327"/>
      <c r="G12" s="328"/>
      <c r="H12" s="330">
        <v>30</v>
      </c>
      <c r="I12" s="330">
        <v>23</v>
      </c>
      <c r="J12" s="330">
        <v>33</v>
      </c>
      <c r="K12" s="330">
        <v>42</v>
      </c>
      <c r="L12" s="306" t="s">
        <v>59</v>
      </c>
      <c r="M12" s="306" t="s">
        <v>59</v>
      </c>
      <c r="N12" s="307">
        <f t="shared" si="0"/>
        <v>128</v>
      </c>
      <c r="O12" s="331">
        <v>2213</v>
      </c>
      <c r="P12" s="322">
        <v>293.2</v>
      </c>
      <c r="Q12" s="323">
        <v>65.56</v>
      </c>
      <c r="R12" s="323">
        <v>69.430000000000007</v>
      </c>
      <c r="S12" s="323">
        <v>68.44</v>
      </c>
      <c r="T12" s="323"/>
      <c r="U12" s="332">
        <v>4370</v>
      </c>
      <c r="V12" s="312">
        <f>VLOOKUP($U12,计算辅助页面!$Z$5:$AM$26,COLUMN()-20,0)</f>
        <v>7100</v>
      </c>
      <c r="W12" s="312">
        <f>VLOOKUP($U12,计算辅助页面!$Z$5:$AM$26,COLUMN()-20,0)</f>
        <v>11400</v>
      </c>
      <c r="X12" s="307">
        <f>VLOOKUP($U12,计算辅助页面!$Z$5:$AM$26,COLUMN()-20,0)</f>
        <v>17100</v>
      </c>
      <c r="Y12" s="307">
        <f>VLOOKUP($U12,计算辅助页面!$Z$5:$AM$26,COLUMN()-20,0)</f>
        <v>24700</v>
      </c>
      <c r="Z12" s="313">
        <f>VLOOKUP($U12,计算辅助页面!$Z$5:$AM$26,COLUMN()-20,0)</f>
        <v>34500</v>
      </c>
      <c r="AA12" s="307">
        <f>VLOOKUP($U12,计算辅助页面!$Z$5:$AM$26,COLUMN()-20,0)</f>
        <v>48500</v>
      </c>
      <c r="AB12" s="307">
        <f>VLOOKUP($U12,计算辅助页面!$Z$5:$AM$26,COLUMN()-20,0)</f>
        <v>68000</v>
      </c>
      <c r="AC12" s="307">
        <f>VLOOKUP($U12,计算辅助页面!$Z$5:$AM$26,COLUMN()-20,0)</f>
        <v>95000</v>
      </c>
      <c r="AD12" s="307">
        <f>VLOOKUP($U12,计算辅助页面!$Z$5:$AM$26,COLUMN()-20,0)</f>
        <v>133000</v>
      </c>
      <c r="AE12" s="307">
        <f>VLOOKUP($U12,计算辅助页面!$Z$5:$AM$26,COLUMN()-20,0)</f>
        <v>186000</v>
      </c>
      <c r="AF12" s="333"/>
      <c r="AG12" s="333"/>
      <c r="AH12" s="304">
        <f>VLOOKUP($U12,计算辅助页面!$Z$5:$AM$26,COLUMN()-20,0)</f>
        <v>2518680</v>
      </c>
      <c r="AI12" s="334">
        <v>20000</v>
      </c>
      <c r="AJ12" s="315">
        <f>VLOOKUP(D12&amp;E12,计算辅助页面!$V$5:$Y$18,2,0)</f>
        <v>7</v>
      </c>
      <c r="AK12" s="316">
        <f t="shared" si="1"/>
        <v>40000</v>
      </c>
      <c r="AL12" s="316">
        <f>VLOOKUP(D12&amp;E12,计算辅助页面!$V$5:$Y$18,3,0)</f>
        <v>2</v>
      </c>
      <c r="AM12" s="317">
        <f t="shared" si="2"/>
        <v>120000</v>
      </c>
      <c r="AN12" s="317">
        <f>VLOOKUP(D12&amp;E12,计算辅助页面!$V$5:$Y$18,4,0)</f>
        <v>1</v>
      </c>
      <c r="AO12" s="304">
        <f t="shared" si="3"/>
        <v>1360000</v>
      </c>
      <c r="AP12" s="318">
        <f t="shared" si="4"/>
        <v>3878680</v>
      </c>
      <c r="AQ12" s="288" t="s">
        <v>1012</v>
      </c>
      <c r="AR12" s="289" t="str">
        <f t="shared" si="5"/>
        <v>Dezir</v>
      </c>
      <c r="AS12" s="290" t="s">
        <v>1155</v>
      </c>
      <c r="AT12" s="291" t="s">
        <v>1156</v>
      </c>
      <c r="AU12" s="335" t="s">
        <v>702</v>
      </c>
      <c r="AV12" s="292">
        <v>23</v>
      </c>
      <c r="AW12" s="292">
        <v>307</v>
      </c>
      <c r="AY12" s="292">
        <v>393</v>
      </c>
      <c r="AZ12" s="292" t="s">
        <v>1173</v>
      </c>
      <c r="BA12" s="477">
        <v>143</v>
      </c>
      <c r="BB12" s="476">
        <v>1.9</v>
      </c>
      <c r="BC12" s="472">
        <v>1.1399999999999999</v>
      </c>
      <c r="BD12" s="472">
        <v>2.65</v>
      </c>
      <c r="BE12" s="472">
        <v>1.83</v>
      </c>
      <c r="BF12" s="474">
        <f t="shared" si="26"/>
        <v>2356</v>
      </c>
      <c r="BG12" s="476">
        <f t="shared" ref="BG12" si="35">BB12+P12</f>
        <v>295.09999999999997</v>
      </c>
      <c r="BH12" s="480">
        <f t="shared" ref="BH12" si="36">BC12+Q12</f>
        <v>66.7</v>
      </c>
      <c r="BI12" s="480">
        <f t="shared" ref="BI12" si="37">BD12+R12</f>
        <v>72.080000000000013</v>
      </c>
      <c r="BJ12" s="480">
        <f t="shared" ref="BJ12" si="38">BE12+S12</f>
        <v>70.27</v>
      </c>
      <c r="BK12" s="473">
        <f t="shared" si="10"/>
        <v>1.8999999999999773</v>
      </c>
      <c r="BL12" s="473">
        <f t="shared" si="11"/>
        <v>1.1400000000000006</v>
      </c>
      <c r="BM12" s="473">
        <f t="shared" si="12"/>
        <v>2.6500000000000057</v>
      </c>
      <c r="BN12" s="473">
        <f t="shared" si="13"/>
        <v>1.8299999999999983</v>
      </c>
      <c r="BO12" s="483">
        <v>9</v>
      </c>
      <c r="BP12" s="293"/>
      <c r="BQ12" s="293"/>
      <c r="BR12" s="293"/>
      <c r="BS12" s="293"/>
      <c r="BT12" s="293"/>
      <c r="BU12" s="293"/>
      <c r="BV12" s="293">
        <v>1</v>
      </c>
      <c r="BW12" s="293"/>
      <c r="BX12" s="293"/>
      <c r="BY12" s="293"/>
      <c r="BZ12" s="293"/>
      <c r="CA12" s="293"/>
      <c r="CB12" s="293">
        <v>1</v>
      </c>
      <c r="CC12" s="293"/>
      <c r="CD12" s="293"/>
      <c r="CE12" s="293"/>
      <c r="CF12" s="293"/>
      <c r="CG12" s="293"/>
      <c r="CH12" s="293"/>
      <c r="CI12" s="293"/>
      <c r="CJ12" s="294" t="s">
        <v>1177</v>
      </c>
      <c r="CK12" s="294"/>
      <c r="CL12" s="294"/>
      <c r="CM12" s="294"/>
      <c r="CN12" s="294"/>
      <c r="CO12" s="295"/>
      <c r="CP12" s="295"/>
      <c r="CQ12" s="295"/>
      <c r="CR12" s="296"/>
      <c r="CS12" s="297"/>
      <c r="CT12" s="297"/>
      <c r="CU12" s="297"/>
      <c r="CV12" s="297"/>
      <c r="CW12" s="297"/>
      <c r="CX12" s="297"/>
      <c r="CY12" s="297"/>
      <c r="CZ12" s="297"/>
      <c r="DA12" s="297"/>
      <c r="DB12" s="295" t="s">
        <v>1773</v>
      </c>
      <c r="DC12" s="295">
        <v>4</v>
      </c>
      <c r="DD12" s="295"/>
      <c r="DE12" s="295"/>
    </row>
    <row r="13" spans="1:109" ht="21" customHeight="1">
      <c r="A13" s="268">
        <v>11</v>
      </c>
      <c r="B13" s="319" t="s">
        <v>848</v>
      </c>
      <c r="C13" s="301" t="s">
        <v>849</v>
      </c>
      <c r="D13" s="302" t="s">
        <v>6</v>
      </c>
      <c r="E13" s="303" t="s">
        <v>45</v>
      </c>
      <c r="F13" s="327"/>
      <c r="G13" s="328"/>
      <c r="H13" s="330">
        <v>30</v>
      </c>
      <c r="I13" s="330">
        <v>23</v>
      </c>
      <c r="J13" s="330">
        <v>33</v>
      </c>
      <c r="K13" s="330">
        <v>42</v>
      </c>
      <c r="L13" s="306" t="s">
        <v>59</v>
      </c>
      <c r="M13" s="306" t="s">
        <v>59</v>
      </c>
      <c r="N13" s="307">
        <f t="shared" si="0"/>
        <v>128</v>
      </c>
      <c r="O13" s="321">
        <v>2217</v>
      </c>
      <c r="P13" s="322">
        <v>278.3</v>
      </c>
      <c r="Q13" s="323">
        <v>83.53</v>
      </c>
      <c r="R13" s="323">
        <v>73.569999999999993</v>
      </c>
      <c r="S13" s="323">
        <v>55.35</v>
      </c>
      <c r="T13" s="323">
        <v>6.6</v>
      </c>
      <c r="U13" s="332">
        <v>4370</v>
      </c>
      <c r="V13" s="312">
        <f>VLOOKUP($U13,计算辅助页面!$Z$5:$AM$26,COLUMN()-20,0)</f>
        <v>7100</v>
      </c>
      <c r="W13" s="312">
        <f>VLOOKUP($U13,计算辅助页面!$Z$5:$AM$26,COLUMN()-20,0)</f>
        <v>11400</v>
      </c>
      <c r="X13" s="307">
        <f>VLOOKUP($U13,计算辅助页面!$Z$5:$AM$26,COLUMN()-20,0)</f>
        <v>17100</v>
      </c>
      <c r="Y13" s="307">
        <f>VLOOKUP($U13,计算辅助页面!$Z$5:$AM$26,COLUMN()-20,0)</f>
        <v>24700</v>
      </c>
      <c r="Z13" s="313">
        <f>VLOOKUP($U13,计算辅助页面!$Z$5:$AM$26,COLUMN()-20,0)</f>
        <v>34500</v>
      </c>
      <c r="AA13" s="307">
        <f>VLOOKUP($U13,计算辅助页面!$Z$5:$AM$26,COLUMN()-20,0)</f>
        <v>48500</v>
      </c>
      <c r="AB13" s="307">
        <f>VLOOKUP($U13,计算辅助页面!$Z$5:$AM$26,COLUMN()-20,0)</f>
        <v>68000</v>
      </c>
      <c r="AC13" s="307">
        <f>VLOOKUP($U13,计算辅助页面!$Z$5:$AM$26,COLUMN()-20,0)</f>
        <v>95000</v>
      </c>
      <c r="AD13" s="307">
        <f>VLOOKUP($U13,计算辅助页面!$Z$5:$AM$26,COLUMN()-20,0)</f>
        <v>133000</v>
      </c>
      <c r="AE13" s="307">
        <f>VLOOKUP($U13,计算辅助页面!$Z$5:$AM$26,COLUMN()-20,0)</f>
        <v>186000</v>
      </c>
      <c r="AF13" s="333"/>
      <c r="AG13" s="333"/>
      <c r="AH13" s="304">
        <f>VLOOKUP($U13,计算辅助页面!$Z$5:$AM$26,COLUMN()-20,0)</f>
        <v>2518680</v>
      </c>
      <c r="AI13" s="334">
        <v>20000</v>
      </c>
      <c r="AJ13" s="315">
        <f>VLOOKUP(D13&amp;E13,计算辅助页面!$V$5:$Y$18,2,0)</f>
        <v>7</v>
      </c>
      <c r="AK13" s="336">
        <f t="shared" si="1"/>
        <v>40000</v>
      </c>
      <c r="AL13" s="316">
        <f>VLOOKUP(D13&amp;E13,计算辅助页面!$V$5:$Y$18,3,0)</f>
        <v>2</v>
      </c>
      <c r="AM13" s="337">
        <f t="shared" si="2"/>
        <v>120000</v>
      </c>
      <c r="AN13" s="317">
        <f>VLOOKUP(D13&amp;E13,计算辅助页面!$V$5:$Y$18,4,0)</f>
        <v>1</v>
      </c>
      <c r="AO13" s="327">
        <f t="shared" si="3"/>
        <v>1360000</v>
      </c>
      <c r="AP13" s="318">
        <f t="shared" si="4"/>
        <v>3878680</v>
      </c>
      <c r="AQ13" s="288" t="s">
        <v>850</v>
      </c>
      <c r="AR13" s="289" t="str">
        <f t="shared" si="5"/>
        <v>Davinci</v>
      </c>
      <c r="AS13" s="290" t="s">
        <v>866</v>
      </c>
      <c r="AT13" s="291" t="s">
        <v>870</v>
      </c>
      <c r="AU13" s="328" t="s">
        <v>702</v>
      </c>
      <c r="AV13" s="292">
        <v>41</v>
      </c>
      <c r="AW13" s="292">
        <v>290</v>
      </c>
      <c r="AY13" s="292">
        <v>373</v>
      </c>
      <c r="AZ13" s="292" t="s">
        <v>966</v>
      </c>
      <c r="BA13" s="477">
        <v>148</v>
      </c>
      <c r="BB13" s="476">
        <v>3</v>
      </c>
      <c r="BC13" s="472">
        <v>1.62</v>
      </c>
      <c r="BD13" s="472">
        <v>3.07</v>
      </c>
      <c r="BE13" s="472">
        <v>2.15</v>
      </c>
      <c r="BF13" s="474">
        <f t="shared" si="26"/>
        <v>2365</v>
      </c>
      <c r="BG13" s="476">
        <f t="shared" ref="BG13:BG14" si="39">BB13+P13</f>
        <v>281.3</v>
      </c>
      <c r="BH13" s="480">
        <f t="shared" ref="BH13:BH14" si="40">BC13+Q13</f>
        <v>85.15</v>
      </c>
      <c r="BI13" s="480">
        <f t="shared" ref="BI13:BI14" si="41">BD13+R13</f>
        <v>76.639999999999986</v>
      </c>
      <c r="BJ13" s="480">
        <f t="shared" ref="BJ13:BJ14" si="42">BE13+S13</f>
        <v>57.5</v>
      </c>
      <c r="BK13" s="473">
        <f t="shared" si="10"/>
        <v>3</v>
      </c>
      <c r="BL13" s="473">
        <f t="shared" si="11"/>
        <v>1.6200000000000045</v>
      </c>
      <c r="BM13" s="473">
        <f t="shared" si="12"/>
        <v>3.0699999999999932</v>
      </c>
      <c r="BN13" s="473">
        <f t="shared" si="13"/>
        <v>2.1499999999999986</v>
      </c>
      <c r="BO13" s="483">
        <v>4</v>
      </c>
      <c r="BP13" s="293"/>
      <c r="BQ13" s="293"/>
      <c r="BR13" s="293"/>
      <c r="BS13" s="293"/>
      <c r="BT13" s="293"/>
      <c r="BU13" s="293"/>
      <c r="BV13" s="293"/>
      <c r="BW13" s="293"/>
      <c r="BX13" s="293"/>
      <c r="BY13" s="293">
        <v>1</v>
      </c>
      <c r="BZ13" s="293"/>
      <c r="CA13" s="293"/>
      <c r="CB13" s="293"/>
      <c r="CC13" s="293"/>
      <c r="CD13" s="293"/>
      <c r="CE13" s="293"/>
      <c r="CF13" s="293"/>
      <c r="CG13" s="293"/>
      <c r="CH13" s="293"/>
      <c r="CI13" s="293"/>
      <c r="CJ13" s="294" t="s">
        <v>1409</v>
      </c>
      <c r="CK13" s="294"/>
      <c r="CL13" s="294"/>
      <c r="CM13" s="294"/>
      <c r="CN13" s="294"/>
      <c r="CO13" s="295">
        <v>1</v>
      </c>
      <c r="CP13" s="295"/>
      <c r="CQ13" s="295"/>
      <c r="CR13" s="296">
        <v>250</v>
      </c>
      <c r="CS13" s="297">
        <v>68.5</v>
      </c>
      <c r="CT13" s="297">
        <v>45.09</v>
      </c>
      <c r="CU13" s="297">
        <v>35.380000000000003</v>
      </c>
      <c r="CV13" s="297">
        <f t="shared" ref="CV13:CY14" si="43">P13-CR13</f>
        <v>28.300000000000011</v>
      </c>
      <c r="CW13" s="297">
        <f t="shared" si="43"/>
        <v>15.030000000000001</v>
      </c>
      <c r="CX13" s="297">
        <f t="shared" si="43"/>
        <v>28.47999999999999</v>
      </c>
      <c r="CY13" s="297">
        <f t="shared" si="43"/>
        <v>19.97</v>
      </c>
      <c r="CZ13" s="297">
        <f>SUM(CV13:CY13)</f>
        <v>91.78</v>
      </c>
      <c r="DA13" s="297">
        <f>0.32*(P13-CR13)+1.75*(Q13-CS13)+1.13*(R13-CT13)+1.28*(S13-CU13)</f>
        <v>93.102499999999992</v>
      </c>
      <c r="DB13" s="295" t="s">
        <v>1773</v>
      </c>
      <c r="DC13" s="295">
        <v>4</v>
      </c>
      <c r="DD13" s="295"/>
      <c r="DE13" s="295"/>
    </row>
    <row r="14" spans="1:109" ht="21" customHeight="1" thickBot="1">
      <c r="A14" s="299">
        <v>12</v>
      </c>
      <c r="B14" s="319" t="s">
        <v>705</v>
      </c>
      <c r="C14" s="301" t="s">
        <v>706</v>
      </c>
      <c r="D14" s="302" t="s">
        <v>6</v>
      </c>
      <c r="E14" s="303" t="s">
        <v>45</v>
      </c>
      <c r="F14" s="304">
        <f>9-LEN(E14)-LEN(SUBSTITUTE(E14,"★",""))</f>
        <v>5</v>
      </c>
      <c r="G14" s="305" t="s">
        <v>60</v>
      </c>
      <c r="H14" s="330">
        <v>30</v>
      </c>
      <c r="I14" s="330">
        <v>23</v>
      </c>
      <c r="J14" s="330">
        <v>33</v>
      </c>
      <c r="K14" s="330">
        <v>42</v>
      </c>
      <c r="L14" s="306" t="s">
        <v>59</v>
      </c>
      <c r="M14" s="306" t="s">
        <v>59</v>
      </c>
      <c r="N14" s="307">
        <f t="shared" si="0"/>
        <v>128</v>
      </c>
      <c r="O14" s="321">
        <v>2247</v>
      </c>
      <c r="P14" s="322">
        <v>278.3</v>
      </c>
      <c r="Q14" s="323">
        <v>79.72</v>
      </c>
      <c r="R14" s="323">
        <v>78.61</v>
      </c>
      <c r="S14" s="323">
        <v>66.88</v>
      </c>
      <c r="T14" s="323"/>
      <c r="U14" s="332">
        <v>4370</v>
      </c>
      <c r="V14" s="312">
        <f>VLOOKUP($U14,计算辅助页面!$Z$5:$AM$26,COLUMN()-20,0)</f>
        <v>7100</v>
      </c>
      <c r="W14" s="312">
        <f>VLOOKUP($U14,计算辅助页面!$Z$5:$AM$26,COLUMN()-20,0)</f>
        <v>11400</v>
      </c>
      <c r="X14" s="307">
        <f>VLOOKUP($U14,计算辅助页面!$Z$5:$AM$26,COLUMN()-20,0)</f>
        <v>17100</v>
      </c>
      <c r="Y14" s="307">
        <f>VLOOKUP($U14,计算辅助页面!$Z$5:$AM$26,COLUMN()-20,0)</f>
        <v>24700</v>
      </c>
      <c r="Z14" s="313">
        <f>VLOOKUP($U14,计算辅助页面!$Z$5:$AM$26,COLUMN()-20,0)</f>
        <v>34500</v>
      </c>
      <c r="AA14" s="307">
        <f>VLOOKUP($U14,计算辅助页面!$Z$5:$AM$26,COLUMN()-20,0)</f>
        <v>48500</v>
      </c>
      <c r="AB14" s="307">
        <f>VLOOKUP($U14,计算辅助页面!$Z$5:$AM$26,COLUMN()-20,0)</f>
        <v>68000</v>
      </c>
      <c r="AC14" s="307">
        <f>VLOOKUP($U14,计算辅助页面!$Z$5:$AM$26,COLUMN()-20,0)</f>
        <v>95000</v>
      </c>
      <c r="AD14" s="307">
        <f>VLOOKUP($U14,计算辅助页面!$Z$5:$AM$26,COLUMN()-20,0)</f>
        <v>133000</v>
      </c>
      <c r="AE14" s="307">
        <f>VLOOKUP($U14,计算辅助页面!$Z$5:$AM$26,COLUMN()-20,0)</f>
        <v>186000</v>
      </c>
      <c r="AF14" s="333"/>
      <c r="AG14" s="333"/>
      <c r="AH14" s="304">
        <f>VLOOKUP($U14,计算辅助页面!$Z$5:$AM$26,COLUMN()-20,0)</f>
        <v>2518680</v>
      </c>
      <c r="AI14" s="334">
        <v>20000</v>
      </c>
      <c r="AJ14" s="315">
        <f>VLOOKUP(D14&amp;E14,计算辅助页面!$V$5:$Y$18,2,0)</f>
        <v>7</v>
      </c>
      <c r="AK14" s="316">
        <f t="shared" si="1"/>
        <v>40000</v>
      </c>
      <c r="AL14" s="316">
        <f>VLOOKUP(D14&amp;E14,计算辅助页面!$V$5:$Y$18,3,0)</f>
        <v>2</v>
      </c>
      <c r="AM14" s="317">
        <f t="shared" si="2"/>
        <v>120000</v>
      </c>
      <c r="AN14" s="317">
        <f>VLOOKUP(D14&amp;E14,计算辅助页面!$V$5:$Y$18,4,0)</f>
        <v>1</v>
      </c>
      <c r="AO14" s="304">
        <f t="shared" si="3"/>
        <v>1360000</v>
      </c>
      <c r="AP14" s="318">
        <f t="shared" si="4"/>
        <v>3878680</v>
      </c>
      <c r="AQ14" s="288" t="s">
        <v>557</v>
      </c>
      <c r="AR14" s="289" t="str">
        <f t="shared" si="5"/>
        <v>i8 Roadster</v>
      </c>
      <c r="AS14" s="290" t="s">
        <v>714</v>
      </c>
      <c r="AT14" s="291" t="s">
        <v>836</v>
      </c>
      <c r="AU14" s="328" t="s">
        <v>702</v>
      </c>
      <c r="AV14" s="292">
        <v>23</v>
      </c>
      <c r="AW14" s="292">
        <v>289</v>
      </c>
      <c r="AX14" s="292">
        <v>298</v>
      </c>
      <c r="AY14" s="292">
        <v>381</v>
      </c>
      <c r="AZ14" s="292" t="s">
        <v>1173</v>
      </c>
      <c r="BA14" s="477">
        <v>165</v>
      </c>
      <c r="BB14" s="476">
        <v>3</v>
      </c>
      <c r="BC14" s="472">
        <v>2.2799999999999998</v>
      </c>
      <c r="BD14" s="472">
        <v>2.95</v>
      </c>
      <c r="BE14" s="472">
        <v>2</v>
      </c>
      <c r="BF14" s="474">
        <f t="shared" si="26"/>
        <v>2412</v>
      </c>
      <c r="BG14" s="476">
        <f t="shared" si="39"/>
        <v>281.3</v>
      </c>
      <c r="BH14" s="480">
        <f t="shared" si="40"/>
        <v>82</v>
      </c>
      <c r="BI14" s="480">
        <f t="shared" si="41"/>
        <v>81.56</v>
      </c>
      <c r="BJ14" s="480">
        <f t="shared" si="42"/>
        <v>68.88</v>
      </c>
      <c r="BK14" s="473">
        <f t="shared" si="10"/>
        <v>3</v>
      </c>
      <c r="BL14" s="473">
        <f t="shared" si="11"/>
        <v>2.2800000000000011</v>
      </c>
      <c r="BM14" s="473">
        <f t="shared" si="12"/>
        <v>2.9500000000000028</v>
      </c>
      <c r="BN14" s="473">
        <f t="shared" si="13"/>
        <v>2</v>
      </c>
      <c r="BO14" s="483">
        <v>15</v>
      </c>
      <c r="BP14" s="293"/>
      <c r="BQ14" s="293"/>
      <c r="BR14" s="293"/>
      <c r="BS14" s="293"/>
      <c r="BT14" s="293"/>
      <c r="BU14" s="293"/>
      <c r="BV14" s="293"/>
      <c r="BW14" s="293"/>
      <c r="BX14" s="293"/>
      <c r="BY14" s="293"/>
      <c r="BZ14" s="293"/>
      <c r="CA14" s="293"/>
      <c r="CB14" s="293">
        <v>1</v>
      </c>
      <c r="CC14" s="293"/>
      <c r="CD14" s="293"/>
      <c r="CE14" s="293"/>
      <c r="CF14" s="293"/>
      <c r="CG14" s="293" t="s">
        <v>1403</v>
      </c>
      <c r="CH14" s="293"/>
      <c r="CI14" s="293"/>
      <c r="CJ14" s="294" t="s">
        <v>1316</v>
      </c>
      <c r="CK14" s="294"/>
      <c r="CL14" s="294"/>
      <c r="CM14" s="294"/>
      <c r="CN14" s="294"/>
      <c r="CO14" s="295"/>
      <c r="CP14" s="295"/>
      <c r="CQ14" s="295"/>
      <c r="CR14" s="296">
        <v>250</v>
      </c>
      <c r="CS14" s="297">
        <v>58.6</v>
      </c>
      <c r="CT14" s="297">
        <v>51.16</v>
      </c>
      <c r="CU14" s="297">
        <v>48.33</v>
      </c>
      <c r="CV14" s="297">
        <f t="shared" si="43"/>
        <v>28.300000000000011</v>
      </c>
      <c r="CW14" s="297">
        <f t="shared" si="43"/>
        <v>21.119999999999997</v>
      </c>
      <c r="CX14" s="297">
        <f t="shared" si="43"/>
        <v>27.450000000000003</v>
      </c>
      <c r="CY14" s="297">
        <f t="shared" si="43"/>
        <v>18.549999999999997</v>
      </c>
      <c r="CZ14" s="297">
        <f>SUM(CV14:CY14)</f>
        <v>95.42</v>
      </c>
      <c r="DA14" s="297">
        <f>0.32*(P14-CR14)+1.75*(Q14-CS14)+1.13*(R14-CT14)+1.28*(S14-CU14)</f>
        <v>100.77849999999999</v>
      </c>
      <c r="DB14" s="295" t="s">
        <v>1773</v>
      </c>
      <c r="DC14" s="295">
        <v>3</v>
      </c>
      <c r="DD14" s="295"/>
      <c r="DE14" s="295"/>
    </row>
    <row r="15" spans="1:109" ht="21" customHeight="1">
      <c r="A15" s="268">
        <v>13</v>
      </c>
      <c r="B15" s="319" t="s">
        <v>1184</v>
      </c>
      <c r="C15" s="301" t="s">
        <v>1185</v>
      </c>
      <c r="D15" s="302" t="s">
        <v>6</v>
      </c>
      <c r="E15" s="303" t="s">
        <v>45</v>
      </c>
      <c r="F15" s="327"/>
      <c r="G15" s="328"/>
      <c r="H15" s="330">
        <v>30</v>
      </c>
      <c r="I15" s="330">
        <v>23</v>
      </c>
      <c r="J15" s="330">
        <v>33</v>
      </c>
      <c r="K15" s="330">
        <v>42</v>
      </c>
      <c r="L15" s="306" t="s">
        <v>59</v>
      </c>
      <c r="M15" s="306" t="s">
        <v>59</v>
      </c>
      <c r="N15" s="307">
        <f t="shared" si="0"/>
        <v>128</v>
      </c>
      <c r="O15" s="321">
        <v>2307</v>
      </c>
      <c r="P15" s="322">
        <v>310.5</v>
      </c>
      <c r="Q15" s="323">
        <v>71.510000000000005</v>
      </c>
      <c r="R15" s="323">
        <v>52.39</v>
      </c>
      <c r="S15" s="323">
        <v>31.19</v>
      </c>
      <c r="T15" s="323"/>
      <c r="U15" s="332">
        <v>4370</v>
      </c>
      <c r="V15" s="312">
        <f>VLOOKUP($U15,计算辅助页面!$Z$5:$AM$26,COLUMN()-20,0)</f>
        <v>7100</v>
      </c>
      <c r="W15" s="312">
        <f>VLOOKUP($U15,计算辅助页面!$Z$5:$AM$26,COLUMN()-20,0)</f>
        <v>11400</v>
      </c>
      <c r="X15" s="307">
        <f>VLOOKUP($U15,计算辅助页面!$Z$5:$AM$26,COLUMN()-20,0)</f>
        <v>17100</v>
      </c>
      <c r="Y15" s="307">
        <f>VLOOKUP($U15,计算辅助页面!$Z$5:$AM$26,COLUMN()-20,0)</f>
        <v>24700</v>
      </c>
      <c r="Z15" s="313">
        <f>VLOOKUP($U15,计算辅助页面!$Z$5:$AM$26,COLUMN()-20,0)</f>
        <v>34500</v>
      </c>
      <c r="AA15" s="307">
        <f>VLOOKUP($U15,计算辅助页面!$Z$5:$AM$26,COLUMN()-20,0)</f>
        <v>48500</v>
      </c>
      <c r="AB15" s="307">
        <f>VLOOKUP($U15,计算辅助页面!$Z$5:$AM$26,COLUMN()-20,0)</f>
        <v>68000</v>
      </c>
      <c r="AC15" s="307">
        <f>VLOOKUP($U15,计算辅助页面!$Z$5:$AM$26,COLUMN()-20,0)</f>
        <v>95000</v>
      </c>
      <c r="AD15" s="307">
        <f>VLOOKUP($U15,计算辅助页面!$Z$5:$AM$26,COLUMN()-20,0)</f>
        <v>133000</v>
      </c>
      <c r="AE15" s="307">
        <f>VLOOKUP($U15,计算辅助页面!$Z$5:$AM$26,COLUMN()-20,0)</f>
        <v>186000</v>
      </c>
      <c r="AF15" s="333"/>
      <c r="AG15" s="333"/>
      <c r="AH15" s="304">
        <f>VLOOKUP($U15,计算辅助页面!$Z$5:$AM$26,COLUMN()-20,0)</f>
        <v>2518680</v>
      </c>
      <c r="AI15" s="334">
        <v>20000</v>
      </c>
      <c r="AJ15" s="315">
        <f>VLOOKUP(D15&amp;E15,计算辅助页面!$V$5:$Y$18,2,0)</f>
        <v>7</v>
      </c>
      <c r="AK15" s="316">
        <f t="shared" si="1"/>
        <v>40000</v>
      </c>
      <c r="AL15" s="316">
        <f>VLOOKUP(D15&amp;E15,计算辅助页面!$V$5:$Y$18,3,0)</f>
        <v>2</v>
      </c>
      <c r="AM15" s="317">
        <f t="shared" si="2"/>
        <v>120000</v>
      </c>
      <c r="AN15" s="317">
        <f>VLOOKUP(D15&amp;E15,计算辅助页面!$V$5:$Y$18,4,0)</f>
        <v>1</v>
      </c>
      <c r="AO15" s="304">
        <f t="shared" si="3"/>
        <v>1360000</v>
      </c>
      <c r="AP15" s="318">
        <f t="shared" si="4"/>
        <v>3878680</v>
      </c>
      <c r="AQ15" s="288" t="s">
        <v>1002</v>
      </c>
      <c r="AR15" s="289" t="str">
        <f t="shared" si="5"/>
        <v>SR1</v>
      </c>
      <c r="AS15" s="290" t="s">
        <v>1186</v>
      </c>
      <c r="AT15" s="291" t="s">
        <v>1187</v>
      </c>
      <c r="AU15" s="328" t="s">
        <v>702</v>
      </c>
      <c r="AW15" s="292">
        <v>323</v>
      </c>
      <c r="AY15" s="292">
        <v>412</v>
      </c>
      <c r="AZ15" s="292" t="s">
        <v>1124</v>
      </c>
      <c r="BA15" s="477">
        <v>171</v>
      </c>
      <c r="BB15" s="476">
        <v>2.2000000000000002</v>
      </c>
      <c r="BC15" s="472">
        <v>1.49</v>
      </c>
      <c r="BD15" s="472">
        <v>2.16</v>
      </c>
      <c r="BE15" s="472">
        <v>2.42</v>
      </c>
      <c r="BF15" s="474">
        <f t="shared" si="26"/>
        <v>2478</v>
      </c>
      <c r="BG15" s="476">
        <f t="shared" ref="BG15" si="44">BB15+P15</f>
        <v>312.7</v>
      </c>
      <c r="BH15" s="480">
        <f t="shared" ref="BH15" si="45">BC15+Q15</f>
        <v>73</v>
      </c>
      <c r="BI15" s="480">
        <f t="shared" ref="BI15" si="46">BD15+R15</f>
        <v>54.55</v>
      </c>
      <c r="BJ15" s="480">
        <f t="shared" ref="BJ15" si="47">BE15+S15</f>
        <v>33.61</v>
      </c>
      <c r="BK15" s="473">
        <f t="shared" si="10"/>
        <v>2.1999999999999886</v>
      </c>
      <c r="BL15" s="473">
        <f t="shared" si="11"/>
        <v>1.4899999999999949</v>
      </c>
      <c r="BM15" s="473">
        <f t="shared" si="12"/>
        <v>2.1599999999999966</v>
      </c>
      <c r="BN15" s="473">
        <f t="shared" si="13"/>
        <v>2.4199999999999982</v>
      </c>
      <c r="BO15" s="483">
        <v>4</v>
      </c>
      <c r="BP15" s="293"/>
      <c r="BQ15" s="293"/>
      <c r="BR15" s="293"/>
      <c r="BS15" s="293"/>
      <c r="BT15" s="293"/>
      <c r="BU15" s="293">
        <v>1</v>
      </c>
      <c r="BV15" s="293">
        <v>1</v>
      </c>
      <c r="BW15" s="293"/>
      <c r="BX15" s="293"/>
      <c r="BY15" s="293"/>
      <c r="BZ15" s="293"/>
      <c r="CA15" s="293"/>
      <c r="CB15" s="293"/>
      <c r="CC15" s="293"/>
      <c r="CD15" s="293"/>
      <c r="CE15" s="293"/>
      <c r="CF15" s="293"/>
      <c r="CG15" s="293"/>
      <c r="CH15" s="293"/>
      <c r="CI15" s="293"/>
      <c r="CJ15" s="294" t="s">
        <v>779</v>
      </c>
      <c r="CK15" s="294"/>
      <c r="CL15" s="294"/>
      <c r="CM15" s="294"/>
      <c r="CN15" s="294"/>
      <c r="CO15" s="295"/>
      <c r="CP15" s="295"/>
      <c r="CQ15" s="295"/>
      <c r="CR15" s="296"/>
      <c r="CS15" s="297"/>
      <c r="CT15" s="297"/>
      <c r="CU15" s="297"/>
      <c r="CV15" s="297"/>
      <c r="CW15" s="297"/>
      <c r="CX15" s="297"/>
      <c r="CY15" s="297"/>
      <c r="CZ15" s="297"/>
      <c r="DA15" s="297"/>
      <c r="DB15" s="295"/>
      <c r="DC15" s="295"/>
      <c r="DD15" s="295"/>
      <c r="DE15" s="295"/>
    </row>
    <row r="16" spans="1:109" ht="21" customHeight="1" thickBot="1">
      <c r="A16" s="299">
        <v>14</v>
      </c>
      <c r="B16" s="319" t="s">
        <v>1630</v>
      </c>
      <c r="C16" s="301" t="s">
        <v>1631</v>
      </c>
      <c r="D16" s="302" t="s">
        <v>6</v>
      </c>
      <c r="E16" s="303" t="s">
        <v>45</v>
      </c>
      <c r="F16" s="327"/>
      <c r="G16" s="328"/>
      <c r="H16" s="330">
        <v>30</v>
      </c>
      <c r="I16" s="330">
        <v>23</v>
      </c>
      <c r="J16" s="330">
        <v>33</v>
      </c>
      <c r="K16" s="330">
        <v>42</v>
      </c>
      <c r="L16" s="306" t="s">
        <v>59</v>
      </c>
      <c r="M16" s="306" t="s">
        <v>59</v>
      </c>
      <c r="N16" s="307">
        <f t="shared" ref="N16" si="48">IF(COUNTBLANK(H16:M16),"",SUM(H16:M16))</f>
        <v>128</v>
      </c>
      <c r="O16" s="321">
        <v>2339</v>
      </c>
      <c r="P16" s="322">
        <v>296.89999999999998</v>
      </c>
      <c r="Q16" s="323">
        <v>70.52</v>
      </c>
      <c r="R16" s="323">
        <v>65.239999999999995</v>
      </c>
      <c r="S16" s="323">
        <v>35.549999999999997</v>
      </c>
      <c r="T16" s="323"/>
      <c r="U16" s="332">
        <v>4370</v>
      </c>
      <c r="V16" s="312">
        <f>VLOOKUP($U16,计算辅助页面!$Z$5:$AM$26,COLUMN()-20,0)</f>
        <v>7100</v>
      </c>
      <c r="W16" s="312">
        <f>VLOOKUP($U16,计算辅助页面!$Z$5:$AM$26,COLUMN()-20,0)</f>
        <v>11400</v>
      </c>
      <c r="X16" s="307">
        <f>VLOOKUP($U16,计算辅助页面!$Z$5:$AM$26,COLUMN()-20,0)</f>
        <v>17100</v>
      </c>
      <c r="Y16" s="307">
        <f>VLOOKUP($U16,计算辅助页面!$Z$5:$AM$26,COLUMN()-20,0)</f>
        <v>24700</v>
      </c>
      <c r="Z16" s="313">
        <f>VLOOKUP($U16,计算辅助页面!$Z$5:$AM$26,COLUMN()-20,0)</f>
        <v>34500</v>
      </c>
      <c r="AA16" s="307">
        <f>VLOOKUP($U16,计算辅助页面!$Z$5:$AM$26,COLUMN()-20,0)</f>
        <v>48500</v>
      </c>
      <c r="AB16" s="307">
        <f>VLOOKUP($U16,计算辅助页面!$Z$5:$AM$26,COLUMN()-20,0)</f>
        <v>68000</v>
      </c>
      <c r="AC16" s="307">
        <f>VLOOKUP($U16,计算辅助页面!$Z$5:$AM$26,COLUMN()-20,0)</f>
        <v>95000</v>
      </c>
      <c r="AD16" s="307">
        <f>VLOOKUP($U16,计算辅助页面!$Z$5:$AM$26,COLUMN()-20,0)</f>
        <v>133000</v>
      </c>
      <c r="AE16" s="307">
        <f>VLOOKUP($U16,计算辅助页面!$Z$5:$AM$26,COLUMN()-20,0)</f>
        <v>186000</v>
      </c>
      <c r="AF16" s="333"/>
      <c r="AG16" s="333"/>
      <c r="AH16" s="304">
        <f>VLOOKUP($U16,计算辅助页面!$Z$5:$AM$26,COLUMN()-20,0)</f>
        <v>2518680</v>
      </c>
      <c r="AI16" s="334">
        <v>20000</v>
      </c>
      <c r="AJ16" s="315">
        <f>VLOOKUP(D16&amp;E16,计算辅助页面!$V$5:$Y$18,2,0)</f>
        <v>7</v>
      </c>
      <c r="AK16" s="316">
        <f t="shared" ref="AK16" si="49">IF(AI16,2*AI16,"")</f>
        <v>40000</v>
      </c>
      <c r="AL16" s="316">
        <f>VLOOKUP(D16&amp;E16,计算辅助页面!$V$5:$Y$18,3,0)</f>
        <v>2</v>
      </c>
      <c r="AM16" s="317">
        <f t="shared" ref="AM16" si="50">IF(AN16="×",AN16,IF(AI16,6*AI16,""))</f>
        <v>120000</v>
      </c>
      <c r="AN16" s="317">
        <f>VLOOKUP(D16&amp;E16,计算辅助页面!$V$5:$Y$18,4,0)</f>
        <v>1</v>
      </c>
      <c r="AO16" s="304">
        <f t="shared" ref="AO16" si="51">IF(AI16,IF(AN16="×",4*(AI16*AJ16+AK16*AL16),4*(AI16*AJ16+AK16*AL16+AM16*AN16)),"")</f>
        <v>1360000</v>
      </c>
      <c r="AP16" s="318">
        <f t="shared" ref="AP16" si="52">IF(AND(AH16,AO16),AO16+AH16,"")</f>
        <v>3878680</v>
      </c>
      <c r="AQ16" s="288" t="s">
        <v>561</v>
      </c>
      <c r="AR16" s="289" t="str">
        <f t="shared" si="5"/>
        <v>911 Carrera RS 3.8</v>
      </c>
      <c r="AS16" s="290" t="s">
        <v>1625</v>
      </c>
      <c r="AT16" s="291" t="s">
        <v>1648</v>
      </c>
      <c r="AU16" s="328" t="s">
        <v>702</v>
      </c>
      <c r="AZ16" s="292" t="s">
        <v>1635</v>
      </c>
      <c r="BA16" s="477">
        <v>187</v>
      </c>
      <c r="BB16" s="476">
        <v>2.9</v>
      </c>
      <c r="BC16" s="472">
        <v>1.58</v>
      </c>
      <c r="BD16" s="472">
        <v>2.81</v>
      </c>
      <c r="BE16" s="472">
        <v>2.57</v>
      </c>
      <c r="BF16" s="474">
        <f t="shared" si="26"/>
        <v>2526</v>
      </c>
      <c r="BG16" s="476">
        <f t="shared" ref="BG16" si="53">BB16+P16</f>
        <v>299.79999999999995</v>
      </c>
      <c r="BH16" s="480">
        <f t="shared" ref="BH16" si="54">BC16+Q16</f>
        <v>72.099999999999994</v>
      </c>
      <c r="BI16" s="480">
        <f t="shared" ref="BI16" si="55">BD16+R16</f>
        <v>68.05</v>
      </c>
      <c r="BJ16" s="480">
        <f t="shared" ref="BJ16" si="56">BE16+S16</f>
        <v>38.119999999999997</v>
      </c>
      <c r="BK16" s="473">
        <f t="shared" si="10"/>
        <v>2.8999999999999773</v>
      </c>
      <c r="BL16" s="473">
        <f t="shared" si="11"/>
        <v>1.5799999999999983</v>
      </c>
      <c r="BM16" s="473">
        <f t="shared" si="12"/>
        <v>2.8100000000000023</v>
      </c>
      <c r="BN16" s="473">
        <f t="shared" si="13"/>
        <v>2.5700000000000003</v>
      </c>
      <c r="BO16" s="483">
        <v>3</v>
      </c>
      <c r="BP16" s="293"/>
      <c r="BQ16" s="293"/>
      <c r="BR16" s="293"/>
      <c r="BS16" s="293"/>
      <c r="BT16" s="293"/>
      <c r="BU16" s="293"/>
      <c r="BV16" s="293">
        <v>1</v>
      </c>
      <c r="BW16" s="293"/>
      <c r="BX16" s="293"/>
      <c r="BY16" s="293"/>
      <c r="BZ16" s="293"/>
      <c r="CA16" s="293"/>
      <c r="CB16" s="293"/>
      <c r="CC16" s="293"/>
      <c r="CD16" s="293"/>
      <c r="CE16" s="293"/>
      <c r="CF16" s="293"/>
      <c r="CG16" s="293"/>
      <c r="CH16" s="293"/>
      <c r="CI16" s="293"/>
      <c r="CJ16" s="294" t="s">
        <v>1470</v>
      </c>
      <c r="CK16" s="294"/>
      <c r="CL16" s="294"/>
      <c r="CM16" s="294"/>
      <c r="CN16" s="294"/>
      <c r="CO16" s="295"/>
      <c r="CP16" s="295"/>
      <c r="CQ16" s="295"/>
      <c r="CR16" s="296"/>
      <c r="CS16" s="297"/>
      <c r="CT16" s="297"/>
      <c r="CU16" s="297"/>
      <c r="CV16" s="297"/>
      <c r="CW16" s="297"/>
      <c r="CX16" s="297"/>
      <c r="CY16" s="297"/>
      <c r="CZ16" s="297"/>
      <c r="DA16" s="297"/>
      <c r="DB16" s="295" t="s">
        <v>1773</v>
      </c>
      <c r="DC16" s="295">
        <v>3</v>
      </c>
      <c r="DD16" s="295"/>
      <c r="DE16" s="295"/>
    </row>
    <row r="17" spans="1:109" ht="21" customHeight="1">
      <c r="A17" s="268">
        <v>15</v>
      </c>
      <c r="B17" s="300" t="s">
        <v>115</v>
      </c>
      <c r="C17" s="301">
        <v>718</v>
      </c>
      <c r="D17" s="302" t="s">
        <v>6</v>
      </c>
      <c r="E17" s="303" t="s">
        <v>45</v>
      </c>
      <c r="F17" s="304">
        <f>9-LEN(E17)-LEN(SUBSTITUTE(E17,"★",""))</f>
        <v>5</v>
      </c>
      <c r="G17" s="305" t="s">
        <v>60</v>
      </c>
      <c r="H17" s="306">
        <v>25</v>
      </c>
      <c r="I17" s="306">
        <v>8</v>
      </c>
      <c r="J17" s="306">
        <v>14</v>
      </c>
      <c r="K17" s="306">
        <v>28</v>
      </c>
      <c r="L17" s="306" t="s">
        <v>59</v>
      </c>
      <c r="M17" s="306" t="s">
        <v>59</v>
      </c>
      <c r="N17" s="307">
        <f t="shared" si="0"/>
        <v>75</v>
      </c>
      <c r="O17" s="308">
        <v>2360</v>
      </c>
      <c r="P17" s="309">
        <v>295.7</v>
      </c>
      <c r="Q17" s="310">
        <v>70.52</v>
      </c>
      <c r="R17" s="310">
        <v>61.91</v>
      </c>
      <c r="S17" s="310">
        <v>60.28</v>
      </c>
      <c r="T17" s="310">
        <v>7.17</v>
      </c>
      <c r="U17" s="311">
        <v>2190</v>
      </c>
      <c r="V17" s="312">
        <f>VLOOKUP($U17,计算辅助页面!$Z$5:$AM$26,COLUMN()-20,0)</f>
        <v>3600</v>
      </c>
      <c r="W17" s="312">
        <f>VLOOKUP($U17,计算辅助页面!$Z$5:$AM$26,COLUMN()-20,0)</f>
        <v>5700</v>
      </c>
      <c r="X17" s="307">
        <f>VLOOKUP($U17,计算辅助页面!$Z$5:$AM$26,COLUMN()-20,0)</f>
        <v>8600</v>
      </c>
      <c r="Y17" s="307">
        <f>VLOOKUP($U17,计算辅助页面!$Z$5:$AM$26,COLUMN()-20,0)</f>
        <v>12400</v>
      </c>
      <c r="Z17" s="313">
        <f>VLOOKUP($U17,计算辅助页面!$Z$5:$AM$26,COLUMN()-20,0)</f>
        <v>17500</v>
      </c>
      <c r="AA17" s="307">
        <f>VLOOKUP($U17,计算辅助页面!$Z$5:$AM$26,COLUMN()-20,0)</f>
        <v>24000</v>
      </c>
      <c r="AB17" s="307">
        <f>VLOOKUP($U17,计算辅助页面!$Z$5:$AM$26,COLUMN()-20,0)</f>
        <v>34000</v>
      </c>
      <c r="AC17" s="307">
        <f>VLOOKUP($U17,计算辅助页面!$Z$5:$AM$26,COLUMN()-20,0)</f>
        <v>47500</v>
      </c>
      <c r="AD17" s="307">
        <f>VLOOKUP($U17,计算辅助页面!$Z$5:$AM$26,COLUMN()-20,0)</f>
        <v>66500</v>
      </c>
      <c r="AE17" s="307">
        <f>VLOOKUP($U17,计算辅助页面!$Z$5:$AM$26,COLUMN()-20,0)</f>
        <v>93000</v>
      </c>
      <c r="AF17" s="307" t="str">
        <f>VLOOKUP($U17,计算辅助页面!$Z$5:$AM$26,COLUMN()-20,0)</f>
        <v>×</v>
      </c>
      <c r="AG17" s="307" t="str">
        <f>VLOOKUP($U17,计算辅助页面!$Z$5:$AM$26,COLUMN()-20,0)</f>
        <v>×</v>
      </c>
      <c r="AH17" s="304">
        <f>VLOOKUP($U17,计算辅助页面!$Z$5:$AM$26,COLUMN()-20,0)</f>
        <v>1259960</v>
      </c>
      <c r="AI17" s="314">
        <v>10000</v>
      </c>
      <c r="AJ17" s="315">
        <f>VLOOKUP(D17&amp;E17,计算辅助页面!$V$5:$Y$18,2,0)</f>
        <v>7</v>
      </c>
      <c r="AK17" s="316">
        <f t="shared" si="1"/>
        <v>20000</v>
      </c>
      <c r="AL17" s="316">
        <f>VLOOKUP(D17&amp;E17,计算辅助页面!$V$5:$Y$18,3,0)</f>
        <v>2</v>
      </c>
      <c r="AM17" s="317">
        <f t="shared" si="2"/>
        <v>60000</v>
      </c>
      <c r="AN17" s="317">
        <f>VLOOKUP(D17&amp;E17,计算辅助页面!$V$5:$Y$18,4,0)</f>
        <v>1</v>
      </c>
      <c r="AO17" s="304">
        <f t="shared" si="3"/>
        <v>680000</v>
      </c>
      <c r="AP17" s="318">
        <f t="shared" si="4"/>
        <v>1939960</v>
      </c>
      <c r="AQ17" s="288" t="s">
        <v>561</v>
      </c>
      <c r="AR17" s="289" t="str">
        <f t="shared" si="5"/>
        <v>718 Cayman</v>
      </c>
      <c r="AS17" s="290" t="s">
        <v>596</v>
      </c>
      <c r="AT17" s="291" t="s">
        <v>607</v>
      </c>
      <c r="AU17" s="328" t="s">
        <v>702</v>
      </c>
      <c r="AV17" s="292">
        <v>4</v>
      </c>
      <c r="AW17" s="292">
        <v>308</v>
      </c>
      <c r="AY17" s="292">
        <v>394</v>
      </c>
      <c r="AZ17" s="292" t="s">
        <v>1400</v>
      </c>
      <c r="BA17" s="481">
        <f>BF17-O17</f>
        <v>146</v>
      </c>
      <c r="BB17" s="476">
        <f>BK17</f>
        <v>2.1999999999999886</v>
      </c>
      <c r="BC17" s="472">
        <f t="shared" ref="BC17" si="57">BL17</f>
        <v>1.5799999999999983</v>
      </c>
      <c r="BD17" s="472">
        <f t="shared" ref="BD17" si="58">BM17</f>
        <v>1.0700000000000003</v>
      </c>
      <c r="BE17" s="472">
        <f t="shared" ref="BE17" si="59">BN17</f>
        <v>2.25</v>
      </c>
      <c r="BF17" s="474">
        <f>146+O17</f>
        <v>2506</v>
      </c>
      <c r="BG17" s="476">
        <f>2.2+P17</f>
        <v>297.89999999999998</v>
      </c>
      <c r="BH17" s="480">
        <f>1.58+Q17</f>
        <v>72.099999999999994</v>
      </c>
      <c r="BI17" s="480">
        <f>1.07+R17</f>
        <v>62.98</v>
      </c>
      <c r="BJ17" s="480">
        <f>2.25+S17</f>
        <v>62.53</v>
      </c>
      <c r="BK17" s="473">
        <f t="shared" si="10"/>
        <v>2.1999999999999886</v>
      </c>
      <c r="BL17" s="473">
        <f t="shared" si="11"/>
        <v>1.5799999999999983</v>
      </c>
      <c r="BM17" s="473">
        <f t="shared" si="12"/>
        <v>1.0700000000000003</v>
      </c>
      <c r="BN17" s="473">
        <f t="shared" si="13"/>
        <v>2.25</v>
      </c>
      <c r="BO17" s="483">
        <v>1</v>
      </c>
      <c r="BP17" s="293"/>
      <c r="BQ17" s="293"/>
      <c r="BR17" s="293">
        <v>1</v>
      </c>
      <c r="BS17" s="293">
        <v>1</v>
      </c>
      <c r="BT17" s="293"/>
      <c r="BU17" s="293"/>
      <c r="BV17" s="293"/>
      <c r="BW17" s="293"/>
      <c r="BX17" s="293"/>
      <c r="BY17" s="293"/>
      <c r="BZ17" s="293"/>
      <c r="CA17" s="293"/>
      <c r="CB17" s="293"/>
      <c r="CC17" s="293"/>
      <c r="CD17" s="293"/>
      <c r="CE17" s="293"/>
      <c r="CF17" s="293">
        <v>1</v>
      </c>
      <c r="CG17" s="293"/>
      <c r="CH17" s="293"/>
      <c r="CI17" s="293">
        <v>1</v>
      </c>
      <c r="CJ17" s="294" t="s">
        <v>1234</v>
      </c>
      <c r="CK17" s="294"/>
      <c r="CL17" s="294"/>
      <c r="CM17" s="294"/>
      <c r="CN17" s="294"/>
      <c r="CO17" s="295"/>
      <c r="CP17" s="295"/>
      <c r="CQ17" s="295"/>
      <c r="CR17" s="296">
        <v>275</v>
      </c>
      <c r="CS17" s="297">
        <v>55.9</v>
      </c>
      <c r="CT17" s="297">
        <v>51.9</v>
      </c>
      <c r="CU17" s="297">
        <v>39.4</v>
      </c>
      <c r="CV17" s="297">
        <f t="shared" ref="CV17:CY19" si="60">P17-CR17</f>
        <v>20.699999999999989</v>
      </c>
      <c r="CW17" s="297">
        <f t="shared" si="60"/>
        <v>14.619999999999997</v>
      </c>
      <c r="CX17" s="297">
        <f t="shared" si="60"/>
        <v>10.009999999999998</v>
      </c>
      <c r="CY17" s="297">
        <f t="shared" si="60"/>
        <v>20.880000000000003</v>
      </c>
      <c r="CZ17" s="297">
        <f>SUM(CV17:CY17)</f>
        <v>66.20999999999998</v>
      </c>
      <c r="DA17" s="297">
        <f>0.32*(P17-CR17)+1.75*(Q17-CS17)+1.13*(R17-CT17)+1.28*(S17-CU17)</f>
        <v>70.24669999999999</v>
      </c>
      <c r="DB17" s="295" t="s">
        <v>1773</v>
      </c>
      <c r="DC17" s="295">
        <v>3</v>
      </c>
      <c r="DD17" s="295"/>
      <c r="DE17" s="295"/>
    </row>
    <row r="18" spans="1:109" ht="21" customHeight="1" thickBot="1">
      <c r="A18" s="299">
        <v>16</v>
      </c>
      <c r="B18" s="319" t="s">
        <v>721</v>
      </c>
      <c r="C18" s="301" t="s">
        <v>722</v>
      </c>
      <c r="D18" s="302" t="s">
        <v>6</v>
      </c>
      <c r="E18" s="303" t="s">
        <v>45</v>
      </c>
      <c r="F18" s="304">
        <f>9-LEN(E18)-LEN(SUBSTITUTE(E18,"★",""))</f>
        <v>5</v>
      </c>
      <c r="G18" s="305" t="s">
        <v>60</v>
      </c>
      <c r="H18" s="330">
        <v>30</v>
      </c>
      <c r="I18" s="330">
        <v>23</v>
      </c>
      <c r="J18" s="330">
        <v>33</v>
      </c>
      <c r="K18" s="330">
        <v>42</v>
      </c>
      <c r="L18" s="306" t="s">
        <v>59</v>
      </c>
      <c r="M18" s="306" t="s">
        <v>59</v>
      </c>
      <c r="N18" s="307">
        <f t="shared" si="0"/>
        <v>128</v>
      </c>
      <c r="O18" s="321">
        <v>2368</v>
      </c>
      <c r="P18" s="322">
        <v>281.2</v>
      </c>
      <c r="Q18" s="323">
        <v>76.19</v>
      </c>
      <c r="R18" s="323">
        <v>66.97</v>
      </c>
      <c r="S18" s="323">
        <v>64.680000000000007</v>
      </c>
      <c r="T18" s="323">
        <v>8.67</v>
      </c>
      <c r="U18" s="332">
        <v>4370</v>
      </c>
      <c r="V18" s="312">
        <f>VLOOKUP($U18,计算辅助页面!$Z$5:$AM$26,COLUMN()-20,0)</f>
        <v>7100</v>
      </c>
      <c r="W18" s="312">
        <f>VLOOKUP($U18,计算辅助页面!$Z$5:$AM$26,COLUMN()-20,0)</f>
        <v>11400</v>
      </c>
      <c r="X18" s="307">
        <f>VLOOKUP($U18,计算辅助页面!$Z$5:$AM$26,COLUMN()-20,0)</f>
        <v>17100</v>
      </c>
      <c r="Y18" s="307">
        <f>VLOOKUP($U18,计算辅助页面!$Z$5:$AM$26,COLUMN()-20,0)</f>
        <v>24700</v>
      </c>
      <c r="Z18" s="313">
        <f>VLOOKUP($U18,计算辅助页面!$Z$5:$AM$26,COLUMN()-20,0)</f>
        <v>34500</v>
      </c>
      <c r="AA18" s="307">
        <f>VLOOKUP($U18,计算辅助页面!$Z$5:$AM$26,COLUMN()-20,0)</f>
        <v>48500</v>
      </c>
      <c r="AB18" s="307">
        <f>VLOOKUP($U18,计算辅助页面!$Z$5:$AM$26,COLUMN()-20,0)</f>
        <v>68000</v>
      </c>
      <c r="AC18" s="307">
        <f>VLOOKUP($U18,计算辅助页面!$Z$5:$AM$26,COLUMN()-20,0)</f>
        <v>95000</v>
      </c>
      <c r="AD18" s="307">
        <f>VLOOKUP($U18,计算辅助页面!$Z$5:$AM$26,COLUMN()-20,0)</f>
        <v>133000</v>
      </c>
      <c r="AE18" s="307">
        <f>VLOOKUP($U18,计算辅助页面!$Z$5:$AM$26,COLUMN()-20,0)</f>
        <v>186000</v>
      </c>
      <c r="AF18" s="307" t="str">
        <f>VLOOKUP($U18,计算辅助页面!$Z$5:$AM$26,COLUMN()-20,0)</f>
        <v>×</v>
      </c>
      <c r="AG18" s="307" t="str">
        <f>VLOOKUP($U18,计算辅助页面!$Z$5:$AM$26,COLUMN()-20,0)</f>
        <v>×</v>
      </c>
      <c r="AH18" s="304">
        <f>VLOOKUP($U18,计算辅助页面!$Z$5:$AM$26,COLUMN()-20,0)</f>
        <v>2518680</v>
      </c>
      <c r="AI18" s="334">
        <v>20000</v>
      </c>
      <c r="AJ18" s="315">
        <f>VLOOKUP(D18&amp;E18,计算辅助页面!$V$5:$Y$18,2,0)</f>
        <v>7</v>
      </c>
      <c r="AK18" s="316">
        <f t="shared" si="1"/>
        <v>40000</v>
      </c>
      <c r="AL18" s="316">
        <f>VLOOKUP(D18&amp;E18,计算辅助页面!$V$5:$Y$18,3,0)</f>
        <v>2</v>
      </c>
      <c r="AM18" s="317">
        <f t="shared" si="2"/>
        <v>120000</v>
      </c>
      <c r="AN18" s="317">
        <f>VLOOKUP(D18&amp;E18,计算辅助页面!$V$5:$Y$18,4,0)</f>
        <v>1</v>
      </c>
      <c r="AO18" s="304">
        <f t="shared" si="3"/>
        <v>1360000</v>
      </c>
      <c r="AP18" s="318">
        <f t="shared" si="4"/>
        <v>3878680</v>
      </c>
      <c r="AQ18" s="288" t="s">
        <v>1023</v>
      </c>
      <c r="AR18" s="289" t="str">
        <f t="shared" si="5"/>
        <v>Project Black S</v>
      </c>
      <c r="AS18" s="290" t="s">
        <v>724</v>
      </c>
      <c r="AT18" s="291" t="s">
        <v>838</v>
      </c>
      <c r="AU18" s="328" t="s">
        <v>702</v>
      </c>
      <c r="AV18" s="292">
        <v>21</v>
      </c>
      <c r="AW18" s="292">
        <v>293</v>
      </c>
      <c r="AY18" s="292">
        <v>376</v>
      </c>
      <c r="AZ18" s="292" t="s">
        <v>1124</v>
      </c>
      <c r="BK18" s="473" t="str">
        <f t="shared" si="10"/>
        <v/>
      </c>
      <c r="BL18" s="473" t="str">
        <f t="shared" si="11"/>
        <v/>
      </c>
      <c r="BM18" s="473" t="str">
        <f t="shared" si="12"/>
        <v/>
      </c>
      <c r="BN18" s="473" t="str">
        <f t="shared" si="13"/>
        <v/>
      </c>
      <c r="BP18" s="293"/>
      <c r="BQ18" s="293"/>
      <c r="BR18" s="293"/>
      <c r="BS18" s="293"/>
      <c r="BT18" s="293"/>
      <c r="BU18" s="293">
        <v>1</v>
      </c>
      <c r="BV18" s="293"/>
      <c r="BW18" s="293"/>
      <c r="BX18" s="293"/>
      <c r="BY18" s="293"/>
      <c r="BZ18" s="293"/>
      <c r="CA18" s="293"/>
      <c r="CB18" s="293"/>
      <c r="CC18" s="293"/>
      <c r="CD18" s="293"/>
      <c r="CE18" s="293"/>
      <c r="CF18" s="293"/>
      <c r="CG18" s="293"/>
      <c r="CH18" s="293"/>
      <c r="CI18" s="293"/>
      <c r="CJ18" s="294" t="s">
        <v>722</v>
      </c>
      <c r="CK18" s="294"/>
      <c r="CL18" s="294"/>
      <c r="CM18" s="294"/>
      <c r="CN18" s="294"/>
      <c r="CO18" s="295"/>
      <c r="CP18" s="295"/>
      <c r="CQ18" s="295"/>
      <c r="CR18" s="296">
        <v>246.2</v>
      </c>
      <c r="CS18" s="297">
        <v>64</v>
      </c>
      <c r="CT18" s="297">
        <v>47.65</v>
      </c>
      <c r="CU18" s="297">
        <v>44.65</v>
      </c>
      <c r="CV18" s="297">
        <f t="shared" si="60"/>
        <v>35</v>
      </c>
      <c r="CW18" s="297">
        <f t="shared" si="60"/>
        <v>12.189999999999998</v>
      </c>
      <c r="CX18" s="297">
        <f t="shared" si="60"/>
        <v>19.32</v>
      </c>
      <c r="CY18" s="297">
        <f t="shared" si="60"/>
        <v>20.030000000000008</v>
      </c>
      <c r="CZ18" s="297">
        <f>SUM(CV18:CY18)</f>
        <v>86.539999999999992</v>
      </c>
      <c r="DA18" s="297">
        <f>0.32*(P18-CR18)+1.75*(Q18-CS18)+1.13*(R18-CT18)+1.28*(S18-CU18)</f>
        <v>80.002499999999998</v>
      </c>
      <c r="DB18" s="295" t="s">
        <v>1773</v>
      </c>
      <c r="DC18" s="295">
        <v>3</v>
      </c>
      <c r="DD18" s="295"/>
      <c r="DE18" s="295"/>
    </row>
    <row r="19" spans="1:109" ht="21" customHeight="1">
      <c r="A19" s="268">
        <v>17</v>
      </c>
      <c r="B19" s="300" t="s">
        <v>116</v>
      </c>
      <c r="C19" s="301" t="s">
        <v>727</v>
      </c>
      <c r="D19" s="302" t="s">
        <v>6</v>
      </c>
      <c r="E19" s="303" t="s">
        <v>45</v>
      </c>
      <c r="F19" s="304">
        <f>9-LEN(E19)-LEN(SUBSTITUTE(E19,"★",""))</f>
        <v>5</v>
      </c>
      <c r="G19" s="305" t="s">
        <v>153</v>
      </c>
      <c r="H19" s="306">
        <v>10</v>
      </c>
      <c r="I19" s="306">
        <v>12</v>
      </c>
      <c r="J19" s="306">
        <v>18</v>
      </c>
      <c r="K19" s="306">
        <v>28</v>
      </c>
      <c r="L19" s="306" t="s">
        <v>59</v>
      </c>
      <c r="M19" s="306" t="s">
        <v>59</v>
      </c>
      <c r="N19" s="307">
        <f t="shared" si="0"/>
        <v>68</v>
      </c>
      <c r="O19" s="308">
        <v>2390</v>
      </c>
      <c r="P19" s="309">
        <v>270</v>
      </c>
      <c r="Q19" s="310">
        <v>82.25</v>
      </c>
      <c r="R19" s="310">
        <v>83.47</v>
      </c>
      <c r="S19" s="310">
        <v>72.709999999999994</v>
      </c>
      <c r="T19" s="310">
        <v>13.382</v>
      </c>
      <c r="U19" s="311">
        <v>2190</v>
      </c>
      <c r="V19" s="312">
        <f>VLOOKUP($U19,计算辅助页面!$Z$5:$AM$26,COLUMN()-20,0)</f>
        <v>3600</v>
      </c>
      <c r="W19" s="312">
        <f>VLOOKUP($U19,计算辅助页面!$Z$5:$AM$26,COLUMN()-20,0)</f>
        <v>5700</v>
      </c>
      <c r="X19" s="307">
        <f>VLOOKUP($U19,计算辅助页面!$Z$5:$AM$26,COLUMN()-20,0)</f>
        <v>8600</v>
      </c>
      <c r="Y19" s="307">
        <f>VLOOKUP($U19,计算辅助页面!$Z$5:$AM$26,COLUMN()-20,0)</f>
        <v>12400</v>
      </c>
      <c r="Z19" s="313">
        <f>VLOOKUP($U19,计算辅助页面!$Z$5:$AM$26,COLUMN()-20,0)</f>
        <v>17500</v>
      </c>
      <c r="AA19" s="307">
        <f>VLOOKUP($U19,计算辅助页面!$Z$5:$AM$26,COLUMN()-20,0)</f>
        <v>24000</v>
      </c>
      <c r="AB19" s="307">
        <f>VLOOKUP($U19,计算辅助页面!$Z$5:$AM$26,COLUMN()-20,0)</f>
        <v>34000</v>
      </c>
      <c r="AC19" s="307">
        <f>VLOOKUP($U19,计算辅助页面!$Z$5:$AM$26,COLUMN()-20,0)</f>
        <v>47500</v>
      </c>
      <c r="AD19" s="307">
        <f>VLOOKUP($U19,计算辅助页面!$Z$5:$AM$26,COLUMN()-20,0)</f>
        <v>66500</v>
      </c>
      <c r="AE19" s="307">
        <f>VLOOKUP($U19,计算辅助页面!$Z$5:$AM$26,COLUMN()-20,0)</f>
        <v>93000</v>
      </c>
      <c r="AF19" s="307" t="str">
        <f>VLOOKUP($U19,计算辅助页面!$Z$5:$AM$26,COLUMN()-20,0)</f>
        <v>×</v>
      </c>
      <c r="AG19" s="307" t="str">
        <f>VLOOKUP($U19,计算辅助页面!$Z$5:$AM$26,COLUMN()-20,0)</f>
        <v>×</v>
      </c>
      <c r="AH19" s="304">
        <f>VLOOKUP($U19,计算辅助页面!$Z$5:$AM$26,COLUMN()-20,0)</f>
        <v>1259960</v>
      </c>
      <c r="AI19" s="314">
        <v>10000</v>
      </c>
      <c r="AJ19" s="315">
        <f>VLOOKUP(D19&amp;E19,计算辅助页面!$V$5:$Y$18,2,0)</f>
        <v>7</v>
      </c>
      <c r="AK19" s="316">
        <f t="shared" si="1"/>
        <v>20000</v>
      </c>
      <c r="AL19" s="316">
        <f>VLOOKUP(D19&amp;E19,计算辅助页面!$V$5:$Y$18,3,0)</f>
        <v>2</v>
      </c>
      <c r="AM19" s="317">
        <f t="shared" si="2"/>
        <v>60000</v>
      </c>
      <c r="AN19" s="317">
        <f>VLOOKUP(D19&amp;E19,计算辅助页面!$V$5:$Y$18,4,0)</f>
        <v>1</v>
      </c>
      <c r="AO19" s="304">
        <f t="shared" si="3"/>
        <v>680000</v>
      </c>
      <c r="AP19" s="318">
        <f t="shared" si="4"/>
        <v>1939960</v>
      </c>
      <c r="AQ19" s="288" t="s">
        <v>562</v>
      </c>
      <c r="AR19" s="289" t="str">
        <f t="shared" si="5"/>
        <v>Elise Sprint 220</v>
      </c>
      <c r="AS19" s="290" t="s">
        <v>824</v>
      </c>
      <c r="AT19" s="291" t="s">
        <v>599</v>
      </c>
      <c r="AU19" s="328" t="s">
        <v>702</v>
      </c>
      <c r="AV19" s="292">
        <v>5</v>
      </c>
      <c r="AW19" s="292">
        <v>282</v>
      </c>
      <c r="AY19" s="292">
        <v>363</v>
      </c>
      <c r="AZ19" s="292" t="s">
        <v>1400</v>
      </c>
      <c r="BA19" s="477">
        <v>194</v>
      </c>
      <c r="BB19" s="476">
        <v>3.9</v>
      </c>
      <c r="BC19" s="472">
        <v>2.4500000000000002</v>
      </c>
      <c r="BD19" s="472">
        <v>3.09</v>
      </c>
      <c r="BE19" s="472">
        <v>2.68</v>
      </c>
      <c r="BF19" s="474">
        <f t="shared" ref="BF19" si="61">BA19+O19</f>
        <v>2584</v>
      </c>
      <c r="BG19" s="476">
        <f t="shared" ref="BG19" si="62">BB19+P19</f>
        <v>273.89999999999998</v>
      </c>
      <c r="BH19" s="480">
        <f t="shared" ref="BH19" si="63">BC19+Q19</f>
        <v>84.7</v>
      </c>
      <c r="BI19" s="480">
        <f t="shared" ref="BI19" si="64">BD19+R19</f>
        <v>86.56</v>
      </c>
      <c r="BJ19" s="480">
        <f t="shared" ref="BJ19" si="65">BE19+S19</f>
        <v>75.39</v>
      </c>
      <c r="BK19" s="473">
        <f t="shared" si="10"/>
        <v>3.8999999999999773</v>
      </c>
      <c r="BL19" s="473">
        <f t="shared" si="11"/>
        <v>2.4500000000000028</v>
      </c>
      <c r="BM19" s="473">
        <f t="shared" si="12"/>
        <v>3.0900000000000034</v>
      </c>
      <c r="BN19" s="473">
        <f t="shared" si="13"/>
        <v>2.6800000000000068</v>
      </c>
      <c r="BO19" s="483">
        <v>9</v>
      </c>
      <c r="BP19" s="293"/>
      <c r="BQ19" s="293"/>
      <c r="BR19" s="293">
        <v>1</v>
      </c>
      <c r="BS19" s="293">
        <v>1</v>
      </c>
      <c r="BT19" s="293"/>
      <c r="BU19" s="293">
        <v>1</v>
      </c>
      <c r="BV19" s="293"/>
      <c r="BW19" s="293"/>
      <c r="BX19" s="293"/>
      <c r="BY19" s="293"/>
      <c r="BZ19" s="293"/>
      <c r="CA19" s="293"/>
      <c r="CB19" s="293"/>
      <c r="CC19" s="293"/>
      <c r="CD19" s="293"/>
      <c r="CE19" s="293"/>
      <c r="CF19" s="293"/>
      <c r="CG19" s="293"/>
      <c r="CH19" s="293"/>
      <c r="CI19" s="293">
        <v>1</v>
      </c>
      <c r="CJ19" s="294" t="s">
        <v>1410</v>
      </c>
      <c r="CK19" s="294"/>
      <c r="CL19" s="294"/>
      <c r="CM19" s="294"/>
      <c r="CN19" s="294"/>
      <c r="CO19" s="295"/>
      <c r="CP19" s="295"/>
      <c r="CQ19" s="295"/>
      <c r="CR19" s="296">
        <v>234</v>
      </c>
      <c r="CS19" s="297">
        <v>59.5</v>
      </c>
      <c r="CT19" s="297">
        <v>54.8</v>
      </c>
      <c r="CU19" s="297">
        <v>47.82</v>
      </c>
      <c r="CV19" s="297">
        <f t="shared" si="60"/>
        <v>36</v>
      </c>
      <c r="CW19" s="297">
        <f t="shared" si="60"/>
        <v>22.75</v>
      </c>
      <c r="CX19" s="297">
        <f t="shared" si="60"/>
        <v>28.67</v>
      </c>
      <c r="CY19" s="297">
        <f t="shared" si="60"/>
        <v>24.889999999999993</v>
      </c>
      <c r="CZ19" s="297">
        <f>SUM(CV19:CY19)</f>
        <v>112.31</v>
      </c>
      <c r="DA19" s="297">
        <f>0.32*(P19-CR19)+1.75*(Q19-CS19)+1.13*(R19-CT19)+1.28*(S19-CU19)</f>
        <v>115.58879999999999</v>
      </c>
      <c r="DB19" s="295"/>
      <c r="DC19" s="295"/>
      <c r="DD19" s="295"/>
      <c r="DE19" s="295"/>
    </row>
    <row r="20" spans="1:109" ht="21" customHeight="1" thickBot="1">
      <c r="A20" s="299">
        <v>18</v>
      </c>
      <c r="B20" s="338" t="s">
        <v>1881</v>
      </c>
      <c r="C20" s="301" t="s">
        <v>1882</v>
      </c>
      <c r="D20" s="302" t="s">
        <v>6</v>
      </c>
      <c r="E20" s="303" t="s">
        <v>45</v>
      </c>
      <c r="F20" s="327"/>
      <c r="G20" s="328"/>
      <c r="H20" s="306">
        <v>15</v>
      </c>
      <c r="I20" s="306">
        <v>25</v>
      </c>
      <c r="J20" s="306">
        <v>35</v>
      </c>
      <c r="K20" s="306">
        <v>50</v>
      </c>
      <c r="L20" s="306" t="s">
        <v>59</v>
      </c>
      <c r="M20" s="306" t="s">
        <v>59</v>
      </c>
      <c r="N20" s="307">
        <f t="shared" ref="N20" si="66">IF(COUNTBLANK(H20:M20),"",SUM(H20:M20))</f>
        <v>125</v>
      </c>
      <c r="O20" s="339">
        <v>2405</v>
      </c>
      <c r="P20" s="340">
        <v>274.89999999999998</v>
      </c>
      <c r="Q20" s="341">
        <v>79.52</v>
      </c>
      <c r="R20" s="341">
        <v>71.489999999999995</v>
      </c>
      <c r="S20" s="341">
        <v>59.27</v>
      </c>
      <c r="T20" s="323"/>
      <c r="U20" s="332">
        <v>4370</v>
      </c>
      <c r="V20" s="312">
        <f>VLOOKUP($U20,计算辅助页面!$Z$5:$AM$26,COLUMN()-20,0)</f>
        <v>7100</v>
      </c>
      <c r="W20" s="312">
        <f>VLOOKUP($U20,计算辅助页面!$Z$5:$AM$26,COLUMN()-20,0)</f>
        <v>11400</v>
      </c>
      <c r="X20" s="307">
        <f>VLOOKUP($U20,计算辅助页面!$Z$5:$AM$26,COLUMN()-20,0)</f>
        <v>17100</v>
      </c>
      <c r="Y20" s="307">
        <f>VLOOKUP($U20,计算辅助页面!$Z$5:$AM$26,COLUMN()-20,0)</f>
        <v>24700</v>
      </c>
      <c r="Z20" s="313">
        <f>VLOOKUP($U20,计算辅助页面!$Z$5:$AM$26,COLUMN()-20,0)</f>
        <v>34500</v>
      </c>
      <c r="AA20" s="307">
        <f>VLOOKUP($U20,计算辅助页面!$Z$5:$AM$26,COLUMN()-20,0)</f>
        <v>48500</v>
      </c>
      <c r="AB20" s="307">
        <f>VLOOKUP($U20,计算辅助页面!$Z$5:$AM$26,COLUMN()-20,0)</f>
        <v>68000</v>
      </c>
      <c r="AC20" s="307">
        <f>VLOOKUP($U20,计算辅助页面!$Z$5:$AM$26,COLUMN()-20,0)</f>
        <v>95000</v>
      </c>
      <c r="AD20" s="307">
        <f>VLOOKUP($U20,计算辅助页面!$Z$5:$AM$26,COLUMN()-20,0)</f>
        <v>133000</v>
      </c>
      <c r="AE20" s="307">
        <f>VLOOKUP($U20,计算辅助页面!$Z$5:$AM$26,COLUMN()-20,0)</f>
        <v>186000</v>
      </c>
      <c r="AF20" s="307" t="str">
        <f>VLOOKUP($U20,计算辅助页面!$Z$5:$AM$26,COLUMN()-20,0)</f>
        <v>×</v>
      </c>
      <c r="AG20" s="307" t="str">
        <f>VLOOKUP($U20,计算辅助页面!$Z$5:$AM$26,COLUMN()-20,0)</f>
        <v>×</v>
      </c>
      <c r="AH20" s="304">
        <f>VLOOKUP($U20,计算辅助页面!$Z$5:$AM$26,COLUMN()-20,0)</f>
        <v>2518680</v>
      </c>
      <c r="AI20" s="334">
        <v>20000</v>
      </c>
      <c r="AJ20" s="315">
        <f>VLOOKUP(D20&amp;E20,计算辅助页面!$V$5:$Y$18,2,0)</f>
        <v>7</v>
      </c>
      <c r="AK20" s="316">
        <f t="shared" ref="AK20" si="67">IF(AI20,2*AI20,"")</f>
        <v>40000</v>
      </c>
      <c r="AL20" s="316">
        <f>VLOOKUP(D20&amp;E20,计算辅助页面!$V$5:$Y$18,3,0)</f>
        <v>2</v>
      </c>
      <c r="AM20" s="317">
        <f t="shared" ref="AM20" si="68">IF(AN20="×",AN20,IF(AI20,6*AI20,""))</f>
        <v>120000</v>
      </c>
      <c r="AN20" s="317">
        <f>VLOOKUP(D20&amp;E20,计算辅助页面!$V$5:$Y$18,4,0)</f>
        <v>1</v>
      </c>
      <c r="AO20" s="304">
        <f t="shared" ref="AO20" si="69">IF(AI20,IF(AN20="×",4*(AI20*AJ20+AK20*AL20),4*(AI20*AJ20+AK20*AL20+AM20*AN20)),"")</f>
        <v>1360000</v>
      </c>
      <c r="AP20" s="318">
        <f t="shared" ref="AP20" si="70">IF(AND(AH20,AO20),AO20+AH20,"")</f>
        <v>3878680</v>
      </c>
      <c r="AQ20" s="288" t="s">
        <v>1883</v>
      </c>
      <c r="AR20" s="289" t="str">
        <f t="shared" si="5"/>
        <v>GR Supra 2023</v>
      </c>
      <c r="AS20" s="290" t="s">
        <v>1884</v>
      </c>
      <c r="AT20" s="291" t="s">
        <v>1885</v>
      </c>
      <c r="AU20" s="328" t="s">
        <v>702</v>
      </c>
      <c r="AZ20" s="292" t="s">
        <v>1915</v>
      </c>
      <c r="BA20" s="481">
        <f>BF20-O20</f>
        <v>179</v>
      </c>
      <c r="BB20" s="476">
        <f>BK20</f>
        <v>2.7000000000000455</v>
      </c>
      <c r="BC20" s="472">
        <f t="shared" ref="BC20" si="71">BL20</f>
        <v>1.5799999999999983</v>
      </c>
      <c r="BD20" s="472">
        <f t="shared" ref="BD20" si="72">BM20</f>
        <v>2.8400000000000034</v>
      </c>
      <c r="BE20" s="472">
        <f t="shared" ref="BE20" si="73">BN20</f>
        <v>2.9199999999999946</v>
      </c>
      <c r="BF20" s="474">
        <v>2584</v>
      </c>
      <c r="BG20" s="476">
        <v>277.60000000000002</v>
      </c>
      <c r="BH20" s="480">
        <v>81.099999999999994</v>
      </c>
      <c r="BI20" s="480">
        <v>74.33</v>
      </c>
      <c r="BJ20" s="480">
        <v>62.19</v>
      </c>
      <c r="BK20" s="473">
        <f t="shared" ref="BK20" si="74">IF(BG20="", "", BG20-P20)</f>
        <v>2.7000000000000455</v>
      </c>
      <c r="BL20" s="473">
        <f t="shared" ref="BL20" si="75">IF(BH20="", "", BH20-Q20)</f>
        <v>1.5799999999999983</v>
      </c>
      <c r="BM20" s="473">
        <f t="shared" ref="BM20" si="76">IF(BI20="", "", BI20-R20)</f>
        <v>2.8400000000000034</v>
      </c>
      <c r="BN20" s="473">
        <f t="shared" ref="BN20" si="77">IF(BJ20="", "", BJ20-S20)</f>
        <v>2.9199999999999946</v>
      </c>
      <c r="BO20" s="483">
        <v>16</v>
      </c>
      <c r="BP20" s="293"/>
      <c r="BQ20" s="293"/>
      <c r="BR20" s="293"/>
      <c r="BS20" s="293"/>
      <c r="BT20" s="293"/>
      <c r="BU20" s="293"/>
      <c r="BV20" s="293"/>
      <c r="BW20" s="293"/>
      <c r="BX20" s="293"/>
      <c r="BY20" s="293"/>
      <c r="BZ20" s="293"/>
      <c r="CA20" s="293"/>
      <c r="CB20" s="293"/>
      <c r="CC20" s="293"/>
      <c r="CD20" s="293"/>
      <c r="CE20" s="293"/>
      <c r="CF20" s="293"/>
      <c r="CG20" s="293"/>
      <c r="CH20" s="293"/>
      <c r="CI20" s="293"/>
      <c r="CJ20" s="294" t="s">
        <v>1907</v>
      </c>
      <c r="CK20" s="294"/>
      <c r="CL20" s="294"/>
      <c r="CM20" s="294"/>
      <c r="CN20" s="294"/>
      <c r="CO20" s="295"/>
      <c r="CP20" s="295"/>
      <c r="CQ20" s="295"/>
      <c r="CR20" s="296"/>
      <c r="CS20" s="297"/>
      <c r="CT20" s="297"/>
      <c r="CU20" s="297"/>
      <c r="CV20" s="297"/>
      <c r="CW20" s="297"/>
      <c r="CX20" s="297"/>
      <c r="CY20" s="297"/>
      <c r="CZ20" s="297"/>
      <c r="DA20" s="297"/>
      <c r="DB20" s="295"/>
      <c r="DC20" s="295"/>
      <c r="DD20" s="295"/>
      <c r="DE20" s="295"/>
    </row>
    <row r="21" spans="1:109" ht="21" customHeight="1">
      <c r="A21" s="268">
        <v>19</v>
      </c>
      <c r="B21" s="338" t="s">
        <v>1133</v>
      </c>
      <c r="C21" s="301" t="s">
        <v>1130</v>
      </c>
      <c r="D21" s="302" t="s">
        <v>6</v>
      </c>
      <c r="E21" s="303" t="s">
        <v>45</v>
      </c>
      <c r="F21" s="327"/>
      <c r="G21" s="328"/>
      <c r="H21" s="330">
        <v>30</v>
      </c>
      <c r="I21" s="330">
        <v>23</v>
      </c>
      <c r="J21" s="330">
        <v>33</v>
      </c>
      <c r="K21" s="330">
        <v>42</v>
      </c>
      <c r="L21" s="306" t="s">
        <v>59</v>
      </c>
      <c r="M21" s="306" t="s">
        <v>59</v>
      </c>
      <c r="N21" s="307">
        <f t="shared" si="0"/>
        <v>128</v>
      </c>
      <c r="O21" s="339">
        <v>2498</v>
      </c>
      <c r="P21" s="340">
        <v>304.89999999999998</v>
      </c>
      <c r="Q21" s="341">
        <v>71.69</v>
      </c>
      <c r="R21" s="341">
        <v>55.89</v>
      </c>
      <c r="S21" s="341">
        <v>36.299999999999997</v>
      </c>
      <c r="T21" s="323"/>
      <c r="U21" s="332">
        <v>4370</v>
      </c>
      <c r="V21" s="312">
        <f>VLOOKUP($U21,计算辅助页面!$Z$5:$AM$26,COLUMN()-20,0)</f>
        <v>7100</v>
      </c>
      <c r="W21" s="312">
        <f>VLOOKUP($U21,计算辅助页面!$Z$5:$AM$26,COLUMN()-20,0)</f>
        <v>11400</v>
      </c>
      <c r="X21" s="307">
        <f>VLOOKUP($U21,计算辅助页面!$Z$5:$AM$26,COLUMN()-20,0)</f>
        <v>17100</v>
      </c>
      <c r="Y21" s="307">
        <f>VLOOKUP($U21,计算辅助页面!$Z$5:$AM$26,COLUMN()-20,0)</f>
        <v>24700</v>
      </c>
      <c r="Z21" s="313">
        <f>VLOOKUP($U21,计算辅助页面!$Z$5:$AM$26,COLUMN()-20,0)</f>
        <v>34500</v>
      </c>
      <c r="AA21" s="307">
        <f>VLOOKUP($U21,计算辅助页面!$Z$5:$AM$26,COLUMN()-20,0)</f>
        <v>48500</v>
      </c>
      <c r="AB21" s="307">
        <f>VLOOKUP($U21,计算辅助页面!$Z$5:$AM$26,COLUMN()-20,0)</f>
        <v>68000</v>
      </c>
      <c r="AC21" s="307">
        <f>VLOOKUP($U21,计算辅助页面!$Z$5:$AM$26,COLUMN()-20,0)</f>
        <v>95000</v>
      </c>
      <c r="AD21" s="307">
        <f>VLOOKUP($U21,计算辅助页面!$Z$5:$AM$26,COLUMN()-20,0)</f>
        <v>133000</v>
      </c>
      <c r="AE21" s="307">
        <f>VLOOKUP($U21,计算辅助页面!$Z$5:$AM$26,COLUMN()-20,0)</f>
        <v>186000</v>
      </c>
      <c r="AF21" s="307" t="str">
        <f>VLOOKUP($U21,计算辅助页面!$Z$5:$AM$26,COLUMN()-20,0)</f>
        <v>×</v>
      </c>
      <c r="AG21" s="307" t="str">
        <f>VLOOKUP($U21,计算辅助页面!$Z$5:$AM$26,COLUMN()-20,0)</f>
        <v>×</v>
      </c>
      <c r="AH21" s="304">
        <f>VLOOKUP($U21,计算辅助页面!$Z$5:$AM$26,COLUMN()-20,0)</f>
        <v>2518680</v>
      </c>
      <c r="AI21" s="334">
        <v>20000</v>
      </c>
      <c r="AJ21" s="315">
        <f>VLOOKUP(D21&amp;E21,计算辅助页面!$V$5:$Y$18,2,0)</f>
        <v>7</v>
      </c>
      <c r="AK21" s="316">
        <f t="shared" si="1"/>
        <v>40000</v>
      </c>
      <c r="AL21" s="316">
        <f>VLOOKUP(D21&amp;E21,计算辅助页面!$V$5:$Y$18,3,0)</f>
        <v>2</v>
      </c>
      <c r="AM21" s="317">
        <f t="shared" si="2"/>
        <v>120000</v>
      </c>
      <c r="AN21" s="317">
        <f>VLOOKUP(D21&amp;E21,计算辅助页面!$V$5:$Y$18,4,0)</f>
        <v>1</v>
      </c>
      <c r="AO21" s="304">
        <f t="shared" si="3"/>
        <v>1360000</v>
      </c>
      <c r="AP21" s="318">
        <f t="shared" si="4"/>
        <v>3878680</v>
      </c>
      <c r="AQ21" s="288" t="s">
        <v>565</v>
      </c>
      <c r="AR21" s="289" t="str">
        <f t="shared" si="5"/>
        <v>Countach 25th Anniversary</v>
      </c>
      <c r="AS21" s="290" t="s">
        <v>1131</v>
      </c>
      <c r="AT21" s="291" t="s">
        <v>1132</v>
      </c>
      <c r="AU21" s="328" t="s">
        <v>702</v>
      </c>
      <c r="AV21" s="292">
        <v>21</v>
      </c>
      <c r="AW21" s="292">
        <v>318</v>
      </c>
      <c r="AY21" s="292">
        <v>406</v>
      </c>
      <c r="AZ21" s="292" t="s">
        <v>1059</v>
      </c>
      <c r="BA21" s="481">
        <v>155</v>
      </c>
      <c r="BB21" s="476">
        <v>1.3</v>
      </c>
      <c r="BC21" s="472">
        <v>1.31</v>
      </c>
      <c r="BD21" s="472">
        <v>1.35</v>
      </c>
      <c r="BE21" s="472">
        <v>2.39</v>
      </c>
      <c r="BF21" s="474">
        <f t="shared" ref="BF21:BF27" si="78">BA21+O21</f>
        <v>2653</v>
      </c>
      <c r="BG21" s="476">
        <f t="shared" ref="BG21" si="79">BB21+P21</f>
        <v>306.2</v>
      </c>
      <c r="BH21" s="480">
        <f t="shared" ref="BH21" si="80">BC21+Q21</f>
        <v>73</v>
      </c>
      <c r="BI21" s="480">
        <f t="shared" ref="BI21" si="81">BD21+R21</f>
        <v>57.24</v>
      </c>
      <c r="BJ21" s="480">
        <f t="shared" ref="BJ21" si="82">BE21+S21</f>
        <v>38.69</v>
      </c>
      <c r="BK21" s="473">
        <f t="shared" si="10"/>
        <v>1.3000000000000114</v>
      </c>
      <c r="BL21" s="473">
        <f t="shared" si="11"/>
        <v>1.3100000000000023</v>
      </c>
      <c r="BM21" s="473">
        <f t="shared" si="12"/>
        <v>1.3500000000000014</v>
      </c>
      <c r="BN21" s="473">
        <f t="shared" si="13"/>
        <v>2.3900000000000006</v>
      </c>
      <c r="BO21" s="483">
        <v>1</v>
      </c>
      <c r="BP21" s="293"/>
      <c r="BQ21" s="293"/>
      <c r="BR21" s="293"/>
      <c r="BS21" s="293"/>
      <c r="BT21" s="293"/>
      <c r="BU21" s="293"/>
      <c r="BV21" s="293">
        <v>1</v>
      </c>
      <c r="BW21" s="293"/>
      <c r="BX21" s="293"/>
      <c r="BY21" s="293"/>
      <c r="BZ21" s="293"/>
      <c r="CA21" s="293"/>
      <c r="CB21" s="293"/>
      <c r="CC21" s="293"/>
      <c r="CD21" s="293"/>
      <c r="CE21" s="293"/>
      <c r="CF21" s="293"/>
      <c r="CG21" s="293"/>
      <c r="CH21" s="293"/>
      <c r="CI21" s="293"/>
      <c r="CJ21" s="294" t="s">
        <v>1147</v>
      </c>
      <c r="CK21" s="294"/>
      <c r="CL21" s="294"/>
      <c r="CM21" s="294"/>
      <c r="CN21" s="294"/>
      <c r="CO21" s="295"/>
      <c r="CP21" s="295"/>
      <c r="CQ21" s="295"/>
      <c r="CR21" s="296"/>
      <c r="CS21" s="297"/>
      <c r="CT21" s="297"/>
      <c r="CU21" s="297"/>
      <c r="CV21" s="297"/>
      <c r="CW21" s="297"/>
      <c r="CX21" s="297"/>
      <c r="CY21" s="297"/>
      <c r="CZ21" s="297"/>
      <c r="DA21" s="297"/>
      <c r="DB21" s="295" t="s">
        <v>1773</v>
      </c>
      <c r="DC21" s="295">
        <v>3</v>
      </c>
      <c r="DD21" s="295"/>
      <c r="DE21" s="295"/>
    </row>
    <row r="22" spans="1:109" ht="21" customHeight="1" thickBot="1">
      <c r="A22" s="299">
        <v>20</v>
      </c>
      <c r="B22" s="338" t="s">
        <v>9</v>
      </c>
      <c r="C22" s="301" t="s">
        <v>728</v>
      </c>
      <c r="D22" s="302" t="s">
        <v>6</v>
      </c>
      <c r="E22" s="303" t="s">
        <v>45</v>
      </c>
      <c r="F22" s="304">
        <f>9-LEN(E22)-LEN(SUBSTITUTE(E22,"★",""))</f>
        <v>5</v>
      </c>
      <c r="G22" s="305" t="s">
        <v>195</v>
      </c>
      <c r="H22" s="330">
        <v>20</v>
      </c>
      <c r="I22" s="330">
        <v>12</v>
      </c>
      <c r="J22" s="330">
        <v>18</v>
      </c>
      <c r="K22" s="330">
        <v>28</v>
      </c>
      <c r="L22" s="330" t="s">
        <v>59</v>
      </c>
      <c r="M22" s="330" t="s">
        <v>59</v>
      </c>
      <c r="N22" s="307">
        <f t="shared" si="0"/>
        <v>78</v>
      </c>
      <c r="O22" s="339">
        <v>2548</v>
      </c>
      <c r="P22" s="340">
        <v>299.89999999999998</v>
      </c>
      <c r="Q22" s="341">
        <v>75.06</v>
      </c>
      <c r="R22" s="341">
        <v>58.97</v>
      </c>
      <c r="S22" s="341">
        <v>52.93</v>
      </c>
      <c r="T22" s="310">
        <v>5.93</v>
      </c>
      <c r="U22" s="332">
        <v>2190</v>
      </c>
      <c r="V22" s="342">
        <f>VLOOKUP($U22,计算辅助页面!$Z$5:$AM$26,COLUMN()-20,0)</f>
        <v>3600</v>
      </c>
      <c r="W22" s="342">
        <f>VLOOKUP($U22,计算辅助页面!$Z$5:$AM$26,COLUMN()-20,0)</f>
        <v>5700</v>
      </c>
      <c r="X22" s="343">
        <f>VLOOKUP($U22,计算辅助页面!$Z$5:$AM$26,COLUMN()-20,0)</f>
        <v>8600</v>
      </c>
      <c r="Y22" s="343">
        <f>VLOOKUP($U22,计算辅助页面!$Z$5:$AM$26,COLUMN()-20,0)</f>
        <v>12400</v>
      </c>
      <c r="Z22" s="344">
        <f>VLOOKUP($U22,计算辅助页面!$Z$5:$AM$26,COLUMN()-20,0)</f>
        <v>17500</v>
      </c>
      <c r="AA22" s="343">
        <f>VLOOKUP($U22,计算辅助页面!$Z$5:$AM$26,COLUMN()-20,0)</f>
        <v>24000</v>
      </c>
      <c r="AB22" s="343">
        <f>VLOOKUP($U22,计算辅助页面!$Z$5:$AM$26,COLUMN()-20,0)</f>
        <v>34000</v>
      </c>
      <c r="AC22" s="343">
        <f>VLOOKUP($U22,计算辅助页面!$Z$5:$AM$26,COLUMN()-20,0)</f>
        <v>47500</v>
      </c>
      <c r="AD22" s="343">
        <f>VLOOKUP($U22,计算辅助页面!$Z$5:$AM$26,COLUMN()-20,0)</f>
        <v>66500</v>
      </c>
      <c r="AE22" s="343">
        <f>VLOOKUP($U22,计算辅助页面!$Z$5:$AM$26,COLUMN()-20,0)</f>
        <v>93000</v>
      </c>
      <c r="AF22" s="343" t="str">
        <f>VLOOKUP($U22,计算辅助页面!$Z$5:$AM$26,COLUMN()-20,0)</f>
        <v>×</v>
      </c>
      <c r="AG22" s="343" t="str">
        <f>VLOOKUP($U22,计算辅助页面!$Z$5:$AM$26,COLUMN()-20,0)</f>
        <v>×</v>
      </c>
      <c r="AH22" s="345">
        <f>VLOOKUP($U22,计算辅助页面!$Z$5:$AM$26,COLUMN()-20,0)</f>
        <v>1259960</v>
      </c>
      <c r="AI22" s="334">
        <v>10000</v>
      </c>
      <c r="AJ22" s="346">
        <f>VLOOKUP(D22&amp;E22,计算辅助页面!$V$5:$Y$18,2,0)</f>
        <v>7</v>
      </c>
      <c r="AK22" s="347">
        <f t="shared" si="1"/>
        <v>20000</v>
      </c>
      <c r="AL22" s="347">
        <f>VLOOKUP(D22&amp;E22,计算辅助页面!$V$5:$Y$18,3,0)</f>
        <v>2</v>
      </c>
      <c r="AM22" s="348">
        <f t="shared" si="2"/>
        <v>60000</v>
      </c>
      <c r="AN22" s="348">
        <f>VLOOKUP(D22&amp;E22,计算辅助页面!$V$5:$Y$18,4,0)</f>
        <v>1</v>
      </c>
      <c r="AO22" s="345">
        <f t="shared" si="3"/>
        <v>680000</v>
      </c>
      <c r="AP22" s="349">
        <f t="shared" si="4"/>
        <v>1939960</v>
      </c>
      <c r="AQ22" s="288" t="s">
        <v>563</v>
      </c>
      <c r="AR22" s="289" t="str">
        <f t="shared" si="5"/>
        <v>Shelby GT350R</v>
      </c>
      <c r="AS22" s="290" t="s">
        <v>596</v>
      </c>
      <c r="AT22" s="291" t="s">
        <v>684</v>
      </c>
      <c r="AU22" s="328" t="s">
        <v>702</v>
      </c>
      <c r="AV22" s="292">
        <v>6</v>
      </c>
      <c r="AW22" s="292">
        <v>313</v>
      </c>
      <c r="AY22" s="292">
        <v>400</v>
      </c>
      <c r="AZ22" s="292" t="s">
        <v>1400</v>
      </c>
      <c r="BA22" s="477">
        <v>154</v>
      </c>
      <c r="BB22" s="476">
        <v>2.6</v>
      </c>
      <c r="BC22" s="472">
        <v>1.0900000000000001</v>
      </c>
      <c r="BD22" s="472">
        <v>1.23</v>
      </c>
      <c r="BE22" s="472">
        <v>2</v>
      </c>
      <c r="BF22" s="474">
        <f t="shared" si="78"/>
        <v>2702</v>
      </c>
      <c r="BG22" s="476">
        <f t="shared" ref="BG22" si="83">BB22+P22</f>
        <v>302.5</v>
      </c>
      <c r="BH22" s="480">
        <f t="shared" ref="BH22" si="84">BC22+Q22</f>
        <v>76.150000000000006</v>
      </c>
      <c r="BI22" s="480">
        <f t="shared" ref="BI22" si="85">BD22+R22</f>
        <v>60.199999999999996</v>
      </c>
      <c r="BJ22" s="480">
        <f t="shared" ref="BJ22" si="86">BE22+S22</f>
        <v>54.93</v>
      </c>
      <c r="BK22" s="473">
        <f t="shared" si="10"/>
        <v>2.6000000000000227</v>
      </c>
      <c r="BL22" s="473">
        <f t="shared" si="11"/>
        <v>1.0900000000000034</v>
      </c>
      <c r="BM22" s="473">
        <f t="shared" si="12"/>
        <v>1.2299999999999969</v>
      </c>
      <c r="BN22" s="473">
        <f t="shared" si="13"/>
        <v>2</v>
      </c>
      <c r="BO22" s="483">
        <v>3</v>
      </c>
      <c r="BP22" s="293"/>
      <c r="BQ22" s="293"/>
      <c r="BR22" s="293">
        <v>1</v>
      </c>
      <c r="BS22" s="293">
        <v>1</v>
      </c>
      <c r="BT22" s="293"/>
      <c r="BU22" s="293"/>
      <c r="BV22" s="293"/>
      <c r="BW22" s="293"/>
      <c r="BX22" s="293"/>
      <c r="BY22" s="293"/>
      <c r="BZ22" s="293"/>
      <c r="CA22" s="293"/>
      <c r="CB22" s="293"/>
      <c r="CC22" s="293"/>
      <c r="CD22" s="293"/>
      <c r="CE22" s="293"/>
      <c r="CF22" s="293"/>
      <c r="CG22" s="293"/>
      <c r="CH22" s="293"/>
      <c r="CI22" s="293">
        <v>1</v>
      </c>
      <c r="CJ22" s="294" t="s">
        <v>1411</v>
      </c>
      <c r="CK22" s="294"/>
      <c r="CL22" s="294"/>
      <c r="CM22" s="294"/>
      <c r="CN22" s="294"/>
      <c r="CO22" s="295"/>
      <c r="CP22" s="295"/>
      <c r="CQ22" s="295"/>
      <c r="CR22" s="296">
        <v>276</v>
      </c>
      <c r="CS22" s="297">
        <v>64.900000000000006</v>
      </c>
      <c r="CT22" s="297">
        <v>47.58</v>
      </c>
      <c r="CU22" s="297">
        <v>34.380000000000003</v>
      </c>
      <c r="CV22" s="297">
        <f t="shared" ref="CV22:CY24" si="87">P22-CR22</f>
        <v>23.899999999999977</v>
      </c>
      <c r="CW22" s="297">
        <f t="shared" si="87"/>
        <v>10.159999999999997</v>
      </c>
      <c r="CX22" s="297">
        <f t="shared" si="87"/>
        <v>11.39</v>
      </c>
      <c r="CY22" s="297">
        <f t="shared" si="87"/>
        <v>18.549999999999997</v>
      </c>
      <c r="CZ22" s="297">
        <f>SUM(CV22:CY22)</f>
        <v>63.999999999999972</v>
      </c>
      <c r="DA22" s="297">
        <f>0.32*(P22-CR22)+1.75*(Q22-CS22)+1.13*(R22-CT22)+1.28*(S22-CU22)</f>
        <v>62.042699999999982</v>
      </c>
      <c r="DB22" s="295" t="s">
        <v>1773</v>
      </c>
      <c r="DC22" s="295">
        <v>3</v>
      </c>
      <c r="DD22" s="295"/>
      <c r="DE22" s="295"/>
    </row>
    <row r="23" spans="1:109" ht="21" customHeight="1">
      <c r="A23" s="268">
        <v>21</v>
      </c>
      <c r="B23" s="338" t="s">
        <v>1886</v>
      </c>
      <c r="C23" s="301" t="s">
        <v>1887</v>
      </c>
      <c r="D23" s="302" t="s">
        <v>6</v>
      </c>
      <c r="E23" s="303" t="s">
        <v>45</v>
      </c>
      <c r="F23" s="327"/>
      <c r="G23" s="328"/>
      <c r="H23" s="306">
        <v>15</v>
      </c>
      <c r="I23" s="306">
        <v>25</v>
      </c>
      <c r="J23" s="306">
        <v>35</v>
      </c>
      <c r="K23" s="306">
        <v>50</v>
      </c>
      <c r="L23" s="330" t="s">
        <v>59</v>
      </c>
      <c r="M23" s="330" t="s">
        <v>59</v>
      </c>
      <c r="N23" s="307">
        <f t="shared" si="0"/>
        <v>125</v>
      </c>
      <c r="O23" s="339">
        <v>2559</v>
      </c>
      <c r="P23" s="340">
        <v>275.89999999999998</v>
      </c>
      <c r="Q23" s="341">
        <v>88.63</v>
      </c>
      <c r="R23" s="341">
        <v>80.510000000000005</v>
      </c>
      <c r="S23" s="341">
        <v>63.38</v>
      </c>
      <c r="T23" s="341"/>
      <c r="U23" s="332">
        <v>4370</v>
      </c>
      <c r="V23" s="342">
        <f>VLOOKUP($U23,计算辅助页面!$Z$5:$AM$26,COLUMN()-20,0)</f>
        <v>7100</v>
      </c>
      <c r="W23" s="342">
        <f>VLOOKUP($U23,计算辅助页面!$Z$5:$AM$26,COLUMN()-20,0)</f>
        <v>11400</v>
      </c>
      <c r="X23" s="343">
        <f>VLOOKUP($U23,计算辅助页面!$Z$5:$AM$26,COLUMN()-20,0)</f>
        <v>17100</v>
      </c>
      <c r="Y23" s="343">
        <f>VLOOKUP($U23,计算辅助页面!$Z$5:$AM$26,COLUMN()-20,0)</f>
        <v>24700</v>
      </c>
      <c r="Z23" s="344">
        <f>VLOOKUP($U23,计算辅助页面!$Z$5:$AM$26,COLUMN()-20,0)</f>
        <v>34500</v>
      </c>
      <c r="AA23" s="343">
        <f>VLOOKUP($U23,计算辅助页面!$Z$5:$AM$26,COLUMN()-20,0)</f>
        <v>48500</v>
      </c>
      <c r="AB23" s="343">
        <f>VLOOKUP($U23,计算辅助页面!$Z$5:$AM$26,COLUMN()-20,0)</f>
        <v>68000</v>
      </c>
      <c r="AC23" s="343">
        <f>VLOOKUP($U23,计算辅助页面!$Z$5:$AM$26,COLUMN()-20,0)</f>
        <v>95000</v>
      </c>
      <c r="AD23" s="350">
        <f>VLOOKUP($U23,计算辅助页面!$Z$5:$AM$26,COLUMN()-20,0)</f>
        <v>133000</v>
      </c>
      <c r="AE23" s="350">
        <f>VLOOKUP($U23,计算辅助页面!$Z$5:$AM$26,COLUMN()-20,0)</f>
        <v>186000</v>
      </c>
      <c r="AF23" s="343" t="str">
        <f>VLOOKUP($U23,计算辅助页面!$Z$5:$AM$26,COLUMN()-20,0)</f>
        <v>×</v>
      </c>
      <c r="AG23" s="343" t="str">
        <f>VLOOKUP($U23,计算辅助页面!$Z$5:$AM$26,COLUMN()-20,0)</f>
        <v>×</v>
      </c>
      <c r="AH23" s="345">
        <f>VLOOKUP($U23,计算辅助页面!$Z$5:$AM$26,COLUMN()-20,0)</f>
        <v>2518680</v>
      </c>
      <c r="AI23" s="334">
        <v>20000</v>
      </c>
      <c r="AJ23" s="346">
        <f>VLOOKUP(D23&amp;E23,计算辅助页面!$V$5:$Y$18,2,0)</f>
        <v>7</v>
      </c>
      <c r="AK23" s="347">
        <f t="shared" ref="AK23" si="88">IF(AI23,2*AI23,"")</f>
        <v>40000</v>
      </c>
      <c r="AL23" s="347">
        <f>VLOOKUP(D23&amp;E23,计算辅助页面!$V$5:$Y$18,3,0)</f>
        <v>2</v>
      </c>
      <c r="AM23" s="348">
        <f t="shared" ref="AM23" si="89">IF(AN23="×",AN23,IF(AI23,6*AI23,""))</f>
        <v>120000</v>
      </c>
      <c r="AN23" s="348">
        <f>VLOOKUP(D23&amp;E23,计算辅助页面!$V$5:$Y$18,4,0)</f>
        <v>1</v>
      </c>
      <c r="AO23" s="345">
        <f t="shared" ref="AO23" si="90">IF(AI23,IF(AN23="×",4*(AI23*AJ23+AK23*AL23),4*(AI23*AJ23+AK23*AL23+AM23*AN23)),"")</f>
        <v>1360000</v>
      </c>
      <c r="AP23" s="349">
        <f t="shared" ref="AP23" si="91">IF(AND(AH23,AO23),AO23+AH23,"")</f>
        <v>3878680</v>
      </c>
      <c r="AQ23" s="288" t="s">
        <v>1888</v>
      </c>
      <c r="AR23" s="289" t="str">
        <f t="shared" si="5"/>
        <v>IONIQ 5 N</v>
      </c>
      <c r="AS23" s="290" t="s">
        <v>1884</v>
      </c>
      <c r="AT23" s="291" t="s">
        <v>1889</v>
      </c>
      <c r="AU23" s="328" t="s">
        <v>702</v>
      </c>
      <c r="AW23" s="292">
        <v>288</v>
      </c>
      <c r="AX23" s="292">
        <v>296</v>
      </c>
      <c r="AY23" s="292">
        <v>378</v>
      </c>
      <c r="AZ23" s="292" t="s">
        <v>1173</v>
      </c>
      <c r="BA23" s="481">
        <f>BF23-O23</f>
        <v>164</v>
      </c>
      <c r="BB23" s="476">
        <f>BK23</f>
        <v>1.7000000000000455</v>
      </c>
      <c r="BC23" s="472">
        <f t="shared" ref="BC23" si="92">BL23</f>
        <v>1.4699999999999989</v>
      </c>
      <c r="BD23" s="472">
        <f t="shared" ref="BD23" si="93">BM23</f>
        <v>4.2299999999999898</v>
      </c>
      <c r="BE23" s="472">
        <f t="shared" ref="BE23" si="94">BN23</f>
        <v>4.8800000000000026</v>
      </c>
      <c r="BF23" s="474">
        <v>2723</v>
      </c>
      <c r="BG23" s="476">
        <v>277.60000000000002</v>
      </c>
      <c r="BH23" s="480">
        <v>90.1</v>
      </c>
      <c r="BI23" s="480">
        <v>84.74</v>
      </c>
      <c r="BJ23" s="480">
        <v>68.260000000000005</v>
      </c>
      <c r="BK23" s="473">
        <f t="shared" ref="BK23" si="95">IF(BG23="", "", BG23-P23)</f>
        <v>1.7000000000000455</v>
      </c>
      <c r="BL23" s="473">
        <f t="shared" ref="BL23" si="96">IF(BH23="", "", BH23-Q23)</f>
        <v>1.4699999999999989</v>
      </c>
      <c r="BM23" s="473">
        <f t="shared" ref="BM23" si="97">IF(BI23="", "", BI23-R23)</f>
        <v>4.2299999999999898</v>
      </c>
      <c r="BN23" s="473">
        <f t="shared" ref="BN23" si="98">IF(BJ23="", "", BJ23-S23)</f>
        <v>4.8800000000000026</v>
      </c>
      <c r="BO23" s="483">
        <v>15</v>
      </c>
      <c r="BP23" s="293"/>
      <c r="BQ23" s="293"/>
      <c r="BR23" s="293"/>
      <c r="BS23" s="293"/>
      <c r="BT23" s="293"/>
      <c r="BU23" s="293"/>
      <c r="BV23" s="293"/>
      <c r="BW23" s="293"/>
      <c r="BX23" s="293"/>
      <c r="BY23" s="293"/>
      <c r="BZ23" s="293"/>
      <c r="CA23" s="293"/>
      <c r="CB23" s="293"/>
      <c r="CC23" s="293"/>
      <c r="CD23" s="293"/>
      <c r="CE23" s="293"/>
      <c r="CF23" s="293"/>
      <c r="CG23" s="293"/>
      <c r="CH23" s="293"/>
      <c r="CI23" s="293"/>
      <c r="CJ23" s="294" t="s">
        <v>1908</v>
      </c>
      <c r="CK23" s="294"/>
      <c r="CL23" s="294"/>
      <c r="CM23" s="294"/>
      <c r="CN23" s="294"/>
      <c r="CO23" s="295"/>
      <c r="CP23" s="295"/>
      <c r="CQ23" s="295"/>
      <c r="CR23" s="296"/>
      <c r="CS23" s="297"/>
      <c r="CT23" s="297"/>
      <c r="CU23" s="297"/>
      <c r="CV23" s="297"/>
      <c r="CW23" s="297"/>
      <c r="CX23" s="297"/>
      <c r="CY23" s="297"/>
      <c r="CZ23" s="297"/>
      <c r="DA23" s="297"/>
      <c r="DB23" s="295"/>
      <c r="DC23" s="295"/>
      <c r="DD23" s="295"/>
      <c r="DE23" s="295"/>
    </row>
    <row r="24" spans="1:109" ht="21" customHeight="1" thickBot="1">
      <c r="A24" s="299">
        <v>22</v>
      </c>
      <c r="B24" s="338" t="s">
        <v>194</v>
      </c>
      <c r="C24" s="301" t="s">
        <v>1717</v>
      </c>
      <c r="D24" s="302" t="s">
        <v>6</v>
      </c>
      <c r="E24" s="303" t="s">
        <v>45</v>
      </c>
      <c r="F24" s="304">
        <f>9-LEN(E24)-LEN(SUBSTITUTE(E24,"★",""))</f>
        <v>5</v>
      </c>
      <c r="G24" s="305" t="s">
        <v>195</v>
      </c>
      <c r="H24" s="330">
        <v>30</v>
      </c>
      <c r="I24" s="330">
        <v>23</v>
      </c>
      <c r="J24" s="330">
        <v>33</v>
      </c>
      <c r="K24" s="330">
        <v>42</v>
      </c>
      <c r="L24" s="330" t="s">
        <v>59</v>
      </c>
      <c r="M24" s="330" t="s">
        <v>59</v>
      </c>
      <c r="N24" s="307">
        <f t="shared" si="0"/>
        <v>128</v>
      </c>
      <c r="O24" s="339">
        <v>2589</v>
      </c>
      <c r="P24" s="340">
        <v>315.10000000000002</v>
      </c>
      <c r="Q24" s="341">
        <v>75.37</v>
      </c>
      <c r="R24" s="341">
        <v>41.57</v>
      </c>
      <c r="S24" s="341">
        <v>38.35</v>
      </c>
      <c r="T24" s="341">
        <v>4.4830000000000005</v>
      </c>
      <c r="U24" s="332">
        <v>4370</v>
      </c>
      <c r="V24" s="342">
        <f>VLOOKUP($U24,计算辅助页面!$Z$5:$AM$26,COLUMN()-20,0)</f>
        <v>7100</v>
      </c>
      <c r="W24" s="342">
        <f>VLOOKUP($U24,计算辅助页面!$Z$5:$AM$26,COLUMN()-20,0)</f>
        <v>11400</v>
      </c>
      <c r="X24" s="343">
        <f>VLOOKUP($U24,计算辅助页面!$Z$5:$AM$26,COLUMN()-20,0)</f>
        <v>17100</v>
      </c>
      <c r="Y24" s="343">
        <f>VLOOKUP($U24,计算辅助页面!$Z$5:$AM$26,COLUMN()-20,0)</f>
        <v>24700</v>
      </c>
      <c r="Z24" s="344">
        <f>VLOOKUP($U24,计算辅助页面!$Z$5:$AM$26,COLUMN()-20,0)</f>
        <v>34500</v>
      </c>
      <c r="AA24" s="343">
        <f>VLOOKUP($U24,计算辅助页面!$Z$5:$AM$26,COLUMN()-20,0)</f>
        <v>48500</v>
      </c>
      <c r="AB24" s="343">
        <f>VLOOKUP($U24,计算辅助页面!$Z$5:$AM$26,COLUMN()-20,0)</f>
        <v>68000</v>
      </c>
      <c r="AC24" s="343">
        <f>VLOOKUP($U24,计算辅助页面!$Z$5:$AM$26,COLUMN()-20,0)</f>
        <v>95000</v>
      </c>
      <c r="AD24" s="350">
        <f>VLOOKUP($U24,计算辅助页面!$Z$5:$AM$26,COLUMN()-20,0)</f>
        <v>133000</v>
      </c>
      <c r="AE24" s="350">
        <f>VLOOKUP($U24,计算辅助页面!$Z$5:$AM$26,COLUMN()-20,0)</f>
        <v>186000</v>
      </c>
      <c r="AF24" s="343" t="str">
        <f>VLOOKUP($U24,计算辅助页面!$Z$5:$AM$26,COLUMN()-20,0)</f>
        <v>×</v>
      </c>
      <c r="AG24" s="343" t="str">
        <f>VLOOKUP($U24,计算辅助页面!$Z$5:$AM$26,COLUMN()-20,0)</f>
        <v>×</v>
      </c>
      <c r="AH24" s="345">
        <f>VLOOKUP($U24,计算辅助页面!$Z$5:$AM$26,COLUMN()-20,0)</f>
        <v>2518680</v>
      </c>
      <c r="AI24" s="334">
        <v>20000</v>
      </c>
      <c r="AJ24" s="346">
        <f>VLOOKUP(D24&amp;E24,计算辅助页面!$V$5:$Y$18,2,0)</f>
        <v>7</v>
      </c>
      <c r="AK24" s="347">
        <f t="shared" si="1"/>
        <v>40000</v>
      </c>
      <c r="AL24" s="347">
        <f>VLOOKUP(D24&amp;E24,计算辅助页面!$V$5:$Y$18,3,0)</f>
        <v>2</v>
      </c>
      <c r="AM24" s="348">
        <f t="shared" si="2"/>
        <v>120000</v>
      </c>
      <c r="AN24" s="348">
        <f>VLOOKUP(D24&amp;E24,计算辅助页面!$V$5:$Y$18,4,0)</f>
        <v>1</v>
      </c>
      <c r="AO24" s="345">
        <f t="shared" si="3"/>
        <v>1360000</v>
      </c>
      <c r="AP24" s="349">
        <f t="shared" si="4"/>
        <v>3878680</v>
      </c>
      <c r="AQ24" s="288" t="s">
        <v>561</v>
      </c>
      <c r="AR24" s="289" t="str">
        <f t="shared" si="5"/>
        <v>911 Targa 4S</v>
      </c>
      <c r="AS24" s="290" t="s">
        <v>912</v>
      </c>
      <c r="AT24" s="291" t="s">
        <v>612</v>
      </c>
      <c r="AU24" s="328" t="s">
        <v>702</v>
      </c>
      <c r="AV24" s="292">
        <v>3</v>
      </c>
      <c r="AW24" s="292">
        <v>328</v>
      </c>
      <c r="AY24" s="292">
        <v>418</v>
      </c>
      <c r="AZ24" s="292" t="s">
        <v>1124</v>
      </c>
      <c r="BA24" s="477">
        <v>164</v>
      </c>
      <c r="BB24" s="476">
        <v>1.3</v>
      </c>
      <c r="BC24" s="472">
        <v>1.23</v>
      </c>
      <c r="BD24" s="472">
        <v>1.33</v>
      </c>
      <c r="BE24" s="472">
        <v>2.1800000000000002</v>
      </c>
      <c r="BF24" s="474">
        <f t="shared" si="78"/>
        <v>2753</v>
      </c>
      <c r="BG24" s="476">
        <f t="shared" ref="BG24:BG25" si="99">BB24+P24</f>
        <v>316.40000000000003</v>
      </c>
      <c r="BH24" s="480">
        <f t="shared" ref="BH24:BH25" si="100">BC24+Q24</f>
        <v>76.600000000000009</v>
      </c>
      <c r="BI24" s="480">
        <f t="shared" ref="BI24:BI25" si="101">BD24+R24</f>
        <v>42.9</v>
      </c>
      <c r="BJ24" s="480">
        <f t="shared" ref="BJ24:BJ25" si="102">BE24+S24</f>
        <v>40.53</v>
      </c>
      <c r="BK24" s="473">
        <f t="shared" si="10"/>
        <v>1.3000000000000114</v>
      </c>
      <c r="BL24" s="473">
        <f t="shared" si="11"/>
        <v>1.230000000000004</v>
      </c>
      <c r="BM24" s="473">
        <f t="shared" si="12"/>
        <v>1.3299999999999983</v>
      </c>
      <c r="BN24" s="473">
        <f t="shared" si="13"/>
        <v>2.1799999999999997</v>
      </c>
      <c r="BO24" s="483">
        <v>4</v>
      </c>
      <c r="BP24" s="293"/>
      <c r="BQ24" s="293"/>
      <c r="BR24" s="293"/>
      <c r="BS24" s="293">
        <v>1</v>
      </c>
      <c r="BT24" s="293"/>
      <c r="BU24" s="293">
        <v>1</v>
      </c>
      <c r="BV24" s="293"/>
      <c r="BW24" s="293"/>
      <c r="BX24" s="293">
        <v>1</v>
      </c>
      <c r="BY24" s="293"/>
      <c r="BZ24" s="293"/>
      <c r="CA24" s="293"/>
      <c r="CB24" s="293"/>
      <c r="CC24" s="293"/>
      <c r="CD24" s="293"/>
      <c r="CE24" s="293"/>
      <c r="CF24" s="293"/>
      <c r="CG24" s="293" t="s">
        <v>1403</v>
      </c>
      <c r="CH24" s="293"/>
      <c r="CI24" s="293">
        <v>1</v>
      </c>
      <c r="CJ24" s="294" t="s">
        <v>1234</v>
      </c>
      <c r="CK24" s="294"/>
      <c r="CL24" s="294"/>
      <c r="CM24" s="294"/>
      <c r="CN24" s="294"/>
      <c r="CO24" s="295"/>
      <c r="CP24" s="295"/>
      <c r="CQ24" s="295"/>
      <c r="CR24" s="296">
        <v>303</v>
      </c>
      <c r="CS24" s="297">
        <v>64</v>
      </c>
      <c r="CT24" s="297">
        <v>29.2</v>
      </c>
      <c r="CU24" s="297">
        <v>18.149999999999999</v>
      </c>
      <c r="CV24" s="297">
        <f t="shared" si="87"/>
        <v>12.100000000000023</v>
      </c>
      <c r="CW24" s="297">
        <f t="shared" si="87"/>
        <v>11.370000000000005</v>
      </c>
      <c r="CX24" s="297">
        <f t="shared" si="87"/>
        <v>12.370000000000001</v>
      </c>
      <c r="CY24" s="297">
        <f t="shared" si="87"/>
        <v>20.200000000000003</v>
      </c>
      <c r="CZ24" s="297">
        <f>SUM(CV24:CY24)</f>
        <v>56.040000000000035</v>
      </c>
      <c r="DA24" s="297">
        <f>0.32*(P24-CR24)+1.75*(Q24-CS24)+1.13*(R24-CT24)+1.28*(S24-CU24)</f>
        <v>63.603600000000014</v>
      </c>
      <c r="DB24" s="295" t="s">
        <v>1773</v>
      </c>
      <c r="DC24" s="295">
        <v>3</v>
      </c>
      <c r="DD24" s="295"/>
      <c r="DE24" s="295"/>
    </row>
    <row r="25" spans="1:109" ht="21" customHeight="1">
      <c r="A25" s="268">
        <v>23</v>
      </c>
      <c r="B25" s="338" t="s">
        <v>1080</v>
      </c>
      <c r="C25" s="301" t="s">
        <v>1081</v>
      </c>
      <c r="D25" s="302" t="s">
        <v>6</v>
      </c>
      <c r="E25" s="303" t="s">
        <v>45</v>
      </c>
      <c r="F25" s="345"/>
      <c r="G25" s="351"/>
      <c r="H25" s="330">
        <v>30</v>
      </c>
      <c r="I25" s="330">
        <v>23</v>
      </c>
      <c r="J25" s="330">
        <v>33</v>
      </c>
      <c r="K25" s="330">
        <v>42</v>
      </c>
      <c r="L25" s="330" t="s">
        <v>59</v>
      </c>
      <c r="M25" s="330" t="s">
        <v>59</v>
      </c>
      <c r="N25" s="307">
        <f t="shared" si="0"/>
        <v>128</v>
      </c>
      <c r="O25" s="339">
        <v>2611</v>
      </c>
      <c r="P25" s="340">
        <v>307.2</v>
      </c>
      <c r="Q25" s="341">
        <v>70.87</v>
      </c>
      <c r="R25" s="341">
        <v>57.45</v>
      </c>
      <c r="S25" s="341">
        <v>53.42</v>
      </c>
      <c r="T25" s="341">
        <v>5.8</v>
      </c>
      <c r="U25" s="332">
        <v>4370</v>
      </c>
      <c r="V25" s="342">
        <f>VLOOKUP($U25,计算辅助页面!$Z$5:$AM$26,COLUMN()-20,0)</f>
        <v>7100</v>
      </c>
      <c r="W25" s="342">
        <f>VLOOKUP($U25,计算辅助页面!$Z$5:$AM$26,COLUMN()-20,0)</f>
        <v>11400</v>
      </c>
      <c r="X25" s="343">
        <f>VLOOKUP($U25,计算辅助页面!$Z$5:$AM$26,COLUMN()-20,0)</f>
        <v>17100</v>
      </c>
      <c r="Y25" s="343">
        <f>VLOOKUP($U25,计算辅助页面!$Z$5:$AM$26,COLUMN()-20,0)</f>
        <v>24700</v>
      </c>
      <c r="Z25" s="344">
        <f>VLOOKUP($U25,计算辅助页面!$Z$5:$AM$26,COLUMN()-20,0)</f>
        <v>34500</v>
      </c>
      <c r="AA25" s="343">
        <f>VLOOKUP($U25,计算辅助页面!$Z$5:$AM$26,COLUMN()-20,0)</f>
        <v>48500</v>
      </c>
      <c r="AB25" s="343">
        <f>VLOOKUP($U25,计算辅助页面!$Z$5:$AM$26,COLUMN()-20,0)</f>
        <v>68000</v>
      </c>
      <c r="AC25" s="343">
        <f>VLOOKUP($U25,计算辅助页面!$Z$5:$AM$26,COLUMN()-20,0)</f>
        <v>95000</v>
      </c>
      <c r="AD25" s="350">
        <f>VLOOKUP($U25,计算辅助页面!$Z$5:$AM$26,COLUMN()-20,0)</f>
        <v>133000</v>
      </c>
      <c r="AE25" s="350">
        <f>VLOOKUP($U25,计算辅助页面!$Z$5:$AM$26,COLUMN()-20,0)</f>
        <v>186000</v>
      </c>
      <c r="AF25" s="343" t="str">
        <f>VLOOKUP($U25,计算辅助页面!$Z$5:$AM$26,COLUMN()-20,0)</f>
        <v>×</v>
      </c>
      <c r="AG25" s="343" t="str">
        <f>VLOOKUP($U25,计算辅助页面!$Z$5:$AM$26,COLUMN()-20,0)</f>
        <v>×</v>
      </c>
      <c r="AH25" s="345">
        <f>VLOOKUP($U25,计算辅助页面!$Z$5:$AM$26,COLUMN()-20,0)</f>
        <v>2518680</v>
      </c>
      <c r="AI25" s="334">
        <v>20000</v>
      </c>
      <c r="AJ25" s="346">
        <f>VLOOKUP(D25&amp;E25,计算辅助页面!$V$5:$Y$18,2,0)</f>
        <v>7</v>
      </c>
      <c r="AK25" s="347">
        <f t="shared" si="1"/>
        <v>40000</v>
      </c>
      <c r="AL25" s="347">
        <f>VLOOKUP(D25&amp;E25,计算辅助页面!$V$5:$Y$18,3,0)</f>
        <v>2</v>
      </c>
      <c r="AM25" s="348">
        <f t="shared" si="2"/>
        <v>120000</v>
      </c>
      <c r="AN25" s="348">
        <f>VLOOKUP(D25&amp;E25,计算辅助页面!$V$5:$Y$18,4,0)</f>
        <v>1</v>
      </c>
      <c r="AO25" s="345">
        <f t="shared" si="3"/>
        <v>1360000</v>
      </c>
      <c r="AP25" s="349">
        <f t="shared" si="4"/>
        <v>3878680</v>
      </c>
      <c r="AQ25" s="288" t="s">
        <v>562</v>
      </c>
      <c r="AR25" s="289" t="str">
        <f t="shared" si="5"/>
        <v>Emira</v>
      </c>
      <c r="AS25" s="290" t="s">
        <v>1082</v>
      </c>
      <c r="AT25" s="291" t="s">
        <v>1083</v>
      </c>
      <c r="AU25" s="328" t="s">
        <v>702</v>
      </c>
      <c r="AV25" s="292">
        <v>22</v>
      </c>
      <c r="AW25" s="292">
        <v>320</v>
      </c>
      <c r="AY25" s="292">
        <v>408</v>
      </c>
      <c r="AZ25" s="292" t="s">
        <v>1099</v>
      </c>
      <c r="BA25" s="477">
        <v>162</v>
      </c>
      <c r="BB25" s="476">
        <v>1.8</v>
      </c>
      <c r="BC25" s="472">
        <v>1.23</v>
      </c>
      <c r="BD25" s="472">
        <v>1.55</v>
      </c>
      <c r="BE25" s="472">
        <v>2.31</v>
      </c>
      <c r="BF25" s="474">
        <f t="shared" si="78"/>
        <v>2773</v>
      </c>
      <c r="BG25" s="476">
        <f t="shared" si="99"/>
        <v>309</v>
      </c>
      <c r="BH25" s="480">
        <f t="shared" si="100"/>
        <v>72.100000000000009</v>
      </c>
      <c r="BI25" s="480">
        <f t="shared" si="101"/>
        <v>59</v>
      </c>
      <c r="BJ25" s="480">
        <f t="shared" si="102"/>
        <v>55.730000000000004</v>
      </c>
      <c r="BK25" s="473">
        <f t="shared" si="10"/>
        <v>1.8000000000000114</v>
      </c>
      <c r="BL25" s="473">
        <f t="shared" si="11"/>
        <v>1.230000000000004</v>
      </c>
      <c r="BM25" s="473">
        <f t="shared" si="12"/>
        <v>1.5499999999999972</v>
      </c>
      <c r="BN25" s="473">
        <f t="shared" si="13"/>
        <v>2.3100000000000023</v>
      </c>
      <c r="BO25" s="483">
        <v>7</v>
      </c>
      <c r="BP25" s="293"/>
      <c r="BQ25" s="293"/>
      <c r="BR25" s="293"/>
      <c r="BS25" s="293"/>
      <c r="BT25" s="293"/>
      <c r="BU25" s="293">
        <v>1</v>
      </c>
      <c r="BV25" s="293"/>
      <c r="BW25" s="293"/>
      <c r="BX25" s="293"/>
      <c r="BY25" s="293"/>
      <c r="BZ25" s="293"/>
      <c r="CA25" s="293"/>
      <c r="CB25" s="293"/>
      <c r="CC25" s="293"/>
      <c r="CD25" s="293"/>
      <c r="CE25" s="293"/>
      <c r="CF25" s="293"/>
      <c r="CG25" s="293"/>
      <c r="CH25" s="293"/>
      <c r="CI25" s="293"/>
      <c r="CJ25" s="294" t="s">
        <v>1125</v>
      </c>
      <c r="CK25" s="294"/>
      <c r="CL25" s="294"/>
      <c r="CM25" s="294"/>
      <c r="CN25" s="294"/>
      <c r="CO25" s="295"/>
      <c r="CP25" s="295"/>
      <c r="CQ25" s="295"/>
      <c r="CR25" s="296"/>
      <c r="CS25" s="297"/>
      <c r="CT25" s="297"/>
      <c r="CU25" s="297"/>
      <c r="CV25" s="297"/>
      <c r="CW25" s="297"/>
      <c r="CX25" s="297"/>
      <c r="CY25" s="297"/>
      <c r="CZ25" s="297"/>
      <c r="DA25" s="297"/>
      <c r="DB25" s="295"/>
      <c r="DC25" s="295"/>
      <c r="DD25" s="295"/>
      <c r="DE25" s="295"/>
    </row>
    <row r="26" spans="1:109" ht="21" customHeight="1" thickBot="1">
      <c r="A26" s="299">
        <v>24</v>
      </c>
      <c r="B26" s="338" t="s">
        <v>1211</v>
      </c>
      <c r="C26" s="301" t="s">
        <v>1212</v>
      </c>
      <c r="D26" s="302" t="s">
        <v>6</v>
      </c>
      <c r="E26" s="303" t="s">
        <v>45</v>
      </c>
      <c r="F26" s="345"/>
      <c r="G26" s="351"/>
      <c r="H26" s="330">
        <v>30</v>
      </c>
      <c r="I26" s="330">
        <v>23</v>
      </c>
      <c r="J26" s="330">
        <v>33</v>
      </c>
      <c r="K26" s="330">
        <v>42</v>
      </c>
      <c r="L26" s="330" t="s">
        <v>59</v>
      </c>
      <c r="M26" s="330" t="s">
        <v>59</v>
      </c>
      <c r="N26" s="307">
        <f t="shared" si="0"/>
        <v>128</v>
      </c>
      <c r="O26" s="339">
        <v>2624</v>
      </c>
      <c r="P26" s="340">
        <v>283.3</v>
      </c>
      <c r="Q26" s="341">
        <v>87.8</v>
      </c>
      <c r="R26" s="341">
        <v>62.25</v>
      </c>
      <c r="S26" s="341">
        <v>60.92</v>
      </c>
      <c r="T26" s="341"/>
      <c r="U26" s="332">
        <v>4370</v>
      </c>
      <c r="V26" s="342">
        <f>VLOOKUP($U26,计算辅助页面!$Z$5:$AM$26,COLUMN()-20,0)</f>
        <v>7100</v>
      </c>
      <c r="W26" s="342">
        <f>VLOOKUP($U26,计算辅助页面!$Z$5:$AM$26,COLUMN()-20,0)</f>
        <v>11400</v>
      </c>
      <c r="X26" s="343">
        <f>VLOOKUP($U26,计算辅助页面!$Z$5:$AM$26,COLUMN()-20,0)</f>
        <v>17100</v>
      </c>
      <c r="Y26" s="343">
        <f>VLOOKUP($U26,计算辅助页面!$Z$5:$AM$26,COLUMN()-20,0)</f>
        <v>24700</v>
      </c>
      <c r="Z26" s="344">
        <f>VLOOKUP($U26,计算辅助页面!$Z$5:$AM$26,COLUMN()-20,0)</f>
        <v>34500</v>
      </c>
      <c r="AA26" s="343">
        <f>VLOOKUP($U26,计算辅助页面!$Z$5:$AM$26,COLUMN()-20,0)</f>
        <v>48500</v>
      </c>
      <c r="AB26" s="343">
        <f>VLOOKUP($U26,计算辅助页面!$Z$5:$AM$26,COLUMN()-20,0)</f>
        <v>68000</v>
      </c>
      <c r="AC26" s="343">
        <f>VLOOKUP($U26,计算辅助页面!$Z$5:$AM$26,COLUMN()-20,0)</f>
        <v>95000</v>
      </c>
      <c r="AD26" s="350">
        <f>VLOOKUP($U26,计算辅助页面!$Z$5:$AM$26,COLUMN()-20,0)</f>
        <v>133000</v>
      </c>
      <c r="AE26" s="350">
        <f>VLOOKUP($U26,计算辅助页面!$Z$5:$AM$26,COLUMN()-20,0)</f>
        <v>186000</v>
      </c>
      <c r="AF26" s="343" t="str">
        <f>VLOOKUP($U26,计算辅助页面!$Z$5:$AM$26,COLUMN()-20,0)</f>
        <v>×</v>
      </c>
      <c r="AG26" s="343" t="str">
        <f>VLOOKUP($U26,计算辅助页面!$Z$5:$AM$26,COLUMN()-20,0)</f>
        <v>×</v>
      </c>
      <c r="AH26" s="345">
        <f>VLOOKUP($U26,计算辅助页面!$Z$5:$AM$26,COLUMN()-20,0)</f>
        <v>2518680</v>
      </c>
      <c r="AI26" s="334">
        <v>20000</v>
      </c>
      <c r="AJ26" s="346"/>
      <c r="AK26" s="347">
        <f t="shared" si="1"/>
        <v>40000</v>
      </c>
      <c r="AL26" s="347">
        <f>VLOOKUP(D26&amp;E26,计算辅助页面!$V$5:$Y$18,3,0)</f>
        <v>2</v>
      </c>
      <c r="AM26" s="348">
        <f t="shared" si="2"/>
        <v>120000</v>
      </c>
      <c r="AN26" s="348">
        <f>VLOOKUP(D26&amp;E26,计算辅助页面!$V$5:$Y$18,4,0)</f>
        <v>1</v>
      </c>
      <c r="AO26" s="345">
        <f t="shared" si="3"/>
        <v>800000</v>
      </c>
      <c r="AP26" s="349">
        <f t="shared" si="4"/>
        <v>3318680</v>
      </c>
      <c r="AQ26" s="288" t="s">
        <v>1212</v>
      </c>
      <c r="AR26" s="289" t="str">
        <f t="shared" si="5"/>
        <v>R1</v>
      </c>
      <c r="AS26" s="290" t="s">
        <v>1213</v>
      </c>
      <c r="AT26" s="291" t="s">
        <v>1214</v>
      </c>
      <c r="AU26" s="328" t="s">
        <v>702</v>
      </c>
      <c r="AW26" s="292">
        <v>295</v>
      </c>
      <c r="AY26" s="292">
        <v>379</v>
      </c>
      <c r="AZ26" s="292" t="s">
        <v>1173</v>
      </c>
      <c r="BA26" s="477">
        <v>159</v>
      </c>
      <c r="BB26" s="476">
        <v>1.7</v>
      </c>
      <c r="BC26" s="472">
        <v>1.4</v>
      </c>
      <c r="BD26" s="472">
        <v>2.16</v>
      </c>
      <c r="BE26" s="472">
        <v>2.39</v>
      </c>
      <c r="BF26" s="474">
        <f t="shared" si="78"/>
        <v>2783</v>
      </c>
      <c r="BG26" s="476">
        <f t="shared" ref="BG26:BG27" si="103">BB26+P26</f>
        <v>285</v>
      </c>
      <c r="BH26" s="480">
        <f t="shared" ref="BH26:BH27" si="104">BC26+Q26</f>
        <v>89.2</v>
      </c>
      <c r="BI26" s="480">
        <f t="shared" ref="BI26:BI27" si="105">BD26+R26</f>
        <v>64.41</v>
      </c>
      <c r="BJ26" s="480">
        <f t="shared" ref="BJ26:BJ27" si="106">BE26+S26</f>
        <v>63.31</v>
      </c>
      <c r="BK26" s="473">
        <f t="shared" si="10"/>
        <v>1.6999999999999886</v>
      </c>
      <c r="BL26" s="473">
        <f t="shared" si="11"/>
        <v>1.4000000000000057</v>
      </c>
      <c r="BM26" s="473">
        <f t="shared" si="12"/>
        <v>2.1599999999999966</v>
      </c>
      <c r="BN26" s="473">
        <f t="shared" si="13"/>
        <v>2.3900000000000006</v>
      </c>
      <c r="BO26" s="483">
        <v>4</v>
      </c>
      <c r="BP26" s="293"/>
      <c r="BQ26" s="293"/>
      <c r="BR26" s="293"/>
      <c r="BS26" s="293"/>
      <c r="BT26" s="293"/>
      <c r="BU26" s="293"/>
      <c r="BV26" s="293"/>
      <c r="BW26" s="293"/>
      <c r="BX26" s="293"/>
      <c r="BY26" s="293"/>
      <c r="BZ26" s="293"/>
      <c r="CA26" s="293"/>
      <c r="CB26" s="293">
        <v>1</v>
      </c>
      <c r="CC26" s="293"/>
      <c r="CD26" s="293"/>
      <c r="CE26" s="293"/>
      <c r="CF26" s="293"/>
      <c r="CG26" s="293"/>
      <c r="CH26" s="293"/>
      <c r="CI26" s="293"/>
      <c r="CJ26" s="294"/>
      <c r="CK26" s="294"/>
      <c r="CL26" s="294"/>
      <c r="CM26" s="294"/>
      <c r="CN26" s="294"/>
      <c r="CO26" s="295"/>
      <c r="CP26" s="295"/>
      <c r="CQ26" s="295"/>
      <c r="CR26" s="296"/>
      <c r="CS26" s="297"/>
      <c r="CT26" s="297"/>
      <c r="CU26" s="297"/>
      <c r="CV26" s="297"/>
      <c r="CW26" s="297"/>
      <c r="CX26" s="297"/>
      <c r="CY26" s="297"/>
      <c r="CZ26" s="297"/>
      <c r="DA26" s="297"/>
      <c r="DB26" s="295" t="s">
        <v>1773</v>
      </c>
      <c r="DC26" s="295">
        <v>3</v>
      </c>
      <c r="DD26" s="295"/>
      <c r="DE26" s="295"/>
    </row>
    <row r="27" spans="1:109" ht="21" customHeight="1">
      <c r="A27" s="268">
        <v>25</v>
      </c>
      <c r="B27" s="338" t="s">
        <v>1021</v>
      </c>
      <c r="C27" s="301" t="s">
        <v>729</v>
      </c>
      <c r="D27" s="352" t="s">
        <v>196</v>
      </c>
      <c r="E27" s="353" t="s">
        <v>175</v>
      </c>
      <c r="F27" s="345">
        <f>9-LEN(E27)-LEN(SUBSTITUTE(E27,"★",""))</f>
        <v>5</v>
      </c>
      <c r="G27" s="351" t="s">
        <v>60</v>
      </c>
      <c r="H27" s="330">
        <v>30</v>
      </c>
      <c r="I27" s="330">
        <v>23</v>
      </c>
      <c r="J27" s="330">
        <v>33</v>
      </c>
      <c r="K27" s="330">
        <v>42</v>
      </c>
      <c r="L27" s="330" t="s">
        <v>59</v>
      </c>
      <c r="M27" s="330" t="s">
        <v>59</v>
      </c>
      <c r="N27" s="343">
        <f t="shared" si="0"/>
        <v>128</v>
      </c>
      <c r="O27" s="339">
        <v>2646</v>
      </c>
      <c r="P27" s="340">
        <v>290.7</v>
      </c>
      <c r="Q27" s="341">
        <v>71.510000000000005</v>
      </c>
      <c r="R27" s="341">
        <v>74.81</v>
      </c>
      <c r="S27" s="341">
        <v>62.66</v>
      </c>
      <c r="T27" s="341">
        <v>7.8499999999999988</v>
      </c>
      <c r="U27" s="332">
        <v>4370</v>
      </c>
      <c r="V27" s="342">
        <f>VLOOKUP($U27,计算辅助页面!$Z$5:$AM$26,COLUMN()-20,0)</f>
        <v>7100</v>
      </c>
      <c r="W27" s="342">
        <f>VLOOKUP($U27,计算辅助页面!$Z$5:$AM$26,COLUMN()-20,0)</f>
        <v>11400</v>
      </c>
      <c r="X27" s="343">
        <f>VLOOKUP($U27,计算辅助页面!$Z$5:$AM$26,COLUMN()-20,0)</f>
        <v>17100</v>
      </c>
      <c r="Y27" s="343">
        <f>VLOOKUP($U27,计算辅助页面!$Z$5:$AM$26,COLUMN()-20,0)</f>
        <v>24700</v>
      </c>
      <c r="Z27" s="344">
        <f>VLOOKUP($U27,计算辅助页面!$Z$5:$AM$26,COLUMN()-20,0)</f>
        <v>34500</v>
      </c>
      <c r="AA27" s="343">
        <f>VLOOKUP($U27,计算辅助页面!$Z$5:$AM$26,COLUMN()-20,0)</f>
        <v>48500</v>
      </c>
      <c r="AB27" s="343">
        <f>VLOOKUP($U27,计算辅助页面!$Z$5:$AM$26,COLUMN()-20,0)</f>
        <v>68000</v>
      </c>
      <c r="AC27" s="343">
        <f>VLOOKUP($U27,计算辅助页面!$Z$5:$AM$26,COLUMN()-20,0)</f>
        <v>95000</v>
      </c>
      <c r="AD27" s="350">
        <f>VLOOKUP($U27,计算辅助页面!$Z$5:$AM$26,COLUMN()-20,0)</f>
        <v>133000</v>
      </c>
      <c r="AE27" s="350">
        <f>VLOOKUP($U27,计算辅助页面!$Z$5:$AM$26,COLUMN()-20,0)</f>
        <v>186000</v>
      </c>
      <c r="AF27" s="343" t="str">
        <f>VLOOKUP($U27,计算辅助页面!$Z$5:$AM$26,COLUMN()-20,0)</f>
        <v>×</v>
      </c>
      <c r="AG27" s="343" t="str">
        <f>VLOOKUP($U27,计算辅助页面!$Z$5:$AM$26,COLUMN()-20,0)</f>
        <v>×</v>
      </c>
      <c r="AH27" s="345">
        <f>VLOOKUP($U27,计算辅助页面!$Z$5:$AM$26,COLUMN()-20,0)</f>
        <v>2518680</v>
      </c>
      <c r="AI27" s="334">
        <v>20000</v>
      </c>
      <c r="AJ27" s="346">
        <f>VLOOKUP(D27&amp;E27,计算辅助页面!$V$5:$Y$18,2,0)</f>
        <v>7</v>
      </c>
      <c r="AK27" s="347">
        <f t="shared" si="1"/>
        <v>40000</v>
      </c>
      <c r="AL27" s="347">
        <f>VLOOKUP(D27&amp;E27,计算辅助页面!$V$5:$Y$18,3,0)</f>
        <v>2</v>
      </c>
      <c r="AM27" s="348">
        <f t="shared" si="2"/>
        <v>120000</v>
      </c>
      <c r="AN27" s="348">
        <f>VLOOKUP(D27&amp;E27,计算辅助页面!$V$5:$Y$18,4,0)</f>
        <v>1</v>
      </c>
      <c r="AO27" s="345">
        <f t="shared" si="3"/>
        <v>1360000</v>
      </c>
      <c r="AP27" s="349">
        <f t="shared" si="4"/>
        <v>3878680</v>
      </c>
      <c r="AQ27" s="288" t="s">
        <v>1022</v>
      </c>
      <c r="AR27" s="289" t="str">
        <f t="shared" si="5"/>
        <v>G60</v>
      </c>
      <c r="AS27" s="290" t="s">
        <v>912</v>
      </c>
      <c r="AT27" s="291" t="s">
        <v>605</v>
      </c>
      <c r="AU27" s="328" t="s">
        <v>702</v>
      </c>
      <c r="AV27" s="292">
        <v>4</v>
      </c>
      <c r="AW27" s="292">
        <v>303</v>
      </c>
      <c r="AY27" s="292">
        <v>388</v>
      </c>
      <c r="AZ27" s="292" t="s">
        <v>1124</v>
      </c>
      <c r="BA27" s="477">
        <v>158</v>
      </c>
      <c r="BB27" s="476">
        <v>1.7</v>
      </c>
      <c r="BC27" s="472">
        <v>1.49</v>
      </c>
      <c r="BD27" s="472">
        <v>2.19</v>
      </c>
      <c r="BE27" s="472">
        <v>1.76</v>
      </c>
      <c r="BF27" s="474">
        <f t="shared" si="78"/>
        <v>2804</v>
      </c>
      <c r="BG27" s="476">
        <f t="shared" si="103"/>
        <v>292.39999999999998</v>
      </c>
      <c r="BH27" s="480">
        <f t="shared" si="104"/>
        <v>73</v>
      </c>
      <c r="BI27" s="480">
        <f t="shared" si="105"/>
        <v>77</v>
      </c>
      <c r="BJ27" s="480">
        <f t="shared" si="106"/>
        <v>64.42</v>
      </c>
      <c r="BK27" s="473">
        <f t="shared" si="10"/>
        <v>1.6999999999999886</v>
      </c>
      <c r="BL27" s="473">
        <f t="shared" si="11"/>
        <v>1.4899999999999949</v>
      </c>
      <c r="BM27" s="473">
        <f t="shared" si="12"/>
        <v>2.1899999999999977</v>
      </c>
      <c r="BN27" s="473">
        <f t="shared" si="13"/>
        <v>1.7600000000000051</v>
      </c>
      <c r="BO27" s="483">
        <v>4</v>
      </c>
      <c r="BP27" s="293"/>
      <c r="BQ27" s="293"/>
      <c r="BR27" s="293"/>
      <c r="BS27" s="293">
        <v>1</v>
      </c>
      <c r="BT27" s="293"/>
      <c r="BU27" s="293">
        <v>1</v>
      </c>
      <c r="BV27" s="293"/>
      <c r="BW27" s="293"/>
      <c r="BX27" s="293"/>
      <c r="BY27" s="293"/>
      <c r="BZ27" s="293"/>
      <c r="CA27" s="293"/>
      <c r="CB27" s="293"/>
      <c r="CC27" s="293"/>
      <c r="CD27" s="293"/>
      <c r="CE27" s="293"/>
      <c r="CF27" s="293"/>
      <c r="CG27" s="293"/>
      <c r="CH27" s="293"/>
      <c r="CI27" s="293">
        <v>1</v>
      </c>
      <c r="CJ27" s="294"/>
      <c r="CK27" s="294"/>
      <c r="CL27" s="294"/>
      <c r="CM27" s="294"/>
      <c r="CN27" s="294"/>
      <c r="CO27" s="295"/>
      <c r="CP27" s="295"/>
      <c r="CQ27" s="295"/>
      <c r="CR27" s="296">
        <v>275</v>
      </c>
      <c r="CS27" s="297">
        <v>57.7</v>
      </c>
      <c r="CT27" s="297">
        <v>54.48</v>
      </c>
      <c r="CU27" s="297">
        <v>46.29</v>
      </c>
      <c r="CV27" s="297">
        <f>P27-CR27</f>
        <v>15.699999999999989</v>
      </c>
      <c r="CW27" s="297">
        <f>Q27-CS27</f>
        <v>13.810000000000002</v>
      </c>
      <c r="CX27" s="297">
        <f>R27-CT27</f>
        <v>20.330000000000005</v>
      </c>
      <c r="CY27" s="297">
        <f>S27-CU27</f>
        <v>16.369999999999997</v>
      </c>
      <c r="CZ27" s="297">
        <f>SUM(CV27:CY27)</f>
        <v>66.209999999999994</v>
      </c>
      <c r="DA27" s="297">
        <f>0.32*(P27-CR27)+1.75*(Q27-CS27)+1.13*(R27-CT27)+1.28*(S27-CU27)</f>
        <v>73.117999999999995</v>
      </c>
      <c r="DB27" s="295" t="s">
        <v>1773</v>
      </c>
      <c r="DC27" s="295">
        <v>2</v>
      </c>
      <c r="DD27" s="295"/>
      <c r="DE27" s="295"/>
    </row>
    <row r="28" spans="1:109" ht="21" customHeight="1" thickBot="1">
      <c r="A28" s="299">
        <v>26</v>
      </c>
      <c r="B28" s="338" t="s">
        <v>1028</v>
      </c>
      <c r="C28" s="301" t="s">
        <v>1029</v>
      </c>
      <c r="D28" s="352" t="s">
        <v>1323</v>
      </c>
      <c r="E28" s="353" t="s">
        <v>175</v>
      </c>
      <c r="F28" s="345"/>
      <c r="G28" s="351"/>
      <c r="H28" s="330">
        <v>30</v>
      </c>
      <c r="I28" s="330">
        <v>23</v>
      </c>
      <c r="J28" s="330">
        <v>33</v>
      </c>
      <c r="K28" s="330">
        <v>42</v>
      </c>
      <c r="L28" s="330" t="s">
        <v>59</v>
      </c>
      <c r="M28" s="330" t="s">
        <v>59</v>
      </c>
      <c r="N28" s="343">
        <f t="shared" si="0"/>
        <v>128</v>
      </c>
      <c r="O28" s="339">
        <v>2667</v>
      </c>
      <c r="P28" s="340">
        <v>294.5</v>
      </c>
      <c r="Q28" s="341">
        <v>78.62</v>
      </c>
      <c r="R28" s="341">
        <v>61.93</v>
      </c>
      <c r="S28" s="341">
        <v>61.07</v>
      </c>
      <c r="T28" s="341">
        <v>7.17</v>
      </c>
      <c r="U28" s="332">
        <v>4370</v>
      </c>
      <c r="V28" s="342">
        <f>VLOOKUP($U28,计算辅助页面!$Z$5:$AM$26,COLUMN()-20,0)</f>
        <v>7100</v>
      </c>
      <c r="W28" s="342">
        <f>VLOOKUP($U28,计算辅助页面!$Z$5:$AM$26,COLUMN()-20,0)</f>
        <v>11400</v>
      </c>
      <c r="X28" s="343">
        <f>VLOOKUP($U28,计算辅助页面!$Z$5:$AM$26,COLUMN()-20,0)</f>
        <v>17100</v>
      </c>
      <c r="Y28" s="343">
        <f>VLOOKUP($U28,计算辅助页面!$Z$5:$AM$26,COLUMN()-20,0)</f>
        <v>24700</v>
      </c>
      <c r="Z28" s="344">
        <f>VLOOKUP($U28,计算辅助页面!$Z$5:$AM$26,COLUMN()-20,0)</f>
        <v>34500</v>
      </c>
      <c r="AA28" s="343">
        <f>VLOOKUP($U28,计算辅助页面!$Z$5:$AM$26,COLUMN()-20,0)</f>
        <v>48500</v>
      </c>
      <c r="AB28" s="343">
        <f>VLOOKUP($U28,计算辅助页面!$Z$5:$AM$26,COLUMN()-20,0)</f>
        <v>68000</v>
      </c>
      <c r="AC28" s="343">
        <f>VLOOKUP($U28,计算辅助页面!$Z$5:$AM$26,COLUMN()-20,0)</f>
        <v>95000</v>
      </c>
      <c r="AD28" s="350">
        <f>VLOOKUP($U28,计算辅助页面!$Z$5:$AM$26,COLUMN()-20,0)</f>
        <v>133000</v>
      </c>
      <c r="AE28" s="350">
        <f>VLOOKUP($U28,计算辅助页面!$Z$5:$AM$26,COLUMN()-20,0)</f>
        <v>186000</v>
      </c>
      <c r="AF28" s="343" t="str">
        <f>VLOOKUP($U28,计算辅助页面!$Z$5:$AM$26,COLUMN()-20,0)</f>
        <v>×</v>
      </c>
      <c r="AG28" s="343" t="str">
        <f>VLOOKUP($U28,计算辅助页面!$Z$5:$AM$26,COLUMN()-20,0)</f>
        <v>×</v>
      </c>
      <c r="AH28" s="345">
        <f>VLOOKUP($U28,计算辅助页面!$Z$5:$AM$26,COLUMN()-20,0)</f>
        <v>2518680</v>
      </c>
      <c r="AI28" s="334">
        <v>20000</v>
      </c>
      <c r="AJ28" s="346">
        <f>VLOOKUP(D28&amp;E28,计算辅助页面!$V$5:$Y$18,2,0)</f>
        <v>7</v>
      </c>
      <c r="AK28" s="347">
        <f t="shared" si="1"/>
        <v>40000</v>
      </c>
      <c r="AL28" s="347">
        <f>VLOOKUP(D28&amp;E28,计算辅助页面!$V$5:$Y$18,3,0)</f>
        <v>2</v>
      </c>
      <c r="AM28" s="348">
        <f t="shared" si="2"/>
        <v>120000</v>
      </c>
      <c r="AN28" s="348">
        <f>VLOOKUP(D28&amp;E28,计算辅助页面!$V$5:$Y$18,4,0)</f>
        <v>1</v>
      </c>
      <c r="AO28" s="345">
        <f t="shared" si="3"/>
        <v>1360000</v>
      </c>
      <c r="AP28" s="349">
        <f t="shared" si="4"/>
        <v>3878680</v>
      </c>
      <c r="AQ28" s="288" t="s">
        <v>1012</v>
      </c>
      <c r="AR28" s="289" t="str">
        <f t="shared" si="5"/>
        <v>TreZor</v>
      </c>
      <c r="AS28" s="290" t="s">
        <v>1030</v>
      </c>
      <c r="AT28" s="291" t="s">
        <v>1031</v>
      </c>
      <c r="AU28" s="328" t="s">
        <v>702</v>
      </c>
      <c r="AV28" s="292">
        <v>41</v>
      </c>
      <c r="AW28" s="292">
        <v>307</v>
      </c>
      <c r="AY28" s="292">
        <v>393</v>
      </c>
      <c r="AZ28" s="292" t="s">
        <v>1059</v>
      </c>
      <c r="BK28" s="473" t="str">
        <f t="shared" si="10"/>
        <v/>
      </c>
      <c r="BL28" s="473" t="str">
        <f t="shared" si="11"/>
        <v/>
      </c>
      <c r="BM28" s="473" t="str">
        <f t="shared" si="12"/>
        <v/>
      </c>
      <c r="BN28" s="473" t="str">
        <f t="shared" si="13"/>
        <v/>
      </c>
      <c r="BP28" s="293"/>
      <c r="BQ28" s="293"/>
      <c r="BR28" s="293"/>
      <c r="BS28" s="293"/>
      <c r="BT28" s="293"/>
      <c r="BU28" s="293"/>
      <c r="BV28" s="293">
        <v>1</v>
      </c>
      <c r="BW28" s="293"/>
      <c r="BX28" s="293"/>
      <c r="BY28" s="293"/>
      <c r="BZ28" s="293"/>
      <c r="CA28" s="293"/>
      <c r="CB28" s="293"/>
      <c r="CC28" s="293"/>
      <c r="CD28" s="293"/>
      <c r="CE28" s="293"/>
      <c r="CF28" s="293"/>
      <c r="CG28" s="293"/>
      <c r="CH28" s="293"/>
      <c r="CI28" s="293"/>
      <c r="CJ28" s="294" t="s">
        <v>1177</v>
      </c>
      <c r="CK28" s="294"/>
      <c r="CL28" s="294"/>
      <c r="CM28" s="294"/>
      <c r="CN28" s="294"/>
      <c r="CO28" s="295"/>
      <c r="CP28" s="295"/>
      <c r="CQ28" s="295"/>
      <c r="CR28" s="296"/>
      <c r="CS28" s="297"/>
      <c r="CT28" s="297"/>
      <c r="CU28" s="297"/>
      <c r="CV28" s="297"/>
      <c r="CW28" s="297"/>
      <c r="CX28" s="297"/>
      <c r="CY28" s="297"/>
      <c r="CZ28" s="297"/>
      <c r="DA28" s="297"/>
      <c r="DB28" s="295"/>
      <c r="DC28" s="295"/>
      <c r="DD28" s="295"/>
      <c r="DE28" s="295"/>
    </row>
    <row r="29" spans="1:109" ht="21" customHeight="1">
      <c r="A29" s="268">
        <v>27</v>
      </c>
      <c r="B29" s="338" t="s">
        <v>1321</v>
      </c>
      <c r="C29" s="301" t="s">
        <v>1322</v>
      </c>
      <c r="D29" s="352" t="s">
        <v>196</v>
      </c>
      <c r="E29" s="353" t="s">
        <v>175</v>
      </c>
      <c r="F29" s="345"/>
      <c r="G29" s="351"/>
      <c r="H29" s="330">
        <v>30</v>
      </c>
      <c r="I29" s="330">
        <v>23</v>
      </c>
      <c r="J29" s="330">
        <v>33</v>
      </c>
      <c r="K29" s="330">
        <v>42</v>
      </c>
      <c r="L29" s="330" t="s">
        <v>59</v>
      </c>
      <c r="M29" s="330" t="s">
        <v>59</v>
      </c>
      <c r="N29" s="343">
        <f t="shared" si="0"/>
        <v>128</v>
      </c>
      <c r="O29" s="339">
        <v>2675</v>
      </c>
      <c r="P29" s="340">
        <v>271.10000000000002</v>
      </c>
      <c r="Q29" s="341">
        <v>83.26</v>
      </c>
      <c r="R29" s="341">
        <v>82.91</v>
      </c>
      <c r="S29" s="341">
        <v>65.22</v>
      </c>
      <c r="T29" s="341"/>
      <c r="U29" s="332">
        <v>4370</v>
      </c>
      <c r="V29" s="342">
        <f>VLOOKUP($U29,计算辅助页面!$Z$5:$AM$26,COLUMN()-20,0)</f>
        <v>7100</v>
      </c>
      <c r="W29" s="342">
        <f>VLOOKUP($U29,计算辅助页面!$Z$5:$AM$26,COLUMN()-20,0)</f>
        <v>11400</v>
      </c>
      <c r="X29" s="343">
        <f>VLOOKUP($U29,计算辅助页面!$Z$5:$AM$26,COLUMN()-20,0)</f>
        <v>17100</v>
      </c>
      <c r="Y29" s="343">
        <f>VLOOKUP($U29,计算辅助页面!$Z$5:$AM$26,COLUMN()-20,0)</f>
        <v>24700</v>
      </c>
      <c r="Z29" s="344">
        <f>VLOOKUP($U29,计算辅助页面!$Z$5:$AM$26,COLUMN()-20,0)</f>
        <v>34500</v>
      </c>
      <c r="AA29" s="343">
        <f>VLOOKUP($U29,计算辅助页面!$Z$5:$AM$26,COLUMN()-20,0)</f>
        <v>48500</v>
      </c>
      <c r="AB29" s="343">
        <f>VLOOKUP($U29,计算辅助页面!$Z$5:$AM$26,COLUMN()-20,0)</f>
        <v>68000</v>
      </c>
      <c r="AC29" s="343">
        <f>VLOOKUP($U29,计算辅助页面!$Z$5:$AM$26,COLUMN()-20,0)</f>
        <v>95000</v>
      </c>
      <c r="AD29" s="350">
        <f>VLOOKUP($U29,计算辅助页面!$Z$5:$AM$26,COLUMN()-20,0)</f>
        <v>133000</v>
      </c>
      <c r="AE29" s="350">
        <f>VLOOKUP($U29,计算辅助页面!$Z$5:$AM$26,COLUMN()-20,0)</f>
        <v>186000</v>
      </c>
      <c r="AF29" s="343" t="str">
        <f>VLOOKUP($U29,计算辅助页面!$Z$5:$AM$26,COLUMN()-20,0)</f>
        <v>×</v>
      </c>
      <c r="AG29" s="343" t="str">
        <f>VLOOKUP($U29,计算辅助页面!$Z$5:$AM$26,COLUMN()-20,0)</f>
        <v>×</v>
      </c>
      <c r="AH29" s="345">
        <f>VLOOKUP($U29,计算辅助页面!$Z$5:$AM$26,COLUMN()-20,0)</f>
        <v>2518680</v>
      </c>
      <c r="AI29" s="334">
        <v>20000</v>
      </c>
      <c r="AJ29" s="346">
        <f>VLOOKUP(D29&amp;E29,计算辅助页面!$V$5:$Y$18,2,0)</f>
        <v>7</v>
      </c>
      <c r="AK29" s="347">
        <f t="shared" si="1"/>
        <v>40000</v>
      </c>
      <c r="AL29" s="347">
        <f>VLOOKUP(D29&amp;E29,计算辅助页面!$V$5:$Y$18,3,0)</f>
        <v>2</v>
      </c>
      <c r="AM29" s="348">
        <f t="shared" si="2"/>
        <v>120000</v>
      </c>
      <c r="AN29" s="348">
        <f>VLOOKUP(D29&amp;E29,计算辅助页面!$V$5:$Y$18,4,0)</f>
        <v>1</v>
      </c>
      <c r="AO29" s="345">
        <f t="shared" si="3"/>
        <v>1360000</v>
      </c>
      <c r="AP29" s="349">
        <f t="shared" si="4"/>
        <v>3878680</v>
      </c>
      <c r="AQ29" s="288" t="s">
        <v>559</v>
      </c>
      <c r="AR29" s="289" t="str">
        <f t="shared" si="5"/>
        <v>370Z Neon Edition</v>
      </c>
      <c r="AS29" s="290" t="s">
        <v>1326</v>
      </c>
      <c r="AT29" s="291" t="s">
        <v>1324</v>
      </c>
      <c r="AU29" s="328" t="s">
        <v>1325</v>
      </c>
      <c r="AW29" s="292">
        <v>283</v>
      </c>
      <c r="AX29" s="292">
        <v>295</v>
      </c>
      <c r="AY29" s="292">
        <v>376</v>
      </c>
      <c r="AZ29" s="292" t="s">
        <v>1349</v>
      </c>
      <c r="BA29" s="477">
        <v>230</v>
      </c>
      <c r="BB29" s="476">
        <v>2.2999999999999998</v>
      </c>
      <c r="BC29" s="472">
        <v>3.24</v>
      </c>
      <c r="BD29" s="472">
        <v>3.55</v>
      </c>
      <c r="BE29" s="472">
        <v>3.21</v>
      </c>
      <c r="BF29" s="474">
        <f>BA29+O29</f>
        <v>2905</v>
      </c>
      <c r="BG29" s="476">
        <f t="shared" ref="BG29" si="107">BB29+P29</f>
        <v>273.40000000000003</v>
      </c>
      <c r="BH29" s="480">
        <f t="shared" ref="BH29" si="108">BC29+Q29</f>
        <v>86.5</v>
      </c>
      <c r="BI29" s="480">
        <f t="shared" ref="BI29" si="109">BD29+R29</f>
        <v>86.46</v>
      </c>
      <c r="BJ29" s="480">
        <f t="shared" ref="BJ29" si="110">BE29+S29</f>
        <v>68.429999999999993</v>
      </c>
      <c r="BK29" s="473">
        <f t="shared" si="10"/>
        <v>2.3000000000000114</v>
      </c>
      <c r="BL29" s="473">
        <f t="shared" si="11"/>
        <v>3.2399999999999949</v>
      </c>
      <c r="BM29" s="473">
        <f t="shared" si="12"/>
        <v>3.5499999999999972</v>
      </c>
      <c r="BN29" s="473">
        <f t="shared" si="13"/>
        <v>3.2099999999999937</v>
      </c>
      <c r="BO29" s="483">
        <v>3</v>
      </c>
      <c r="BP29" s="293"/>
      <c r="BQ29" s="293"/>
      <c r="BR29" s="293"/>
      <c r="BS29" s="293"/>
      <c r="BT29" s="293"/>
      <c r="BU29" s="293"/>
      <c r="BV29" s="293"/>
      <c r="BW29" s="293"/>
      <c r="BX29" s="293"/>
      <c r="BY29" s="293"/>
      <c r="BZ29" s="293"/>
      <c r="CA29" s="293"/>
      <c r="CB29" s="293">
        <v>1</v>
      </c>
      <c r="CC29" s="293"/>
      <c r="CD29" s="293"/>
      <c r="CE29" s="293"/>
      <c r="CF29" s="293"/>
      <c r="CG29" s="293"/>
      <c r="CH29" s="293"/>
      <c r="CI29" s="293"/>
      <c r="CJ29" s="294" t="s">
        <v>1341</v>
      </c>
      <c r="CK29" s="294"/>
      <c r="CL29" s="294"/>
      <c r="CM29" s="294"/>
      <c r="CN29" s="294"/>
      <c r="CO29" s="295"/>
      <c r="CP29" s="295"/>
      <c r="CQ29" s="295"/>
      <c r="CR29" s="296"/>
      <c r="CS29" s="297"/>
      <c r="CT29" s="297"/>
      <c r="CU29" s="297"/>
      <c r="CV29" s="297"/>
      <c r="CW29" s="297"/>
      <c r="CX29" s="297"/>
      <c r="CY29" s="297"/>
      <c r="CZ29" s="297"/>
      <c r="DA29" s="297"/>
      <c r="DB29" s="295" t="s">
        <v>1773</v>
      </c>
      <c r="DC29" s="295">
        <v>2</v>
      </c>
      <c r="DD29" s="295"/>
      <c r="DE29" s="295"/>
    </row>
    <row r="30" spans="1:109" ht="21" customHeight="1" thickBot="1">
      <c r="A30" s="299">
        <v>28</v>
      </c>
      <c r="B30" s="338" t="s">
        <v>438</v>
      </c>
      <c r="C30" s="301" t="s">
        <v>730</v>
      </c>
      <c r="D30" s="352" t="s">
        <v>196</v>
      </c>
      <c r="E30" s="353" t="s">
        <v>175</v>
      </c>
      <c r="F30" s="345">
        <f t="shared" ref="F30:F40" si="111">9-LEN(E30)-LEN(SUBSTITUTE(E30,"★",""))</f>
        <v>5</v>
      </c>
      <c r="G30" s="305" t="s">
        <v>60</v>
      </c>
      <c r="H30" s="330">
        <v>30</v>
      </c>
      <c r="I30" s="330">
        <v>23</v>
      </c>
      <c r="J30" s="330">
        <v>33</v>
      </c>
      <c r="K30" s="330">
        <v>42</v>
      </c>
      <c r="L30" s="330" t="s">
        <v>59</v>
      </c>
      <c r="M30" s="330" t="s">
        <v>59</v>
      </c>
      <c r="N30" s="343">
        <f t="shared" si="0"/>
        <v>128</v>
      </c>
      <c r="O30" s="339">
        <v>2698</v>
      </c>
      <c r="P30" s="340">
        <v>285.3</v>
      </c>
      <c r="Q30" s="341">
        <v>82.09</v>
      </c>
      <c r="R30" s="341">
        <v>68.41</v>
      </c>
      <c r="S30" s="341">
        <v>62.55</v>
      </c>
      <c r="T30" s="341">
        <v>7.98</v>
      </c>
      <c r="U30" s="332">
        <v>4370</v>
      </c>
      <c r="V30" s="342">
        <f>VLOOKUP($U30,计算辅助页面!$Z$5:$AM$26,COLUMN()-20,0)</f>
        <v>7100</v>
      </c>
      <c r="W30" s="342">
        <f>VLOOKUP($U30,计算辅助页面!$Z$5:$AM$26,COLUMN()-20,0)</f>
        <v>11400</v>
      </c>
      <c r="X30" s="343">
        <f>VLOOKUP($U30,计算辅助页面!$Z$5:$AM$26,COLUMN()-20,0)</f>
        <v>17100</v>
      </c>
      <c r="Y30" s="343">
        <f>VLOOKUP($U30,计算辅助页面!$Z$5:$AM$26,COLUMN()-20,0)</f>
        <v>24700</v>
      </c>
      <c r="Z30" s="344">
        <f>VLOOKUP($U30,计算辅助页面!$Z$5:$AM$26,COLUMN()-20,0)</f>
        <v>34500</v>
      </c>
      <c r="AA30" s="343">
        <f>VLOOKUP($U30,计算辅助页面!$Z$5:$AM$26,COLUMN()-20,0)</f>
        <v>48500</v>
      </c>
      <c r="AB30" s="343">
        <f>VLOOKUP($U30,计算辅助页面!$Z$5:$AM$26,COLUMN()-20,0)</f>
        <v>68000</v>
      </c>
      <c r="AC30" s="343">
        <f>VLOOKUP($U30,计算辅助页面!$Z$5:$AM$26,COLUMN()-20,0)</f>
        <v>95000</v>
      </c>
      <c r="AD30" s="350">
        <f>VLOOKUP($U30,计算辅助页面!$Z$5:$AM$26,COLUMN()-20,0)</f>
        <v>133000</v>
      </c>
      <c r="AE30" s="350">
        <f>VLOOKUP($U30,计算辅助页面!$Z$5:$AM$26,COLUMN()-20,0)</f>
        <v>186000</v>
      </c>
      <c r="AF30" s="343" t="str">
        <f>VLOOKUP($U30,计算辅助页面!$Z$5:$AM$26,COLUMN()-20,0)</f>
        <v>×</v>
      </c>
      <c r="AG30" s="343" t="str">
        <f>VLOOKUP($U30,计算辅助页面!$Z$5:$AM$26,COLUMN()-20,0)</f>
        <v>×</v>
      </c>
      <c r="AH30" s="345">
        <f>VLOOKUP($U30,计算辅助页面!$Z$5:$AM$26,COLUMN()-20,0)</f>
        <v>2518680</v>
      </c>
      <c r="AI30" s="334">
        <v>20000</v>
      </c>
      <c r="AJ30" s="346">
        <f>VLOOKUP(D30&amp;E30,计算辅助页面!$V$5:$Y$18,2,0)</f>
        <v>7</v>
      </c>
      <c r="AK30" s="347">
        <f t="shared" si="1"/>
        <v>40000</v>
      </c>
      <c r="AL30" s="347">
        <f>VLOOKUP(D30&amp;E30,计算辅助页面!$V$5:$Y$18,3,0)</f>
        <v>2</v>
      </c>
      <c r="AM30" s="348">
        <f t="shared" si="2"/>
        <v>120000</v>
      </c>
      <c r="AN30" s="348">
        <f>VLOOKUP(D30&amp;E30,计算辅助页面!$V$5:$Y$18,4,0)</f>
        <v>1</v>
      </c>
      <c r="AO30" s="345">
        <f t="shared" si="3"/>
        <v>1360000</v>
      </c>
      <c r="AP30" s="349">
        <f t="shared" si="4"/>
        <v>3878680</v>
      </c>
      <c r="AQ30" s="288" t="s">
        <v>965</v>
      </c>
      <c r="AR30" s="289" t="str">
        <f t="shared" si="5"/>
        <v>Civic Type-R</v>
      </c>
      <c r="AS30" s="290" t="s">
        <v>913</v>
      </c>
      <c r="AT30" s="291" t="s">
        <v>604</v>
      </c>
      <c r="AU30" s="328" t="s">
        <v>702</v>
      </c>
      <c r="AW30" s="292">
        <v>297</v>
      </c>
      <c r="AY30" s="292">
        <v>381</v>
      </c>
      <c r="AZ30" s="292" t="s">
        <v>1124</v>
      </c>
      <c r="BK30" s="473" t="str">
        <f t="shared" si="10"/>
        <v/>
      </c>
      <c r="BL30" s="473" t="str">
        <f t="shared" si="11"/>
        <v/>
      </c>
      <c r="BM30" s="473" t="str">
        <f t="shared" si="12"/>
        <v/>
      </c>
      <c r="BN30" s="473" t="str">
        <f t="shared" si="13"/>
        <v/>
      </c>
      <c r="BP30" s="293"/>
      <c r="BQ30" s="293"/>
      <c r="BR30" s="293"/>
      <c r="BS30" s="293"/>
      <c r="BT30" s="293"/>
      <c r="BU30" s="293">
        <v>1</v>
      </c>
      <c r="BV30" s="293"/>
      <c r="BW30" s="293"/>
      <c r="BX30" s="293"/>
      <c r="BY30" s="293"/>
      <c r="BZ30" s="293"/>
      <c r="CA30" s="293"/>
      <c r="CB30" s="293"/>
      <c r="CC30" s="293"/>
      <c r="CD30" s="293"/>
      <c r="CE30" s="293"/>
      <c r="CF30" s="293"/>
      <c r="CG30" s="293"/>
      <c r="CH30" s="293"/>
      <c r="CI30" s="293"/>
      <c r="CJ30" s="294" t="s">
        <v>1412</v>
      </c>
      <c r="CK30" s="294"/>
      <c r="CL30" s="294"/>
      <c r="CM30" s="294"/>
      <c r="CN30" s="294"/>
      <c r="CO30" s="295"/>
      <c r="CP30" s="295"/>
      <c r="CQ30" s="295"/>
      <c r="CR30" s="296">
        <v>271</v>
      </c>
      <c r="CS30" s="297">
        <v>72.099999999999994</v>
      </c>
      <c r="CT30" s="297">
        <v>41.15</v>
      </c>
      <c r="CU30" s="297">
        <v>36.450000000000003</v>
      </c>
      <c r="CV30" s="297">
        <f t="shared" ref="CV30:CY34" si="112">P30-CR30</f>
        <v>14.300000000000011</v>
      </c>
      <c r="CW30" s="297">
        <f t="shared" si="112"/>
        <v>9.9900000000000091</v>
      </c>
      <c r="CX30" s="297">
        <f t="shared" si="112"/>
        <v>27.259999999999998</v>
      </c>
      <c r="CY30" s="297">
        <f t="shared" si="112"/>
        <v>26.099999999999994</v>
      </c>
      <c r="CZ30" s="297">
        <f t="shared" ref="CZ30:CZ39" si="113">SUM(CV30:CY30)</f>
        <v>77.650000000000006</v>
      </c>
      <c r="DA30" s="297">
        <f>0.32*(P30-CR30)+1.75*(Q30-CS30)+1.13*(R30-CT30)+1.28*(S30-CU30)</f>
        <v>86.27030000000002</v>
      </c>
      <c r="DB30" s="295" t="s">
        <v>1773</v>
      </c>
      <c r="DC30" s="295">
        <v>2</v>
      </c>
      <c r="DD30" s="295"/>
      <c r="DE30" s="295"/>
    </row>
    <row r="31" spans="1:109" ht="21" customHeight="1">
      <c r="A31" s="268">
        <v>29</v>
      </c>
      <c r="B31" s="338" t="s">
        <v>439</v>
      </c>
      <c r="C31" s="301" t="s">
        <v>1718</v>
      </c>
      <c r="D31" s="352" t="s">
        <v>196</v>
      </c>
      <c r="E31" s="353" t="s">
        <v>175</v>
      </c>
      <c r="F31" s="345">
        <f t="shared" si="111"/>
        <v>5</v>
      </c>
      <c r="G31" s="351" t="s">
        <v>60</v>
      </c>
      <c r="H31" s="330">
        <v>30</v>
      </c>
      <c r="I31" s="330">
        <v>23</v>
      </c>
      <c r="J31" s="330">
        <v>33</v>
      </c>
      <c r="K31" s="330">
        <v>42</v>
      </c>
      <c r="L31" s="330" t="s">
        <v>59</v>
      </c>
      <c r="M31" s="330" t="s">
        <v>59</v>
      </c>
      <c r="N31" s="343">
        <f t="shared" si="0"/>
        <v>128</v>
      </c>
      <c r="O31" s="339">
        <v>2724</v>
      </c>
      <c r="P31" s="340">
        <v>279.2</v>
      </c>
      <c r="Q31" s="341">
        <v>83.74</v>
      </c>
      <c r="R31" s="341">
        <v>75.77</v>
      </c>
      <c r="S31" s="341">
        <v>57.18</v>
      </c>
      <c r="T31" s="341">
        <v>6.9</v>
      </c>
      <c r="U31" s="332">
        <v>4370</v>
      </c>
      <c r="V31" s="342">
        <f>VLOOKUP($U31,计算辅助页面!$Z$5:$AM$26,COLUMN()-20,0)</f>
        <v>7100</v>
      </c>
      <c r="W31" s="342">
        <f>VLOOKUP($U31,计算辅助页面!$Z$5:$AM$26,COLUMN()-20,0)</f>
        <v>11400</v>
      </c>
      <c r="X31" s="343">
        <f>VLOOKUP($U31,计算辅助页面!$Z$5:$AM$26,COLUMN()-20,0)</f>
        <v>17100</v>
      </c>
      <c r="Y31" s="343">
        <f>VLOOKUP($U31,计算辅助页面!$Z$5:$AM$26,COLUMN()-20,0)</f>
        <v>24700</v>
      </c>
      <c r="Z31" s="344">
        <f>VLOOKUP($U31,计算辅助页面!$Z$5:$AM$26,COLUMN()-20,0)</f>
        <v>34500</v>
      </c>
      <c r="AA31" s="343">
        <f>VLOOKUP($U31,计算辅助页面!$Z$5:$AM$26,COLUMN()-20,0)</f>
        <v>48500</v>
      </c>
      <c r="AB31" s="343">
        <f>VLOOKUP($U31,计算辅助页面!$Z$5:$AM$26,COLUMN()-20,0)</f>
        <v>68000</v>
      </c>
      <c r="AC31" s="343">
        <f>VLOOKUP($U31,计算辅助页面!$Z$5:$AM$26,COLUMN()-20,0)</f>
        <v>95000</v>
      </c>
      <c r="AD31" s="350">
        <f>VLOOKUP($U31,计算辅助页面!$Z$5:$AM$26,COLUMN()-20,0)</f>
        <v>133000</v>
      </c>
      <c r="AE31" s="350">
        <f>VLOOKUP($U31,计算辅助页面!$Z$5:$AM$26,COLUMN()-20,0)</f>
        <v>186000</v>
      </c>
      <c r="AF31" s="343" t="str">
        <f>VLOOKUP($U31,计算辅助页面!$Z$5:$AM$26,COLUMN()-20,0)</f>
        <v>×</v>
      </c>
      <c r="AG31" s="343" t="str">
        <f>VLOOKUP($U31,计算辅助页面!$Z$5:$AM$26,COLUMN()-20,0)</f>
        <v>×</v>
      </c>
      <c r="AH31" s="345">
        <f>VLOOKUP($U31,计算辅助页面!$Z$5:$AM$26,COLUMN()-20,0)</f>
        <v>2518680</v>
      </c>
      <c r="AI31" s="334">
        <v>20000</v>
      </c>
      <c r="AJ31" s="346">
        <f>VLOOKUP(D31&amp;E31,计算辅助页面!$V$5:$Y$18,2,0)</f>
        <v>7</v>
      </c>
      <c r="AK31" s="347">
        <f t="shared" si="1"/>
        <v>40000</v>
      </c>
      <c r="AL31" s="347">
        <f>VLOOKUP(D31&amp;E31,计算辅助页面!$V$5:$Y$18,3,0)</f>
        <v>2</v>
      </c>
      <c r="AM31" s="348">
        <f t="shared" si="2"/>
        <v>120000</v>
      </c>
      <c r="AN31" s="348">
        <f>VLOOKUP(D31&amp;E31,计算辅助页面!$V$5:$Y$18,4,0)</f>
        <v>1</v>
      </c>
      <c r="AO31" s="345">
        <f t="shared" si="3"/>
        <v>1360000</v>
      </c>
      <c r="AP31" s="349">
        <f t="shared" si="4"/>
        <v>3878680</v>
      </c>
      <c r="AQ31" s="288" t="s">
        <v>561</v>
      </c>
      <c r="AR31" s="289" t="str">
        <f t="shared" si="5"/>
        <v>Taycan Turbo S</v>
      </c>
      <c r="AS31" s="290" t="s">
        <v>914</v>
      </c>
      <c r="AT31" s="291" t="s">
        <v>602</v>
      </c>
      <c r="AU31" s="328" t="s">
        <v>702</v>
      </c>
      <c r="AV31" s="292">
        <v>24</v>
      </c>
      <c r="AW31" s="292">
        <v>291</v>
      </c>
      <c r="AX31" s="292">
        <v>304</v>
      </c>
      <c r="AY31" s="292">
        <v>386</v>
      </c>
      <c r="AZ31" s="292" t="s">
        <v>1059</v>
      </c>
      <c r="BA31" s="481">
        <v>156</v>
      </c>
      <c r="BB31" s="476">
        <v>2</v>
      </c>
      <c r="BC31" s="472">
        <v>0.96</v>
      </c>
      <c r="BD31" s="472">
        <v>2.5099999999999998</v>
      </c>
      <c r="BE31" s="472">
        <v>2.0699999999999998</v>
      </c>
      <c r="BF31" s="474">
        <f>BA31+O31</f>
        <v>2880</v>
      </c>
      <c r="BG31" s="476">
        <f t="shared" ref="BG31" si="114">BB31+P31</f>
        <v>281.2</v>
      </c>
      <c r="BH31" s="480">
        <f t="shared" ref="BH31" si="115">BC31+Q31</f>
        <v>84.699999999999989</v>
      </c>
      <c r="BI31" s="480">
        <f t="shared" ref="BI31" si="116">BD31+R31</f>
        <v>78.28</v>
      </c>
      <c r="BJ31" s="480">
        <f t="shared" ref="BJ31" si="117">BE31+S31</f>
        <v>59.25</v>
      </c>
      <c r="BK31" s="473">
        <f t="shared" si="10"/>
        <v>2</v>
      </c>
      <c r="BL31" s="473">
        <f t="shared" si="11"/>
        <v>0.95999999999999375</v>
      </c>
      <c r="BM31" s="473">
        <f t="shared" si="12"/>
        <v>2.5100000000000051</v>
      </c>
      <c r="BN31" s="473">
        <f t="shared" si="13"/>
        <v>2.0700000000000003</v>
      </c>
      <c r="BO31" s="483">
        <v>1</v>
      </c>
      <c r="BP31" s="293"/>
      <c r="BQ31" s="293"/>
      <c r="BR31" s="293"/>
      <c r="BS31" s="293"/>
      <c r="BT31" s="293"/>
      <c r="BU31" s="293"/>
      <c r="BV31" s="293">
        <v>1</v>
      </c>
      <c r="BW31" s="293"/>
      <c r="BX31" s="293"/>
      <c r="BY31" s="293"/>
      <c r="BZ31" s="293"/>
      <c r="CA31" s="293"/>
      <c r="CB31" s="293"/>
      <c r="CC31" s="293"/>
      <c r="CD31" s="293">
        <v>1</v>
      </c>
      <c r="CE31" s="293"/>
      <c r="CF31" s="293"/>
      <c r="CG31" s="293"/>
      <c r="CH31" s="293"/>
      <c r="CI31" s="293"/>
      <c r="CJ31" s="294" t="s">
        <v>1234</v>
      </c>
      <c r="CK31" s="294"/>
      <c r="CL31" s="294"/>
      <c r="CM31" s="294"/>
      <c r="CN31" s="294"/>
      <c r="CP31" s="295">
        <v>1</v>
      </c>
      <c r="CQ31" s="295"/>
      <c r="CR31" s="296">
        <v>260</v>
      </c>
      <c r="CS31" s="297">
        <v>74.8</v>
      </c>
      <c r="CT31" s="297">
        <v>52.49</v>
      </c>
      <c r="CU31" s="297">
        <v>37.96</v>
      </c>
      <c r="CV31" s="297">
        <f t="shared" si="112"/>
        <v>19.199999999999989</v>
      </c>
      <c r="CW31" s="297">
        <f t="shared" si="112"/>
        <v>8.9399999999999977</v>
      </c>
      <c r="CX31" s="297">
        <f t="shared" si="112"/>
        <v>23.279999999999994</v>
      </c>
      <c r="CY31" s="297">
        <f t="shared" si="112"/>
        <v>19.22</v>
      </c>
      <c r="CZ31" s="297">
        <f t="shared" si="113"/>
        <v>70.639999999999986</v>
      </c>
      <c r="DA31" s="297">
        <f>0.32*(P31-CR31)+1.75*(Q31-CS31)+1.13*(R31-CT31)+1.28*(S31-CU31)</f>
        <v>72.696999999999974</v>
      </c>
      <c r="DB31" s="295" t="s">
        <v>1773</v>
      </c>
      <c r="DC31" s="295">
        <v>2</v>
      </c>
      <c r="DD31" s="295"/>
      <c r="DE31" s="295"/>
    </row>
    <row r="32" spans="1:109" ht="21" customHeight="1" thickBot="1">
      <c r="A32" s="299">
        <v>30</v>
      </c>
      <c r="B32" s="338" t="s">
        <v>1020</v>
      </c>
      <c r="C32" s="301" t="s">
        <v>731</v>
      </c>
      <c r="D32" s="302" t="s">
        <v>6</v>
      </c>
      <c r="E32" s="303" t="s">
        <v>45</v>
      </c>
      <c r="F32" s="304">
        <f t="shared" si="111"/>
        <v>5</v>
      </c>
      <c r="G32" s="351" t="s">
        <v>60</v>
      </c>
      <c r="H32" s="330">
        <v>30</v>
      </c>
      <c r="I32" s="330">
        <v>23</v>
      </c>
      <c r="J32" s="330">
        <v>33</v>
      </c>
      <c r="K32" s="330">
        <v>42</v>
      </c>
      <c r="L32" s="330" t="s">
        <v>59</v>
      </c>
      <c r="M32" s="330" t="s">
        <v>59</v>
      </c>
      <c r="N32" s="343">
        <f t="shared" si="0"/>
        <v>128</v>
      </c>
      <c r="O32" s="339">
        <v>2751</v>
      </c>
      <c r="P32" s="340">
        <v>338.7</v>
      </c>
      <c r="Q32" s="341">
        <v>69.28</v>
      </c>
      <c r="R32" s="341">
        <v>47.31</v>
      </c>
      <c r="S32" s="341">
        <v>37.49</v>
      </c>
      <c r="T32" s="341">
        <v>4.3</v>
      </c>
      <c r="U32" s="332">
        <v>4370</v>
      </c>
      <c r="V32" s="342">
        <f>VLOOKUP($U32,计算辅助页面!$Z$5:$AM$26,COLUMN()-20,0)</f>
        <v>7100</v>
      </c>
      <c r="W32" s="342">
        <f>VLOOKUP($U32,计算辅助页面!$Z$5:$AM$26,COLUMN()-20,0)</f>
        <v>11400</v>
      </c>
      <c r="X32" s="343">
        <f>VLOOKUP($U32,计算辅助页面!$Z$5:$AM$26,COLUMN()-20,0)</f>
        <v>17100</v>
      </c>
      <c r="Y32" s="343">
        <f>VLOOKUP($U32,计算辅助页面!$Z$5:$AM$26,COLUMN()-20,0)</f>
        <v>24700</v>
      </c>
      <c r="Z32" s="344">
        <f>VLOOKUP($U32,计算辅助页面!$Z$5:$AM$26,COLUMN()-20,0)</f>
        <v>34500</v>
      </c>
      <c r="AA32" s="343">
        <f>VLOOKUP($U32,计算辅助页面!$Z$5:$AM$26,COLUMN()-20,0)</f>
        <v>48500</v>
      </c>
      <c r="AB32" s="343">
        <f>VLOOKUP($U32,计算辅助页面!$Z$5:$AM$26,COLUMN()-20,0)</f>
        <v>68000</v>
      </c>
      <c r="AC32" s="343">
        <f>VLOOKUP($U32,计算辅助页面!$Z$5:$AM$26,COLUMN()-20,0)</f>
        <v>95000</v>
      </c>
      <c r="AD32" s="350">
        <f>VLOOKUP($U32,计算辅助页面!$Z$5:$AM$26,COLUMN()-20,0)</f>
        <v>133000</v>
      </c>
      <c r="AE32" s="350">
        <f>VLOOKUP($U32,计算辅助页面!$Z$5:$AM$26,COLUMN()-20,0)</f>
        <v>186000</v>
      </c>
      <c r="AF32" s="343" t="str">
        <f>VLOOKUP($U32,计算辅助页面!$Z$5:$AM$26,COLUMN()-20,0)</f>
        <v>×</v>
      </c>
      <c r="AG32" s="343" t="str">
        <f>VLOOKUP($U32,计算辅助页面!$Z$5:$AM$26,COLUMN()-20,0)</f>
        <v>×</v>
      </c>
      <c r="AH32" s="345">
        <f>VLOOKUP($U32,计算辅助页面!$Z$5:$AM$26,COLUMN()-20,0)</f>
        <v>2518680</v>
      </c>
      <c r="AI32" s="334">
        <v>20000</v>
      </c>
      <c r="AJ32" s="346">
        <f>VLOOKUP(D32&amp;E32,计算辅助页面!$V$5:$Y$18,2,0)</f>
        <v>7</v>
      </c>
      <c r="AK32" s="347">
        <f t="shared" si="1"/>
        <v>40000</v>
      </c>
      <c r="AL32" s="347">
        <f>VLOOKUP(D32&amp;E32,计算辅助页面!$V$5:$Y$18,3,0)</f>
        <v>2</v>
      </c>
      <c r="AM32" s="348">
        <f t="shared" si="2"/>
        <v>120000</v>
      </c>
      <c r="AN32" s="348">
        <f>VLOOKUP(D32&amp;E32,计算辅助页面!$V$5:$Y$18,4,0)</f>
        <v>1</v>
      </c>
      <c r="AO32" s="345">
        <f t="shared" si="3"/>
        <v>1360000</v>
      </c>
      <c r="AP32" s="349">
        <f t="shared" si="4"/>
        <v>3878680</v>
      </c>
      <c r="AQ32" s="288" t="s">
        <v>388</v>
      </c>
      <c r="AR32" s="289" t="str">
        <f t="shared" si="5"/>
        <v>Griffith</v>
      </c>
      <c r="AS32" s="290" t="s">
        <v>915</v>
      </c>
      <c r="AT32" s="291" t="s">
        <v>626</v>
      </c>
      <c r="AU32" s="328" t="s">
        <v>702</v>
      </c>
      <c r="AV32" s="292">
        <v>5</v>
      </c>
      <c r="AW32" s="292">
        <v>352</v>
      </c>
      <c r="AY32" s="292">
        <v>458</v>
      </c>
      <c r="AZ32" s="292" t="s">
        <v>1124</v>
      </c>
      <c r="BA32" s="481">
        <v>156</v>
      </c>
      <c r="BB32" s="476">
        <v>1.8</v>
      </c>
      <c r="BC32" s="472">
        <v>0.56999999999999995</v>
      </c>
      <c r="BD32" s="472">
        <v>0.88</v>
      </c>
      <c r="BE32" s="472">
        <v>2.2000000000000002</v>
      </c>
      <c r="BF32" s="474">
        <f>BA32+O32</f>
        <v>2907</v>
      </c>
      <c r="BG32" s="476">
        <f t="shared" ref="BG32:BG33" si="118">BB32+P32</f>
        <v>340.5</v>
      </c>
      <c r="BH32" s="480">
        <f t="shared" ref="BH32:BH33" si="119">BC32+Q32</f>
        <v>69.849999999999994</v>
      </c>
      <c r="BI32" s="480">
        <f t="shared" ref="BI32:BI33" si="120">BD32+R32</f>
        <v>48.190000000000005</v>
      </c>
      <c r="BJ32" s="480">
        <f t="shared" ref="BJ32:BJ33" si="121">BE32+S32</f>
        <v>39.690000000000005</v>
      </c>
      <c r="BK32" s="473">
        <f t="shared" si="10"/>
        <v>1.8000000000000114</v>
      </c>
      <c r="BL32" s="473">
        <f t="shared" si="11"/>
        <v>0.56999999999999318</v>
      </c>
      <c r="BM32" s="473">
        <f t="shared" si="12"/>
        <v>0.88000000000000256</v>
      </c>
      <c r="BN32" s="473">
        <f t="shared" si="13"/>
        <v>2.2000000000000028</v>
      </c>
      <c r="BO32" s="483">
        <v>1</v>
      </c>
      <c r="BP32" s="293"/>
      <c r="BQ32" s="293"/>
      <c r="BR32" s="293"/>
      <c r="BS32" s="293">
        <v>1</v>
      </c>
      <c r="BT32" s="293"/>
      <c r="BU32" s="293">
        <v>1</v>
      </c>
      <c r="BV32" s="293"/>
      <c r="BW32" s="293"/>
      <c r="BX32" s="293"/>
      <c r="BY32" s="293"/>
      <c r="BZ32" s="293"/>
      <c r="CA32" s="293"/>
      <c r="CB32" s="293"/>
      <c r="CC32" s="293"/>
      <c r="CD32" s="293"/>
      <c r="CE32" s="293"/>
      <c r="CF32" s="293"/>
      <c r="CG32" s="293"/>
      <c r="CH32" s="293"/>
      <c r="CI32" s="293">
        <v>1</v>
      </c>
      <c r="CJ32" s="294"/>
      <c r="CK32" s="294"/>
      <c r="CL32" s="294"/>
      <c r="CM32" s="294"/>
      <c r="CN32" s="294"/>
      <c r="CO32" s="295"/>
      <c r="CP32" s="295"/>
      <c r="CQ32" s="295"/>
      <c r="CR32" s="296">
        <v>322</v>
      </c>
      <c r="CS32" s="297">
        <v>64</v>
      </c>
      <c r="CT32" s="297">
        <v>39.11</v>
      </c>
      <c r="CU32" s="297">
        <v>17.02</v>
      </c>
      <c r="CV32" s="297">
        <f t="shared" si="112"/>
        <v>16.699999999999989</v>
      </c>
      <c r="CW32" s="297">
        <f t="shared" si="112"/>
        <v>5.2800000000000011</v>
      </c>
      <c r="CX32" s="297">
        <f t="shared" si="112"/>
        <v>8.2000000000000028</v>
      </c>
      <c r="CY32" s="297">
        <f t="shared" si="112"/>
        <v>20.470000000000002</v>
      </c>
      <c r="CZ32" s="297">
        <f t="shared" si="113"/>
        <v>50.649999999999991</v>
      </c>
      <c r="DA32" s="297">
        <f>0.32*(P32-CR32)+1.75*(Q32-CS32)+1.13*(R32-CT32)+1.28*(S32-CU32)</f>
        <v>50.051600000000008</v>
      </c>
      <c r="DB32" s="295" t="s">
        <v>1773</v>
      </c>
      <c r="DC32" s="295">
        <v>2</v>
      </c>
      <c r="DD32" s="295"/>
      <c r="DE32" s="295"/>
    </row>
    <row r="33" spans="1:109" ht="21" customHeight="1">
      <c r="A33" s="268">
        <v>31</v>
      </c>
      <c r="B33" s="338" t="s">
        <v>1413</v>
      </c>
      <c r="C33" s="301" t="s">
        <v>1414</v>
      </c>
      <c r="D33" s="302" t="s">
        <v>6</v>
      </c>
      <c r="E33" s="303" t="s">
        <v>45</v>
      </c>
      <c r="F33" s="304">
        <f t="shared" si="111"/>
        <v>5</v>
      </c>
      <c r="G33" s="351" t="s">
        <v>60</v>
      </c>
      <c r="H33" s="330" t="s">
        <v>448</v>
      </c>
      <c r="I33" s="330">
        <v>26</v>
      </c>
      <c r="J33" s="330">
        <v>38</v>
      </c>
      <c r="K33" s="330">
        <v>64</v>
      </c>
      <c r="L33" s="330" t="s">
        <v>59</v>
      </c>
      <c r="M33" s="330" t="s">
        <v>59</v>
      </c>
      <c r="N33" s="343">
        <f t="shared" si="0"/>
        <v>128</v>
      </c>
      <c r="O33" s="339">
        <v>2783</v>
      </c>
      <c r="P33" s="340">
        <v>300.8</v>
      </c>
      <c r="Q33" s="341">
        <v>74.739999999999995</v>
      </c>
      <c r="R33" s="341">
        <v>72.52</v>
      </c>
      <c r="S33" s="341">
        <v>52.13</v>
      </c>
      <c r="T33" s="341">
        <v>4.9000000000000004</v>
      </c>
      <c r="U33" s="332">
        <v>4370</v>
      </c>
      <c r="V33" s="342">
        <f>VLOOKUP($U33,计算辅助页面!$Z$5:$AM$26,COLUMN()-20,0)</f>
        <v>7100</v>
      </c>
      <c r="W33" s="342">
        <f>VLOOKUP($U33,计算辅助页面!$Z$5:$AM$26,COLUMN()-20,0)</f>
        <v>11400</v>
      </c>
      <c r="X33" s="343">
        <f>VLOOKUP($U33,计算辅助页面!$Z$5:$AM$26,COLUMN()-20,0)</f>
        <v>17100</v>
      </c>
      <c r="Y33" s="343">
        <f>VLOOKUP($U33,计算辅助页面!$Z$5:$AM$26,COLUMN()-20,0)</f>
        <v>24700</v>
      </c>
      <c r="Z33" s="344">
        <f>VLOOKUP($U33,计算辅助页面!$Z$5:$AM$26,COLUMN()-20,0)</f>
        <v>34500</v>
      </c>
      <c r="AA33" s="343">
        <f>VLOOKUP($U33,计算辅助页面!$Z$5:$AM$26,COLUMN()-20,0)</f>
        <v>48500</v>
      </c>
      <c r="AB33" s="343">
        <f>VLOOKUP($U33,计算辅助页面!$Z$5:$AM$26,COLUMN()-20,0)</f>
        <v>68000</v>
      </c>
      <c r="AC33" s="343">
        <f>VLOOKUP($U33,计算辅助页面!$Z$5:$AM$26,COLUMN()-20,0)</f>
        <v>95000</v>
      </c>
      <c r="AD33" s="350">
        <f>VLOOKUP($U33,计算辅助页面!$Z$5:$AM$26,COLUMN()-20,0)</f>
        <v>133000</v>
      </c>
      <c r="AE33" s="350">
        <f>VLOOKUP($U33,计算辅助页面!$Z$5:$AM$26,COLUMN()-20,0)</f>
        <v>186000</v>
      </c>
      <c r="AF33" s="343" t="str">
        <f>VLOOKUP($U33,计算辅助页面!$Z$5:$AM$26,COLUMN()-20,0)</f>
        <v>×</v>
      </c>
      <c r="AG33" s="343" t="str">
        <f>VLOOKUP($U33,计算辅助页面!$Z$5:$AM$26,COLUMN()-20,0)</f>
        <v>×</v>
      </c>
      <c r="AH33" s="345">
        <f>VLOOKUP($U33,计算辅助页面!$Z$5:$AM$26,COLUMN()-20,0)</f>
        <v>2518680</v>
      </c>
      <c r="AI33" s="334">
        <v>20000</v>
      </c>
      <c r="AJ33" s="346">
        <v>7</v>
      </c>
      <c r="AK33" s="347">
        <f t="shared" si="1"/>
        <v>40000</v>
      </c>
      <c r="AL33" s="347">
        <v>2</v>
      </c>
      <c r="AM33" s="348">
        <f t="shared" si="2"/>
        <v>120000</v>
      </c>
      <c r="AN33" s="348">
        <v>1</v>
      </c>
      <c r="AO33" s="345">
        <f t="shared" si="3"/>
        <v>1360000</v>
      </c>
      <c r="AP33" s="349">
        <f t="shared" si="4"/>
        <v>3878680</v>
      </c>
      <c r="AQ33" s="288" t="s">
        <v>593</v>
      </c>
      <c r="AR33" s="289" t="str">
        <f t="shared" si="5"/>
        <v>Continental GT3🔑</v>
      </c>
      <c r="AS33" s="290" t="s">
        <v>916</v>
      </c>
      <c r="AT33" s="291" t="s">
        <v>685</v>
      </c>
      <c r="AU33" s="328" t="s">
        <v>702</v>
      </c>
      <c r="AW33" s="292">
        <v>313</v>
      </c>
      <c r="AY33" s="292">
        <v>401</v>
      </c>
      <c r="AZ33" s="292" t="s">
        <v>1065</v>
      </c>
      <c r="BA33" s="477">
        <v>177</v>
      </c>
      <c r="BB33" s="476">
        <v>1.7</v>
      </c>
      <c r="BC33" s="472">
        <v>0.96</v>
      </c>
      <c r="BD33" s="472">
        <v>2.86</v>
      </c>
      <c r="BE33" s="472">
        <v>3.21</v>
      </c>
      <c r="BF33" s="474">
        <f>BA33+O33</f>
        <v>2960</v>
      </c>
      <c r="BG33" s="476">
        <f t="shared" si="118"/>
        <v>302.5</v>
      </c>
      <c r="BH33" s="480">
        <f t="shared" si="119"/>
        <v>75.699999999999989</v>
      </c>
      <c r="BI33" s="480">
        <f t="shared" si="120"/>
        <v>75.38</v>
      </c>
      <c r="BJ33" s="480">
        <f t="shared" si="121"/>
        <v>55.34</v>
      </c>
      <c r="BK33" s="473">
        <f t="shared" si="10"/>
        <v>1.6999999999999886</v>
      </c>
      <c r="BL33" s="473">
        <f t="shared" si="11"/>
        <v>0.95999999999999375</v>
      </c>
      <c r="BM33" s="473">
        <f t="shared" si="12"/>
        <v>2.8599999999999994</v>
      </c>
      <c r="BN33" s="473">
        <f t="shared" si="13"/>
        <v>3.2100000000000009</v>
      </c>
      <c r="BO33" s="483">
        <v>4</v>
      </c>
      <c r="BP33" s="293"/>
      <c r="BQ33" s="293"/>
      <c r="BR33" s="293"/>
      <c r="BS33" s="293"/>
      <c r="BT33" s="293"/>
      <c r="BU33" s="293"/>
      <c r="BV33" s="293"/>
      <c r="BW33" s="293"/>
      <c r="BX33" s="293"/>
      <c r="BY33" s="293"/>
      <c r="BZ33" s="293"/>
      <c r="CA33" s="293">
        <v>1</v>
      </c>
      <c r="CB33" s="293"/>
      <c r="CC33" s="293">
        <v>1</v>
      </c>
      <c r="CD33" s="293">
        <v>1</v>
      </c>
      <c r="CE33" s="293"/>
      <c r="CF33" s="293"/>
      <c r="CG33" s="293"/>
      <c r="CH33" s="293"/>
      <c r="CI33" s="293"/>
      <c r="CJ33" s="294" t="s">
        <v>1175</v>
      </c>
      <c r="CK33" s="294"/>
      <c r="CL33" s="294"/>
      <c r="CM33" s="294"/>
      <c r="CN33" s="294"/>
      <c r="CO33" s="295">
        <v>1</v>
      </c>
      <c r="CP33" s="295"/>
      <c r="CQ33" s="295"/>
      <c r="CR33" s="296">
        <v>285</v>
      </c>
      <c r="CS33" s="297">
        <v>65.8</v>
      </c>
      <c r="CT33" s="297">
        <v>45.88</v>
      </c>
      <c r="CU33" s="297">
        <v>20.94</v>
      </c>
      <c r="CV33" s="297">
        <f t="shared" si="112"/>
        <v>15.800000000000011</v>
      </c>
      <c r="CW33" s="297">
        <f t="shared" si="112"/>
        <v>8.9399999999999977</v>
      </c>
      <c r="CX33" s="297">
        <f t="shared" si="112"/>
        <v>26.639999999999993</v>
      </c>
      <c r="CY33" s="297">
        <f t="shared" si="112"/>
        <v>31.19</v>
      </c>
      <c r="CZ33" s="297">
        <f t="shared" si="113"/>
        <v>82.570000000000007</v>
      </c>
      <c r="DA33" s="297">
        <f>0.32*(P33-CR33)+1.75*(Q33-CS33)+1.13*(R33-CT33)+1.28*(S33-CU33)</f>
        <v>90.727399999999989</v>
      </c>
      <c r="DB33" s="295"/>
      <c r="DC33" s="295"/>
      <c r="DD33" s="295"/>
      <c r="DE33" s="295"/>
    </row>
    <row r="34" spans="1:109" ht="21" customHeight="1" thickBot="1">
      <c r="A34" s="299">
        <v>32</v>
      </c>
      <c r="B34" s="354" t="s">
        <v>402</v>
      </c>
      <c r="C34" s="301" t="s">
        <v>732</v>
      </c>
      <c r="D34" s="352" t="s">
        <v>196</v>
      </c>
      <c r="E34" s="355" t="s">
        <v>175</v>
      </c>
      <c r="F34" s="356">
        <f>9-LEN(E34)-LEN(SUBSTITUTE(E34,"★",""))</f>
        <v>5</v>
      </c>
      <c r="G34" s="357" t="s">
        <v>60</v>
      </c>
      <c r="H34" s="358">
        <v>30</v>
      </c>
      <c r="I34" s="358">
        <v>23</v>
      </c>
      <c r="J34" s="358">
        <v>33</v>
      </c>
      <c r="K34" s="358">
        <v>42</v>
      </c>
      <c r="L34" s="358" t="s">
        <v>59</v>
      </c>
      <c r="M34" s="358" t="s">
        <v>59</v>
      </c>
      <c r="N34" s="359">
        <f>IF(COUNTBLANK(H34:M34),"",SUM(H34:M34))</f>
        <v>128</v>
      </c>
      <c r="O34" s="360">
        <v>2853</v>
      </c>
      <c r="P34" s="361">
        <v>305.5</v>
      </c>
      <c r="Q34" s="362">
        <v>80.95</v>
      </c>
      <c r="R34" s="362">
        <v>57.23</v>
      </c>
      <c r="S34" s="362">
        <v>49.67</v>
      </c>
      <c r="T34" s="362">
        <v>5.5</v>
      </c>
      <c r="U34" s="363">
        <v>4370</v>
      </c>
      <c r="V34" s="364">
        <f>VLOOKUP($U34,计算辅助页面!$Z$5:$AM$26,COLUMN()-20,0)</f>
        <v>7100</v>
      </c>
      <c r="W34" s="364">
        <f>VLOOKUP($U34,计算辅助页面!$Z$5:$AM$26,COLUMN()-20,0)</f>
        <v>11400</v>
      </c>
      <c r="X34" s="359">
        <f>VLOOKUP($U34,计算辅助页面!$Z$5:$AM$26,COLUMN()-20,0)</f>
        <v>17100</v>
      </c>
      <c r="Y34" s="359">
        <f>VLOOKUP($U34,计算辅助页面!$Z$5:$AM$26,COLUMN()-20,0)</f>
        <v>24700</v>
      </c>
      <c r="Z34" s="365">
        <f>VLOOKUP($U34,计算辅助页面!$Z$5:$AM$26,COLUMN()-20,0)</f>
        <v>34500</v>
      </c>
      <c r="AA34" s="359">
        <f>VLOOKUP($U34,计算辅助页面!$Z$5:$AM$26,COLUMN()-20,0)</f>
        <v>48500</v>
      </c>
      <c r="AB34" s="359">
        <f>VLOOKUP($U34,计算辅助页面!$Z$5:$AM$26,COLUMN()-20,0)</f>
        <v>68000</v>
      </c>
      <c r="AC34" s="359">
        <f>VLOOKUP($U34,计算辅助页面!$Z$5:$AM$26,COLUMN()-20,0)</f>
        <v>95000</v>
      </c>
      <c r="AD34" s="366">
        <f>VLOOKUP($U34,计算辅助页面!$Z$5:$AM$26,COLUMN()-20,0)</f>
        <v>133000</v>
      </c>
      <c r="AE34" s="366">
        <f>VLOOKUP($U34,计算辅助页面!$Z$5:$AM$26,COLUMN()-20,0)</f>
        <v>186000</v>
      </c>
      <c r="AF34" s="343" t="str">
        <f>VLOOKUP($U34,计算辅助页面!$Z$5:$AM$26,COLUMN()-20,0)</f>
        <v>×</v>
      </c>
      <c r="AG34" s="343" t="str">
        <f>VLOOKUP($U34,计算辅助页面!$Z$5:$AM$26,COLUMN()-20,0)</f>
        <v>×</v>
      </c>
      <c r="AH34" s="356">
        <f>VLOOKUP($U34,计算辅助页面!$Z$5:$AM$26,COLUMN()-20,0)</f>
        <v>2518680</v>
      </c>
      <c r="AI34" s="367">
        <v>20000</v>
      </c>
      <c r="AJ34" s="368">
        <f>VLOOKUP(D34&amp;E34,计算辅助页面!$V$5:$Y$18,2,0)</f>
        <v>7</v>
      </c>
      <c r="AK34" s="369">
        <f>IF(AI34,2*AI34,"")</f>
        <v>40000</v>
      </c>
      <c r="AL34" s="369">
        <f>VLOOKUP(D34&amp;E34,计算辅助页面!$V$5:$Y$18,3,0)</f>
        <v>2</v>
      </c>
      <c r="AM34" s="370">
        <f>IF(AN34="×",AN34,IF(AI34,6*AI34,""))</f>
        <v>120000</v>
      </c>
      <c r="AN34" s="370">
        <f>VLOOKUP(D34&amp;E34,计算辅助页面!$V$5:$Y$18,4,0)</f>
        <v>1</v>
      </c>
      <c r="AO34" s="356">
        <f>IF(AI34,IF(AN34="×",4*(AI34*AJ34+AK34*AL34),4*(AI34*AJ34+AK34*AL34+AM34*AN34)),"")</f>
        <v>1360000</v>
      </c>
      <c r="AP34" s="371">
        <f>IF(AND(AH34,AO34),AO34+AH34,"")</f>
        <v>3878680</v>
      </c>
      <c r="AQ34" s="288" t="s">
        <v>1019</v>
      </c>
      <c r="AR34" s="289" t="str">
        <f>TRIM(RIGHT(B34,LEN(B34)-LEN(AQ34)-1))</f>
        <v>Furai</v>
      </c>
      <c r="AS34" s="290" t="s">
        <v>917</v>
      </c>
      <c r="AT34" s="291" t="s">
        <v>610</v>
      </c>
      <c r="AU34" s="328" t="s">
        <v>702</v>
      </c>
      <c r="AV34" s="292">
        <v>6</v>
      </c>
      <c r="AW34" s="292">
        <v>318</v>
      </c>
      <c r="AY34" s="292">
        <v>406</v>
      </c>
      <c r="AZ34" s="292" t="s">
        <v>1124</v>
      </c>
      <c r="BA34" s="481">
        <v>160</v>
      </c>
      <c r="BB34" s="476">
        <v>1.7</v>
      </c>
      <c r="BC34" s="472">
        <v>1.05</v>
      </c>
      <c r="BD34" s="472">
        <v>1.52</v>
      </c>
      <c r="BE34" s="472">
        <v>2.11</v>
      </c>
      <c r="BF34" s="474">
        <f>BA34+O34</f>
        <v>3013</v>
      </c>
      <c r="BG34" s="476">
        <f t="shared" ref="BG34:BJ37" si="122">BB34+P34</f>
        <v>307.2</v>
      </c>
      <c r="BH34" s="480">
        <f t="shared" si="122"/>
        <v>82</v>
      </c>
      <c r="BI34" s="480">
        <f t="shared" si="122"/>
        <v>58.75</v>
      </c>
      <c r="BJ34" s="480">
        <f t="shared" si="122"/>
        <v>51.78</v>
      </c>
      <c r="BK34" s="473">
        <f>IF(BG34="", "", BG34-P34)</f>
        <v>1.6999999999999886</v>
      </c>
      <c r="BL34" s="473">
        <f>IF(BH34="", "", BH34-Q34)</f>
        <v>1.0499999999999972</v>
      </c>
      <c r="BM34" s="473">
        <f>IF(BI34="", "", BI34-R34)</f>
        <v>1.5200000000000031</v>
      </c>
      <c r="BN34" s="473">
        <f>IF(BJ34="", "", BJ34-S34)</f>
        <v>2.1099999999999994</v>
      </c>
      <c r="BO34" s="483">
        <v>1</v>
      </c>
      <c r="BP34" s="293"/>
      <c r="BQ34" s="293"/>
      <c r="BR34" s="293"/>
      <c r="BS34" s="293">
        <v>1</v>
      </c>
      <c r="BT34" s="293"/>
      <c r="BU34" s="293">
        <v>1</v>
      </c>
      <c r="BV34" s="293"/>
      <c r="BW34" s="293"/>
      <c r="BX34" s="293"/>
      <c r="BY34" s="293"/>
      <c r="BZ34" s="293"/>
      <c r="CA34" s="293"/>
      <c r="CB34" s="293"/>
      <c r="CC34" s="293"/>
      <c r="CD34" s="293"/>
      <c r="CE34" s="293"/>
      <c r="CF34" s="293"/>
      <c r="CG34" s="293"/>
      <c r="CH34" s="293"/>
      <c r="CI34" s="293">
        <v>1</v>
      </c>
      <c r="CJ34" s="294" t="s">
        <v>1415</v>
      </c>
      <c r="CK34" s="294"/>
      <c r="CL34" s="294"/>
      <c r="CM34" s="294"/>
      <c r="CN34" s="294"/>
      <c r="CO34" s="295"/>
      <c r="CP34" s="295"/>
      <c r="CQ34" s="295"/>
      <c r="CR34" s="296">
        <v>290</v>
      </c>
      <c r="CS34" s="297">
        <v>71.2</v>
      </c>
      <c r="CT34" s="297">
        <v>43.07</v>
      </c>
      <c r="CU34" s="297">
        <v>30.12</v>
      </c>
      <c r="CV34" s="297">
        <f t="shared" si="112"/>
        <v>15.5</v>
      </c>
      <c r="CW34" s="297">
        <f t="shared" si="112"/>
        <v>9.75</v>
      </c>
      <c r="CX34" s="297">
        <f t="shared" si="112"/>
        <v>14.159999999999997</v>
      </c>
      <c r="CY34" s="297">
        <f t="shared" si="112"/>
        <v>19.55</v>
      </c>
      <c r="CZ34" s="297">
        <f>SUM(CV34:CY34)</f>
        <v>58.959999999999994</v>
      </c>
      <c r="DA34" s="297">
        <f>0.32*(P34-CR34)+1.75*(Q34-CS34)+1.13*(R34-CT34)+1.28*(S34-CU34)</f>
        <v>63.047299999999993</v>
      </c>
      <c r="DB34" s="295" t="s">
        <v>1773</v>
      </c>
      <c r="DC34" s="295">
        <v>2</v>
      </c>
      <c r="DD34" s="295"/>
      <c r="DE34" s="295"/>
    </row>
    <row r="35" spans="1:109" ht="21" customHeight="1" thickBot="1">
      <c r="A35" s="268">
        <v>33</v>
      </c>
      <c r="B35" s="372" t="s">
        <v>1609</v>
      </c>
      <c r="C35" s="301" t="s">
        <v>1586</v>
      </c>
      <c r="D35" s="352" t="s">
        <v>196</v>
      </c>
      <c r="E35" s="303" t="s">
        <v>170</v>
      </c>
      <c r="F35" s="356"/>
      <c r="G35" s="351"/>
      <c r="H35" s="306" t="s">
        <v>448</v>
      </c>
      <c r="I35" s="373">
        <v>22</v>
      </c>
      <c r="J35" s="373">
        <v>30</v>
      </c>
      <c r="K35" s="373">
        <v>35</v>
      </c>
      <c r="L35" s="373">
        <v>38</v>
      </c>
      <c r="M35" s="306" t="s">
        <v>59</v>
      </c>
      <c r="N35" s="359">
        <f t="shared" ref="N35:N36" si="123">IF(COUNTBLANK(H35:M35),"",SUM(H35:M35))</f>
        <v>125</v>
      </c>
      <c r="O35" s="374">
        <v>2895</v>
      </c>
      <c r="P35" s="375">
        <v>314</v>
      </c>
      <c r="Q35" s="376">
        <v>77.28</v>
      </c>
      <c r="R35" s="376">
        <v>48.23</v>
      </c>
      <c r="S35" s="376">
        <v>49.35</v>
      </c>
      <c r="T35" s="376"/>
      <c r="U35" s="377">
        <v>6440</v>
      </c>
      <c r="V35" s="364">
        <v>10500</v>
      </c>
      <c r="W35" s="378">
        <v>16800</v>
      </c>
      <c r="X35" s="379">
        <v>25200</v>
      </c>
      <c r="Y35" s="379">
        <v>36400</v>
      </c>
      <c r="Z35" s="380">
        <v>51000</v>
      </c>
      <c r="AA35" s="379">
        <v>71500</v>
      </c>
      <c r="AB35" s="379">
        <v>100000</v>
      </c>
      <c r="AC35" s="379">
        <v>140000</v>
      </c>
      <c r="AD35" s="381">
        <v>196000</v>
      </c>
      <c r="AE35" s="381">
        <v>274000</v>
      </c>
      <c r="AF35" s="379">
        <v>384000</v>
      </c>
      <c r="AG35" s="379"/>
      <c r="AH35" s="356">
        <f>VLOOKUP($U35,计算辅助页面!$Z$5:$AM$26,COLUMN()-20,0)</f>
        <v>3711360</v>
      </c>
      <c r="AI35" s="382">
        <v>15000</v>
      </c>
      <c r="AJ35" s="383">
        <v>9</v>
      </c>
      <c r="AK35" s="384">
        <f t="shared" ref="AK35" si="124">IF(AI35,2*AI35,"")</f>
        <v>30000</v>
      </c>
      <c r="AL35" s="384">
        <v>4</v>
      </c>
      <c r="AM35" s="370">
        <f t="shared" ref="AM35" si="125">IF(AN35="×",AN35,IF(AI35,6*AI35,""))</f>
        <v>90000</v>
      </c>
      <c r="AN35" s="385">
        <v>2</v>
      </c>
      <c r="AO35" s="356">
        <f t="shared" ref="AO35" si="126">IF(AI35,IF(AN35="×",4*(AI35*AJ35+AK35*AL35),4*(AI35*AJ35+AK35*AL35+AM35*AN35)),"")</f>
        <v>1740000</v>
      </c>
      <c r="AP35" s="371">
        <f t="shared" ref="AP35" si="127">IF(AND(AH35,AO35),AO35+AH35,"")</f>
        <v>5451360</v>
      </c>
      <c r="AQ35" s="288" t="s">
        <v>1587</v>
      </c>
      <c r="AR35" s="289" t="str">
        <f t="shared" si="5"/>
        <v>Giulia GTAm🔑</v>
      </c>
      <c r="AS35" s="290" t="s">
        <v>1580</v>
      </c>
      <c r="AT35" s="291" t="s">
        <v>1588</v>
      </c>
      <c r="AU35" s="386" t="s">
        <v>703</v>
      </c>
      <c r="AZ35" s="292" t="s">
        <v>1065</v>
      </c>
      <c r="BA35" s="481">
        <f>BF35-O35</f>
        <v>172</v>
      </c>
      <c r="BB35" s="476">
        <v>1.5</v>
      </c>
      <c r="BC35" s="472">
        <v>1.1200000000000001</v>
      </c>
      <c r="BD35" s="472">
        <v>1.69</v>
      </c>
      <c r="BE35" s="472">
        <v>1.51</v>
      </c>
      <c r="BF35" s="474">
        <v>3067</v>
      </c>
      <c r="BG35" s="476">
        <f t="shared" si="122"/>
        <v>315.5</v>
      </c>
      <c r="BH35" s="480">
        <f t="shared" si="122"/>
        <v>78.400000000000006</v>
      </c>
      <c r="BI35" s="480">
        <f t="shared" si="122"/>
        <v>49.919999999999995</v>
      </c>
      <c r="BJ35" s="480">
        <f t="shared" si="122"/>
        <v>50.86</v>
      </c>
      <c r="BK35" s="473">
        <f t="shared" si="10"/>
        <v>1.5</v>
      </c>
      <c r="BL35" s="473">
        <f t="shared" si="11"/>
        <v>1.1200000000000045</v>
      </c>
      <c r="BM35" s="473">
        <f t="shared" si="12"/>
        <v>1.6899999999999977</v>
      </c>
      <c r="BN35" s="473">
        <f t="shared" si="13"/>
        <v>1.509999999999998</v>
      </c>
      <c r="BO35" s="483">
        <v>1.1000000000000001</v>
      </c>
      <c r="BP35" s="293"/>
      <c r="BQ35" s="293"/>
      <c r="BR35" s="293"/>
      <c r="BS35" s="293"/>
      <c r="BT35" s="293"/>
      <c r="BU35" s="293"/>
      <c r="BV35" s="293"/>
      <c r="BW35" s="293"/>
      <c r="BX35" s="293"/>
      <c r="BY35" s="293"/>
      <c r="BZ35" s="293"/>
      <c r="CA35" s="293">
        <v>1</v>
      </c>
      <c r="CB35" s="293"/>
      <c r="CC35" s="293">
        <v>1</v>
      </c>
      <c r="CD35" s="293"/>
      <c r="CE35" s="293"/>
      <c r="CF35" s="293"/>
      <c r="CG35" s="293"/>
      <c r="CH35" s="293"/>
      <c r="CI35" s="293"/>
      <c r="CJ35" s="294" t="s">
        <v>1604</v>
      </c>
      <c r="CK35" s="294"/>
      <c r="CL35" s="294"/>
      <c r="CM35" s="294"/>
      <c r="CN35" s="294"/>
      <c r="CO35" s="295"/>
      <c r="CP35" s="295"/>
      <c r="CQ35" s="295"/>
      <c r="CR35" s="296"/>
      <c r="CS35" s="297"/>
      <c r="CT35" s="297"/>
      <c r="CU35" s="297"/>
      <c r="CV35" s="297"/>
      <c r="CW35" s="297"/>
      <c r="CX35" s="297"/>
      <c r="CY35" s="297"/>
      <c r="CZ35" s="297"/>
      <c r="DA35" s="297"/>
      <c r="DB35" s="295" t="s">
        <v>1773</v>
      </c>
      <c r="DC35" s="295">
        <v>2</v>
      </c>
      <c r="DD35" s="295"/>
      <c r="DE35" s="295"/>
    </row>
    <row r="36" spans="1:109" ht="21" customHeight="1" thickBot="1">
      <c r="A36" s="299">
        <v>34</v>
      </c>
      <c r="B36" s="372" t="s">
        <v>1922</v>
      </c>
      <c r="C36" s="301" t="s">
        <v>1923</v>
      </c>
      <c r="D36" s="352" t="s">
        <v>196</v>
      </c>
      <c r="E36" s="303" t="s">
        <v>170</v>
      </c>
      <c r="F36" s="356"/>
      <c r="G36" s="351"/>
      <c r="H36" s="320">
        <v>15</v>
      </c>
      <c r="I36" s="373">
        <v>20</v>
      </c>
      <c r="J36" s="373">
        <v>25</v>
      </c>
      <c r="K36" s="373">
        <v>30</v>
      </c>
      <c r="L36" s="373">
        <v>35</v>
      </c>
      <c r="M36" s="306" t="s">
        <v>59</v>
      </c>
      <c r="N36" s="359">
        <f t="shared" si="123"/>
        <v>125</v>
      </c>
      <c r="O36" s="374">
        <v>2930</v>
      </c>
      <c r="P36" s="375">
        <v>312</v>
      </c>
      <c r="Q36" s="376">
        <v>71.98</v>
      </c>
      <c r="R36" s="376">
        <v>61.16</v>
      </c>
      <c r="S36" s="376">
        <v>53.66</v>
      </c>
      <c r="T36" s="376"/>
      <c r="U36" s="377">
        <v>6440</v>
      </c>
      <c r="V36" s="364">
        <v>10500</v>
      </c>
      <c r="W36" s="378">
        <v>16800</v>
      </c>
      <c r="X36" s="379">
        <v>25200</v>
      </c>
      <c r="Y36" s="379">
        <v>36400</v>
      </c>
      <c r="Z36" s="380">
        <v>51000</v>
      </c>
      <c r="AA36" s="379">
        <v>71500</v>
      </c>
      <c r="AB36" s="379">
        <v>100000</v>
      </c>
      <c r="AC36" s="379">
        <v>140000</v>
      </c>
      <c r="AD36" s="381">
        <v>196000</v>
      </c>
      <c r="AE36" s="381">
        <v>274000</v>
      </c>
      <c r="AF36" s="379">
        <v>384000</v>
      </c>
      <c r="AG36" s="379"/>
      <c r="AH36" s="356">
        <f>VLOOKUP($U36,计算辅助页面!$Z$5:$AM$26,COLUMN()-20,0)</f>
        <v>3711360</v>
      </c>
      <c r="AI36" s="382"/>
      <c r="AJ36" s="383">
        <v>9</v>
      </c>
      <c r="AK36" s="384"/>
      <c r="AL36" s="384">
        <v>4</v>
      </c>
      <c r="AM36" s="370"/>
      <c r="AN36" s="385">
        <v>2</v>
      </c>
      <c r="AO36" s="356"/>
      <c r="AP36" s="371"/>
      <c r="AQ36" s="288" t="s">
        <v>1924</v>
      </c>
      <c r="AR36" s="289" t="str">
        <f t="shared" si="5"/>
        <v>GR Supra Racing Concept</v>
      </c>
      <c r="AS36" s="290" t="s">
        <v>1925</v>
      </c>
      <c r="AT36" s="291" t="s">
        <v>1926</v>
      </c>
      <c r="AU36" s="386" t="s">
        <v>703</v>
      </c>
      <c r="AZ36" s="292" t="s">
        <v>1952</v>
      </c>
      <c r="BA36" s="481"/>
      <c r="BP36" s="293"/>
      <c r="BQ36" s="293"/>
      <c r="BR36" s="293"/>
      <c r="BS36" s="293"/>
      <c r="BT36" s="293"/>
      <c r="BU36" s="293"/>
      <c r="BV36" s="293"/>
      <c r="BW36" s="293"/>
      <c r="BX36" s="293"/>
      <c r="BY36" s="293"/>
      <c r="BZ36" s="293"/>
      <c r="CA36" s="293"/>
      <c r="CB36" s="293"/>
      <c r="CC36" s="293"/>
      <c r="CD36" s="293"/>
      <c r="CE36" s="293"/>
      <c r="CF36" s="293"/>
      <c r="CG36" s="293"/>
      <c r="CH36" s="293"/>
      <c r="CI36" s="293"/>
      <c r="CJ36" s="294" t="s">
        <v>1941</v>
      </c>
      <c r="CK36" s="294"/>
      <c r="CL36" s="294"/>
      <c r="CM36" s="294"/>
      <c r="CN36" s="294"/>
      <c r="CO36" s="295"/>
      <c r="CP36" s="295"/>
      <c r="CQ36" s="295"/>
      <c r="CR36" s="296"/>
      <c r="CS36" s="297"/>
      <c r="CT36" s="297"/>
      <c r="CU36" s="297"/>
      <c r="CV36" s="297"/>
      <c r="CW36" s="297"/>
      <c r="CX36" s="297"/>
      <c r="CY36" s="297"/>
      <c r="CZ36" s="297"/>
      <c r="DA36" s="297"/>
      <c r="DB36" s="295"/>
      <c r="DC36" s="295"/>
      <c r="DD36" s="295"/>
      <c r="DE36" s="295"/>
    </row>
    <row r="37" spans="1:109" ht="21" customHeight="1" thickBot="1">
      <c r="A37" s="268">
        <v>35</v>
      </c>
      <c r="B37" s="372" t="s">
        <v>1606</v>
      </c>
      <c r="C37" s="301" t="s">
        <v>733</v>
      </c>
      <c r="D37" s="352" t="s">
        <v>196</v>
      </c>
      <c r="E37" s="303" t="s">
        <v>170</v>
      </c>
      <c r="F37" s="356">
        <f t="shared" si="111"/>
        <v>4</v>
      </c>
      <c r="G37" s="305" t="s">
        <v>61</v>
      </c>
      <c r="H37" s="306" t="s">
        <v>448</v>
      </c>
      <c r="I37" s="373">
        <v>22</v>
      </c>
      <c r="J37" s="373">
        <v>30</v>
      </c>
      <c r="K37" s="373">
        <v>35</v>
      </c>
      <c r="L37" s="373">
        <v>38</v>
      </c>
      <c r="M37" s="306" t="s">
        <v>59</v>
      </c>
      <c r="N37" s="359">
        <f t="shared" si="0"/>
        <v>125</v>
      </c>
      <c r="O37" s="374">
        <v>2948</v>
      </c>
      <c r="P37" s="375">
        <v>307.60000000000002</v>
      </c>
      <c r="Q37" s="376">
        <v>80.48</v>
      </c>
      <c r="R37" s="376">
        <v>47.08</v>
      </c>
      <c r="S37" s="376">
        <v>57.03</v>
      </c>
      <c r="T37" s="376">
        <v>6.1</v>
      </c>
      <c r="U37" s="377">
        <v>6440</v>
      </c>
      <c r="V37" s="364">
        <v>10500</v>
      </c>
      <c r="W37" s="378">
        <v>16800</v>
      </c>
      <c r="X37" s="379">
        <v>25200</v>
      </c>
      <c r="Y37" s="379">
        <v>36400</v>
      </c>
      <c r="Z37" s="380">
        <v>51000</v>
      </c>
      <c r="AA37" s="379">
        <v>71500</v>
      </c>
      <c r="AB37" s="379">
        <v>100000</v>
      </c>
      <c r="AC37" s="379">
        <v>140000</v>
      </c>
      <c r="AD37" s="381">
        <v>196000</v>
      </c>
      <c r="AE37" s="381">
        <v>274000</v>
      </c>
      <c r="AF37" s="379">
        <v>384000</v>
      </c>
      <c r="AG37" s="379"/>
      <c r="AH37" s="356">
        <f>VLOOKUP($U37,计算辅助页面!$Z$5:$AM$26,COLUMN()-20,0)</f>
        <v>3711360</v>
      </c>
      <c r="AI37" s="382">
        <v>15000</v>
      </c>
      <c r="AJ37" s="383">
        <v>9</v>
      </c>
      <c r="AK37" s="384">
        <f t="shared" si="1"/>
        <v>30000</v>
      </c>
      <c r="AL37" s="384">
        <v>4</v>
      </c>
      <c r="AM37" s="370">
        <f t="shared" si="2"/>
        <v>90000</v>
      </c>
      <c r="AN37" s="385">
        <v>2</v>
      </c>
      <c r="AO37" s="356">
        <f t="shared" si="3"/>
        <v>1740000</v>
      </c>
      <c r="AP37" s="371">
        <f t="shared" si="4"/>
        <v>5451360</v>
      </c>
      <c r="AQ37" s="288" t="s">
        <v>867</v>
      </c>
      <c r="AR37" s="289" t="str">
        <f t="shared" si="5"/>
        <v>C7.R🔑</v>
      </c>
      <c r="AS37" s="290" t="s">
        <v>918</v>
      </c>
      <c r="AT37" s="291" t="s">
        <v>611</v>
      </c>
      <c r="AU37" s="386" t="s">
        <v>703</v>
      </c>
      <c r="AW37" s="292">
        <v>320</v>
      </c>
      <c r="AY37" s="292">
        <v>409</v>
      </c>
      <c r="AZ37" s="292" t="s">
        <v>1065</v>
      </c>
      <c r="BA37" s="477">
        <v>174</v>
      </c>
      <c r="BB37" s="476">
        <v>1.4</v>
      </c>
      <c r="BC37" s="472">
        <v>1.07</v>
      </c>
      <c r="BD37" s="472">
        <v>1.42</v>
      </c>
      <c r="BE37" s="472">
        <v>2.44</v>
      </c>
      <c r="BF37" s="474">
        <f>BA37+O37</f>
        <v>3122</v>
      </c>
      <c r="BG37" s="476">
        <f t="shared" si="122"/>
        <v>309</v>
      </c>
      <c r="BH37" s="480">
        <f t="shared" si="122"/>
        <v>81.55</v>
      </c>
      <c r="BI37" s="480">
        <f t="shared" si="122"/>
        <v>48.5</v>
      </c>
      <c r="BJ37" s="480">
        <f t="shared" si="122"/>
        <v>59.47</v>
      </c>
      <c r="BK37" s="473">
        <f t="shared" si="10"/>
        <v>1.3999999999999773</v>
      </c>
      <c r="BL37" s="473">
        <f t="shared" si="11"/>
        <v>1.0699999999999932</v>
      </c>
      <c r="BM37" s="473">
        <f t="shared" si="12"/>
        <v>1.4200000000000017</v>
      </c>
      <c r="BN37" s="473">
        <f t="shared" si="13"/>
        <v>2.4399999999999977</v>
      </c>
      <c r="BO37" s="483">
        <v>6</v>
      </c>
      <c r="BP37" s="293"/>
      <c r="BQ37" s="293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>
        <v>1</v>
      </c>
      <c r="CB37" s="293"/>
      <c r="CC37" s="293">
        <v>1</v>
      </c>
      <c r="CD37" s="293">
        <v>1</v>
      </c>
      <c r="CE37" s="293"/>
      <c r="CF37" s="293"/>
      <c r="CG37" s="293"/>
      <c r="CH37" s="293"/>
      <c r="CI37" s="293"/>
      <c r="CJ37" s="294" t="s">
        <v>1416</v>
      </c>
      <c r="CK37" s="294"/>
      <c r="CL37" s="294"/>
      <c r="CM37" s="294"/>
      <c r="CN37" s="294"/>
      <c r="CO37" s="295"/>
      <c r="CP37" s="295"/>
      <c r="CQ37" s="295"/>
      <c r="CR37" s="296">
        <v>296.7</v>
      </c>
      <c r="CS37" s="297">
        <v>72.41</v>
      </c>
      <c r="CT37" s="297">
        <v>36.39</v>
      </c>
      <c r="CU37" s="297">
        <v>38.65</v>
      </c>
      <c r="CV37" s="297">
        <f>P37-CR37</f>
        <v>10.900000000000034</v>
      </c>
      <c r="CW37" s="297">
        <f>Q37-CS37</f>
        <v>8.0700000000000074</v>
      </c>
      <c r="CX37" s="297">
        <f>R37-CT37</f>
        <v>10.689999999999998</v>
      </c>
      <c r="CY37" s="297">
        <f>S37-CU37</f>
        <v>18.380000000000003</v>
      </c>
      <c r="CZ37" s="297">
        <f t="shared" si="113"/>
        <v>48.040000000000042</v>
      </c>
      <c r="DA37" s="297">
        <f>0.32*(P37-CR37)+1.75*(Q37-CS37)+1.13*(R37-CT37)+1.28*(S37-CU37)</f>
        <v>53.216600000000021</v>
      </c>
      <c r="DB37" s="295" t="s">
        <v>1773</v>
      </c>
      <c r="DC37" s="295">
        <v>1</v>
      </c>
      <c r="DD37" s="295"/>
      <c r="DE37" s="295"/>
    </row>
    <row r="38" spans="1:109" ht="21" customHeight="1" thickBot="1">
      <c r="A38" s="299">
        <v>36</v>
      </c>
      <c r="B38" s="372" t="s">
        <v>1636</v>
      </c>
      <c r="C38" s="301" t="s">
        <v>1637</v>
      </c>
      <c r="D38" s="352" t="s">
        <v>1638</v>
      </c>
      <c r="E38" s="303" t="s">
        <v>170</v>
      </c>
      <c r="F38" s="356"/>
      <c r="G38" s="328"/>
      <c r="H38" s="306" t="s">
        <v>448</v>
      </c>
      <c r="I38" s="373">
        <v>22</v>
      </c>
      <c r="J38" s="373">
        <v>30</v>
      </c>
      <c r="K38" s="373">
        <v>35</v>
      </c>
      <c r="L38" s="373">
        <v>38</v>
      </c>
      <c r="M38" s="306" t="s">
        <v>59</v>
      </c>
      <c r="N38" s="359">
        <f t="shared" ref="N38" si="128">IF(COUNTBLANK(H38:M38),"",SUM(H38:M38))</f>
        <v>125</v>
      </c>
      <c r="O38" s="374">
        <v>2968</v>
      </c>
      <c r="P38" s="375">
        <v>331.1</v>
      </c>
      <c r="Q38" s="376">
        <v>75.84</v>
      </c>
      <c r="R38" s="376">
        <v>39.15</v>
      </c>
      <c r="S38" s="376">
        <v>42.5</v>
      </c>
      <c r="T38" s="376"/>
      <c r="U38" s="377">
        <v>6440</v>
      </c>
      <c r="V38" s="364">
        <v>10500</v>
      </c>
      <c r="W38" s="378">
        <v>16800</v>
      </c>
      <c r="X38" s="379">
        <v>25200</v>
      </c>
      <c r="Y38" s="379">
        <v>36400</v>
      </c>
      <c r="Z38" s="380">
        <v>51000</v>
      </c>
      <c r="AA38" s="379">
        <v>71500</v>
      </c>
      <c r="AB38" s="379">
        <v>100000</v>
      </c>
      <c r="AC38" s="379">
        <v>140000</v>
      </c>
      <c r="AD38" s="381">
        <v>196000</v>
      </c>
      <c r="AE38" s="381">
        <v>274000</v>
      </c>
      <c r="AF38" s="379">
        <v>384000</v>
      </c>
      <c r="AG38" s="379"/>
      <c r="AH38" s="356">
        <f>VLOOKUP($U38,计算辅助页面!$Z$5:$AM$26,COLUMN()-20,0)</f>
        <v>3711360</v>
      </c>
      <c r="AI38" s="382">
        <v>30000</v>
      </c>
      <c r="AJ38" s="383">
        <v>9</v>
      </c>
      <c r="AK38" s="384">
        <f t="shared" ref="AK38" si="129">IF(AI38,2*AI38,"")</f>
        <v>60000</v>
      </c>
      <c r="AL38" s="384">
        <v>4</v>
      </c>
      <c r="AM38" s="370">
        <f t="shared" ref="AM38" si="130">IF(AN38="×",AN38,IF(AI38,6*AI38,""))</f>
        <v>180000</v>
      </c>
      <c r="AN38" s="385">
        <v>2</v>
      </c>
      <c r="AO38" s="356">
        <f t="shared" ref="AO38" si="131">IF(AI38,IF(AN38="×",4*(AI38*AJ38+AK38*AL38),4*(AI38*AJ38+AK38*AL38+AM38*AN38)),"")</f>
        <v>3480000</v>
      </c>
      <c r="AP38" s="371">
        <f t="shared" si="4"/>
        <v>7191360</v>
      </c>
      <c r="AQ38" s="288" t="s">
        <v>566</v>
      </c>
      <c r="AR38" s="289" t="str">
        <f t="shared" si="5"/>
        <v>Vantage V12 2022</v>
      </c>
      <c r="AS38" s="290" t="s">
        <v>1625</v>
      </c>
      <c r="AT38" s="291" t="s">
        <v>1647</v>
      </c>
      <c r="AU38" s="386" t="s">
        <v>703</v>
      </c>
      <c r="AW38" s="292">
        <v>345</v>
      </c>
      <c r="AY38" s="292">
        <v>445</v>
      </c>
      <c r="AZ38" s="292" t="s">
        <v>1639</v>
      </c>
      <c r="BA38" s="481">
        <f>BF38-O38</f>
        <v>175</v>
      </c>
      <c r="BB38" s="476">
        <f>BK38</f>
        <v>1</v>
      </c>
      <c r="BC38" s="472">
        <f t="shared" ref="BC38" si="132">BL38</f>
        <v>0.75999999999999091</v>
      </c>
      <c r="BD38" s="472">
        <f t="shared" ref="BD38" si="133">BM38</f>
        <v>0.82999999999999829</v>
      </c>
      <c r="BE38" s="472">
        <f t="shared" ref="BE38" si="134">BN38</f>
        <v>2.3900000000000006</v>
      </c>
      <c r="BF38" s="474">
        <v>3143</v>
      </c>
      <c r="BG38" s="476">
        <v>332.1</v>
      </c>
      <c r="BH38" s="480">
        <v>76.599999999999994</v>
      </c>
      <c r="BI38" s="480">
        <v>39.979999999999997</v>
      </c>
      <c r="BJ38" s="480">
        <v>44.89</v>
      </c>
      <c r="BK38" s="473">
        <f t="shared" si="10"/>
        <v>1</v>
      </c>
      <c r="BL38" s="473">
        <f t="shared" si="11"/>
        <v>0.75999999999999091</v>
      </c>
      <c r="BM38" s="473">
        <f t="shared" si="12"/>
        <v>0.82999999999999829</v>
      </c>
      <c r="BN38" s="473">
        <f t="shared" si="13"/>
        <v>2.3900000000000006</v>
      </c>
      <c r="BO38" s="483">
        <v>4</v>
      </c>
      <c r="BP38" s="293"/>
      <c r="BQ38" s="293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>
        <v>1</v>
      </c>
      <c r="CB38" s="293"/>
      <c r="CC38" s="293">
        <v>1</v>
      </c>
      <c r="CD38" s="293"/>
      <c r="CE38" s="293"/>
      <c r="CF38" s="293"/>
      <c r="CG38" s="293"/>
      <c r="CH38" s="293"/>
      <c r="CI38" s="293"/>
      <c r="CJ38" s="294" t="s">
        <v>1640</v>
      </c>
      <c r="CK38" s="294"/>
      <c r="CL38" s="294"/>
      <c r="CM38" s="294"/>
      <c r="CN38" s="294"/>
      <c r="CO38" s="295"/>
      <c r="CP38" s="295"/>
      <c r="CQ38" s="295"/>
      <c r="CR38" s="296"/>
      <c r="CS38" s="297"/>
      <c r="CT38" s="297"/>
      <c r="CU38" s="297"/>
      <c r="CV38" s="297"/>
      <c r="CW38" s="297"/>
      <c r="CX38" s="297"/>
      <c r="CY38" s="297"/>
      <c r="CZ38" s="297"/>
      <c r="DA38" s="297"/>
      <c r="DB38" s="295"/>
      <c r="DC38" s="295"/>
      <c r="DD38" s="295"/>
      <c r="DE38" s="295"/>
    </row>
    <row r="39" spans="1:109" ht="21" customHeight="1" thickBot="1">
      <c r="A39" s="268">
        <v>37</v>
      </c>
      <c r="B39" s="372" t="s">
        <v>1417</v>
      </c>
      <c r="C39" s="301" t="s">
        <v>734</v>
      </c>
      <c r="D39" s="352" t="s">
        <v>196</v>
      </c>
      <c r="E39" s="303" t="s">
        <v>170</v>
      </c>
      <c r="F39" s="356">
        <f t="shared" si="111"/>
        <v>4</v>
      </c>
      <c r="G39" s="305" t="s">
        <v>61</v>
      </c>
      <c r="H39" s="306" t="s">
        <v>448</v>
      </c>
      <c r="I39" s="373">
        <v>22</v>
      </c>
      <c r="J39" s="373">
        <v>30</v>
      </c>
      <c r="K39" s="373">
        <v>35</v>
      </c>
      <c r="L39" s="373">
        <v>38</v>
      </c>
      <c r="M39" s="306" t="s">
        <v>59</v>
      </c>
      <c r="N39" s="359">
        <f t="shared" si="0"/>
        <v>125</v>
      </c>
      <c r="O39" s="374">
        <v>3000</v>
      </c>
      <c r="P39" s="375">
        <v>303.7</v>
      </c>
      <c r="Q39" s="376">
        <v>82.59</v>
      </c>
      <c r="R39" s="376">
        <v>63.48</v>
      </c>
      <c r="S39" s="376">
        <v>54.41</v>
      </c>
      <c r="T39" s="376">
        <v>6</v>
      </c>
      <c r="U39" s="377">
        <v>6440</v>
      </c>
      <c r="V39" s="364">
        <v>10500</v>
      </c>
      <c r="W39" s="378">
        <v>16800</v>
      </c>
      <c r="X39" s="379">
        <v>25200</v>
      </c>
      <c r="Y39" s="379">
        <v>36400</v>
      </c>
      <c r="Z39" s="380">
        <v>51000</v>
      </c>
      <c r="AA39" s="379">
        <v>71500</v>
      </c>
      <c r="AB39" s="379">
        <v>100000</v>
      </c>
      <c r="AC39" s="379">
        <v>140000</v>
      </c>
      <c r="AD39" s="381">
        <v>196000</v>
      </c>
      <c r="AE39" s="381">
        <v>274000</v>
      </c>
      <c r="AF39" s="379">
        <v>384000</v>
      </c>
      <c r="AG39" s="379"/>
      <c r="AH39" s="356">
        <f>VLOOKUP($U39,计算辅助页面!$Z$5:$AM$26,COLUMN()-20,0)</f>
        <v>3711360</v>
      </c>
      <c r="AI39" s="382">
        <v>30000</v>
      </c>
      <c r="AJ39" s="383">
        <v>9</v>
      </c>
      <c r="AK39" s="384">
        <f t="shared" si="1"/>
        <v>60000</v>
      </c>
      <c r="AL39" s="384">
        <v>4</v>
      </c>
      <c r="AM39" s="370">
        <f t="shared" si="2"/>
        <v>180000</v>
      </c>
      <c r="AN39" s="385">
        <v>2</v>
      </c>
      <c r="AO39" s="356">
        <f t="shared" si="3"/>
        <v>3480000</v>
      </c>
      <c r="AP39" s="371">
        <f t="shared" si="4"/>
        <v>7191360</v>
      </c>
      <c r="AQ39" s="288" t="s">
        <v>565</v>
      </c>
      <c r="AR39" s="289" t="str">
        <f t="shared" si="5"/>
        <v>Huracan Super Trofeo Evo🔑</v>
      </c>
      <c r="AS39" s="290" t="s">
        <v>714</v>
      </c>
      <c r="AT39" s="291" t="s">
        <v>839</v>
      </c>
      <c r="AU39" s="386" t="s">
        <v>703</v>
      </c>
      <c r="AW39" s="292">
        <v>316</v>
      </c>
      <c r="AY39" s="292">
        <v>404</v>
      </c>
      <c r="AZ39" s="292" t="s">
        <v>1065</v>
      </c>
      <c r="BA39" s="481">
        <v>176</v>
      </c>
      <c r="BB39" s="476">
        <v>1.6</v>
      </c>
      <c r="BC39" s="472">
        <v>1.21</v>
      </c>
      <c r="BD39" s="472">
        <v>1.97</v>
      </c>
      <c r="BE39" s="472">
        <v>2.71</v>
      </c>
      <c r="BF39" s="474">
        <f>BA39+O39</f>
        <v>3176</v>
      </c>
      <c r="BG39" s="476">
        <f t="shared" ref="BG39" si="135">BB39+P39</f>
        <v>305.3</v>
      </c>
      <c r="BH39" s="480">
        <f t="shared" ref="BH39" si="136">BC39+Q39</f>
        <v>83.8</v>
      </c>
      <c r="BI39" s="480">
        <f t="shared" ref="BI39" si="137">BD39+R39</f>
        <v>65.45</v>
      </c>
      <c r="BJ39" s="480">
        <f t="shared" ref="BJ39" si="138">BE39+S39</f>
        <v>57.12</v>
      </c>
      <c r="BK39" s="473">
        <f t="shared" si="10"/>
        <v>1.6000000000000227</v>
      </c>
      <c r="BL39" s="473">
        <f t="shared" si="11"/>
        <v>1.2099999999999937</v>
      </c>
      <c r="BM39" s="473">
        <f t="shared" si="12"/>
        <v>1.970000000000006</v>
      </c>
      <c r="BN39" s="473">
        <f t="shared" si="13"/>
        <v>2.7100000000000009</v>
      </c>
      <c r="BO39" s="483">
        <v>1</v>
      </c>
      <c r="BP39" s="293"/>
      <c r="BQ39" s="293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>
        <v>1</v>
      </c>
      <c r="CB39" s="293"/>
      <c r="CC39" s="293">
        <v>1</v>
      </c>
      <c r="CD39" s="293">
        <v>1</v>
      </c>
      <c r="CE39" s="293"/>
      <c r="CF39" s="293"/>
      <c r="CG39" s="293"/>
      <c r="CH39" s="293"/>
      <c r="CI39" s="293"/>
      <c r="CJ39" s="294" t="s">
        <v>1418</v>
      </c>
      <c r="CK39" s="294"/>
      <c r="CL39" s="294"/>
      <c r="CM39" s="294"/>
      <c r="CN39" s="294"/>
      <c r="CO39" s="295"/>
      <c r="CP39" s="295"/>
      <c r="CQ39" s="295"/>
      <c r="CR39" s="296">
        <v>290</v>
      </c>
      <c r="CS39" s="297">
        <v>72.099999999999994</v>
      </c>
      <c r="CT39" s="297">
        <v>46.42</v>
      </c>
      <c r="CU39" s="297">
        <v>31.01</v>
      </c>
      <c r="CV39" s="297">
        <f>P39-CR39</f>
        <v>13.699999999999989</v>
      </c>
      <c r="CW39" s="297">
        <f>Q39-CS39</f>
        <v>10.490000000000009</v>
      </c>
      <c r="CX39" s="297">
        <f>R39-CT39</f>
        <v>17.059999999999995</v>
      </c>
      <c r="CY39" s="297">
        <f>S39-CU39</f>
        <v>23.399999999999995</v>
      </c>
      <c r="CZ39" s="297">
        <f t="shared" si="113"/>
        <v>64.649999999999991</v>
      </c>
      <c r="DA39" s="297">
        <f>0.32*(P39-CR39)+1.75*(Q39-CS39)+1.13*(R39-CT39)+1.28*(S39-CU39)</f>
        <v>71.971299999999999</v>
      </c>
      <c r="DB39" s="295" t="s">
        <v>1773</v>
      </c>
      <c r="DC39" s="295">
        <v>1</v>
      </c>
      <c r="DD39" s="295"/>
      <c r="DE39" s="295"/>
    </row>
    <row r="40" spans="1:109" ht="21" customHeight="1" thickBot="1">
      <c r="A40" s="299">
        <v>38</v>
      </c>
      <c r="B40" s="372" t="s">
        <v>1419</v>
      </c>
      <c r="C40" s="301" t="s">
        <v>1049</v>
      </c>
      <c r="D40" s="352" t="s">
        <v>196</v>
      </c>
      <c r="E40" s="303" t="s">
        <v>170</v>
      </c>
      <c r="F40" s="356">
        <f t="shared" si="111"/>
        <v>4</v>
      </c>
      <c r="G40" s="335"/>
      <c r="H40" s="306" t="s">
        <v>448</v>
      </c>
      <c r="I40" s="373">
        <v>22</v>
      </c>
      <c r="J40" s="373">
        <v>30</v>
      </c>
      <c r="K40" s="373">
        <v>35</v>
      </c>
      <c r="L40" s="373">
        <v>38</v>
      </c>
      <c r="M40" s="306" t="s">
        <v>59</v>
      </c>
      <c r="N40" s="359">
        <f t="shared" si="0"/>
        <v>125</v>
      </c>
      <c r="O40" s="374">
        <v>3054</v>
      </c>
      <c r="P40" s="375">
        <v>290.5</v>
      </c>
      <c r="Q40" s="376">
        <v>88.5</v>
      </c>
      <c r="R40" s="376">
        <v>57.91</v>
      </c>
      <c r="S40" s="376">
        <v>67.930000000000007</v>
      </c>
      <c r="T40" s="376"/>
      <c r="U40" s="377">
        <v>6440</v>
      </c>
      <c r="V40" s="364">
        <v>10500</v>
      </c>
      <c r="W40" s="378">
        <v>16800</v>
      </c>
      <c r="X40" s="379">
        <v>25200</v>
      </c>
      <c r="Y40" s="379">
        <v>36400</v>
      </c>
      <c r="Z40" s="380">
        <v>51000</v>
      </c>
      <c r="AA40" s="379">
        <v>71500</v>
      </c>
      <c r="AB40" s="379">
        <v>100000</v>
      </c>
      <c r="AC40" s="379">
        <v>140000</v>
      </c>
      <c r="AD40" s="381">
        <v>196000</v>
      </c>
      <c r="AE40" s="381">
        <v>274000</v>
      </c>
      <c r="AF40" s="379">
        <v>384000</v>
      </c>
      <c r="AG40" s="379"/>
      <c r="AH40" s="356">
        <f>VLOOKUP($U40,计算辅助页面!$Z$5:$AM$26,COLUMN()-20,0)</f>
        <v>3711360</v>
      </c>
      <c r="AI40" s="382">
        <v>30000</v>
      </c>
      <c r="AJ40" s="383">
        <v>9</v>
      </c>
      <c r="AK40" s="384">
        <f t="shared" si="1"/>
        <v>60000</v>
      </c>
      <c r="AL40" s="384">
        <v>4</v>
      </c>
      <c r="AM40" s="370">
        <f t="shared" si="2"/>
        <v>180000</v>
      </c>
      <c r="AN40" s="385">
        <v>2</v>
      </c>
      <c r="AO40" s="356">
        <f t="shared" si="3"/>
        <v>3480000</v>
      </c>
      <c r="AP40" s="371">
        <f t="shared" si="4"/>
        <v>7191360</v>
      </c>
      <c r="AQ40" s="288" t="s">
        <v>939</v>
      </c>
      <c r="AR40" s="289" t="str">
        <f t="shared" ref="AR40:AR79" si="139">TRIM(RIGHT(B40,LEN(B40)-LEN(AQ40)-1))</f>
        <v>Electric R🔑</v>
      </c>
      <c r="AS40" s="290" t="s">
        <v>1030</v>
      </c>
      <c r="AT40" s="291" t="s">
        <v>1032</v>
      </c>
      <c r="AU40" s="386" t="s">
        <v>703</v>
      </c>
      <c r="AW40" s="292">
        <v>301</v>
      </c>
      <c r="AY40" s="292">
        <v>386</v>
      </c>
      <c r="AZ40" s="292" t="s">
        <v>1065</v>
      </c>
      <c r="BA40" s="477">
        <v>174</v>
      </c>
      <c r="BB40" s="476">
        <v>1.4</v>
      </c>
      <c r="BC40" s="472">
        <v>1.07</v>
      </c>
      <c r="BD40" s="472">
        <v>1.42</v>
      </c>
      <c r="BE40" s="472">
        <v>2.44</v>
      </c>
      <c r="BF40" s="474">
        <f>BA40+O40</f>
        <v>3228</v>
      </c>
      <c r="BG40" s="476">
        <f t="shared" ref="BG40:BG42" si="140">BB40+P40</f>
        <v>291.89999999999998</v>
      </c>
      <c r="BH40" s="480">
        <f t="shared" ref="BH40:BH42" si="141">BC40+Q40</f>
        <v>89.57</v>
      </c>
      <c r="BI40" s="480">
        <f t="shared" ref="BI40:BI42" si="142">BD40+R40</f>
        <v>59.33</v>
      </c>
      <c r="BJ40" s="480">
        <f t="shared" ref="BJ40:BJ42" si="143">BE40+S40</f>
        <v>70.37</v>
      </c>
      <c r="BK40" s="473">
        <f t="shared" si="10"/>
        <v>1.3999999999999773</v>
      </c>
      <c r="BL40" s="473">
        <f t="shared" si="11"/>
        <v>1.0699999999999932</v>
      </c>
      <c r="BM40" s="473">
        <f t="shared" si="12"/>
        <v>1.4200000000000017</v>
      </c>
      <c r="BN40" s="473">
        <f t="shared" si="13"/>
        <v>2.4399999999999977</v>
      </c>
      <c r="BO40" s="483">
        <v>4</v>
      </c>
      <c r="BP40" s="293"/>
      <c r="BQ40" s="293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>
        <v>1</v>
      </c>
      <c r="CB40" s="293"/>
      <c r="CC40" s="293">
        <v>1</v>
      </c>
      <c r="CD40" s="293">
        <v>1</v>
      </c>
      <c r="CE40" s="293"/>
      <c r="CF40" s="293"/>
      <c r="CG40" s="293"/>
      <c r="CH40" s="293"/>
      <c r="CI40" s="293"/>
      <c r="CJ40" s="294" t="s">
        <v>111</v>
      </c>
      <c r="CK40" s="294"/>
      <c r="CL40" s="294"/>
      <c r="CM40" s="294"/>
      <c r="CN40" s="294"/>
      <c r="CO40" s="295"/>
      <c r="CP40" s="295"/>
      <c r="CQ40" s="295"/>
      <c r="CR40" s="296"/>
      <c r="CS40" s="297"/>
      <c r="CT40" s="297"/>
      <c r="CU40" s="297"/>
      <c r="CV40" s="297"/>
      <c r="CW40" s="297"/>
      <c r="CX40" s="297"/>
      <c r="CY40" s="297"/>
      <c r="CZ40" s="297"/>
      <c r="DA40" s="297"/>
      <c r="DB40" s="295" t="s">
        <v>1773</v>
      </c>
      <c r="DC40" s="295">
        <v>1</v>
      </c>
      <c r="DD40" s="295"/>
      <c r="DE40" s="295"/>
    </row>
    <row r="41" spans="1:109" ht="21" customHeight="1" thickBot="1">
      <c r="A41" s="268">
        <v>39</v>
      </c>
      <c r="B41" s="372" t="s">
        <v>1420</v>
      </c>
      <c r="C41" s="301" t="s">
        <v>1189</v>
      </c>
      <c r="D41" s="352" t="s">
        <v>196</v>
      </c>
      <c r="E41" s="303" t="s">
        <v>170</v>
      </c>
      <c r="F41" s="387"/>
      <c r="G41" s="335"/>
      <c r="H41" s="306" t="s">
        <v>448</v>
      </c>
      <c r="I41" s="373">
        <v>22</v>
      </c>
      <c r="J41" s="373">
        <v>30</v>
      </c>
      <c r="K41" s="373">
        <v>35</v>
      </c>
      <c r="L41" s="373">
        <v>38</v>
      </c>
      <c r="M41" s="306" t="s">
        <v>59</v>
      </c>
      <c r="N41" s="359">
        <f t="shared" si="0"/>
        <v>125</v>
      </c>
      <c r="O41" s="374">
        <v>3075</v>
      </c>
      <c r="P41" s="375">
        <v>311.2</v>
      </c>
      <c r="Q41" s="376">
        <v>76.75</v>
      </c>
      <c r="R41" s="376">
        <v>56.89</v>
      </c>
      <c r="S41" s="376">
        <v>60.87</v>
      </c>
      <c r="T41" s="376"/>
      <c r="U41" s="377">
        <v>6440</v>
      </c>
      <c r="V41" s="364">
        <v>10500</v>
      </c>
      <c r="W41" s="378">
        <v>16800</v>
      </c>
      <c r="X41" s="379">
        <v>25200</v>
      </c>
      <c r="Y41" s="379">
        <v>36400</v>
      </c>
      <c r="Z41" s="380">
        <v>51000</v>
      </c>
      <c r="AA41" s="379">
        <v>71500</v>
      </c>
      <c r="AB41" s="379">
        <v>100000</v>
      </c>
      <c r="AC41" s="379">
        <v>140000</v>
      </c>
      <c r="AD41" s="381">
        <v>196000</v>
      </c>
      <c r="AE41" s="381">
        <v>274000</v>
      </c>
      <c r="AF41" s="379">
        <v>384000</v>
      </c>
      <c r="AG41" s="379"/>
      <c r="AH41" s="356">
        <f>VLOOKUP($U41,计算辅助页面!$Z$5:$AM$26,COLUMN()-20,0)</f>
        <v>3711360</v>
      </c>
      <c r="AI41" s="382">
        <v>30000</v>
      </c>
      <c r="AJ41" s="383">
        <v>9</v>
      </c>
      <c r="AK41" s="384">
        <f t="shared" ref="AK41:AK81" si="144">IF(AI41,2*AI41,"")</f>
        <v>60000</v>
      </c>
      <c r="AL41" s="384">
        <v>4</v>
      </c>
      <c r="AM41" s="370">
        <f t="shared" ref="AM41:AM81" si="145">IF(AN41="×",AN41,IF(AI41,6*AI41,""))</f>
        <v>180000</v>
      </c>
      <c r="AN41" s="385">
        <v>2</v>
      </c>
      <c r="AO41" s="356">
        <f t="shared" ref="AO41:AO81" si="146">IF(AI41,IF(AN41="×",4*(AI41*AJ41+AK41*AL41),4*(AI41*AJ41+AK41*AL41+AM41*AN41)),"")</f>
        <v>3480000</v>
      </c>
      <c r="AP41" s="371">
        <f t="shared" ref="AP41:AP81" si="147">IF(AND(AH41,AO41),AO41+AH41,"")</f>
        <v>7191360</v>
      </c>
      <c r="AQ41" s="288" t="s">
        <v>1190</v>
      </c>
      <c r="AR41" s="289" t="str">
        <f t="shared" si="139"/>
        <v>004C🔑</v>
      </c>
      <c r="AS41" s="290" t="s">
        <v>1186</v>
      </c>
      <c r="AT41" s="291" t="s">
        <v>1191</v>
      </c>
      <c r="AU41" s="386" t="s">
        <v>703</v>
      </c>
      <c r="AW41" s="292">
        <v>324</v>
      </c>
      <c r="AY41" s="292">
        <v>413</v>
      </c>
      <c r="AZ41" s="292" t="s">
        <v>1065</v>
      </c>
      <c r="BA41" s="477">
        <v>179</v>
      </c>
      <c r="BB41" s="476">
        <v>1.5</v>
      </c>
      <c r="BC41" s="472">
        <v>0.75</v>
      </c>
      <c r="BD41" s="472">
        <v>1.9</v>
      </c>
      <c r="BE41" s="472">
        <v>2.86</v>
      </c>
      <c r="BF41" s="474">
        <f>BA41+O41</f>
        <v>3254</v>
      </c>
      <c r="BG41" s="476">
        <f t="shared" si="140"/>
        <v>312.7</v>
      </c>
      <c r="BH41" s="480">
        <f t="shared" si="141"/>
        <v>77.5</v>
      </c>
      <c r="BI41" s="480">
        <f t="shared" si="142"/>
        <v>58.79</v>
      </c>
      <c r="BJ41" s="480">
        <f t="shared" si="143"/>
        <v>63.73</v>
      </c>
      <c r="BK41" s="473">
        <f t="shared" si="10"/>
        <v>1.5</v>
      </c>
      <c r="BL41" s="473">
        <f t="shared" si="11"/>
        <v>0.75</v>
      </c>
      <c r="BM41" s="473">
        <f t="shared" si="12"/>
        <v>1.8999999999999986</v>
      </c>
      <c r="BN41" s="473">
        <f t="shared" si="13"/>
        <v>2.8599999999999994</v>
      </c>
      <c r="BO41" s="483">
        <v>6</v>
      </c>
      <c r="BP41" s="293"/>
      <c r="BQ41" s="293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>
        <v>1</v>
      </c>
      <c r="CB41" s="293"/>
      <c r="CC41" s="293">
        <v>1</v>
      </c>
      <c r="CD41" s="293"/>
      <c r="CE41" s="293"/>
      <c r="CF41" s="293"/>
      <c r="CG41" s="293"/>
      <c r="CH41" s="293"/>
      <c r="CI41" s="293"/>
      <c r="CJ41" s="294" t="s">
        <v>1192</v>
      </c>
      <c r="CK41" s="294"/>
      <c r="CL41" s="294"/>
      <c r="CM41" s="294"/>
      <c r="CN41" s="294"/>
      <c r="CO41" s="295"/>
      <c r="CP41" s="295"/>
      <c r="CQ41" s="295"/>
      <c r="CR41" s="296"/>
      <c r="CS41" s="297"/>
      <c r="CT41" s="297"/>
      <c r="CU41" s="297"/>
      <c r="CV41" s="297"/>
      <c r="CW41" s="297"/>
      <c r="CX41" s="297"/>
      <c r="CY41" s="297"/>
      <c r="CZ41" s="297"/>
      <c r="DA41" s="297"/>
      <c r="DB41" s="295"/>
      <c r="DC41" s="295"/>
      <c r="DD41" s="295"/>
      <c r="DE41" s="295"/>
    </row>
    <row r="42" spans="1:109" ht="21" customHeight="1" thickBot="1">
      <c r="A42" s="299">
        <v>40</v>
      </c>
      <c r="B42" s="372" t="s">
        <v>1827</v>
      </c>
      <c r="C42" s="301" t="s">
        <v>1794</v>
      </c>
      <c r="D42" s="352" t="s">
        <v>196</v>
      </c>
      <c r="E42" s="303" t="s">
        <v>170</v>
      </c>
      <c r="F42" s="387"/>
      <c r="G42" s="335"/>
      <c r="H42" s="306" t="s">
        <v>448</v>
      </c>
      <c r="I42" s="373">
        <v>22</v>
      </c>
      <c r="J42" s="373">
        <v>30</v>
      </c>
      <c r="K42" s="373">
        <v>35</v>
      </c>
      <c r="L42" s="373">
        <v>38</v>
      </c>
      <c r="M42" s="306" t="s">
        <v>59</v>
      </c>
      <c r="N42" s="359">
        <f t="shared" ref="N42" si="148">IF(COUNTBLANK(H42:M42),"",SUM(H42:M42))</f>
        <v>125</v>
      </c>
      <c r="O42" s="374">
        <v>3086</v>
      </c>
      <c r="P42" s="375">
        <v>303.8</v>
      </c>
      <c r="Q42" s="376">
        <v>86.03</v>
      </c>
      <c r="R42" s="376">
        <v>46.54</v>
      </c>
      <c r="S42" s="376">
        <v>53.59</v>
      </c>
      <c r="T42" s="376"/>
      <c r="U42" s="377">
        <v>6440</v>
      </c>
      <c r="V42" s="364">
        <v>10500</v>
      </c>
      <c r="W42" s="378">
        <v>16800</v>
      </c>
      <c r="X42" s="379">
        <v>25200</v>
      </c>
      <c r="Y42" s="379">
        <v>36400</v>
      </c>
      <c r="Z42" s="380">
        <v>51000</v>
      </c>
      <c r="AA42" s="379">
        <v>71500</v>
      </c>
      <c r="AB42" s="379">
        <v>100000</v>
      </c>
      <c r="AC42" s="379">
        <v>140000</v>
      </c>
      <c r="AD42" s="381">
        <v>196000</v>
      </c>
      <c r="AE42" s="381">
        <v>274000</v>
      </c>
      <c r="AF42" s="379">
        <v>384000</v>
      </c>
      <c r="AG42" s="379"/>
      <c r="AH42" s="356">
        <f>VLOOKUP($U42,计算辅助页面!$Z$5:$AM$26,COLUMN()-20,0)</f>
        <v>3711360</v>
      </c>
      <c r="AI42" s="382">
        <v>30000</v>
      </c>
      <c r="AJ42" s="383">
        <v>9</v>
      </c>
      <c r="AK42" s="384">
        <f t="shared" ref="AK42" si="149">IF(AI42,2*AI42,"")</f>
        <v>60000</v>
      </c>
      <c r="AL42" s="384">
        <v>4</v>
      </c>
      <c r="AM42" s="370">
        <f t="shared" ref="AM42" si="150">IF(AN42="×",AN42,IF(AI42,6*AI42,""))</f>
        <v>180000</v>
      </c>
      <c r="AN42" s="385">
        <v>2</v>
      </c>
      <c r="AO42" s="356">
        <f t="shared" ref="AO42" si="151">IF(AI42,IF(AN42="×",4*(AI42*AJ42+AK42*AL42),4*(AI42*AJ42+AK42*AL42+AM42*AN42)),"")</f>
        <v>3480000</v>
      </c>
      <c r="AP42" s="371">
        <f t="shared" ref="AP42" si="152">IF(AND(AH42,AO42),AO42+AH42,"")</f>
        <v>7191360</v>
      </c>
      <c r="AQ42" s="288" t="s">
        <v>1795</v>
      </c>
      <c r="AR42" s="289" t="str">
        <f t="shared" si="139"/>
        <v>E-Tense Performance🔑</v>
      </c>
      <c r="AS42" s="290" t="s">
        <v>1817</v>
      </c>
      <c r="AT42" s="291" t="s">
        <v>1796</v>
      </c>
      <c r="AU42" s="386" t="s">
        <v>703</v>
      </c>
      <c r="AZ42" s="292" t="s">
        <v>1814</v>
      </c>
      <c r="BA42" s="477">
        <v>180</v>
      </c>
      <c r="BB42" s="476">
        <v>1.5</v>
      </c>
      <c r="BC42" s="472">
        <v>0.47</v>
      </c>
      <c r="BD42" s="472">
        <v>1.56</v>
      </c>
      <c r="BE42" s="472">
        <v>3.53</v>
      </c>
      <c r="BF42" s="474">
        <f>BA42+O42</f>
        <v>3266</v>
      </c>
      <c r="BG42" s="476">
        <f t="shared" si="140"/>
        <v>305.3</v>
      </c>
      <c r="BH42" s="480">
        <f t="shared" si="141"/>
        <v>86.5</v>
      </c>
      <c r="BI42" s="480">
        <f t="shared" si="142"/>
        <v>48.1</v>
      </c>
      <c r="BJ42" s="480">
        <f t="shared" si="143"/>
        <v>57.120000000000005</v>
      </c>
      <c r="BK42" s="473">
        <f t="shared" si="10"/>
        <v>1.5</v>
      </c>
      <c r="BL42" s="473">
        <f t="shared" si="11"/>
        <v>0.46999999999999886</v>
      </c>
      <c r="BM42" s="473">
        <f t="shared" si="12"/>
        <v>1.5600000000000023</v>
      </c>
      <c r="BN42" s="473">
        <f t="shared" si="13"/>
        <v>3.5300000000000011</v>
      </c>
      <c r="BO42" s="483">
        <v>12</v>
      </c>
      <c r="BP42" s="293"/>
      <c r="BQ42" s="293"/>
      <c r="BR42" s="293"/>
      <c r="BS42" s="293"/>
      <c r="BT42" s="293"/>
      <c r="BU42" s="293"/>
      <c r="BV42" s="293"/>
      <c r="BW42" s="293"/>
      <c r="BX42" s="293"/>
      <c r="BY42" s="293"/>
      <c r="BZ42" s="293"/>
      <c r="CA42" s="293">
        <v>1</v>
      </c>
      <c r="CB42" s="293"/>
      <c r="CC42" s="293">
        <v>1</v>
      </c>
      <c r="CD42" s="293"/>
      <c r="CE42" s="293"/>
      <c r="CF42" s="293"/>
      <c r="CG42" s="293"/>
      <c r="CH42" s="293"/>
      <c r="CI42" s="293"/>
      <c r="CJ42" s="294"/>
      <c r="CK42" s="294"/>
      <c r="CL42" s="294"/>
      <c r="CM42" s="294"/>
      <c r="CN42" s="294"/>
      <c r="CO42" s="295"/>
      <c r="CP42" s="295"/>
      <c r="CQ42" s="295"/>
      <c r="CR42" s="296"/>
      <c r="CS42" s="297"/>
      <c r="CT42" s="297"/>
      <c r="CU42" s="297"/>
      <c r="CV42" s="297"/>
      <c r="CW42" s="297"/>
      <c r="CX42" s="297"/>
      <c r="CY42" s="297"/>
      <c r="CZ42" s="297"/>
      <c r="DA42" s="297"/>
      <c r="DB42" s="295"/>
      <c r="DC42" s="295"/>
      <c r="DD42" s="295"/>
      <c r="DE42" s="295"/>
    </row>
    <row r="43" spans="1:109" ht="21" customHeight="1" thickBot="1">
      <c r="A43" s="268">
        <v>41</v>
      </c>
      <c r="B43" s="372" t="s">
        <v>1421</v>
      </c>
      <c r="C43" s="301" t="s">
        <v>1361</v>
      </c>
      <c r="D43" s="352" t="s">
        <v>196</v>
      </c>
      <c r="E43" s="303" t="s">
        <v>170</v>
      </c>
      <c r="F43" s="387"/>
      <c r="G43" s="335"/>
      <c r="H43" s="306" t="s">
        <v>448</v>
      </c>
      <c r="I43" s="373">
        <v>22</v>
      </c>
      <c r="J43" s="373">
        <v>30</v>
      </c>
      <c r="K43" s="373">
        <v>35</v>
      </c>
      <c r="L43" s="373">
        <v>38</v>
      </c>
      <c r="M43" s="306" t="s">
        <v>59</v>
      </c>
      <c r="N43" s="359">
        <f t="shared" si="0"/>
        <v>125</v>
      </c>
      <c r="O43" s="374">
        <v>3097</v>
      </c>
      <c r="P43" s="375">
        <v>299.8</v>
      </c>
      <c r="Q43" s="376">
        <v>83.66</v>
      </c>
      <c r="R43" s="376">
        <v>53.98</v>
      </c>
      <c r="S43" s="376">
        <v>61.36</v>
      </c>
      <c r="T43" s="376"/>
      <c r="U43" s="377">
        <v>6440</v>
      </c>
      <c r="V43" s="364">
        <v>10500</v>
      </c>
      <c r="W43" s="378">
        <v>16800</v>
      </c>
      <c r="X43" s="379">
        <v>25200</v>
      </c>
      <c r="Y43" s="379">
        <v>36400</v>
      </c>
      <c r="Z43" s="380">
        <v>51000</v>
      </c>
      <c r="AA43" s="379">
        <v>71500</v>
      </c>
      <c r="AB43" s="379">
        <v>100000</v>
      </c>
      <c r="AC43" s="379">
        <v>140000</v>
      </c>
      <c r="AD43" s="381">
        <v>196000</v>
      </c>
      <c r="AE43" s="381">
        <v>274000</v>
      </c>
      <c r="AF43" s="379">
        <v>384000</v>
      </c>
      <c r="AG43" s="379"/>
      <c r="AH43" s="356">
        <f>VLOOKUP($U43,计算辅助页面!$Z$5:$AM$26,COLUMN()-20,0)</f>
        <v>3711360</v>
      </c>
      <c r="AI43" s="382">
        <v>30000</v>
      </c>
      <c r="AJ43" s="383">
        <v>9</v>
      </c>
      <c r="AK43" s="384">
        <f t="shared" si="144"/>
        <v>60000</v>
      </c>
      <c r="AL43" s="384">
        <v>4</v>
      </c>
      <c r="AM43" s="370">
        <f t="shared" si="145"/>
        <v>180000</v>
      </c>
      <c r="AN43" s="385">
        <v>2</v>
      </c>
      <c r="AO43" s="356">
        <f t="shared" si="146"/>
        <v>3480000</v>
      </c>
      <c r="AP43" s="371">
        <f t="shared" si="147"/>
        <v>7191360</v>
      </c>
      <c r="AQ43" s="288" t="s">
        <v>563</v>
      </c>
      <c r="AR43" s="289" t="str">
        <f t="shared" si="139"/>
        <v>Mustang Mach-E1400🔑</v>
      </c>
      <c r="AS43" s="290" t="s">
        <v>1355</v>
      </c>
      <c r="AT43" s="291" t="s">
        <v>1362</v>
      </c>
      <c r="AU43" s="386" t="s">
        <v>703</v>
      </c>
      <c r="AW43" s="292">
        <v>314</v>
      </c>
      <c r="AY43" s="292">
        <v>401</v>
      </c>
      <c r="AZ43" s="292" t="s">
        <v>1124</v>
      </c>
      <c r="BA43" s="477">
        <v>180</v>
      </c>
      <c r="BB43" s="476">
        <v>1.8</v>
      </c>
      <c r="BC43" s="472">
        <v>1.04</v>
      </c>
      <c r="BD43" s="472">
        <v>1.97</v>
      </c>
      <c r="BE43" s="472">
        <v>2.62</v>
      </c>
      <c r="BF43" s="474">
        <f>BA43+O43</f>
        <v>3277</v>
      </c>
      <c r="BG43" s="476">
        <f t="shared" ref="BG43" si="153">BB43+P43</f>
        <v>301.60000000000002</v>
      </c>
      <c r="BH43" s="480">
        <f t="shared" ref="BH43" si="154">BC43+Q43</f>
        <v>84.7</v>
      </c>
      <c r="BI43" s="480">
        <f t="shared" ref="BI43" si="155">BD43+R43</f>
        <v>55.949999999999996</v>
      </c>
      <c r="BJ43" s="480">
        <f t="shared" ref="BJ43" si="156">BE43+S43</f>
        <v>63.98</v>
      </c>
      <c r="BK43" s="473">
        <f t="shared" si="10"/>
        <v>1.8000000000000114</v>
      </c>
      <c r="BL43" s="473">
        <f t="shared" si="11"/>
        <v>1.0400000000000063</v>
      </c>
      <c r="BM43" s="473">
        <f t="shared" si="12"/>
        <v>1.9699999999999989</v>
      </c>
      <c r="BN43" s="473">
        <f t="shared" si="13"/>
        <v>2.6199999999999974</v>
      </c>
      <c r="BO43" s="483">
        <v>3.1</v>
      </c>
      <c r="BP43" s="293"/>
      <c r="BQ43" s="293"/>
      <c r="BR43" s="293"/>
      <c r="BS43" s="293"/>
      <c r="BT43" s="293"/>
      <c r="BU43" s="293">
        <v>1</v>
      </c>
      <c r="BV43" s="293"/>
      <c r="BW43" s="293"/>
      <c r="BX43" s="293"/>
      <c r="BY43" s="293"/>
      <c r="BZ43" s="293"/>
      <c r="CA43" s="293"/>
      <c r="CB43" s="293"/>
      <c r="CC43" s="293">
        <v>1</v>
      </c>
      <c r="CD43" s="293"/>
      <c r="CE43" s="293"/>
      <c r="CF43" s="293"/>
      <c r="CG43" s="293"/>
      <c r="CH43" s="293"/>
      <c r="CI43" s="293"/>
      <c r="CJ43" s="294" t="s">
        <v>1603</v>
      </c>
      <c r="CK43" s="294"/>
      <c r="CL43" s="294"/>
      <c r="CM43" s="294"/>
      <c r="CN43" s="294"/>
      <c r="CO43" s="295"/>
      <c r="CP43" s="295"/>
      <c r="CQ43" s="295"/>
      <c r="CR43" s="296"/>
      <c r="CS43" s="297"/>
      <c r="CT43" s="297"/>
      <c r="CU43" s="297"/>
      <c r="CV43" s="297"/>
      <c r="CW43" s="297"/>
      <c r="CX43" s="297"/>
      <c r="CY43" s="297"/>
      <c r="CZ43" s="297"/>
      <c r="DA43" s="297"/>
      <c r="DB43" s="295" t="s">
        <v>1773</v>
      </c>
      <c r="DC43" s="295">
        <v>1</v>
      </c>
      <c r="DD43" s="295">
        <v>3</v>
      </c>
      <c r="DE43" s="295"/>
    </row>
    <row r="44" spans="1:109" ht="21" customHeight="1" thickBot="1">
      <c r="A44" s="299">
        <v>42</v>
      </c>
      <c r="B44" s="372" t="s">
        <v>1852</v>
      </c>
      <c r="C44" s="301" t="s">
        <v>1832</v>
      </c>
      <c r="D44" s="352" t="s">
        <v>196</v>
      </c>
      <c r="E44" s="303" t="s">
        <v>170</v>
      </c>
      <c r="F44" s="387"/>
      <c r="G44" s="335"/>
      <c r="H44" s="306" t="s">
        <v>448</v>
      </c>
      <c r="I44" s="373">
        <v>22</v>
      </c>
      <c r="J44" s="373">
        <v>30</v>
      </c>
      <c r="K44" s="373">
        <v>35</v>
      </c>
      <c r="L44" s="373">
        <v>38</v>
      </c>
      <c r="M44" s="306" t="s">
        <v>59</v>
      </c>
      <c r="N44" s="359">
        <f t="shared" ref="N44" si="157">IF(COUNTBLANK(H44:M44),"",SUM(H44:M44))</f>
        <v>125</v>
      </c>
      <c r="O44" s="374">
        <v>3108</v>
      </c>
      <c r="P44" s="375">
        <v>297.8</v>
      </c>
      <c r="Q44" s="376">
        <v>80.98</v>
      </c>
      <c r="R44" s="376">
        <v>78.180000000000007</v>
      </c>
      <c r="S44" s="376">
        <v>57.43</v>
      </c>
      <c r="T44" s="376"/>
      <c r="U44" s="377">
        <v>6440</v>
      </c>
      <c r="V44" s="364">
        <v>10500</v>
      </c>
      <c r="W44" s="378">
        <v>16800</v>
      </c>
      <c r="X44" s="379">
        <v>25200</v>
      </c>
      <c r="Y44" s="379">
        <v>36400</v>
      </c>
      <c r="Z44" s="380">
        <v>51000</v>
      </c>
      <c r="AA44" s="379">
        <v>71500</v>
      </c>
      <c r="AB44" s="379">
        <v>100000</v>
      </c>
      <c r="AC44" s="379">
        <v>140000</v>
      </c>
      <c r="AD44" s="381">
        <v>196000</v>
      </c>
      <c r="AE44" s="381">
        <v>274000</v>
      </c>
      <c r="AF44" s="379">
        <v>384000</v>
      </c>
      <c r="AG44" s="379"/>
      <c r="AH44" s="356">
        <f>VLOOKUP($U44,计算辅助页面!$Z$5:$AM$26,COLUMN()-20,0)</f>
        <v>3711360</v>
      </c>
      <c r="AI44" s="382">
        <v>30000</v>
      </c>
      <c r="AJ44" s="383">
        <v>9</v>
      </c>
      <c r="AK44" s="384">
        <f t="shared" ref="AK44" si="158">IF(AI44,2*AI44,"")</f>
        <v>60000</v>
      </c>
      <c r="AL44" s="384">
        <v>4</v>
      </c>
      <c r="AM44" s="370">
        <f t="shared" ref="AM44" si="159">IF(AN44="×",AN44,IF(AI44,6*AI44,""))</f>
        <v>180000</v>
      </c>
      <c r="AN44" s="385">
        <v>2</v>
      </c>
      <c r="AO44" s="356">
        <f t="shared" ref="AO44" si="160">IF(AI44,IF(AN44="×",4*(AI44*AJ44+AK44*AL44),4*(AI44*AJ44+AK44*AL44+AM44*AN44)),"")</f>
        <v>3480000</v>
      </c>
      <c r="AP44" s="371">
        <f t="shared" ref="AP44" si="161">IF(AND(AH44,AO44),AO44+AH44,"")</f>
        <v>7191360</v>
      </c>
      <c r="AQ44" s="288" t="s">
        <v>1833</v>
      </c>
      <c r="AR44" s="289" t="str">
        <f t="shared" si="139"/>
        <v>EVO37🔑</v>
      </c>
      <c r="AS44" s="290" t="s">
        <v>1834</v>
      </c>
      <c r="AT44" s="291" t="s">
        <v>1835</v>
      </c>
      <c r="AU44" s="386" t="s">
        <v>703</v>
      </c>
      <c r="AZ44" s="292" t="s">
        <v>1860</v>
      </c>
      <c r="BA44" s="481">
        <f>BF44-O44</f>
        <v>180</v>
      </c>
      <c r="BB44" s="476">
        <f>BK44</f>
        <v>2</v>
      </c>
      <c r="BC44" s="472">
        <f t="shared" ref="BC44" si="162">BL44</f>
        <v>1.019999999999996</v>
      </c>
      <c r="BD44" s="472">
        <f t="shared" ref="BD44" si="163">BM44</f>
        <v>1.519999999999996</v>
      </c>
      <c r="BE44" s="472">
        <f t="shared" ref="BE44" si="164">BN44</f>
        <v>2.6300000000000026</v>
      </c>
      <c r="BF44" s="474">
        <v>3288</v>
      </c>
      <c r="BG44" s="476">
        <v>299.8</v>
      </c>
      <c r="BH44" s="480">
        <v>82</v>
      </c>
      <c r="BI44" s="480">
        <v>79.7</v>
      </c>
      <c r="BJ44" s="480">
        <v>60.06</v>
      </c>
      <c r="BK44" s="473">
        <f t="shared" ref="BK44" si="165">IF(BG44="", "", BG44-P44)</f>
        <v>2</v>
      </c>
      <c r="BL44" s="473">
        <f t="shared" ref="BL44" si="166">IF(BH44="", "", BH44-Q44)</f>
        <v>1.019999999999996</v>
      </c>
      <c r="BM44" s="473">
        <f t="shared" ref="BM44" si="167">IF(BI44="", "", BI44-R44)</f>
        <v>1.519999999999996</v>
      </c>
      <c r="BN44" s="473">
        <f t="shared" ref="BN44" si="168">IF(BJ44="", "", BJ44-S44)</f>
        <v>2.6300000000000026</v>
      </c>
      <c r="BO44" s="483">
        <v>13</v>
      </c>
      <c r="BP44" s="293"/>
      <c r="BQ44" s="293"/>
      <c r="BR44" s="293"/>
      <c r="BS44" s="293"/>
      <c r="BT44" s="293"/>
      <c r="BU44" s="293"/>
      <c r="BV44" s="293"/>
      <c r="BW44" s="293"/>
      <c r="BX44" s="293"/>
      <c r="BY44" s="293"/>
      <c r="BZ44" s="293"/>
      <c r="CA44" s="293"/>
      <c r="CB44" s="293"/>
      <c r="CC44" s="293"/>
      <c r="CD44" s="293"/>
      <c r="CE44" s="293"/>
      <c r="CF44" s="293"/>
      <c r="CG44" s="293"/>
      <c r="CH44" s="293"/>
      <c r="CI44" s="293"/>
      <c r="CJ44" s="294"/>
      <c r="CK44" s="294"/>
      <c r="CL44" s="294"/>
      <c r="CM44" s="294"/>
      <c r="CN44" s="294"/>
      <c r="CO44" s="295"/>
      <c r="CP44" s="295"/>
      <c r="CQ44" s="295"/>
      <c r="CR44" s="296"/>
      <c r="CS44" s="297"/>
      <c r="CT44" s="297"/>
      <c r="CU44" s="297"/>
      <c r="CV44" s="297"/>
      <c r="CW44" s="297"/>
      <c r="CX44" s="297"/>
      <c r="CY44" s="297"/>
      <c r="CZ44" s="297"/>
      <c r="DA44" s="297"/>
      <c r="DB44" s="295"/>
      <c r="DC44" s="295"/>
      <c r="DD44" s="295"/>
      <c r="DE44" s="295"/>
    </row>
    <row r="45" spans="1:109" ht="21" customHeight="1" thickBot="1">
      <c r="A45" s="268">
        <v>43</v>
      </c>
      <c r="B45" s="388" t="s">
        <v>11</v>
      </c>
      <c r="C45" s="389" t="s">
        <v>735</v>
      </c>
      <c r="D45" s="271" t="s">
        <v>151</v>
      </c>
      <c r="E45" s="272" t="s">
        <v>44</v>
      </c>
      <c r="F45" s="273">
        <f>9-LEN(E45)-LEN(SUBSTITUTE(E45,"★",""))</f>
        <v>6</v>
      </c>
      <c r="G45" s="274" t="s">
        <v>154</v>
      </c>
      <c r="H45" s="275">
        <v>15</v>
      </c>
      <c r="I45" s="275">
        <v>20</v>
      </c>
      <c r="J45" s="275">
        <v>50</v>
      </c>
      <c r="K45" s="275" t="s">
        <v>59</v>
      </c>
      <c r="L45" s="275" t="s">
        <v>59</v>
      </c>
      <c r="M45" s="275" t="s">
        <v>59</v>
      </c>
      <c r="N45" s="276">
        <f t="shared" si="0"/>
        <v>85</v>
      </c>
      <c r="O45" s="390">
        <v>1687</v>
      </c>
      <c r="P45" s="391">
        <v>308.60000000000002</v>
      </c>
      <c r="Q45" s="392">
        <v>71.92</v>
      </c>
      <c r="R45" s="392">
        <v>39.840000000000003</v>
      </c>
      <c r="S45" s="392">
        <v>46.24</v>
      </c>
      <c r="T45" s="392">
        <v>5.05</v>
      </c>
      <c r="U45" s="280">
        <v>1500</v>
      </c>
      <c r="V45" s="281">
        <f>VLOOKUP($U45,计算辅助页面!$Z$5:$AM$26,COLUMN()-20,0)</f>
        <v>2400</v>
      </c>
      <c r="W45" s="281">
        <f>VLOOKUP($U45,计算辅助页面!$Z$5:$AM$26,COLUMN()-20,0)</f>
        <v>3900</v>
      </c>
      <c r="X45" s="276">
        <f>VLOOKUP($U45,计算辅助页面!$Z$5:$AM$26,COLUMN()-20,0)</f>
        <v>5900</v>
      </c>
      <c r="Y45" s="276">
        <f>VLOOKUP($U45,计算辅助页面!$Z$5:$AM$26,COLUMN()-20,0)</f>
        <v>8500</v>
      </c>
      <c r="Z45" s="282">
        <f>VLOOKUP($U45,计算辅助页面!$Z$5:$AM$26,COLUMN()-20,0)</f>
        <v>12000</v>
      </c>
      <c r="AA45" s="276">
        <f>VLOOKUP($U45,计算辅助页面!$Z$5:$AM$26,COLUMN()-20,0)</f>
        <v>16500</v>
      </c>
      <c r="AB45" s="276">
        <f>VLOOKUP($U45,计算辅助页面!$Z$5:$AM$26,COLUMN()-20,0)</f>
        <v>23000</v>
      </c>
      <c r="AC45" s="276">
        <f>VLOOKUP($U45,计算辅助页面!$Z$5:$AM$26,COLUMN()-20,0)</f>
        <v>32500</v>
      </c>
      <c r="AD45" s="276">
        <f>VLOOKUP($U45,计算辅助页面!$Z$5:$AM$26,COLUMN()-20,0)</f>
        <v>45500</v>
      </c>
      <c r="AE45" s="276" t="str">
        <f>VLOOKUP($U45,计算辅助页面!$Z$5:$AM$26,COLUMN()-20,0)</f>
        <v>×</v>
      </c>
      <c r="AF45" s="276" t="str">
        <f>VLOOKUP($U45,计算辅助页面!$Z$5:$AM$26,COLUMN()-20,0)</f>
        <v>×</v>
      </c>
      <c r="AG45" s="276" t="str">
        <f>VLOOKUP($U45,计算辅助页面!$Z$5:$AM$26,COLUMN()-20,0)</f>
        <v>×</v>
      </c>
      <c r="AH45" s="273">
        <f>VLOOKUP($U45,计算辅助页面!$Z$5:$AM$26,COLUMN()-20,0)</f>
        <v>606800</v>
      </c>
      <c r="AI45" s="283">
        <v>10000</v>
      </c>
      <c r="AJ45" s="284">
        <f>VLOOKUP(D45&amp;E45,计算辅助页面!$V$5:$Y$18,2,0)</f>
        <v>4</v>
      </c>
      <c r="AK45" s="285">
        <f t="shared" si="144"/>
        <v>20000</v>
      </c>
      <c r="AL45" s="285">
        <f>VLOOKUP(D45&amp;E45,计算辅助页面!$V$5:$Y$18,3,0)</f>
        <v>1</v>
      </c>
      <c r="AM45" s="286">
        <f t="shared" si="145"/>
        <v>60000</v>
      </c>
      <c r="AN45" s="286">
        <f>VLOOKUP(D45&amp;E45,计算辅助页面!$V$5:$Y$18,4,0)</f>
        <v>1</v>
      </c>
      <c r="AO45" s="273">
        <f t="shared" si="146"/>
        <v>480000</v>
      </c>
      <c r="AP45" s="287">
        <f t="shared" si="147"/>
        <v>1086800</v>
      </c>
      <c r="AQ45" s="288" t="s">
        <v>560</v>
      </c>
      <c r="AR45" s="289" t="str">
        <f t="shared" si="139"/>
        <v>Challenger SRT8</v>
      </c>
      <c r="AS45" s="290" t="s">
        <v>596</v>
      </c>
      <c r="AT45" s="291" t="s">
        <v>269</v>
      </c>
      <c r="AU45" s="274" t="s">
        <v>701</v>
      </c>
      <c r="AV45" s="292">
        <v>1</v>
      </c>
      <c r="AW45" s="292">
        <v>321</v>
      </c>
      <c r="AY45" s="292">
        <v>410</v>
      </c>
      <c r="AZ45" s="292" t="s">
        <v>1400</v>
      </c>
      <c r="BK45" s="473" t="str">
        <f t="shared" si="10"/>
        <v/>
      </c>
      <c r="BL45" s="473" t="str">
        <f t="shared" si="11"/>
        <v/>
      </c>
      <c r="BM45" s="473" t="str">
        <f t="shared" si="12"/>
        <v/>
      </c>
      <c r="BN45" s="473" t="str">
        <f t="shared" si="13"/>
        <v/>
      </c>
      <c r="BP45" s="293">
        <v>1</v>
      </c>
      <c r="BQ45" s="293"/>
      <c r="BR45" s="293">
        <v>1</v>
      </c>
      <c r="BS45" s="293">
        <v>1</v>
      </c>
      <c r="BT45" s="293"/>
      <c r="BU45" s="293"/>
      <c r="BV45" s="293"/>
      <c r="BW45" s="293"/>
      <c r="BX45" s="293"/>
      <c r="BY45" s="293"/>
      <c r="BZ45" s="293"/>
      <c r="CA45" s="293"/>
      <c r="CB45" s="293"/>
      <c r="CC45" s="293"/>
      <c r="CD45" s="293"/>
      <c r="CE45" s="293"/>
      <c r="CF45" s="293"/>
      <c r="CG45" s="293"/>
      <c r="CH45" s="293"/>
      <c r="CI45" s="293">
        <v>1</v>
      </c>
      <c r="CJ45" s="294" t="s">
        <v>1422</v>
      </c>
      <c r="CK45" s="294"/>
      <c r="CL45" s="294"/>
      <c r="CM45" s="294"/>
      <c r="CN45" s="294"/>
      <c r="CO45" s="295"/>
      <c r="CP45" s="295"/>
      <c r="CQ45" s="295"/>
      <c r="CR45" s="296">
        <v>292</v>
      </c>
      <c r="CS45" s="297">
        <v>64</v>
      </c>
      <c r="CT45" s="297">
        <v>26.45</v>
      </c>
      <c r="CU45" s="297">
        <v>23.08</v>
      </c>
      <c r="CV45" s="297">
        <f t="shared" ref="CV45:CY46" si="169">P45-CR45</f>
        <v>16.600000000000023</v>
      </c>
      <c r="CW45" s="297">
        <f t="shared" si="169"/>
        <v>7.9200000000000017</v>
      </c>
      <c r="CX45" s="297">
        <f t="shared" si="169"/>
        <v>13.390000000000004</v>
      </c>
      <c r="CY45" s="297">
        <f t="shared" si="169"/>
        <v>23.160000000000004</v>
      </c>
      <c r="CZ45" s="297">
        <f>SUM(CV45:CY45)</f>
        <v>61.070000000000029</v>
      </c>
      <c r="DA45" s="297">
        <f>0.32*(P45-CR45)+1.75*(Q45-CS45)+1.13*(R45-CT45)+1.28*(S45-CU45)</f>
        <v>63.947500000000019</v>
      </c>
      <c r="DB45" s="295"/>
      <c r="DC45" s="295"/>
      <c r="DD45" s="295"/>
      <c r="DE45" s="295"/>
    </row>
    <row r="46" spans="1:109" ht="21" customHeight="1" thickBot="1">
      <c r="A46" s="299">
        <v>44</v>
      </c>
      <c r="B46" s="300" t="s">
        <v>12</v>
      </c>
      <c r="C46" s="301" t="s">
        <v>1423</v>
      </c>
      <c r="D46" s="302" t="s">
        <v>151</v>
      </c>
      <c r="E46" s="303" t="s">
        <v>44</v>
      </c>
      <c r="F46" s="304">
        <f>9-LEN(E46)-LEN(SUBSTITUTE(E46,"★",""))</f>
        <v>6</v>
      </c>
      <c r="G46" s="305" t="s">
        <v>154</v>
      </c>
      <c r="H46" s="306">
        <v>20</v>
      </c>
      <c r="I46" s="306">
        <v>20</v>
      </c>
      <c r="J46" s="306">
        <v>50</v>
      </c>
      <c r="K46" s="306" t="s">
        <v>59</v>
      </c>
      <c r="L46" s="306" t="s">
        <v>59</v>
      </c>
      <c r="M46" s="306" t="s">
        <v>59</v>
      </c>
      <c r="N46" s="307">
        <f t="shared" si="0"/>
        <v>90</v>
      </c>
      <c r="O46" s="308">
        <v>1826</v>
      </c>
      <c r="P46" s="309">
        <v>297.39999999999998</v>
      </c>
      <c r="Q46" s="310">
        <v>73.39</v>
      </c>
      <c r="R46" s="310">
        <v>50.08</v>
      </c>
      <c r="S46" s="310">
        <v>51.2</v>
      </c>
      <c r="T46" s="310">
        <v>5.782</v>
      </c>
      <c r="U46" s="311">
        <v>1500</v>
      </c>
      <c r="V46" s="312">
        <f>VLOOKUP($U46,计算辅助页面!$Z$5:$AM$26,COLUMN()-20,0)</f>
        <v>2400</v>
      </c>
      <c r="W46" s="312">
        <f>VLOOKUP($U46,计算辅助页面!$Z$5:$AM$26,COLUMN()-20,0)</f>
        <v>3900</v>
      </c>
      <c r="X46" s="307">
        <f>VLOOKUP($U46,计算辅助页面!$Z$5:$AM$26,COLUMN()-20,0)</f>
        <v>5900</v>
      </c>
      <c r="Y46" s="307">
        <f>VLOOKUP($U46,计算辅助页面!$Z$5:$AM$26,COLUMN()-20,0)</f>
        <v>8500</v>
      </c>
      <c r="Z46" s="313">
        <f>VLOOKUP($U46,计算辅助页面!$Z$5:$AM$26,COLUMN()-20,0)</f>
        <v>12000</v>
      </c>
      <c r="AA46" s="307">
        <f>VLOOKUP($U46,计算辅助页面!$Z$5:$AM$26,COLUMN()-20,0)</f>
        <v>16500</v>
      </c>
      <c r="AB46" s="307">
        <f>VLOOKUP($U46,计算辅助页面!$Z$5:$AM$26,COLUMN()-20,0)</f>
        <v>23000</v>
      </c>
      <c r="AC46" s="307">
        <f>VLOOKUP($U46,计算辅助页面!$Z$5:$AM$26,COLUMN()-20,0)</f>
        <v>32500</v>
      </c>
      <c r="AD46" s="307">
        <f>VLOOKUP($U46,计算辅助页面!$Z$5:$AM$26,COLUMN()-20,0)</f>
        <v>45500</v>
      </c>
      <c r="AE46" s="307" t="str">
        <f>VLOOKUP($U46,计算辅助页面!$Z$5:$AM$26,COLUMN()-20,0)</f>
        <v>×</v>
      </c>
      <c r="AF46" s="307" t="str">
        <f>VLOOKUP($U46,计算辅助页面!$Z$5:$AM$26,COLUMN()-20,0)</f>
        <v>×</v>
      </c>
      <c r="AG46" s="307" t="str">
        <f>VLOOKUP($U46,计算辅助页面!$Z$5:$AM$26,COLUMN()-20,0)</f>
        <v>×</v>
      </c>
      <c r="AH46" s="304">
        <f>VLOOKUP($U46,计算辅助页面!$Z$5:$AM$26,COLUMN()-20,0)</f>
        <v>606800</v>
      </c>
      <c r="AI46" s="314">
        <v>10000</v>
      </c>
      <c r="AJ46" s="315">
        <f>VLOOKUP(D46&amp;E46,计算辅助页面!$V$5:$Y$18,2,0)</f>
        <v>4</v>
      </c>
      <c r="AK46" s="316">
        <f t="shared" si="144"/>
        <v>20000</v>
      </c>
      <c r="AL46" s="316">
        <f>VLOOKUP(D46&amp;E46,计算辅助页面!$V$5:$Y$18,3,0)</f>
        <v>1</v>
      </c>
      <c r="AM46" s="317">
        <f t="shared" si="145"/>
        <v>60000</v>
      </c>
      <c r="AN46" s="317">
        <f>VLOOKUP(D46&amp;E46,计算辅助页面!$V$5:$Y$18,4,0)</f>
        <v>1</v>
      </c>
      <c r="AO46" s="304">
        <f t="shared" si="146"/>
        <v>480000</v>
      </c>
      <c r="AP46" s="318">
        <f t="shared" si="147"/>
        <v>1086800</v>
      </c>
      <c r="AQ46" s="288" t="s">
        <v>557</v>
      </c>
      <c r="AR46" s="289" t="str">
        <f t="shared" si="139"/>
        <v>3.0 CSL hommage</v>
      </c>
      <c r="AS46" s="290" t="s">
        <v>596</v>
      </c>
      <c r="AT46" s="291" t="s">
        <v>1652</v>
      </c>
      <c r="AU46" s="274" t="s">
        <v>701</v>
      </c>
      <c r="AV46" s="292">
        <v>2</v>
      </c>
      <c r="AW46" s="292">
        <v>310</v>
      </c>
      <c r="AY46" s="292">
        <v>396</v>
      </c>
      <c r="AZ46" s="292" t="s">
        <v>1400</v>
      </c>
      <c r="BA46" s="477">
        <v>128</v>
      </c>
      <c r="BB46" s="476">
        <v>2.4</v>
      </c>
      <c r="BC46" s="472">
        <v>1.41</v>
      </c>
      <c r="BD46" s="472">
        <v>0.84</v>
      </c>
      <c r="BE46" s="472">
        <v>1.54</v>
      </c>
      <c r="BF46" s="474">
        <f>BA46+O46</f>
        <v>1954</v>
      </c>
      <c r="BG46" s="476">
        <f t="shared" ref="BG46:BG47" si="170">BB46+P46</f>
        <v>299.79999999999995</v>
      </c>
      <c r="BH46" s="480">
        <f t="shared" ref="BH46:BH47" si="171">BC46+Q46</f>
        <v>74.8</v>
      </c>
      <c r="BI46" s="480">
        <f t="shared" ref="BI46:BI47" si="172">BD46+R46</f>
        <v>50.92</v>
      </c>
      <c r="BJ46" s="480">
        <f t="shared" ref="BJ46:BJ47" si="173">BE46+S46</f>
        <v>52.74</v>
      </c>
      <c r="BK46" s="473">
        <f t="shared" si="10"/>
        <v>2.3999999999999773</v>
      </c>
      <c r="BL46" s="473">
        <f t="shared" si="11"/>
        <v>1.4099999999999966</v>
      </c>
      <c r="BM46" s="473">
        <f t="shared" si="12"/>
        <v>0.84000000000000341</v>
      </c>
      <c r="BN46" s="473">
        <f t="shared" si="13"/>
        <v>1.5399999999999991</v>
      </c>
      <c r="BO46" s="483">
        <v>10</v>
      </c>
      <c r="BP46" s="293"/>
      <c r="BQ46" s="293"/>
      <c r="BR46" s="293">
        <v>1</v>
      </c>
      <c r="BS46" s="293">
        <v>1</v>
      </c>
      <c r="BT46" s="293"/>
      <c r="BU46" s="293"/>
      <c r="BV46" s="293"/>
      <c r="BW46" s="293"/>
      <c r="BX46" s="293"/>
      <c r="BY46" s="293"/>
      <c r="BZ46" s="293"/>
      <c r="CA46" s="293"/>
      <c r="CB46" s="293"/>
      <c r="CC46" s="293"/>
      <c r="CD46" s="293"/>
      <c r="CE46" s="293"/>
      <c r="CF46" s="293"/>
      <c r="CG46" s="293"/>
      <c r="CH46" s="293"/>
      <c r="CI46" s="293">
        <v>1</v>
      </c>
      <c r="CJ46" s="294" t="s">
        <v>1316</v>
      </c>
      <c r="CK46" s="294"/>
      <c r="CL46" s="294"/>
      <c r="CM46" s="294"/>
      <c r="CN46" s="294"/>
      <c r="CO46" s="295"/>
      <c r="CP46" s="295"/>
      <c r="CQ46" s="295"/>
      <c r="CR46" s="296">
        <v>280</v>
      </c>
      <c r="CS46" s="297">
        <v>63.1</v>
      </c>
      <c r="CT46" s="297">
        <v>44.02</v>
      </c>
      <c r="CU46" s="297">
        <v>39.880000000000003</v>
      </c>
      <c r="CV46" s="297">
        <f t="shared" si="169"/>
        <v>17.399999999999977</v>
      </c>
      <c r="CW46" s="297">
        <f t="shared" si="169"/>
        <v>10.29</v>
      </c>
      <c r="CX46" s="297">
        <f t="shared" si="169"/>
        <v>6.0599999999999952</v>
      </c>
      <c r="CY46" s="297">
        <f t="shared" si="169"/>
        <v>11.32</v>
      </c>
      <c r="CZ46" s="297">
        <f>SUM(CV46:CY46)</f>
        <v>45.069999999999972</v>
      </c>
      <c r="DA46" s="297">
        <f>0.32*(P46-CR46)+1.75*(Q46-CS46)+1.13*(R46-CT46)+1.28*(S46-CU46)</f>
        <v>44.912899999999986</v>
      </c>
      <c r="DB46" s="295" t="s">
        <v>1773</v>
      </c>
      <c r="DC46" s="295">
        <v>4</v>
      </c>
      <c r="DD46" s="295"/>
      <c r="DE46" s="295"/>
    </row>
    <row r="47" spans="1:109" ht="21" customHeight="1" thickBot="1">
      <c r="A47" s="268">
        <v>45</v>
      </c>
      <c r="B47" s="319" t="s">
        <v>1216</v>
      </c>
      <c r="C47" s="301" t="s">
        <v>1215</v>
      </c>
      <c r="D47" s="302" t="s">
        <v>151</v>
      </c>
      <c r="E47" s="303" t="s">
        <v>44</v>
      </c>
      <c r="F47" s="327"/>
      <c r="G47" s="328"/>
      <c r="H47" s="320">
        <v>55</v>
      </c>
      <c r="I47" s="320">
        <v>38</v>
      </c>
      <c r="J47" s="320">
        <v>90</v>
      </c>
      <c r="K47" s="306" t="s">
        <v>59</v>
      </c>
      <c r="L47" s="306" t="s">
        <v>59</v>
      </c>
      <c r="M47" s="306" t="s">
        <v>59</v>
      </c>
      <c r="N47" s="307">
        <f t="shared" si="0"/>
        <v>183</v>
      </c>
      <c r="O47" s="321">
        <v>1844</v>
      </c>
      <c r="P47" s="322">
        <v>298.39999999999998</v>
      </c>
      <c r="Q47" s="323">
        <v>71.92</v>
      </c>
      <c r="R47" s="323">
        <v>45.93</v>
      </c>
      <c r="S47" s="323">
        <v>53.86</v>
      </c>
      <c r="T47" s="323">
        <v>5.96</v>
      </c>
      <c r="U47" s="280">
        <v>1500</v>
      </c>
      <c r="V47" s="312">
        <f>VLOOKUP($U47,计算辅助页面!$Z$5:$AM$26,COLUMN()-20,0)</f>
        <v>2400</v>
      </c>
      <c r="W47" s="312">
        <f>VLOOKUP($U47,计算辅助页面!$Z$5:$AM$26,COLUMN()-20,0)</f>
        <v>3900</v>
      </c>
      <c r="X47" s="307">
        <f>VLOOKUP($U47,计算辅助页面!$Z$5:$AM$26,COLUMN()-20,0)</f>
        <v>5900</v>
      </c>
      <c r="Y47" s="307">
        <f>VLOOKUP($U47,计算辅助页面!$Z$5:$AM$26,COLUMN()-20,0)</f>
        <v>8500</v>
      </c>
      <c r="Z47" s="313">
        <f>VLOOKUP($U47,计算辅助页面!$Z$5:$AM$26,COLUMN()-20,0)</f>
        <v>12000</v>
      </c>
      <c r="AA47" s="307">
        <f>VLOOKUP($U47,计算辅助页面!$Z$5:$AM$26,COLUMN()-20,0)</f>
        <v>16500</v>
      </c>
      <c r="AB47" s="307">
        <f>VLOOKUP($U47,计算辅助页面!$Z$5:$AM$26,COLUMN()-20,0)</f>
        <v>23000</v>
      </c>
      <c r="AC47" s="307">
        <f>VLOOKUP($U47,计算辅助页面!$Z$5:$AM$26,COLUMN()-20,0)</f>
        <v>32500</v>
      </c>
      <c r="AD47" s="307">
        <f>VLOOKUP($U47,计算辅助页面!$Z$5:$AM$26,COLUMN()-20,0)</f>
        <v>45500</v>
      </c>
      <c r="AE47" s="307" t="str">
        <f>VLOOKUP($U47,计算辅助页面!$Z$5:$AM$26,COLUMN()-20,0)</f>
        <v>×</v>
      </c>
      <c r="AF47" s="307" t="str">
        <f>VLOOKUP($U47,计算辅助页面!$Z$5:$AM$26,COLUMN()-20,0)</f>
        <v>×</v>
      </c>
      <c r="AG47" s="307" t="str">
        <f>VLOOKUP($U47,计算辅助页面!$Z$5:$AM$26,COLUMN()-20,0)</f>
        <v>×</v>
      </c>
      <c r="AH47" s="304">
        <f>VLOOKUP($U47,计算辅助页面!$Z$5:$AM$26,COLUMN()-20,0)</f>
        <v>606800</v>
      </c>
      <c r="AI47" s="314">
        <v>10000</v>
      </c>
      <c r="AJ47" s="315">
        <f>VLOOKUP(D47&amp;E47,计算辅助页面!$V$5:$Y$18,2,0)</f>
        <v>4</v>
      </c>
      <c r="AK47" s="316">
        <f t="shared" si="144"/>
        <v>20000</v>
      </c>
      <c r="AL47" s="316">
        <f>VLOOKUP(D47&amp;E47,计算辅助页面!$V$5:$Y$18,3,0)</f>
        <v>1</v>
      </c>
      <c r="AM47" s="317">
        <f t="shared" si="145"/>
        <v>60000</v>
      </c>
      <c r="AN47" s="317">
        <f>VLOOKUP(D47&amp;E47,计算辅助页面!$V$5:$Y$18,4,0)</f>
        <v>1</v>
      </c>
      <c r="AO47" s="304">
        <f t="shared" si="146"/>
        <v>480000</v>
      </c>
      <c r="AP47" s="318">
        <f t="shared" si="147"/>
        <v>1086800</v>
      </c>
      <c r="AQ47" s="288" t="s">
        <v>561</v>
      </c>
      <c r="AR47" s="289" t="str">
        <f t="shared" si="139"/>
        <v>Boxster 25th</v>
      </c>
      <c r="AS47" s="290" t="s">
        <v>1213</v>
      </c>
      <c r="AT47" s="291" t="s">
        <v>1217</v>
      </c>
      <c r="AU47" s="274" t="s">
        <v>701</v>
      </c>
      <c r="AW47" s="292">
        <v>311</v>
      </c>
      <c r="AY47" s="292">
        <v>398</v>
      </c>
      <c r="AZ47" s="292" t="s">
        <v>1059</v>
      </c>
      <c r="BA47" s="477">
        <v>126</v>
      </c>
      <c r="BB47" s="476">
        <v>1.4</v>
      </c>
      <c r="BC47" s="472">
        <v>1.08</v>
      </c>
      <c r="BD47" s="472">
        <v>0.87</v>
      </c>
      <c r="BE47" s="472">
        <v>2.54</v>
      </c>
      <c r="BF47" s="474">
        <f>BA47+O47</f>
        <v>1970</v>
      </c>
      <c r="BG47" s="476">
        <f t="shared" si="170"/>
        <v>299.79999999999995</v>
      </c>
      <c r="BH47" s="480">
        <f t="shared" si="171"/>
        <v>73</v>
      </c>
      <c r="BI47" s="480">
        <f t="shared" si="172"/>
        <v>46.8</v>
      </c>
      <c r="BJ47" s="480">
        <f t="shared" si="173"/>
        <v>56.4</v>
      </c>
      <c r="BK47" s="473">
        <f t="shared" si="10"/>
        <v>1.3999999999999773</v>
      </c>
      <c r="BL47" s="473">
        <f t="shared" si="11"/>
        <v>1.0799999999999983</v>
      </c>
      <c r="BM47" s="473">
        <f t="shared" si="12"/>
        <v>0.86999999999999744</v>
      </c>
      <c r="BN47" s="473">
        <f t="shared" si="13"/>
        <v>2.5399999999999991</v>
      </c>
      <c r="BO47" s="483">
        <v>12</v>
      </c>
      <c r="BP47" s="293"/>
      <c r="BQ47" s="293"/>
      <c r="BR47" s="293"/>
      <c r="BS47" s="293"/>
      <c r="BT47" s="293"/>
      <c r="BU47" s="293"/>
      <c r="BV47" s="293">
        <v>1</v>
      </c>
      <c r="BW47" s="293"/>
      <c r="BX47" s="293"/>
      <c r="BY47" s="293"/>
      <c r="BZ47" s="293"/>
      <c r="CA47" s="293"/>
      <c r="CB47" s="293"/>
      <c r="CC47" s="293"/>
      <c r="CD47" s="293"/>
      <c r="CE47" s="293"/>
      <c r="CF47" s="293"/>
      <c r="CG47" s="293"/>
      <c r="CH47" s="293"/>
      <c r="CI47" s="293"/>
      <c r="CJ47" s="294" t="s">
        <v>1234</v>
      </c>
      <c r="CK47" s="294"/>
      <c r="CL47" s="294"/>
      <c r="CM47" s="294"/>
      <c r="CN47" s="294"/>
      <c r="CO47" s="295"/>
      <c r="CP47" s="295"/>
      <c r="CQ47" s="295"/>
      <c r="CR47" s="296"/>
      <c r="CS47" s="297"/>
      <c r="CT47" s="297"/>
      <c r="CU47" s="297"/>
      <c r="CV47" s="297"/>
      <c r="CW47" s="297"/>
      <c r="CX47" s="297"/>
      <c r="CY47" s="297"/>
      <c r="CZ47" s="297"/>
      <c r="DA47" s="297"/>
      <c r="DB47" s="295"/>
      <c r="DC47" s="295"/>
      <c r="DD47" s="295"/>
      <c r="DE47" s="295"/>
    </row>
    <row r="48" spans="1:109" ht="21" customHeight="1" thickBot="1">
      <c r="A48" s="299">
        <v>46</v>
      </c>
      <c r="B48" s="300" t="s">
        <v>13</v>
      </c>
      <c r="C48" s="301" t="s">
        <v>736</v>
      </c>
      <c r="D48" s="302" t="s">
        <v>151</v>
      </c>
      <c r="E48" s="303" t="s">
        <v>44</v>
      </c>
      <c r="F48" s="304">
        <f>9-LEN(E48)-LEN(SUBSTITUTE(E48,"★",""))</f>
        <v>6</v>
      </c>
      <c r="G48" s="305" t="s">
        <v>61</v>
      </c>
      <c r="H48" s="306">
        <v>25</v>
      </c>
      <c r="I48" s="306">
        <v>20</v>
      </c>
      <c r="J48" s="306">
        <v>50</v>
      </c>
      <c r="K48" s="306" t="s">
        <v>59</v>
      </c>
      <c r="L48" s="306" t="s">
        <v>59</v>
      </c>
      <c r="M48" s="306" t="s">
        <v>59</v>
      </c>
      <c r="N48" s="307">
        <f t="shared" si="0"/>
        <v>95</v>
      </c>
      <c r="O48" s="308">
        <v>1971</v>
      </c>
      <c r="P48" s="309">
        <v>271</v>
      </c>
      <c r="Q48" s="310">
        <v>78.14</v>
      </c>
      <c r="R48" s="310">
        <v>83.14</v>
      </c>
      <c r="S48" s="310">
        <v>72.33</v>
      </c>
      <c r="T48" s="310">
        <v>13.016</v>
      </c>
      <c r="U48" s="311">
        <v>1500</v>
      </c>
      <c r="V48" s="312">
        <f>VLOOKUP($U48,计算辅助页面!$Z$5:$AM$26,COLUMN()-20,0)</f>
        <v>2400</v>
      </c>
      <c r="W48" s="312">
        <f>VLOOKUP($U48,计算辅助页面!$Z$5:$AM$26,COLUMN()-20,0)</f>
        <v>3900</v>
      </c>
      <c r="X48" s="307">
        <f>VLOOKUP($U48,计算辅助页面!$Z$5:$AM$26,COLUMN()-20,0)</f>
        <v>5900</v>
      </c>
      <c r="Y48" s="307">
        <f>VLOOKUP($U48,计算辅助页面!$Z$5:$AM$26,COLUMN()-20,0)</f>
        <v>8500</v>
      </c>
      <c r="Z48" s="313">
        <f>VLOOKUP($U48,计算辅助页面!$Z$5:$AM$26,COLUMN()-20,0)</f>
        <v>12000</v>
      </c>
      <c r="AA48" s="307">
        <f>VLOOKUP($U48,计算辅助页面!$Z$5:$AM$26,COLUMN()-20,0)</f>
        <v>16500</v>
      </c>
      <c r="AB48" s="307">
        <f>VLOOKUP($U48,计算辅助页面!$Z$5:$AM$26,COLUMN()-20,0)</f>
        <v>23000</v>
      </c>
      <c r="AC48" s="307">
        <f>VLOOKUP($U48,计算辅助页面!$Z$5:$AM$26,COLUMN()-20,0)</f>
        <v>32500</v>
      </c>
      <c r="AD48" s="307">
        <f>VLOOKUP($U48,计算辅助页面!$Z$5:$AM$26,COLUMN()-20,0)</f>
        <v>45500</v>
      </c>
      <c r="AE48" s="307" t="str">
        <f>VLOOKUP($U48,计算辅助页面!$Z$5:$AM$26,COLUMN()-20,0)</f>
        <v>×</v>
      </c>
      <c r="AF48" s="307" t="str">
        <f>VLOOKUP($U48,计算辅助页面!$Z$5:$AM$26,COLUMN()-20,0)</f>
        <v>×</v>
      </c>
      <c r="AG48" s="307" t="str">
        <f>VLOOKUP($U48,计算辅助页面!$Z$5:$AM$26,COLUMN()-20,0)</f>
        <v>×</v>
      </c>
      <c r="AH48" s="304">
        <f>VLOOKUP($U48,计算辅助页面!$Z$5:$AM$26,COLUMN()-20,0)</f>
        <v>606800</v>
      </c>
      <c r="AI48" s="314">
        <v>10000</v>
      </c>
      <c r="AJ48" s="315">
        <f>VLOOKUP(D48&amp;E48,计算辅助页面!$V$5:$Y$18,2,0)</f>
        <v>4</v>
      </c>
      <c r="AK48" s="316">
        <f t="shared" si="144"/>
        <v>20000</v>
      </c>
      <c r="AL48" s="316">
        <f>VLOOKUP(D48&amp;E48,计算辅助页面!$V$5:$Y$18,3,0)</f>
        <v>1</v>
      </c>
      <c r="AM48" s="317">
        <f t="shared" si="145"/>
        <v>60000</v>
      </c>
      <c r="AN48" s="317">
        <f>VLOOKUP(D48&amp;E48,计算辅助页面!$V$5:$Y$18,4,0)</f>
        <v>1</v>
      </c>
      <c r="AO48" s="304">
        <f t="shared" si="146"/>
        <v>480000</v>
      </c>
      <c r="AP48" s="318">
        <f t="shared" si="147"/>
        <v>1086800</v>
      </c>
      <c r="AQ48" s="288" t="s">
        <v>558</v>
      </c>
      <c r="AR48" s="289" t="str">
        <f t="shared" si="139"/>
        <v>Camaro ZL1 50TH Edition</v>
      </c>
      <c r="AS48" s="290" t="s">
        <v>596</v>
      </c>
      <c r="AT48" s="291" t="s">
        <v>271</v>
      </c>
      <c r="AU48" s="274" t="s">
        <v>701</v>
      </c>
      <c r="AV48" s="292">
        <v>2</v>
      </c>
      <c r="AW48" s="292">
        <v>282</v>
      </c>
      <c r="AY48" s="292">
        <v>364</v>
      </c>
      <c r="AZ48" s="292" t="s">
        <v>1400</v>
      </c>
      <c r="BA48" s="481">
        <f>BF48-O48</f>
        <v>135</v>
      </c>
      <c r="BB48" s="476">
        <v>2.9</v>
      </c>
      <c r="BC48" s="472">
        <v>2.06</v>
      </c>
      <c r="BD48" s="472">
        <v>3.42</v>
      </c>
      <c r="BE48" s="472">
        <v>3.06</v>
      </c>
      <c r="BF48" s="474">
        <v>2106</v>
      </c>
      <c r="BG48" s="476">
        <v>273.89999999999998</v>
      </c>
      <c r="BH48" s="480">
        <v>80.2</v>
      </c>
      <c r="BI48" s="480">
        <v>86.56</v>
      </c>
      <c r="BJ48" s="480">
        <v>75.39</v>
      </c>
      <c r="BK48" s="473">
        <f t="shared" si="10"/>
        <v>2.8999999999999773</v>
      </c>
      <c r="BL48" s="473">
        <f t="shared" si="11"/>
        <v>2.0600000000000023</v>
      </c>
      <c r="BM48" s="473">
        <f t="shared" si="12"/>
        <v>3.4200000000000017</v>
      </c>
      <c r="BN48" s="473">
        <f t="shared" si="13"/>
        <v>3.0600000000000023</v>
      </c>
      <c r="BO48" s="483">
        <v>1</v>
      </c>
      <c r="BP48" s="293"/>
      <c r="BQ48" s="293"/>
      <c r="BR48" s="293">
        <v>1</v>
      </c>
      <c r="BS48" s="293">
        <v>1</v>
      </c>
      <c r="BT48" s="293"/>
      <c r="BU48" s="293"/>
      <c r="BV48" s="293"/>
      <c r="BW48" s="293"/>
      <c r="BX48" s="293"/>
      <c r="BY48" s="293"/>
      <c r="BZ48" s="293"/>
      <c r="CA48" s="293"/>
      <c r="CB48" s="293"/>
      <c r="CC48" s="293"/>
      <c r="CD48" s="293"/>
      <c r="CE48" s="293"/>
      <c r="CF48" s="293">
        <v>1</v>
      </c>
      <c r="CG48" s="293"/>
      <c r="CH48" s="293"/>
      <c r="CI48" s="293">
        <v>1</v>
      </c>
      <c r="CJ48" s="294" t="s">
        <v>1404</v>
      </c>
      <c r="CK48" s="294"/>
      <c r="CL48" s="294"/>
      <c r="CM48" s="294"/>
      <c r="CN48" s="294"/>
      <c r="CO48" s="295"/>
      <c r="CP48" s="295"/>
      <c r="CQ48" s="295"/>
      <c r="CR48" s="296">
        <v>250</v>
      </c>
      <c r="CS48" s="297">
        <v>63.1</v>
      </c>
      <c r="CT48" s="297">
        <v>58.14</v>
      </c>
      <c r="CU48" s="297">
        <v>49.95</v>
      </c>
      <c r="CV48" s="297">
        <f t="shared" ref="CV48:CY52" si="174">P48-CR48</f>
        <v>21</v>
      </c>
      <c r="CW48" s="297">
        <f t="shared" si="174"/>
        <v>15.04</v>
      </c>
      <c r="CX48" s="297">
        <f t="shared" si="174"/>
        <v>25</v>
      </c>
      <c r="CY48" s="297">
        <f t="shared" si="174"/>
        <v>22.379999999999995</v>
      </c>
      <c r="CZ48" s="297">
        <f>SUM(CV48:CY48)</f>
        <v>83.419999999999987</v>
      </c>
      <c r="DA48" s="297">
        <f>0.32*(P48-CR48)+1.75*(Q48-CS48)+1.13*(R48-CT48)+1.28*(S48-CU48)</f>
        <v>89.936399999999992</v>
      </c>
      <c r="DB48" s="295" t="s">
        <v>1773</v>
      </c>
      <c r="DC48" s="295">
        <v>4</v>
      </c>
      <c r="DD48" s="295"/>
      <c r="DE48" s="295"/>
    </row>
    <row r="49" spans="1:109" ht="21" customHeight="1" thickBot="1">
      <c r="A49" s="268">
        <v>47</v>
      </c>
      <c r="B49" s="300" t="s">
        <v>14</v>
      </c>
      <c r="C49" s="301" t="s">
        <v>15</v>
      </c>
      <c r="D49" s="302" t="s">
        <v>151</v>
      </c>
      <c r="E49" s="303" t="s">
        <v>44</v>
      </c>
      <c r="F49" s="304">
        <f>9-LEN(E49)-LEN(SUBSTITUTE(E49,"★",""))</f>
        <v>6</v>
      </c>
      <c r="G49" s="305" t="s">
        <v>61</v>
      </c>
      <c r="H49" s="306">
        <v>20</v>
      </c>
      <c r="I49" s="306">
        <v>20</v>
      </c>
      <c r="J49" s="306">
        <v>50</v>
      </c>
      <c r="K49" s="306" t="s">
        <v>59</v>
      </c>
      <c r="L49" s="306" t="s">
        <v>59</v>
      </c>
      <c r="M49" s="306" t="s">
        <v>59</v>
      </c>
      <c r="N49" s="307">
        <f t="shared" si="0"/>
        <v>90</v>
      </c>
      <c r="O49" s="308">
        <v>2123</v>
      </c>
      <c r="P49" s="309">
        <v>317.7</v>
      </c>
      <c r="Q49" s="310">
        <v>71.7</v>
      </c>
      <c r="R49" s="310">
        <v>50.93</v>
      </c>
      <c r="S49" s="310">
        <v>47.05</v>
      </c>
      <c r="T49" s="310">
        <v>5.133</v>
      </c>
      <c r="U49" s="311">
        <v>1500</v>
      </c>
      <c r="V49" s="312">
        <f>VLOOKUP($U49,计算辅助页面!$Z$5:$AM$26,COLUMN()-20,0)</f>
        <v>2400</v>
      </c>
      <c r="W49" s="312">
        <f>VLOOKUP($U49,计算辅助页面!$Z$5:$AM$26,COLUMN()-20,0)</f>
        <v>3900</v>
      </c>
      <c r="X49" s="307">
        <f>VLOOKUP($U49,计算辅助页面!$Z$5:$AM$26,COLUMN()-20,0)</f>
        <v>5900</v>
      </c>
      <c r="Y49" s="307">
        <f>VLOOKUP($U49,计算辅助页面!$Z$5:$AM$26,COLUMN()-20,0)</f>
        <v>8500</v>
      </c>
      <c r="Z49" s="313">
        <f>VLOOKUP($U49,计算辅助页面!$Z$5:$AM$26,COLUMN()-20,0)</f>
        <v>12000</v>
      </c>
      <c r="AA49" s="307">
        <f>VLOOKUP($U49,计算辅助页面!$Z$5:$AM$26,COLUMN()-20,0)</f>
        <v>16500</v>
      </c>
      <c r="AB49" s="307">
        <f>VLOOKUP($U49,计算辅助页面!$Z$5:$AM$26,COLUMN()-20,0)</f>
        <v>23000</v>
      </c>
      <c r="AC49" s="307">
        <f>VLOOKUP($U49,计算辅助页面!$Z$5:$AM$26,COLUMN()-20,0)</f>
        <v>32500</v>
      </c>
      <c r="AD49" s="307">
        <f>VLOOKUP($U49,计算辅助页面!$Z$5:$AM$26,COLUMN()-20,0)</f>
        <v>45500</v>
      </c>
      <c r="AE49" s="307" t="str">
        <f>VLOOKUP($U49,计算辅助页面!$Z$5:$AM$26,COLUMN()-20,0)</f>
        <v>×</v>
      </c>
      <c r="AF49" s="307" t="str">
        <f>VLOOKUP($U49,计算辅助页面!$Z$5:$AM$26,COLUMN()-20,0)</f>
        <v>×</v>
      </c>
      <c r="AG49" s="307" t="str">
        <f>VLOOKUP($U49,计算辅助页面!$Z$5:$AM$26,COLUMN()-20,0)</f>
        <v>×</v>
      </c>
      <c r="AH49" s="304">
        <f>VLOOKUP($U49,计算辅助页面!$Z$5:$AM$26,COLUMN()-20,0)</f>
        <v>606800</v>
      </c>
      <c r="AI49" s="314">
        <v>10000</v>
      </c>
      <c r="AJ49" s="315">
        <f>VLOOKUP(D49&amp;E49,计算辅助页面!$V$5:$Y$18,2,0)</f>
        <v>4</v>
      </c>
      <c r="AK49" s="316">
        <f t="shared" si="144"/>
        <v>20000</v>
      </c>
      <c r="AL49" s="316">
        <f>VLOOKUP(D49&amp;E49,计算辅助页面!$V$5:$Y$18,3,0)</f>
        <v>1</v>
      </c>
      <c r="AM49" s="317">
        <f t="shared" si="145"/>
        <v>60000</v>
      </c>
      <c r="AN49" s="317">
        <f>VLOOKUP(D49&amp;E49,计算辅助页面!$V$5:$Y$18,4,0)</f>
        <v>1</v>
      </c>
      <c r="AO49" s="304">
        <f t="shared" si="146"/>
        <v>480000</v>
      </c>
      <c r="AP49" s="318">
        <f t="shared" si="147"/>
        <v>1086800</v>
      </c>
      <c r="AQ49" s="288" t="s">
        <v>562</v>
      </c>
      <c r="AR49" s="289" t="str">
        <f t="shared" si="139"/>
        <v>Evora Sport 410</v>
      </c>
      <c r="AS49" s="290" t="s">
        <v>596</v>
      </c>
      <c r="AT49" s="291" t="s">
        <v>615</v>
      </c>
      <c r="AU49" s="274" t="s">
        <v>701</v>
      </c>
      <c r="AV49" s="292">
        <v>3</v>
      </c>
      <c r="AW49" s="292">
        <v>331</v>
      </c>
      <c r="AY49" s="292">
        <v>422</v>
      </c>
      <c r="AZ49" s="292" t="s">
        <v>1400</v>
      </c>
      <c r="BA49" s="477">
        <v>142</v>
      </c>
      <c r="BB49" s="476">
        <v>2.4</v>
      </c>
      <c r="BC49" s="472">
        <v>1.3</v>
      </c>
      <c r="BD49" s="472">
        <v>0.93</v>
      </c>
      <c r="BE49" s="472">
        <v>1.47</v>
      </c>
      <c r="BF49" s="474">
        <f>BA49+O49</f>
        <v>2265</v>
      </c>
      <c r="BG49" s="476">
        <f t="shared" ref="BG49" si="175">BB49+P49</f>
        <v>320.09999999999997</v>
      </c>
      <c r="BH49" s="480">
        <f t="shared" ref="BH49" si="176">BC49+Q49</f>
        <v>73</v>
      </c>
      <c r="BI49" s="480">
        <f t="shared" ref="BI49" si="177">BD49+R49</f>
        <v>51.86</v>
      </c>
      <c r="BJ49" s="480">
        <f t="shared" ref="BJ49" si="178">BE49+S49</f>
        <v>48.519999999999996</v>
      </c>
      <c r="BK49" s="473">
        <f t="shared" si="10"/>
        <v>2.3999999999999773</v>
      </c>
      <c r="BL49" s="473">
        <f t="shared" si="11"/>
        <v>1.2999999999999972</v>
      </c>
      <c r="BM49" s="473">
        <f t="shared" si="12"/>
        <v>0.92999999999999972</v>
      </c>
      <c r="BN49" s="473">
        <f t="shared" si="13"/>
        <v>1.4699999999999989</v>
      </c>
      <c r="BO49" s="483">
        <v>9</v>
      </c>
      <c r="BP49" s="293"/>
      <c r="BQ49" s="293"/>
      <c r="BR49" s="293">
        <v>1</v>
      </c>
      <c r="BS49" s="293">
        <v>1</v>
      </c>
      <c r="BT49" s="293"/>
      <c r="BU49" s="293"/>
      <c r="BV49" s="293"/>
      <c r="BW49" s="293"/>
      <c r="BX49" s="293"/>
      <c r="BY49" s="293"/>
      <c r="BZ49" s="293"/>
      <c r="CA49" s="293"/>
      <c r="CB49" s="293"/>
      <c r="CC49" s="293"/>
      <c r="CD49" s="293"/>
      <c r="CE49" s="293"/>
      <c r="CF49" s="293"/>
      <c r="CG49" s="293"/>
      <c r="CH49" s="293"/>
      <c r="CI49" s="293">
        <v>1</v>
      </c>
      <c r="CJ49" s="294" t="s">
        <v>1424</v>
      </c>
      <c r="CK49" s="294"/>
      <c r="CL49" s="294"/>
      <c r="CM49" s="294"/>
      <c r="CN49" s="294"/>
      <c r="CO49" s="295"/>
      <c r="CP49" s="295"/>
      <c r="CQ49" s="295"/>
      <c r="CR49" s="296">
        <v>300</v>
      </c>
      <c r="CS49" s="297">
        <v>62.2</v>
      </c>
      <c r="CT49" s="297">
        <v>44.09</v>
      </c>
      <c r="CU49" s="297">
        <v>36.32</v>
      </c>
      <c r="CV49" s="297">
        <f t="shared" si="174"/>
        <v>17.699999999999989</v>
      </c>
      <c r="CW49" s="297">
        <f t="shared" si="174"/>
        <v>9.5</v>
      </c>
      <c r="CX49" s="297">
        <f t="shared" si="174"/>
        <v>6.8399999999999963</v>
      </c>
      <c r="CY49" s="297">
        <f t="shared" si="174"/>
        <v>10.729999999999997</v>
      </c>
      <c r="CZ49" s="297">
        <f>SUM(CV49:CY49)</f>
        <v>44.769999999999982</v>
      </c>
      <c r="DA49" s="297">
        <f>0.32*(P49-CR49)+1.75*(Q49-CS49)+1.13*(R49-CT49)+1.28*(S49-CU49)</f>
        <v>43.752599999999987</v>
      </c>
      <c r="DB49" s="295" t="s">
        <v>1773</v>
      </c>
      <c r="DC49" s="295">
        <v>4</v>
      </c>
      <c r="DD49" s="295"/>
      <c r="DE49" s="295"/>
    </row>
    <row r="50" spans="1:109" ht="21" customHeight="1" thickBot="1">
      <c r="A50" s="299">
        <v>48</v>
      </c>
      <c r="B50" s="300" t="s">
        <v>16</v>
      </c>
      <c r="C50" s="301" t="s">
        <v>737</v>
      </c>
      <c r="D50" s="302" t="s">
        <v>151</v>
      </c>
      <c r="E50" s="303" t="s">
        <v>44</v>
      </c>
      <c r="F50" s="304">
        <f>9-LEN(E50)-LEN(SUBSTITUTE(E50,"★",""))</f>
        <v>6</v>
      </c>
      <c r="G50" s="305" t="s">
        <v>61</v>
      </c>
      <c r="H50" s="306">
        <v>30</v>
      </c>
      <c r="I50" s="306">
        <v>20</v>
      </c>
      <c r="J50" s="306">
        <v>50</v>
      </c>
      <c r="K50" s="306" t="s">
        <v>59</v>
      </c>
      <c r="L50" s="306" t="s">
        <v>59</v>
      </c>
      <c r="M50" s="306" t="s">
        <v>59</v>
      </c>
      <c r="N50" s="307">
        <f t="shared" si="0"/>
        <v>100</v>
      </c>
      <c r="O50" s="308">
        <v>2281</v>
      </c>
      <c r="P50" s="309">
        <v>329.4</v>
      </c>
      <c r="Q50" s="310">
        <v>71.34</v>
      </c>
      <c r="R50" s="310">
        <v>42.69</v>
      </c>
      <c r="S50" s="310">
        <v>54.66</v>
      </c>
      <c r="T50" s="306">
        <v>5.7489999999999988</v>
      </c>
      <c r="U50" s="311">
        <v>1500</v>
      </c>
      <c r="V50" s="312">
        <f>VLOOKUP($U50,计算辅助页面!$Z$5:$AM$26,COLUMN()-20,0)</f>
        <v>2400</v>
      </c>
      <c r="W50" s="312">
        <f>VLOOKUP($U50,计算辅助页面!$Z$5:$AM$26,COLUMN()-20,0)</f>
        <v>3900</v>
      </c>
      <c r="X50" s="307">
        <f>VLOOKUP($U50,计算辅助页面!$Z$5:$AM$26,COLUMN()-20,0)</f>
        <v>5900</v>
      </c>
      <c r="Y50" s="307">
        <f>VLOOKUP($U50,计算辅助页面!$Z$5:$AM$26,COLUMN()-20,0)</f>
        <v>8500</v>
      </c>
      <c r="Z50" s="313">
        <f>VLOOKUP($U50,计算辅助页面!$Z$5:$AM$26,COLUMN()-20,0)</f>
        <v>12000</v>
      </c>
      <c r="AA50" s="307">
        <f>VLOOKUP($U50,计算辅助页面!$Z$5:$AM$26,COLUMN()-20,0)</f>
        <v>16500</v>
      </c>
      <c r="AB50" s="307">
        <f>VLOOKUP($U50,计算辅助页面!$Z$5:$AM$26,COLUMN()-20,0)</f>
        <v>23000</v>
      </c>
      <c r="AC50" s="307">
        <f>VLOOKUP($U50,计算辅助页面!$Z$5:$AM$26,COLUMN()-20,0)</f>
        <v>32500</v>
      </c>
      <c r="AD50" s="307">
        <f>VLOOKUP($U50,计算辅助页面!$Z$5:$AM$26,COLUMN()-20,0)</f>
        <v>45500</v>
      </c>
      <c r="AE50" s="307" t="str">
        <f>VLOOKUP($U50,计算辅助页面!$Z$5:$AM$26,COLUMN()-20,0)</f>
        <v>×</v>
      </c>
      <c r="AF50" s="307" t="str">
        <f>VLOOKUP($U50,计算辅助页面!$Z$5:$AM$26,COLUMN()-20,0)</f>
        <v>×</v>
      </c>
      <c r="AG50" s="307" t="str">
        <f>VLOOKUP($U50,计算辅助页面!$Z$5:$AM$26,COLUMN()-20,0)</f>
        <v>×</v>
      </c>
      <c r="AH50" s="304">
        <f>VLOOKUP($U50,计算辅助页面!$Z$5:$AM$26,COLUMN()-20,0)</f>
        <v>606800</v>
      </c>
      <c r="AI50" s="314">
        <v>10000</v>
      </c>
      <c r="AJ50" s="315">
        <f>VLOOKUP(D50&amp;E50,计算辅助页面!$V$5:$Y$18,2,0)</f>
        <v>4</v>
      </c>
      <c r="AK50" s="316">
        <f t="shared" si="144"/>
        <v>20000</v>
      </c>
      <c r="AL50" s="316">
        <f>VLOOKUP(D50&amp;E50,计算辅助页面!$V$5:$Y$18,3,0)</f>
        <v>1</v>
      </c>
      <c r="AM50" s="317">
        <f t="shared" si="145"/>
        <v>60000</v>
      </c>
      <c r="AN50" s="317">
        <f>VLOOKUP(D50&amp;E50,计算辅助页面!$V$5:$Y$18,4,0)</f>
        <v>1</v>
      </c>
      <c r="AO50" s="304">
        <f t="shared" si="146"/>
        <v>480000</v>
      </c>
      <c r="AP50" s="318">
        <f t="shared" si="147"/>
        <v>1086800</v>
      </c>
      <c r="AQ50" s="288" t="s">
        <v>564</v>
      </c>
      <c r="AR50" s="289" t="str">
        <f t="shared" si="139"/>
        <v>AMG GT S</v>
      </c>
      <c r="AS50" s="290" t="s">
        <v>596</v>
      </c>
      <c r="AT50" s="291" t="s">
        <v>620</v>
      </c>
      <c r="AU50" s="274" t="s">
        <v>701</v>
      </c>
      <c r="AV50" s="292">
        <v>4</v>
      </c>
      <c r="AW50" s="292">
        <v>343</v>
      </c>
      <c r="AY50" s="292">
        <v>442</v>
      </c>
      <c r="AZ50" s="292" t="s">
        <v>1400</v>
      </c>
      <c r="BK50" s="473" t="str">
        <f t="shared" si="10"/>
        <v/>
      </c>
      <c r="BL50" s="473" t="str">
        <f t="shared" si="11"/>
        <v/>
      </c>
      <c r="BM50" s="473" t="str">
        <f t="shared" si="12"/>
        <v/>
      </c>
      <c r="BN50" s="473" t="str">
        <f t="shared" si="13"/>
        <v/>
      </c>
      <c r="BP50" s="293"/>
      <c r="BQ50" s="293"/>
      <c r="BR50" s="293">
        <v>1</v>
      </c>
      <c r="BS50" s="293">
        <v>1</v>
      </c>
      <c r="BT50" s="293"/>
      <c r="BU50" s="293"/>
      <c r="BV50" s="293"/>
      <c r="BW50" s="293"/>
      <c r="BX50" s="293"/>
      <c r="BY50" s="293"/>
      <c r="BZ50" s="293"/>
      <c r="CA50" s="293"/>
      <c r="CB50" s="293"/>
      <c r="CC50" s="293"/>
      <c r="CD50" s="293"/>
      <c r="CE50" s="293"/>
      <c r="CF50" s="293">
        <v>1</v>
      </c>
      <c r="CG50" s="293"/>
      <c r="CH50" s="293"/>
      <c r="CI50" s="293">
        <v>1</v>
      </c>
      <c r="CJ50" s="294" t="s">
        <v>91</v>
      </c>
      <c r="CK50" s="294"/>
      <c r="CL50" s="294"/>
      <c r="CM50" s="294"/>
      <c r="CN50" s="294"/>
      <c r="CO50" s="295"/>
      <c r="CP50" s="295"/>
      <c r="CQ50" s="295"/>
      <c r="CR50" s="296">
        <v>310</v>
      </c>
      <c r="CS50" s="297">
        <v>65.8</v>
      </c>
      <c r="CT50" s="297">
        <v>35.630000000000003</v>
      </c>
      <c r="CU50" s="297">
        <v>39.96</v>
      </c>
      <c r="CV50" s="297">
        <f t="shared" si="174"/>
        <v>19.399999999999977</v>
      </c>
      <c r="CW50" s="297">
        <f t="shared" si="174"/>
        <v>5.5400000000000063</v>
      </c>
      <c r="CX50" s="297">
        <f t="shared" si="174"/>
        <v>7.0599999999999952</v>
      </c>
      <c r="CY50" s="297">
        <f t="shared" si="174"/>
        <v>14.699999999999996</v>
      </c>
      <c r="CZ50" s="297">
        <f>SUM(CV50:CY50)</f>
        <v>46.699999999999974</v>
      </c>
      <c r="DA50" s="297">
        <f>0.32*(P50-CR50)+1.75*(Q50-CS50)+1.13*(R50-CT50)+1.28*(S50-CU50)</f>
        <v>42.696799999999996</v>
      </c>
      <c r="DB50" s="295" t="s">
        <v>1773</v>
      </c>
      <c r="DC50" s="295">
        <v>3</v>
      </c>
      <c r="DD50" s="295"/>
      <c r="DE50" s="295"/>
    </row>
    <row r="51" spans="1:109" ht="21" customHeight="1">
      <c r="A51" s="268">
        <v>49</v>
      </c>
      <c r="B51" s="300" t="s">
        <v>17</v>
      </c>
      <c r="C51" s="301" t="s">
        <v>1742</v>
      </c>
      <c r="D51" s="302" t="s">
        <v>151</v>
      </c>
      <c r="E51" s="303" t="s">
        <v>44</v>
      </c>
      <c r="F51" s="304">
        <f>9-LEN(E51)-LEN(SUBSTITUTE(E51,"★",""))</f>
        <v>6</v>
      </c>
      <c r="G51" s="305" t="s">
        <v>61</v>
      </c>
      <c r="H51" s="306">
        <v>40</v>
      </c>
      <c r="I51" s="306">
        <v>20</v>
      </c>
      <c r="J51" s="306">
        <v>50</v>
      </c>
      <c r="K51" s="306" t="s">
        <v>59</v>
      </c>
      <c r="L51" s="306" t="s">
        <v>59</v>
      </c>
      <c r="M51" s="306" t="s">
        <v>59</v>
      </c>
      <c r="N51" s="307">
        <f t="shared" si="0"/>
        <v>110</v>
      </c>
      <c r="O51" s="308">
        <v>2447</v>
      </c>
      <c r="P51" s="309">
        <v>326.5</v>
      </c>
      <c r="Q51" s="310">
        <v>73.72</v>
      </c>
      <c r="R51" s="310">
        <v>51.19</v>
      </c>
      <c r="S51" s="310">
        <v>52.48</v>
      </c>
      <c r="T51" s="310">
        <v>5.5489999999999995</v>
      </c>
      <c r="U51" s="311">
        <v>1500</v>
      </c>
      <c r="V51" s="312">
        <f>VLOOKUP($U51,计算辅助页面!$Z$5:$AM$26,COLUMN()-20,0)</f>
        <v>2400</v>
      </c>
      <c r="W51" s="312">
        <f>VLOOKUP($U51,计算辅助页面!$Z$5:$AM$26,COLUMN()-20,0)</f>
        <v>3900</v>
      </c>
      <c r="X51" s="307">
        <f>VLOOKUP($U51,计算辅助页面!$Z$5:$AM$26,COLUMN()-20,0)</f>
        <v>5900</v>
      </c>
      <c r="Y51" s="307">
        <f>VLOOKUP($U51,计算辅助页面!$Z$5:$AM$26,COLUMN()-20,0)</f>
        <v>8500</v>
      </c>
      <c r="Z51" s="313">
        <f>VLOOKUP($U51,计算辅助页面!$Z$5:$AM$26,COLUMN()-20,0)</f>
        <v>12000</v>
      </c>
      <c r="AA51" s="307">
        <f>VLOOKUP($U51,计算辅助页面!$Z$5:$AM$26,COLUMN()-20,0)</f>
        <v>16500</v>
      </c>
      <c r="AB51" s="307">
        <f>VLOOKUP($U51,计算辅助页面!$Z$5:$AM$26,COLUMN()-20,0)</f>
        <v>23000</v>
      </c>
      <c r="AC51" s="307">
        <f>VLOOKUP($U51,计算辅助页面!$Z$5:$AM$26,COLUMN()-20,0)</f>
        <v>32500</v>
      </c>
      <c r="AD51" s="307">
        <f>VLOOKUP($U51,计算辅助页面!$Z$5:$AM$26,COLUMN()-20,0)</f>
        <v>45500</v>
      </c>
      <c r="AE51" s="307" t="str">
        <f>VLOOKUP($U51,计算辅助页面!$Z$5:$AM$26,COLUMN()-20,0)</f>
        <v>×</v>
      </c>
      <c r="AF51" s="307" t="str">
        <f>VLOOKUP($U51,计算辅助页面!$Z$5:$AM$26,COLUMN()-20,0)</f>
        <v>×</v>
      </c>
      <c r="AG51" s="307" t="str">
        <f>VLOOKUP($U51,计算辅助页面!$Z$5:$AM$26,COLUMN()-20,0)</f>
        <v>×</v>
      </c>
      <c r="AH51" s="304">
        <f>VLOOKUP($U51,计算辅助页面!$Z$5:$AM$26,COLUMN()-20,0)</f>
        <v>606800</v>
      </c>
      <c r="AI51" s="314">
        <v>10000</v>
      </c>
      <c r="AJ51" s="315">
        <f>VLOOKUP(D51&amp;E51,计算辅助页面!$V$5:$Y$18,2,0)</f>
        <v>4</v>
      </c>
      <c r="AK51" s="316">
        <f t="shared" si="144"/>
        <v>20000</v>
      </c>
      <c r="AL51" s="316">
        <f>VLOOKUP(D51&amp;E51,计算辅助页面!$V$5:$Y$18,3,0)</f>
        <v>1</v>
      </c>
      <c r="AM51" s="317">
        <f t="shared" si="145"/>
        <v>60000</v>
      </c>
      <c r="AN51" s="317">
        <f>VLOOKUP(D51&amp;E51,计算辅助页面!$V$5:$Y$18,4,0)</f>
        <v>1</v>
      </c>
      <c r="AO51" s="304">
        <f t="shared" si="146"/>
        <v>480000</v>
      </c>
      <c r="AP51" s="318">
        <f t="shared" si="147"/>
        <v>1086800</v>
      </c>
      <c r="AQ51" s="288" t="s">
        <v>557</v>
      </c>
      <c r="AR51" s="289" t="str">
        <f t="shared" si="139"/>
        <v>M4 GTS</v>
      </c>
      <c r="AS51" s="290" t="s">
        <v>596</v>
      </c>
      <c r="AT51" s="291" t="s">
        <v>274</v>
      </c>
      <c r="AU51" s="274" t="s">
        <v>701</v>
      </c>
      <c r="AV51" s="292">
        <v>6</v>
      </c>
      <c r="AW51" s="292">
        <v>340</v>
      </c>
      <c r="AY51" s="292">
        <v>437</v>
      </c>
      <c r="AZ51" s="292" t="s">
        <v>1400</v>
      </c>
      <c r="BA51" s="481">
        <v>156</v>
      </c>
      <c r="BB51" s="476">
        <v>2.9</v>
      </c>
      <c r="BC51" s="472">
        <v>1.08</v>
      </c>
      <c r="BD51" s="472">
        <v>1</v>
      </c>
      <c r="BE51" s="472">
        <v>1.9</v>
      </c>
      <c r="BF51" s="474">
        <f>BA51+O51</f>
        <v>2603</v>
      </c>
      <c r="BG51" s="476">
        <f t="shared" ref="BG51" si="179">BB51+P51</f>
        <v>329.4</v>
      </c>
      <c r="BH51" s="480">
        <f t="shared" ref="BH51" si="180">BC51+Q51</f>
        <v>74.8</v>
      </c>
      <c r="BI51" s="480">
        <f t="shared" ref="BI51" si="181">BD51+R51</f>
        <v>52.19</v>
      </c>
      <c r="BJ51" s="480">
        <f t="shared" ref="BJ51" si="182">BE51+S51</f>
        <v>54.379999999999995</v>
      </c>
      <c r="BK51" s="473">
        <f t="shared" si="10"/>
        <v>2.8999999999999773</v>
      </c>
      <c r="BL51" s="473">
        <f t="shared" si="11"/>
        <v>1.0799999999999983</v>
      </c>
      <c r="BM51" s="473">
        <f t="shared" si="12"/>
        <v>1</v>
      </c>
      <c r="BN51" s="473">
        <f t="shared" si="13"/>
        <v>1.8999999999999986</v>
      </c>
      <c r="BO51" s="483">
        <v>1</v>
      </c>
      <c r="BP51" s="293"/>
      <c r="BQ51" s="293"/>
      <c r="BR51" s="293">
        <v>1</v>
      </c>
      <c r="BS51" s="293">
        <v>1</v>
      </c>
      <c r="BT51" s="293"/>
      <c r="BU51" s="293"/>
      <c r="BV51" s="293"/>
      <c r="BW51" s="293"/>
      <c r="BX51" s="293"/>
      <c r="BY51" s="293"/>
      <c r="BZ51" s="293"/>
      <c r="CA51" s="293"/>
      <c r="CB51" s="293"/>
      <c r="CC51" s="293"/>
      <c r="CD51" s="293"/>
      <c r="CE51" s="293" t="s">
        <v>1151</v>
      </c>
      <c r="CF51" s="293"/>
      <c r="CG51" s="293"/>
      <c r="CH51" s="293"/>
      <c r="CI51" s="293">
        <v>1</v>
      </c>
      <c r="CJ51" s="294" t="s">
        <v>1316</v>
      </c>
      <c r="CK51" s="294"/>
      <c r="CL51" s="294"/>
      <c r="CM51" s="294"/>
      <c r="CN51" s="294"/>
      <c r="CO51" s="295"/>
      <c r="CP51" s="295"/>
      <c r="CQ51" s="295"/>
      <c r="CR51" s="296">
        <v>305</v>
      </c>
      <c r="CS51" s="297">
        <v>65.8</v>
      </c>
      <c r="CT51" s="297">
        <v>43.9</v>
      </c>
      <c r="CU51" s="297">
        <v>38.58</v>
      </c>
      <c r="CV51" s="297">
        <f t="shared" si="174"/>
        <v>21.5</v>
      </c>
      <c r="CW51" s="297">
        <f t="shared" si="174"/>
        <v>7.9200000000000017</v>
      </c>
      <c r="CX51" s="297">
        <f t="shared" si="174"/>
        <v>7.2899999999999991</v>
      </c>
      <c r="CY51" s="297">
        <f t="shared" si="174"/>
        <v>13.899999999999999</v>
      </c>
      <c r="CZ51" s="297">
        <f>SUM(CV51:CY51)</f>
        <v>50.61</v>
      </c>
      <c r="DA51" s="297">
        <f>0.32*(P51-CR51)+1.75*(Q51-CS51)+1.13*(R51-CT51)+1.28*(S51-CU51)</f>
        <v>46.7697</v>
      </c>
      <c r="DB51" s="295" t="s">
        <v>1773</v>
      </c>
      <c r="DC51" s="295">
        <v>3</v>
      </c>
      <c r="DD51" s="295"/>
      <c r="DE51" s="295"/>
    </row>
    <row r="52" spans="1:109" ht="21" customHeight="1" thickBot="1">
      <c r="A52" s="299">
        <v>50</v>
      </c>
      <c r="B52" s="300" t="s">
        <v>168</v>
      </c>
      <c r="C52" s="301" t="s">
        <v>738</v>
      </c>
      <c r="D52" s="302" t="s">
        <v>151</v>
      </c>
      <c r="E52" s="303" t="s">
        <v>45</v>
      </c>
      <c r="F52" s="304">
        <f>9-LEN(E52)-LEN(SUBSTITUTE(E52,"★",""))</f>
        <v>5</v>
      </c>
      <c r="G52" s="305" t="s">
        <v>63</v>
      </c>
      <c r="H52" s="306">
        <v>35</v>
      </c>
      <c r="I52" s="306">
        <v>15</v>
      </c>
      <c r="J52" s="306">
        <v>21</v>
      </c>
      <c r="K52" s="306">
        <v>32</v>
      </c>
      <c r="L52" s="306" t="s">
        <v>59</v>
      </c>
      <c r="M52" s="306" t="s">
        <v>59</v>
      </c>
      <c r="N52" s="307">
        <f t="shared" si="0"/>
        <v>103</v>
      </c>
      <c r="O52" s="308">
        <v>2635</v>
      </c>
      <c r="P52" s="309">
        <v>299.5</v>
      </c>
      <c r="Q52" s="310">
        <v>84.62</v>
      </c>
      <c r="R52" s="310">
        <v>69.2</v>
      </c>
      <c r="S52" s="310">
        <v>63.68</v>
      </c>
      <c r="T52" s="310">
        <v>7.7829999999999995</v>
      </c>
      <c r="U52" s="311">
        <v>2530</v>
      </c>
      <c r="V52" s="312">
        <f>VLOOKUP($U52,计算辅助页面!$Z$5:$AM$26,COLUMN()-20,0)</f>
        <v>4100</v>
      </c>
      <c r="W52" s="312">
        <f>VLOOKUP($U52,计算辅助页面!$Z$5:$AM$26,COLUMN()-20,0)</f>
        <v>6600</v>
      </c>
      <c r="X52" s="307">
        <f>VLOOKUP($U52,计算辅助页面!$Z$5:$AM$26,COLUMN()-20,0)</f>
        <v>9900</v>
      </c>
      <c r="Y52" s="307">
        <f>VLOOKUP($U52,计算辅助页面!$Z$5:$AM$26,COLUMN()-20,0)</f>
        <v>14300</v>
      </c>
      <c r="Z52" s="313">
        <f>VLOOKUP($U52,计算辅助页面!$Z$5:$AM$26,COLUMN()-20,0)</f>
        <v>20000</v>
      </c>
      <c r="AA52" s="307">
        <f>VLOOKUP($U52,计算辅助页面!$Z$5:$AM$26,COLUMN()-20,0)</f>
        <v>28000</v>
      </c>
      <c r="AB52" s="307">
        <f>VLOOKUP($U52,计算辅助页面!$Z$5:$AM$26,COLUMN()-20,0)</f>
        <v>39000</v>
      </c>
      <c r="AC52" s="307">
        <f>VLOOKUP($U52,计算辅助页面!$Z$5:$AM$26,COLUMN()-20,0)</f>
        <v>55000</v>
      </c>
      <c r="AD52" s="307">
        <f>VLOOKUP($U52,计算辅助页面!$Z$5:$AM$26,COLUMN()-20,0)</f>
        <v>77000</v>
      </c>
      <c r="AE52" s="307">
        <f>VLOOKUP($U52,计算辅助页面!$Z$5:$AM$26,COLUMN()-20,0)</f>
        <v>108000</v>
      </c>
      <c r="AF52" s="307" t="str">
        <f>VLOOKUP($U52,计算辅助页面!$Z$5:$AM$26,COLUMN()-20,0)</f>
        <v>×</v>
      </c>
      <c r="AG52" s="307" t="str">
        <f>VLOOKUP($U52,计算辅助页面!$Z$5:$AM$26,COLUMN()-20,0)</f>
        <v>×</v>
      </c>
      <c r="AH52" s="304">
        <f>VLOOKUP($U52,计算辅助页面!$Z$5:$AM$26,COLUMN()-20,0)</f>
        <v>1457720</v>
      </c>
      <c r="AI52" s="314">
        <v>15000</v>
      </c>
      <c r="AJ52" s="315">
        <f>VLOOKUP(D52&amp;E52,计算辅助页面!$V$5:$Y$18,2,0)</f>
        <v>6</v>
      </c>
      <c r="AK52" s="316">
        <f t="shared" si="144"/>
        <v>30000</v>
      </c>
      <c r="AL52" s="316">
        <f>VLOOKUP(D52&amp;E52,计算辅助页面!$V$5:$Y$18,3,0)</f>
        <v>3</v>
      </c>
      <c r="AM52" s="317">
        <f t="shared" si="145"/>
        <v>90000</v>
      </c>
      <c r="AN52" s="317">
        <f>VLOOKUP(D52&amp;E52,计算辅助页面!$V$5:$Y$18,4,0)</f>
        <v>1</v>
      </c>
      <c r="AO52" s="304">
        <f t="shared" si="146"/>
        <v>1080000</v>
      </c>
      <c r="AP52" s="318">
        <f t="shared" si="147"/>
        <v>2537720</v>
      </c>
      <c r="AQ52" s="288" t="s">
        <v>1018</v>
      </c>
      <c r="AR52" s="289" t="str">
        <f t="shared" si="139"/>
        <v>Beast X</v>
      </c>
      <c r="AS52" s="290" t="s">
        <v>596</v>
      </c>
      <c r="AT52" s="291" t="s">
        <v>683</v>
      </c>
      <c r="AU52" s="328" t="s">
        <v>702</v>
      </c>
      <c r="AW52" s="292">
        <v>312</v>
      </c>
      <c r="AY52" s="292">
        <v>399</v>
      </c>
      <c r="AZ52" s="292" t="s">
        <v>1425</v>
      </c>
      <c r="BA52" s="477">
        <v>148</v>
      </c>
      <c r="BB52" s="476">
        <v>2.1</v>
      </c>
      <c r="BC52" s="472">
        <v>1.43</v>
      </c>
      <c r="BD52" s="472">
        <v>2.58</v>
      </c>
      <c r="BE52" s="472">
        <v>2.14</v>
      </c>
      <c r="BF52" s="474">
        <f>BA52+O52</f>
        <v>2783</v>
      </c>
      <c r="BG52" s="476">
        <f t="shared" ref="BG52" si="183">BB52+P52</f>
        <v>301.60000000000002</v>
      </c>
      <c r="BH52" s="480">
        <f t="shared" ref="BH52" si="184">BC52+Q52</f>
        <v>86.050000000000011</v>
      </c>
      <c r="BI52" s="480">
        <f t="shared" ref="BI52" si="185">BD52+R52</f>
        <v>71.78</v>
      </c>
      <c r="BJ52" s="480">
        <f t="shared" ref="BJ52" si="186">BE52+S52</f>
        <v>65.819999999999993</v>
      </c>
      <c r="BK52" s="473">
        <f t="shared" si="10"/>
        <v>2.1000000000000227</v>
      </c>
      <c r="BL52" s="473">
        <f t="shared" si="11"/>
        <v>1.4300000000000068</v>
      </c>
      <c r="BM52" s="473">
        <f t="shared" si="12"/>
        <v>2.5799999999999983</v>
      </c>
      <c r="BN52" s="473">
        <f t="shared" si="13"/>
        <v>2.1399999999999935</v>
      </c>
      <c r="BO52" s="483">
        <v>3</v>
      </c>
      <c r="BP52" s="293"/>
      <c r="BQ52" s="293"/>
      <c r="BR52" s="293"/>
      <c r="BS52" s="293"/>
      <c r="BT52" s="293">
        <v>1</v>
      </c>
      <c r="BU52" s="293"/>
      <c r="BV52" s="293"/>
      <c r="BW52" s="293"/>
      <c r="BX52" s="293"/>
      <c r="BY52" s="293"/>
      <c r="BZ52" s="293"/>
      <c r="CA52" s="293"/>
      <c r="CB52" s="293"/>
      <c r="CC52" s="293"/>
      <c r="CD52" s="293"/>
      <c r="CE52" s="293"/>
      <c r="CF52" s="293"/>
      <c r="CG52" s="293"/>
      <c r="CH52" s="293"/>
      <c r="CI52" s="293"/>
      <c r="CJ52" s="294" t="s">
        <v>19</v>
      </c>
      <c r="CK52" s="294"/>
      <c r="CL52" s="294"/>
      <c r="CM52" s="294"/>
      <c r="CN52" s="294"/>
      <c r="CO52" s="295">
        <v>1</v>
      </c>
      <c r="CP52" s="295"/>
      <c r="CQ52" s="295"/>
      <c r="CR52" s="296">
        <v>282</v>
      </c>
      <c r="CS52" s="297">
        <v>73</v>
      </c>
      <c r="CT52" s="297">
        <v>48.18</v>
      </c>
      <c r="CU52" s="297">
        <v>46.21</v>
      </c>
      <c r="CV52" s="297">
        <f t="shared" si="174"/>
        <v>17.5</v>
      </c>
      <c r="CW52" s="297">
        <f t="shared" si="174"/>
        <v>11.620000000000005</v>
      </c>
      <c r="CX52" s="297">
        <f t="shared" si="174"/>
        <v>21.020000000000003</v>
      </c>
      <c r="CY52" s="297">
        <f t="shared" si="174"/>
        <v>17.47</v>
      </c>
      <c r="CZ52" s="297">
        <f>SUM(CV52:CY52)</f>
        <v>67.610000000000014</v>
      </c>
      <c r="DA52" s="297">
        <f>0.32*(P52-CR52)+1.75*(Q52-CS52)+1.13*(R52-CT52)+1.28*(S52-CU52)</f>
        <v>72.049200000000013</v>
      </c>
      <c r="DB52" s="295" t="s">
        <v>1773</v>
      </c>
      <c r="DC52" s="295">
        <v>2</v>
      </c>
      <c r="DD52" s="295"/>
      <c r="DE52" s="295"/>
    </row>
    <row r="53" spans="1:109" ht="21" customHeight="1">
      <c r="A53" s="268">
        <v>51</v>
      </c>
      <c r="B53" s="319" t="s">
        <v>1797</v>
      </c>
      <c r="C53" s="301" t="s">
        <v>1798</v>
      </c>
      <c r="D53" s="302" t="s">
        <v>151</v>
      </c>
      <c r="E53" s="303" t="s">
        <v>45</v>
      </c>
      <c r="F53" s="327"/>
      <c r="G53" s="328"/>
      <c r="H53" s="306">
        <v>50</v>
      </c>
      <c r="I53" s="306">
        <v>29</v>
      </c>
      <c r="J53" s="306">
        <v>38</v>
      </c>
      <c r="K53" s="306">
        <v>48</v>
      </c>
      <c r="L53" s="306" t="s">
        <v>59</v>
      </c>
      <c r="M53" s="306" t="s">
        <v>59</v>
      </c>
      <c r="N53" s="307">
        <f t="shared" ref="N53" si="187">IF(COUNTBLANK(H53:M53),"",SUM(H53:M53))</f>
        <v>165</v>
      </c>
      <c r="O53" s="321">
        <v>2700</v>
      </c>
      <c r="P53" s="322">
        <v>321.2</v>
      </c>
      <c r="Q53" s="323">
        <v>72.92</v>
      </c>
      <c r="R53" s="323">
        <v>52.08</v>
      </c>
      <c r="S53" s="323">
        <v>60.42</v>
      </c>
      <c r="T53" s="323"/>
      <c r="U53" s="324">
        <v>5060</v>
      </c>
      <c r="V53" s="312">
        <f>VLOOKUP($U53,计算辅助页面!$Z$5:$AM$26,COLUMN()-20,0)</f>
        <v>8300</v>
      </c>
      <c r="W53" s="312">
        <f>VLOOKUP($U53,计算辅助页面!$Z$5:$AM$26,COLUMN()-20,0)</f>
        <v>13200</v>
      </c>
      <c r="X53" s="307">
        <f>VLOOKUP($U53,计算辅助页面!$Z$5:$AM$26,COLUMN()-20,0)</f>
        <v>19800</v>
      </c>
      <c r="Y53" s="307">
        <f>VLOOKUP($U53,计算辅助页面!$Z$5:$AM$26,COLUMN()-20,0)</f>
        <v>28600</v>
      </c>
      <c r="Z53" s="313">
        <f>VLOOKUP($U53,计算辅助页面!$Z$5:$AM$26,COLUMN()-20,0)</f>
        <v>40000</v>
      </c>
      <c r="AA53" s="307">
        <f>VLOOKUP($U53,计算辅助页面!$Z$5:$AM$26,COLUMN()-20,0)</f>
        <v>56000</v>
      </c>
      <c r="AB53" s="307">
        <f>VLOOKUP($U53,计算辅助页面!$Z$5:$AM$26,COLUMN()-20,0)</f>
        <v>78500</v>
      </c>
      <c r="AC53" s="307">
        <f>VLOOKUP($U53,计算辅助页面!$Z$5:$AM$26,COLUMN()-20,0)</f>
        <v>110000</v>
      </c>
      <c r="AD53" s="307">
        <f>VLOOKUP($U53,计算辅助页面!$Z$5:$AM$26,COLUMN()-20,0)</f>
        <v>154000</v>
      </c>
      <c r="AE53" s="307">
        <f>VLOOKUP($U53,计算辅助页面!$Z$5:$AM$26,COLUMN()-20,0)</f>
        <v>215000</v>
      </c>
      <c r="AF53" s="307" t="str">
        <f>VLOOKUP($U53,计算辅助页面!$Z$5:$AM$26,COLUMN()-20,0)</f>
        <v>×</v>
      </c>
      <c r="AG53" s="307" t="str">
        <f>VLOOKUP($U53,计算辅助页面!$Z$5:$AM$26,COLUMN()-20,0)</f>
        <v>×</v>
      </c>
      <c r="AH53" s="304">
        <f>VLOOKUP($U53,计算辅助页面!$Z$5:$AM$26,COLUMN()-20,0)</f>
        <v>2913840</v>
      </c>
      <c r="AI53" s="314">
        <v>30000</v>
      </c>
      <c r="AJ53" s="315">
        <f>VLOOKUP(D53&amp;E53,计算辅助页面!$V$5:$Y$18,2,0)</f>
        <v>6</v>
      </c>
      <c r="AK53" s="316">
        <f t="shared" ref="AK53" si="188">IF(AI53,2*AI53,"")</f>
        <v>60000</v>
      </c>
      <c r="AL53" s="316">
        <f>VLOOKUP(D53&amp;E53,计算辅助页面!$V$5:$Y$18,3,0)</f>
        <v>3</v>
      </c>
      <c r="AM53" s="317">
        <f t="shared" ref="AM53" si="189">IF(AN53="×",AN53,IF(AI53,6*AI53,""))</f>
        <v>180000</v>
      </c>
      <c r="AN53" s="317">
        <f>VLOOKUP(D53&amp;E53,计算辅助页面!$V$5:$Y$18,4,0)</f>
        <v>1</v>
      </c>
      <c r="AO53" s="304">
        <f t="shared" ref="AO53" si="190">IF(AI53,IF(AN53="×",4*(AI53*AJ53+AK53*AL53),4*(AI53*AJ53+AK53*AL53+AM53*AN53)),"")</f>
        <v>2160000</v>
      </c>
      <c r="AP53" s="318">
        <f t="shared" ref="AP53" si="191">IF(AND(AH53,AO53),AO53+AH53,"")</f>
        <v>5073840</v>
      </c>
      <c r="AQ53" s="288" t="s">
        <v>592</v>
      </c>
      <c r="AR53" s="289" t="str">
        <f t="shared" si="139"/>
        <v>XKR-S GT</v>
      </c>
      <c r="AS53" s="290" t="s">
        <v>1817</v>
      </c>
      <c r="AT53" s="291" t="s">
        <v>1799</v>
      </c>
      <c r="AU53" s="328" t="s">
        <v>702</v>
      </c>
      <c r="AZ53" s="292" t="s">
        <v>1173</v>
      </c>
      <c r="BP53" s="293"/>
      <c r="BQ53" s="293"/>
      <c r="BR53" s="293"/>
      <c r="BS53" s="293"/>
      <c r="BT53" s="293"/>
      <c r="BU53" s="293"/>
      <c r="BV53" s="293"/>
      <c r="BW53" s="293"/>
      <c r="BX53" s="293"/>
      <c r="BY53" s="293"/>
      <c r="BZ53" s="293"/>
      <c r="CA53" s="293"/>
      <c r="CB53" s="293">
        <v>1</v>
      </c>
      <c r="CC53" s="293"/>
      <c r="CD53" s="293"/>
      <c r="CE53" s="293"/>
      <c r="CF53" s="293"/>
      <c r="CG53" s="293"/>
      <c r="CH53" s="293"/>
      <c r="CI53" s="293"/>
      <c r="CJ53" s="294" t="s">
        <v>1823</v>
      </c>
      <c r="CK53" s="294"/>
      <c r="CL53" s="294"/>
      <c r="CM53" s="294"/>
      <c r="CN53" s="294"/>
      <c r="CO53" s="295"/>
      <c r="CP53" s="295"/>
      <c r="CQ53" s="295"/>
      <c r="CR53" s="296"/>
      <c r="CS53" s="297"/>
      <c r="CT53" s="297"/>
      <c r="CU53" s="297"/>
      <c r="CV53" s="297"/>
      <c r="CW53" s="297"/>
      <c r="CX53" s="297"/>
      <c r="CY53" s="297"/>
      <c r="CZ53" s="297"/>
      <c r="DA53" s="297"/>
      <c r="DB53" s="295"/>
      <c r="DC53" s="295"/>
      <c r="DD53" s="295"/>
      <c r="DE53" s="295"/>
    </row>
    <row r="54" spans="1:109" ht="21" customHeight="1" thickBot="1">
      <c r="A54" s="299">
        <v>52</v>
      </c>
      <c r="B54" s="319" t="s">
        <v>958</v>
      </c>
      <c r="C54" s="301" t="s">
        <v>959</v>
      </c>
      <c r="D54" s="302" t="s">
        <v>151</v>
      </c>
      <c r="E54" s="303" t="s">
        <v>45</v>
      </c>
      <c r="F54" s="327"/>
      <c r="G54" s="328"/>
      <c r="H54" s="306">
        <v>50</v>
      </c>
      <c r="I54" s="306">
        <v>29</v>
      </c>
      <c r="J54" s="306">
        <v>38</v>
      </c>
      <c r="K54" s="306">
        <v>48</v>
      </c>
      <c r="L54" s="306" t="s">
        <v>59</v>
      </c>
      <c r="M54" s="306" t="s">
        <v>59</v>
      </c>
      <c r="N54" s="307">
        <f t="shared" si="0"/>
        <v>165</v>
      </c>
      <c r="O54" s="321">
        <v>2735</v>
      </c>
      <c r="P54" s="322">
        <v>313</v>
      </c>
      <c r="Q54" s="323">
        <v>80.12</v>
      </c>
      <c r="R54" s="323">
        <v>57.28</v>
      </c>
      <c r="S54" s="323">
        <v>62.51</v>
      </c>
      <c r="T54" s="323"/>
      <c r="U54" s="324">
        <v>5060</v>
      </c>
      <c r="V54" s="312">
        <f>VLOOKUP($U54,计算辅助页面!$Z$5:$AM$26,COLUMN()-20,0)</f>
        <v>8300</v>
      </c>
      <c r="W54" s="312">
        <f>VLOOKUP($U54,计算辅助页面!$Z$5:$AM$26,COLUMN()-20,0)</f>
        <v>13200</v>
      </c>
      <c r="X54" s="307">
        <f>VLOOKUP($U54,计算辅助页面!$Z$5:$AM$26,COLUMN()-20,0)</f>
        <v>19800</v>
      </c>
      <c r="Y54" s="307">
        <f>VLOOKUP($U54,计算辅助页面!$Z$5:$AM$26,COLUMN()-20,0)</f>
        <v>28600</v>
      </c>
      <c r="Z54" s="313">
        <f>VLOOKUP($U54,计算辅助页面!$Z$5:$AM$26,COLUMN()-20,0)</f>
        <v>40000</v>
      </c>
      <c r="AA54" s="307">
        <f>VLOOKUP($U54,计算辅助页面!$Z$5:$AM$26,COLUMN()-20,0)</f>
        <v>56000</v>
      </c>
      <c r="AB54" s="307">
        <f>VLOOKUP($U54,计算辅助页面!$Z$5:$AM$26,COLUMN()-20,0)</f>
        <v>78500</v>
      </c>
      <c r="AC54" s="307">
        <f>VLOOKUP($U54,计算辅助页面!$Z$5:$AM$26,COLUMN()-20,0)</f>
        <v>110000</v>
      </c>
      <c r="AD54" s="307">
        <f>VLOOKUP($U54,计算辅助页面!$Z$5:$AM$26,COLUMN()-20,0)</f>
        <v>154000</v>
      </c>
      <c r="AE54" s="307">
        <f>VLOOKUP($U54,计算辅助页面!$Z$5:$AM$26,COLUMN()-20,0)</f>
        <v>215000</v>
      </c>
      <c r="AF54" s="307" t="str">
        <f>VLOOKUP($U54,计算辅助页面!$Z$5:$AM$26,COLUMN()-20,0)</f>
        <v>×</v>
      </c>
      <c r="AG54" s="307" t="str">
        <f>VLOOKUP($U54,计算辅助页面!$Z$5:$AM$26,COLUMN()-20,0)</f>
        <v>×</v>
      </c>
      <c r="AH54" s="304">
        <f>VLOOKUP($U54,计算辅助页面!$Z$5:$AM$26,COLUMN()-20,0)</f>
        <v>2913840</v>
      </c>
      <c r="AI54" s="314">
        <v>30000</v>
      </c>
      <c r="AJ54" s="315">
        <f>VLOOKUP(D54&amp;E54,计算辅助页面!$V$5:$Y$18,2,0)</f>
        <v>6</v>
      </c>
      <c r="AK54" s="316">
        <f t="shared" si="144"/>
        <v>60000</v>
      </c>
      <c r="AL54" s="316">
        <f>VLOOKUP(D54&amp;E54,计算辅助页面!$V$5:$Y$18,3,0)</f>
        <v>3</v>
      </c>
      <c r="AM54" s="317">
        <f t="shared" si="145"/>
        <v>180000</v>
      </c>
      <c r="AN54" s="317">
        <f>VLOOKUP(D54&amp;E54,计算辅助页面!$V$5:$Y$18,4,0)</f>
        <v>1</v>
      </c>
      <c r="AO54" s="304">
        <f t="shared" si="146"/>
        <v>2160000</v>
      </c>
      <c r="AP54" s="318">
        <f t="shared" si="147"/>
        <v>5073840</v>
      </c>
      <c r="AQ54" s="288" t="s">
        <v>566</v>
      </c>
      <c r="AR54" s="289" t="str">
        <f t="shared" si="139"/>
        <v>V12 Speedster</v>
      </c>
      <c r="AS54" s="290" t="s">
        <v>945</v>
      </c>
      <c r="AT54" s="291" t="s">
        <v>960</v>
      </c>
      <c r="AU54" s="328" t="s">
        <v>702</v>
      </c>
      <c r="AV54" s="292">
        <v>42</v>
      </c>
      <c r="AW54" s="292">
        <v>326</v>
      </c>
      <c r="AY54" s="292">
        <v>415</v>
      </c>
      <c r="AZ54" s="292" t="s">
        <v>1124</v>
      </c>
      <c r="BA54" s="477">
        <v>152</v>
      </c>
      <c r="BB54" s="476">
        <v>1.6</v>
      </c>
      <c r="BC54" s="472">
        <v>1.43</v>
      </c>
      <c r="BD54" s="472">
        <v>2.46</v>
      </c>
      <c r="BE54" s="472">
        <v>2.4300000000000002</v>
      </c>
      <c r="BF54" s="474">
        <f>BA54+O54</f>
        <v>2887</v>
      </c>
      <c r="BG54" s="476">
        <f t="shared" ref="BG54" si="192">BB54+P54</f>
        <v>314.60000000000002</v>
      </c>
      <c r="BH54" s="480">
        <f t="shared" ref="BH54" si="193">BC54+Q54</f>
        <v>81.550000000000011</v>
      </c>
      <c r="BI54" s="480">
        <f t="shared" ref="BI54" si="194">BD54+R54</f>
        <v>59.74</v>
      </c>
      <c r="BJ54" s="480">
        <f t="shared" ref="BJ54" si="195">BE54+S54</f>
        <v>64.94</v>
      </c>
      <c r="BK54" s="473">
        <f t="shared" si="10"/>
        <v>1.6000000000000227</v>
      </c>
      <c r="BL54" s="473">
        <f t="shared" si="11"/>
        <v>1.4300000000000068</v>
      </c>
      <c r="BM54" s="473">
        <f t="shared" si="12"/>
        <v>2.4600000000000009</v>
      </c>
      <c r="BN54" s="473">
        <f t="shared" si="13"/>
        <v>2.4299999999999997</v>
      </c>
      <c r="BO54" s="483">
        <v>13</v>
      </c>
      <c r="BP54" s="293"/>
      <c r="BQ54" s="293"/>
      <c r="BR54" s="293"/>
      <c r="BS54" s="293"/>
      <c r="BT54" s="293"/>
      <c r="BU54" s="293">
        <v>1</v>
      </c>
      <c r="BV54" s="293"/>
      <c r="BW54" s="293"/>
      <c r="BX54" s="293"/>
      <c r="BY54" s="293"/>
      <c r="BZ54" s="293"/>
      <c r="CA54" s="293"/>
      <c r="CB54" s="293"/>
      <c r="CC54" s="293"/>
      <c r="CD54" s="293"/>
      <c r="CE54" s="293"/>
      <c r="CF54" s="293"/>
      <c r="CG54" s="293" t="s">
        <v>1150</v>
      </c>
      <c r="CH54" s="293"/>
      <c r="CI54" s="293"/>
      <c r="CJ54" s="294" t="s">
        <v>1127</v>
      </c>
      <c r="CK54" s="294"/>
      <c r="CL54" s="294"/>
      <c r="CM54" s="294"/>
      <c r="CN54" s="294"/>
      <c r="CO54" s="295"/>
      <c r="CP54" s="295"/>
      <c r="CQ54" s="295"/>
      <c r="CR54" s="296"/>
      <c r="CS54" s="297"/>
      <c r="CT54" s="297"/>
      <c r="CU54" s="297"/>
      <c r="CV54" s="297"/>
      <c r="CW54" s="297"/>
      <c r="CX54" s="297"/>
      <c r="CY54" s="297"/>
      <c r="CZ54" s="297"/>
      <c r="DA54" s="297"/>
      <c r="DB54" s="295" t="s">
        <v>1773</v>
      </c>
      <c r="DC54" s="295">
        <v>2</v>
      </c>
      <c r="DD54" s="295"/>
      <c r="DE54" s="295"/>
    </row>
    <row r="55" spans="1:109" ht="21" customHeight="1">
      <c r="A55" s="268">
        <v>53</v>
      </c>
      <c r="B55" s="319" t="s">
        <v>1261</v>
      </c>
      <c r="C55" s="301" t="s">
        <v>1254</v>
      </c>
      <c r="D55" s="302" t="s">
        <v>151</v>
      </c>
      <c r="E55" s="303" t="s">
        <v>45</v>
      </c>
      <c r="F55" s="327"/>
      <c r="G55" s="328"/>
      <c r="H55" s="306">
        <v>50</v>
      </c>
      <c r="I55" s="306">
        <v>29</v>
      </c>
      <c r="J55" s="306">
        <v>38</v>
      </c>
      <c r="K55" s="306">
        <v>48</v>
      </c>
      <c r="L55" s="306" t="s">
        <v>59</v>
      </c>
      <c r="M55" s="306" t="s">
        <v>59</v>
      </c>
      <c r="N55" s="307">
        <f t="shared" si="0"/>
        <v>165</v>
      </c>
      <c r="O55" s="321">
        <v>2774</v>
      </c>
      <c r="P55" s="322">
        <v>300.3</v>
      </c>
      <c r="Q55" s="323">
        <v>85.42</v>
      </c>
      <c r="R55" s="323">
        <v>85.09</v>
      </c>
      <c r="S55" s="323">
        <v>62.77</v>
      </c>
      <c r="T55" s="323"/>
      <c r="U55" s="324">
        <v>5060</v>
      </c>
      <c r="V55" s="312">
        <f>VLOOKUP($U55,计算辅助页面!$Z$5:$AM$26,COLUMN()-20,0)</f>
        <v>8300</v>
      </c>
      <c r="W55" s="312">
        <f>VLOOKUP($U55,计算辅助页面!$Z$5:$AM$26,COLUMN()-20,0)</f>
        <v>13200</v>
      </c>
      <c r="X55" s="307">
        <f>VLOOKUP($U55,计算辅助页面!$Z$5:$AM$26,COLUMN()-20,0)</f>
        <v>19800</v>
      </c>
      <c r="Y55" s="307">
        <f>VLOOKUP($U55,计算辅助页面!$Z$5:$AM$26,COLUMN()-20,0)</f>
        <v>28600</v>
      </c>
      <c r="Z55" s="313">
        <f>VLOOKUP($U55,计算辅助页面!$Z$5:$AM$26,COLUMN()-20,0)</f>
        <v>40000</v>
      </c>
      <c r="AA55" s="307">
        <f>VLOOKUP($U55,计算辅助页面!$Z$5:$AM$26,COLUMN()-20,0)</f>
        <v>56000</v>
      </c>
      <c r="AB55" s="307">
        <f>VLOOKUP($U55,计算辅助页面!$Z$5:$AM$26,COLUMN()-20,0)</f>
        <v>78500</v>
      </c>
      <c r="AC55" s="307">
        <f>VLOOKUP($U55,计算辅助页面!$Z$5:$AM$26,COLUMN()-20,0)</f>
        <v>110000</v>
      </c>
      <c r="AD55" s="307">
        <f>VLOOKUP($U55,计算辅助页面!$Z$5:$AM$26,COLUMN()-20,0)</f>
        <v>154000</v>
      </c>
      <c r="AE55" s="307">
        <f>VLOOKUP($U55,计算辅助页面!$Z$5:$AM$26,COLUMN()-20,0)</f>
        <v>215000</v>
      </c>
      <c r="AF55" s="307" t="str">
        <f>VLOOKUP($U55,计算辅助页面!$Z$5:$AM$26,COLUMN()-20,0)</f>
        <v>×</v>
      </c>
      <c r="AG55" s="307" t="str">
        <f>VLOOKUP($U55,计算辅助页面!$Z$5:$AM$26,COLUMN()-20,0)</f>
        <v>×</v>
      </c>
      <c r="AH55" s="304">
        <f>VLOOKUP($U55,计算辅助页面!$Z$5:$AM$26,COLUMN()-20,0)</f>
        <v>2913840</v>
      </c>
      <c r="AI55" s="314">
        <v>30000</v>
      </c>
      <c r="AJ55" s="315">
        <f>VLOOKUP(D55&amp;E55,计算辅助页面!$V$5:$Y$18,2,0)</f>
        <v>6</v>
      </c>
      <c r="AK55" s="316">
        <f t="shared" si="144"/>
        <v>60000</v>
      </c>
      <c r="AL55" s="316">
        <f>VLOOKUP(D55&amp;E55,计算辅助页面!$V$5:$Y$18,3,0)</f>
        <v>3</v>
      </c>
      <c r="AM55" s="317">
        <f t="shared" si="145"/>
        <v>180000</v>
      </c>
      <c r="AN55" s="317">
        <f>VLOOKUP(D55&amp;E55,计算辅助页面!$V$5:$Y$18,4,0)</f>
        <v>1</v>
      </c>
      <c r="AO55" s="304">
        <f t="shared" si="146"/>
        <v>2160000</v>
      </c>
      <c r="AP55" s="318">
        <f t="shared" si="147"/>
        <v>5073840</v>
      </c>
      <c r="AQ55" s="288" t="s">
        <v>1255</v>
      </c>
      <c r="AR55" s="289" t="str">
        <f t="shared" si="139"/>
        <v>D8 GTO Individual Series</v>
      </c>
      <c r="AS55" s="290" t="s">
        <v>1240</v>
      </c>
      <c r="AT55" s="291" t="s">
        <v>1256</v>
      </c>
      <c r="AU55" s="328" t="s">
        <v>702</v>
      </c>
      <c r="AW55" s="292">
        <v>313</v>
      </c>
      <c r="AY55" s="292">
        <v>400</v>
      </c>
      <c r="AZ55" s="292" t="s">
        <v>1059</v>
      </c>
      <c r="BA55" s="477">
        <v>154</v>
      </c>
      <c r="BB55" s="476">
        <v>1.8</v>
      </c>
      <c r="BC55" s="472">
        <v>1.08</v>
      </c>
      <c r="BD55" s="472">
        <v>4</v>
      </c>
      <c r="BE55" s="472">
        <v>2.2000000000000002</v>
      </c>
      <c r="BF55" s="474">
        <f>BA55+O55</f>
        <v>2928</v>
      </c>
      <c r="BG55" s="476">
        <f t="shared" ref="BG55" si="196">BB55+P55</f>
        <v>302.10000000000002</v>
      </c>
      <c r="BH55" s="480">
        <f t="shared" ref="BH55" si="197">BC55+Q55</f>
        <v>86.5</v>
      </c>
      <c r="BI55" s="480">
        <f t="shared" ref="BI55" si="198">BD55+R55</f>
        <v>89.09</v>
      </c>
      <c r="BJ55" s="480">
        <f t="shared" ref="BJ55" si="199">BE55+S55</f>
        <v>64.97</v>
      </c>
      <c r="BK55" s="473">
        <f t="shared" si="10"/>
        <v>1.8000000000000114</v>
      </c>
      <c r="BL55" s="473">
        <f t="shared" si="11"/>
        <v>1.0799999999999983</v>
      </c>
      <c r="BM55" s="473">
        <f t="shared" si="12"/>
        <v>4</v>
      </c>
      <c r="BN55" s="473">
        <f t="shared" si="13"/>
        <v>2.1999999999999957</v>
      </c>
      <c r="BO55" s="483">
        <v>4</v>
      </c>
      <c r="BP55" s="293"/>
      <c r="BQ55" s="293"/>
      <c r="BR55" s="293"/>
      <c r="BS55" s="293"/>
      <c r="BT55" s="293"/>
      <c r="BU55" s="293"/>
      <c r="BV55" s="293">
        <v>1</v>
      </c>
      <c r="BW55" s="293"/>
      <c r="BX55" s="293"/>
      <c r="BY55" s="293"/>
      <c r="BZ55" s="293"/>
      <c r="CA55" s="293"/>
      <c r="CB55" s="293"/>
      <c r="CC55" s="293"/>
      <c r="CD55" s="293"/>
      <c r="CE55" s="293"/>
      <c r="CF55" s="293"/>
      <c r="CG55" s="293"/>
      <c r="CH55" s="293"/>
      <c r="CI55" s="293"/>
      <c r="CJ55" s="294" t="s">
        <v>1258</v>
      </c>
      <c r="CK55" s="294"/>
      <c r="CL55" s="294"/>
      <c r="CM55" s="294"/>
      <c r="CN55" s="294"/>
      <c r="CO55" s="295"/>
      <c r="CP55" s="295"/>
      <c r="CQ55" s="295"/>
      <c r="CR55" s="296"/>
      <c r="CS55" s="297"/>
      <c r="CT55" s="297"/>
      <c r="CU55" s="297"/>
      <c r="CV55" s="297"/>
      <c r="CW55" s="297"/>
      <c r="CX55" s="297"/>
      <c r="CY55" s="297"/>
      <c r="CZ55" s="297"/>
      <c r="DA55" s="297"/>
      <c r="DB55" s="295" t="s">
        <v>1773</v>
      </c>
      <c r="DC55" s="295">
        <v>2</v>
      </c>
      <c r="DD55" s="295"/>
      <c r="DE55" s="295"/>
    </row>
    <row r="56" spans="1:109" ht="21" customHeight="1" thickBot="1">
      <c r="A56" s="299">
        <v>54</v>
      </c>
      <c r="B56" s="319" t="s">
        <v>1964</v>
      </c>
      <c r="C56" s="301" t="s">
        <v>1965</v>
      </c>
      <c r="D56" s="302" t="s">
        <v>1966</v>
      </c>
      <c r="E56" s="303" t="s">
        <v>45</v>
      </c>
      <c r="F56" s="327"/>
      <c r="G56" s="328"/>
      <c r="H56" s="320">
        <v>20</v>
      </c>
      <c r="I56" s="320">
        <v>30</v>
      </c>
      <c r="J56" s="320">
        <v>40</v>
      </c>
      <c r="K56" s="320">
        <v>50</v>
      </c>
      <c r="L56" s="306" t="s">
        <v>59</v>
      </c>
      <c r="M56" s="306" t="s">
        <v>59</v>
      </c>
      <c r="N56" s="307">
        <f t="shared" ref="N56" si="200">IF(COUNTBLANK(H56:M56),"",SUM(H56:M56))</f>
        <v>140</v>
      </c>
      <c r="O56" s="321">
        <v>2796</v>
      </c>
      <c r="P56" s="322">
        <v>291.39999999999998</v>
      </c>
      <c r="Q56" s="323">
        <v>81.819999999999993</v>
      </c>
      <c r="R56" s="323">
        <v>81.42</v>
      </c>
      <c r="S56" s="323">
        <v>64.56</v>
      </c>
      <c r="T56" s="323"/>
      <c r="U56" s="324">
        <v>5060</v>
      </c>
      <c r="V56" s="312">
        <f>VLOOKUP($U56,计算辅助页面!$Z$5:$AM$26,COLUMN()-20,0)</f>
        <v>8300</v>
      </c>
      <c r="W56" s="312">
        <f>VLOOKUP($U56,计算辅助页面!$Z$5:$AM$26,COLUMN()-20,0)</f>
        <v>13200</v>
      </c>
      <c r="X56" s="307">
        <f>VLOOKUP($U56,计算辅助页面!$Z$5:$AM$26,COLUMN()-20,0)</f>
        <v>19800</v>
      </c>
      <c r="Y56" s="307">
        <f>VLOOKUP($U56,计算辅助页面!$Z$5:$AM$26,COLUMN()-20,0)</f>
        <v>28600</v>
      </c>
      <c r="Z56" s="313">
        <f>VLOOKUP($U56,计算辅助页面!$Z$5:$AM$26,COLUMN()-20,0)</f>
        <v>40000</v>
      </c>
      <c r="AA56" s="307">
        <f>VLOOKUP($U56,计算辅助页面!$Z$5:$AM$26,COLUMN()-20,0)</f>
        <v>56000</v>
      </c>
      <c r="AB56" s="307">
        <f>VLOOKUP($U56,计算辅助页面!$Z$5:$AM$26,COLUMN()-20,0)</f>
        <v>78500</v>
      </c>
      <c r="AC56" s="307">
        <f>VLOOKUP($U56,计算辅助页面!$Z$5:$AM$26,COLUMN()-20,0)</f>
        <v>110000</v>
      </c>
      <c r="AD56" s="307">
        <f>VLOOKUP($U56,计算辅助页面!$Z$5:$AM$26,COLUMN()-20,0)</f>
        <v>154000</v>
      </c>
      <c r="AE56" s="307">
        <f>VLOOKUP($U56,计算辅助页面!$Z$5:$AM$26,COLUMN()-20,0)</f>
        <v>215000</v>
      </c>
      <c r="AF56" s="307" t="str">
        <f>VLOOKUP($U56,计算辅助页面!$Z$5:$AM$26,COLUMN()-20,0)</f>
        <v>×</v>
      </c>
      <c r="AG56" s="307" t="str">
        <f>VLOOKUP($U56,计算辅助页面!$Z$5:$AM$26,COLUMN()-20,0)</f>
        <v>×</v>
      </c>
      <c r="AH56" s="304">
        <f>VLOOKUP($U56,计算辅助页面!$Z$5:$AM$26,COLUMN()-20,0)</f>
        <v>2913840</v>
      </c>
      <c r="AI56" s="314">
        <v>30000</v>
      </c>
      <c r="AJ56" s="315">
        <f>VLOOKUP(D56&amp;E56,计算辅助页面!$V$5:$Y$18,2,0)</f>
        <v>6</v>
      </c>
      <c r="AK56" s="316">
        <f t="shared" ref="AK56" si="201">IF(AI56,2*AI56,"")</f>
        <v>60000</v>
      </c>
      <c r="AL56" s="316">
        <f>VLOOKUP(D56&amp;E56,计算辅助页面!$V$5:$Y$18,3,0)</f>
        <v>3</v>
      </c>
      <c r="AM56" s="317">
        <f t="shared" ref="AM56" si="202">IF(AN56="×",AN56,IF(AI56,6*AI56,""))</f>
        <v>180000</v>
      </c>
      <c r="AN56" s="317">
        <f>VLOOKUP(D56&amp;E56,计算辅助页面!$V$5:$Y$18,4,0)</f>
        <v>1</v>
      </c>
      <c r="AO56" s="304">
        <f t="shared" ref="AO56" si="203">IF(AI56,IF(AN56="×",4*(AI56*AJ56+AK56*AL56),4*(AI56*AJ56+AK56*AL56+AM56*AN56)),"")</f>
        <v>2160000</v>
      </c>
      <c r="AP56" s="318">
        <f t="shared" ref="AP56" si="204">IF(AND(AH56,AO56),AO56+AH56,"")</f>
        <v>5073840</v>
      </c>
      <c r="AQ56" s="288" t="s">
        <v>1968</v>
      </c>
      <c r="AR56" s="289" t="str">
        <f t="shared" si="139"/>
        <v>DS Survolt</v>
      </c>
      <c r="AS56" s="290" t="s">
        <v>1996</v>
      </c>
      <c r="AT56" s="291" t="s">
        <v>1969</v>
      </c>
      <c r="AU56" s="328" t="s">
        <v>702</v>
      </c>
      <c r="AW56" s="292">
        <v>304</v>
      </c>
      <c r="AX56" s="292">
        <v>321</v>
      </c>
      <c r="AY56" s="292">
        <v>406</v>
      </c>
      <c r="AZ56" s="292" t="s">
        <v>1993</v>
      </c>
      <c r="BP56" s="293"/>
      <c r="BQ56" s="293"/>
      <c r="BR56" s="293"/>
      <c r="BS56" s="293"/>
      <c r="BT56" s="293"/>
      <c r="BU56" s="293"/>
      <c r="BV56" s="293"/>
      <c r="BW56" s="293"/>
      <c r="BX56" s="293"/>
      <c r="BY56" s="293"/>
      <c r="BZ56" s="293"/>
      <c r="CA56" s="293"/>
      <c r="CB56" s="293"/>
      <c r="CC56" s="293"/>
      <c r="CD56" s="293"/>
      <c r="CE56" s="293"/>
      <c r="CF56" s="293"/>
      <c r="CG56" s="293"/>
      <c r="CH56" s="293"/>
      <c r="CI56" s="293"/>
      <c r="CJ56" s="294"/>
      <c r="CK56" s="294"/>
      <c r="CL56" s="294"/>
      <c r="CM56" s="294"/>
      <c r="CN56" s="294"/>
      <c r="CO56" s="295"/>
      <c r="CP56" s="295"/>
      <c r="CQ56" s="295"/>
      <c r="CR56" s="296"/>
      <c r="CS56" s="297"/>
      <c r="CT56" s="297"/>
      <c r="CU56" s="297"/>
      <c r="CV56" s="297"/>
      <c r="CW56" s="297"/>
      <c r="CX56" s="297"/>
      <c r="CY56" s="297"/>
      <c r="CZ56" s="297"/>
      <c r="DA56" s="297"/>
      <c r="DB56" s="295"/>
      <c r="DC56" s="295"/>
      <c r="DD56" s="295"/>
      <c r="DE56" s="295"/>
    </row>
    <row r="57" spans="1:109" ht="21" customHeight="1">
      <c r="A57" s="268">
        <v>55</v>
      </c>
      <c r="B57" s="300" t="s">
        <v>20</v>
      </c>
      <c r="C57" s="301" t="s">
        <v>1722</v>
      </c>
      <c r="D57" s="302" t="s">
        <v>151</v>
      </c>
      <c r="E57" s="303" t="s">
        <v>45</v>
      </c>
      <c r="F57" s="304">
        <f>9-LEN(E57)-LEN(SUBSTITUTE(E57,"★",""))</f>
        <v>5</v>
      </c>
      <c r="G57" s="305" t="s">
        <v>63</v>
      </c>
      <c r="H57" s="306">
        <v>35</v>
      </c>
      <c r="I57" s="306">
        <v>15</v>
      </c>
      <c r="J57" s="306">
        <v>21</v>
      </c>
      <c r="K57" s="306">
        <v>32</v>
      </c>
      <c r="L57" s="306" t="s">
        <v>59</v>
      </c>
      <c r="M57" s="306" t="s">
        <v>59</v>
      </c>
      <c r="N57" s="307">
        <f t="shared" si="0"/>
        <v>103</v>
      </c>
      <c r="O57" s="308">
        <v>2816</v>
      </c>
      <c r="P57" s="309">
        <v>303.89999999999998</v>
      </c>
      <c r="Q57" s="310">
        <v>77.319999999999993</v>
      </c>
      <c r="R57" s="310">
        <v>86.2</v>
      </c>
      <c r="S57" s="310">
        <v>68.94</v>
      </c>
      <c r="T57" s="310">
        <v>8.9660000000000011</v>
      </c>
      <c r="U57" s="311">
        <v>2530</v>
      </c>
      <c r="V57" s="312">
        <f>VLOOKUP($U57,计算辅助页面!$Z$5:$AM$26,COLUMN()-20,0)</f>
        <v>4100</v>
      </c>
      <c r="W57" s="312">
        <f>VLOOKUP($U57,计算辅助页面!$Z$5:$AM$26,COLUMN()-20,0)</f>
        <v>6600</v>
      </c>
      <c r="X57" s="307">
        <f>VLOOKUP($U57,计算辅助页面!$Z$5:$AM$26,COLUMN()-20,0)</f>
        <v>9900</v>
      </c>
      <c r="Y57" s="307">
        <f>VLOOKUP($U57,计算辅助页面!$Z$5:$AM$26,COLUMN()-20,0)</f>
        <v>14300</v>
      </c>
      <c r="Z57" s="313">
        <f>VLOOKUP($U57,计算辅助页面!$Z$5:$AM$26,COLUMN()-20,0)</f>
        <v>20000</v>
      </c>
      <c r="AA57" s="307">
        <f>VLOOKUP($U57,计算辅助页面!$Z$5:$AM$26,COLUMN()-20,0)</f>
        <v>28000</v>
      </c>
      <c r="AB57" s="307">
        <f>VLOOKUP($U57,计算辅助页面!$Z$5:$AM$26,COLUMN()-20,0)</f>
        <v>39000</v>
      </c>
      <c r="AC57" s="307">
        <f>VLOOKUP($U57,计算辅助页面!$Z$5:$AM$26,COLUMN()-20,0)</f>
        <v>55000</v>
      </c>
      <c r="AD57" s="307">
        <f>VLOOKUP($U57,计算辅助页面!$Z$5:$AM$26,COLUMN()-20,0)</f>
        <v>77000</v>
      </c>
      <c r="AE57" s="307">
        <f>VLOOKUP($U57,计算辅助页面!$Z$5:$AM$26,COLUMN()-20,0)</f>
        <v>108000</v>
      </c>
      <c r="AF57" s="307" t="str">
        <f>VLOOKUP($U57,计算辅助页面!$Z$5:$AM$26,COLUMN()-20,0)</f>
        <v>×</v>
      </c>
      <c r="AG57" s="307" t="str">
        <f>VLOOKUP($U57,计算辅助页面!$Z$5:$AM$26,COLUMN()-20,0)</f>
        <v>×</v>
      </c>
      <c r="AH57" s="304">
        <f>VLOOKUP($U57,计算辅助页面!$Z$5:$AM$26,COLUMN()-20,0)</f>
        <v>1457720</v>
      </c>
      <c r="AI57" s="314">
        <v>15000</v>
      </c>
      <c r="AJ57" s="315">
        <f>VLOOKUP(D57&amp;E57,计算辅助页面!$V$5:$Y$18,2,0)</f>
        <v>6</v>
      </c>
      <c r="AK57" s="316">
        <f t="shared" si="144"/>
        <v>30000</v>
      </c>
      <c r="AL57" s="316">
        <f>VLOOKUP(D57&amp;E57,计算辅助页面!$V$5:$Y$18,3,0)</f>
        <v>3</v>
      </c>
      <c r="AM57" s="317">
        <f t="shared" si="145"/>
        <v>90000</v>
      </c>
      <c r="AN57" s="317">
        <f>VLOOKUP(D57&amp;E57,计算辅助页面!$V$5:$Y$18,4,0)</f>
        <v>1</v>
      </c>
      <c r="AO57" s="304">
        <f t="shared" si="146"/>
        <v>1080000</v>
      </c>
      <c r="AP57" s="318">
        <f t="shared" si="147"/>
        <v>2537720</v>
      </c>
      <c r="AQ57" s="288" t="s">
        <v>560</v>
      </c>
      <c r="AR57" s="289" t="str">
        <f t="shared" si="139"/>
        <v>Viper ACR</v>
      </c>
      <c r="AS57" s="290" t="s">
        <v>596</v>
      </c>
      <c r="AT57" s="291" t="s">
        <v>609</v>
      </c>
      <c r="AU57" s="328" t="s">
        <v>702</v>
      </c>
      <c r="AV57" s="292">
        <v>7</v>
      </c>
      <c r="AW57" s="292">
        <v>317</v>
      </c>
      <c r="AY57" s="292">
        <v>404</v>
      </c>
      <c r="AZ57" s="292" t="s">
        <v>1400</v>
      </c>
      <c r="BA57" s="477">
        <v>155</v>
      </c>
      <c r="BB57" s="476">
        <v>2.2999999999999998</v>
      </c>
      <c r="BC57" s="472">
        <v>1.08</v>
      </c>
      <c r="BD57" s="472">
        <v>3.73</v>
      </c>
      <c r="BE57" s="472">
        <v>2.21</v>
      </c>
      <c r="BF57" s="474">
        <f>BA57+O57</f>
        <v>2971</v>
      </c>
      <c r="BG57" s="476">
        <f t="shared" ref="BG57:BG58" si="205">BB57+P57</f>
        <v>306.2</v>
      </c>
      <c r="BH57" s="480">
        <f t="shared" ref="BH57:BH58" si="206">BC57+Q57</f>
        <v>78.399999999999991</v>
      </c>
      <c r="BI57" s="480">
        <f t="shared" ref="BI57:BI58" si="207">BD57+R57</f>
        <v>89.93</v>
      </c>
      <c r="BJ57" s="480">
        <f t="shared" ref="BJ57:BJ58" si="208">BE57+S57</f>
        <v>71.149999999999991</v>
      </c>
      <c r="BK57" s="473">
        <f t="shared" si="10"/>
        <v>2.3000000000000114</v>
      </c>
      <c r="BL57" s="473">
        <f t="shared" si="11"/>
        <v>1.0799999999999983</v>
      </c>
      <c r="BM57" s="473">
        <f t="shared" si="12"/>
        <v>3.730000000000004</v>
      </c>
      <c r="BN57" s="473">
        <f t="shared" si="13"/>
        <v>2.2099999999999937</v>
      </c>
      <c r="BO57" s="483">
        <v>7</v>
      </c>
      <c r="BP57" s="293"/>
      <c r="BQ57" s="293"/>
      <c r="BR57" s="293">
        <v>1</v>
      </c>
      <c r="BS57" s="293">
        <v>1</v>
      </c>
      <c r="BT57" s="293"/>
      <c r="BU57" s="293">
        <v>1</v>
      </c>
      <c r="BV57" s="293"/>
      <c r="BW57" s="293"/>
      <c r="BX57" s="293"/>
      <c r="BY57" s="293"/>
      <c r="BZ57" s="293"/>
      <c r="CA57" s="293"/>
      <c r="CB57" s="293"/>
      <c r="CC57" s="293"/>
      <c r="CD57" s="293"/>
      <c r="CE57" s="293"/>
      <c r="CF57" s="293"/>
      <c r="CG57" s="293"/>
      <c r="CH57" s="293"/>
      <c r="CI57" s="293">
        <v>1</v>
      </c>
      <c r="CJ57" s="294" t="s">
        <v>1426</v>
      </c>
      <c r="CK57" s="294"/>
      <c r="CL57" s="294"/>
      <c r="CM57" s="294"/>
      <c r="CN57" s="294"/>
      <c r="CO57" s="295"/>
      <c r="CP57" s="295"/>
      <c r="CQ57" s="295"/>
      <c r="CR57" s="296">
        <v>285</v>
      </c>
      <c r="CS57" s="297">
        <v>68.5</v>
      </c>
      <c r="CT57" s="297">
        <v>55.81</v>
      </c>
      <c r="CU57" s="297">
        <v>50.95</v>
      </c>
      <c r="CV57" s="297">
        <f>P57-CR57</f>
        <v>18.899999999999977</v>
      </c>
      <c r="CW57" s="297">
        <f>Q57-CS57</f>
        <v>8.8199999999999932</v>
      </c>
      <c r="CX57" s="297">
        <f>R57-CT57</f>
        <v>30.39</v>
      </c>
      <c r="CY57" s="297">
        <f>S57-CU57</f>
        <v>17.989999999999995</v>
      </c>
      <c r="CZ57" s="297">
        <f>SUM(CV57:CY57)</f>
        <v>76.099999999999966</v>
      </c>
      <c r="DA57" s="297">
        <f>0.32*(P57-CR57)+1.75*(Q57-CS57)+1.13*(R57-CT57)+1.28*(S57-CU57)</f>
        <v>78.850899999999967</v>
      </c>
      <c r="DB57" s="295" t="s">
        <v>1773</v>
      </c>
      <c r="DC57" s="295">
        <v>2</v>
      </c>
      <c r="DD57" s="295"/>
      <c r="DE57" s="295"/>
    </row>
    <row r="58" spans="1:109" ht="21" customHeight="1" thickBot="1">
      <c r="A58" s="299">
        <v>56</v>
      </c>
      <c r="B58" s="319" t="s">
        <v>1102</v>
      </c>
      <c r="C58" s="301" t="s">
        <v>1103</v>
      </c>
      <c r="D58" s="302" t="s">
        <v>151</v>
      </c>
      <c r="E58" s="303" t="s">
        <v>45</v>
      </c>
      <c r="F58" s="327"/>
      <c r="G58" s="328"/>
      <c r="H58" s="306">
        <v>50</v>
      </c>
      <c r="I58" s="306">
        <v>29</v>
      </c>
      <c r="J58" s="306">
        <v>38</v>
      </c>
      <c r="K58" s="306">
        <v>48</v>
      </c>
      <c r="L58" s="306" t="s">
        <v>59</v>
      </c>
      <c r="M58" s="306" t="s">
        <v>59</v>
      </c>
      <c r="N58" s="307">
        <f t="shared" si="0"/>
        <v>165</v>
      </c>
      <c r="O58" s="321">
        <v>2857</v>
      </c>
      <c r="P58" s="322">
        <v>314.60000000000002</v>
      </c>
      <c r="Q58" s="323">
        <v>81.62</v>
      </c>
      <c r="R58" s="323">
        <v>65.849999999999994</v>
      </c>
      <c r="S58" s="323">
        <v>62.99</v>
      </c>
      <c r="T58" s="323"/>
      <c r="U58" s="311">
        <v>5060</v>
      </c>
      <c r="V58" s="312">
        <f>VLOOKUP($U58,计算辅助页面!$Z$5:$AM$26,COLUMN()-20,0)</f>
        <v>8300</v>
      </c>
      <c r="W58" s="312">
        <f>VLOOKUP($U58,计算辅助页面!$Z$5:$AM$26,COLUMN()-20,0)</f>
        <v>13200</v>
      </c>
      <c r="X58" s="307">
        <f>VLOOKUP($U58,计算辅助页面!$Z$5:$AM$26,COLUMN()-20,0)</f>
        <v>19800</v>
      </c>
      <c r="Y58" s="307">
        <f>VLOOKUP($U58,计算辅助页面!$Z$5:$AM$26,COLUMN()-20,0)</f>
        <v>28600</v>
      </c>
      <c r="Z58" s="313">
        <f>VLOOKUP($U58,计算辅助页面!$Z$5:$AM$26,COLUMN()-20,0)</f>
        <v>40000</v>
      </c>
      <c r="AA58" s="307">
        <f>VLOOKUP($U58,计算辅助页面!$Z$5:$AM$26,COLUMN()-20,0)</f>
        <v>56000</v>
      </c>
      <c r="AB58" s="307">
        <f>VLOOKUP($U58,计算辅助页面!$Z$5:$AM$26,COLUMN()-20,0)</f>
        <v>78500</v>
      </c>
      <c r="AC58" s="307">
        <f>VLOOKUP($U58,计算辅助页面!$Z$5:$AM$26,COLUMN()-20,0)</f>
        <v>110000</v>
      </c>
      <c r="AD58" s="307">
        <f>VLOOKUP($U58,计算辅助页面!$Z$5:$AM$26,COLUMN()-20,0)</f>
        <v>154000</v>
      </c>
      <c r="AE58" s="307">
        <f>VLOOKUP($U58,计算辅助页面!$Z$5:$AM$26,COLUMN()-20,0)</f>
        <v>215000</v>
      </c>
      <c r="AF58" s="307" t="str">
        <f>VLOOKUP($U58,计算辅助页面!$Z$5:$AM$26,COLUMN()-20,0)</f>
        <v>×</v>
      </c>
      <c r="AG58" s="307" t="str">
        <f>VLOOKUP($U58,计算辅助页面!$Z$5:$AM$26,COLUMN()-20,0)</f>
        <v>×</v>
      </c>
      <c r="AH58" s="304">
        <f>VLOOKUP($U58,计算辅助页面!$Z$5:$AM$26,COLUMN()-20,0)</f>
        <v>2913840</v>
      </c>
      <c r="AI58" s="314">
        <v>30000</v>
      </c>
      <c r="AJ58" s="315">
        <f>VLOOKUP(D58&amp;E58,计算辅助页面!$V$5:$Y$18,2,0)</f>
        <v>6</v>
      </c>
      <c r="AK58" s="316">
        <f t="shared" si="144"/>
        <v>60000</v>
      </c>
      <c r="AL58" s="316">
        <f>VLOOKUP(D58&amp;E58,计算辅助页面!$V$5:$Y$18,3,0)</f>
        <v>3</v>
      </c>
      <c r="AM58" s="317">
        <f t="shared" si="145"/>
        <v>180000</v>
      </c>
      <c r="AN58" s="317">
        <f>VLOOKUP(D58&amp;E58,计算辅助页面!$V$5:$Y$18,4,0)</f>
        <v>1</v>
      </c>
      <c r="AO58" s="304">
        <f t="shared" si="146"/>
        <v>2160000</v>
      </c>
      <c r="AP58" s="318">
        <f t="shared" si="147"/>
        <v>5073840</v>
      </c>
      <c r="AQ58" s="288" t="s">
        <v>1104</v>
      </c>
      <c r="AR58" s="289" t="str">
        <f t="shared" si="139"/>
        <v>MK X Nagari 500</v>
      </c>
      <c r="AS58" s="290" t="s">
        <v>1105</v>
      </c>
      <c r="AT58" s="291" t="s">
        <v>1106</v>
      </c>
      <c r="AU58" s="328" t="s">
        <v>702</v>
      </c>
      <c r="AV58" s="292">
        <v>43</v>
      </c>
      <c r="AW58" s="292">
        <v>328</v>
      </c>
      <c r="AY58" s="292">
        <v>418</v>
      </c>
      <c r="AZ58" s="292" t="s">
        <v>1124</v>
      </c>
      <c r="BA58" s="477">
        <v>156</v>
      </c>
      <c r="BB58" s="476">
        <v>1.8</v>
      </c>
      <c r="BC58" s="472">
        <v>1.06</v>
      </c>
      <c r="BD58" s="472">
        <v>2.67</v>
      </c>
      <c r="BE58" s="472">
        <v>3.16</v>
      </c>
      <c r="BF58" s="474">
        <f>BA58+O58</f>
        <v>3013</v>
      </c>
      <c r="BG58" s="476">
        <f t="shared" si="205"/>
        <v>316.40000000000003</v>
      </c>
      <c r="BH58" s="480">
        <f t="shared" si="206"/>
        <v>82.68</v>
      </c>
      <c r="BI58" s="480">
        <f t="shared" si="207"/>
        <v>68.52</v>
      </c>
      <c r="BJ58" s="480">
        <f t="shared" si="208"/>
        <v>66.150000000000006</v>
      </c>
      <c r="BK58" s="473">
        <f t="shared" si="10"/>
        <v>1.8000000000000114</v>
      </c>
      <c r="BL58" s="473">
        <f t="shared" si="11"/>
        <v>1.0600000000000023</v>
      </c>
      <c r="BM58" s="473">
        <f t="shared" si="12"/>
        <v>2.6700000000000017</v>
      </c>
      <c r="BN58" s="473">
        <f t="shared" si="13"/>
        <v>3.1600000000000037</v>
      </c>
      <c r="BO58" s="483">
        <v>13</v>
      </c>
      <c r="BP58" s="293"/>
      <c r="BQ58" s="293"/>
      <c r="BR58" s="293"/>
      <c r="BS58" s="293"/>
      <c r="BT58" s="293"/>
      <c r="BU58" s="293">
        <v>1</v>
      </c>
      <c r="BV58" s="293"/>
      <c r="BW58" s="293"/>
      <c r="BX58" s="293"/>
      <c r="BY58" s="293"/>
      <c r="BZ58" s="293"/>
      <c r="CA58" s="293"/>
      <c r="CB58" s="293"/>
      <c r="CC58" s="293"/>
      <c r="CD58" s="293"/>
      <c r="CE58" s="293"/>
      <c r="CF58" s="293"/>
      <c r="CG58" s="293"/>
      <c r="CH58" s="293"/>
      <c r="CI58" s="293"/>
      <c r="CJ58" s="294"/>
      <c r="CK58" s="294"/>
      <c r="CL58" s="294"/>
      <c r="CM58" s="294"/>
      <c r="CN58" s="294"/>
      <c r="CO58" s="295"/>
      <c r="CP58" s="295"/>
      <c r="CQ58" s="295"/>
      <c r="CR58" s="296"/>
      <c r="CS58" s="297"/>
      <c r="CT58" s="297"/>
      <c r="CU58" s="297"/>
      <c r="CV58" s="297"/>
      <c r="CW58" s="297"/>
      <c r="CX58" s="297"/>
      <c r="CY58" s="297"/>
      <c r="CZ58" s="297"/>
      <c r="DA58" s="297"/>
      <c r="DB58" s="295"/>
      <c r="DC58" s="295"/>
      <c r="DD58" s="295"/>
      <c r="DE58" s="295"/>
    </row>
    <row r="59" spans="1:109" ht="21" customHeight="1">
      <c r="A59" s="268">
        <v>57</v>
      </c>
      <c r="B59" s="319" t="s">
        <v>392</v>
      </c>
      <c r="C59" s="301" t="s">
        <v>739</v>
      </c>
      <c r="D59" s="302" t="s">
        <v>151</v>
      </c>
      <c r="E59" s="303" t="s">
        <v>45</v>
      </c>
      <c r="F59" s="304">
        <f>9-LEN(E59)-LEN(SUBSTITUTE(E59,"★",""))</f>
        <v>5</v>
      </c>
      <c r="G59" s="305" t="s">
        <v>62</v>
      </c>
      <c r="H59" s="306">
        <v>50</v>
      </c>
      <c r="I59" s="306">
        <v>29</v>
      </c>
      <c r="J59" s="306">
        <v>38</v>
      </c>
      <c r="K59" s="306">
        <v>48</v>
      </c>
      <c r="L59" s="306" t="s">
        <v>59</v>
      </c>
      <c r="M59" s="306" t="s">
        <v>59</v>
      </c>
      <c r="N59" s="307">
        <f t="shared" si="0"/>
        <v>165</v>
      </c>
      <c r="O59" s="321">
        <v>2909</v>
      </c>
      <c r="P59" s="322">
        <v>321.7</v>
      </c>
      <c r="Q59" s="323">
        <v>75.319999999999993</v>
      </c>
      <c r="R59" s="323">
        <v>69.599999999999994</v>
      </c>
      <c r="S59" s="323">
        <v>66.63</v>
      </c>
      <c r="T59" s="323">
        <v>7.7</v>
      </c>
      <c r="U59" s="311">
        <v>5060</v>
      </c>
      <c r="V59" s="312">
        <f>VLOOKUP($U59,计算辅助页面!$Z$5:$AM$26,COLUMN()-20,0)</f>
        <v>8300</v>
      </c>
      <c r="W59" s="312">
        <f>VLOOKUP($U59,计算辅助页面!$Z$5:$AM$26,COLUMN()-20,0)</f>
        <v>13200</v>
      </c>
      <c r="X59" s="307">
        <f>VLOOKUP($U59,计算辅助页面!$Z$5:$AM$26,COLUMN()-20,0)</f>
        <v>19800</v>
      </c>
      <c r="Y59" s="307">
        <f>VLOOKUP($U59,计算辅助页面!$Z$5:$AM$26,COLUMN()-20,0)</f>
        <v>28600</v>
      </c>
      <c r="Z59" s="313">
        <f>VLOOKUP($U59,计算辅助页面!$Z$5:$AM$26,COLUMN()-20,0)</f>
        <v>40000</v>
      </c>
      <c r="AA59" s="307">
        <f>VLOOKUP($U59,计算辅助页面!$Z$5:$AM$26,COLUMN()-20,0)</f>
        <v>56000</v>
      </c>
      <c r="AB59" s="307">
        <f>VLOOKUP($U59,计算辅助页面!$Z$5:$AM$26,COLUMN()-20,0)</f>
        <v>78500</v>
      </c>
      <c r="AC59" s="307">
        <f>VLOOKUP($U59,计算辅助页面!$Z$5:$AM$26,COLUMN()-20,0)</f>
        <v>110000</v>
      </c>
      <c r="AD59" s="307">
        <f>VLOOKUP($U59,计算辅助页面!$Z$5:$AM$26,COLUMN()-20,0)</f>
        <v>154000</v>
      </c>
      <c r="AE59" s="307">
        <f>VLOOKUP($U59,计算辅助页面!$Z$5:$AM$26,COLUMN()-20,0)</f>
        <v>215000</v>
      </c>
      <c r="AF59" s="307" t="str">
        <f>VLOOKUP($U59,计算辅助页面!$Z$5:$AM$26,COLUMN()-20,0)</f>
        <v>×</v>
      </c>
      <c r="AG59" s="307" t="str">
        <f>VLOOKUP($U59,计算辅助页面!$Z$5:$AM$26,COLUMN()-20,0)</f>
        <v>×</v>
      </c>
      <c r="AH59" s="304">
        <f>VLOOKUP($U59,计算辅助页面!$Z$5:$AM$26,COLUMN()-20,0)</f>
        <v>2913840</v>
      </c>
      <c r="AI59" s="314">
        <v>30000</v>
      </c>
      <c r="AJ59" s="315">
        <f>VLOOKUP(D59&amp;E59,计算辅助页面!$V$5:$Y$18,2,0)</f>
        <v>6</v>
      </c>
      <c r="AK59" s="316">
        <f t="shared" si="144"/>
        <v>60000</v>
      </c>
      <c r="AL59" s="316">
        <f>VLOOKUP(D59&amp;E59,计算辅助页面!$V$5:$Y$18,3,0)</f>
        <v>3</v>
      </c>
      <c r="AM59" s="317">
        <f t="shared" si="145"/>
        <v>180000</v>
      </c>
      <c r="AN59" s="317">
        <f>VLOOKUP(D59&amp;E59,计算辅助页面!$V$5:$Y$18,4,0)</f>
        <v>1</v>
      </c>
      <c r="AO59" s="304">
        <f t="shared" si="146"/>
        <v>2160000</v>
      </c>
      <c r="AP59" s="318">
        <f t="shared" si="147"/>
        <v>5073840</v>
      </c>
      <c r="AQ59" s="288" t="s">
        <v>563</v>
      </c>
      <c r="AR59" s="289" t="str">
        <f t="shared" si="139"/>
        <v>Shelby GR-1</v>
      </c>
      <c r="AS59" s="290" t="s">
        <v>917</v>
      </c>
      <c r="AT59" s="291" t="s">
        <v>616</v>
      </c>
      <c r="AU59" s="328" t="s">
        <v>702</v>
      </c>
      <c r="AV59" s="292">
        <v>42</v>
      </c>
      <c r="AW59" s="292">
        <v>335</v>
      </c>
      <c r="AY59" s="292">
        <v>429</v>
      </c>
      <c r="AZ59" s="292" t="s">
        <v>1405</v>
      </c>
      <c r="BA59" s="477">
        <v>158</v>
      </c>
      <c r="BB59" s="476">
        <v>2.1</v>
      </c>
      <c r="BC59" s="472">
        <v>1.28</v>
      </c>
      <c r="BD59" s="472">
        <v>2.2200000000000002</v>
      </c>
      <c r="BE59" s="472">
        <v>2.5299999999999998</v>
      </c>
      <c r="BF59" s="474">
        <f t="shared" ref="BF59:BF68" si="209">BA59+O59</f>
        <v>3067</v>
      </c>
      <c r="BG59" s="476">
        <f t="shared" ref="BG59:BG62" si="210">BB59+P59</f>
        <v>323.8</v>
      </c>
      <c r="BH59" s="480">
        <f t="shared" ref="BH59:BH62" si="211">BC59+Q59</f>
        <v>76.599999999999994</v>
      </c>
      <c r="BI59" s="480">
        <f t="shared" ref="BI59:BI62" si="212">BD59+R59</f>
        <v>71.819999999999993</v>
      </c>
      <c r="BJ59" s="480">
        <f t="shared" ref="BJ59:BJ62" si="213">BE59+S59</f>
        <v>69.16</v>
      </c>
      <c r="BK59" s="473">
        <f t="shared" si="10"/>
        <v>2.1000000000000227</v>
      </c>
      <c r="BL59" s="473">
        <f t="shared" si="11"/>
        <v>1.2800000000000011</v>
      </c>
      <c r="BM59" s="473">
        <f t="shared" si="12"/>
        <v>2.2199999999999989</v>
      </c>
      <c r="BN59" s="473">
        <f t="shared" si="13"/>
        <v>2.5300000000000011</v>
      </c>
      <c r="BO59" s="483">
        <v>7</v>
      </c>
      <c r="BP59" s="293"/>
      <c r="BQ59" s="293"/>
      <c r="BR59" s="293"/>
      <c r="BS59" s="293">
        <v>1</v>
      </c>
      <c r="BT59" s="293"/>
      <c r="BU59" s="293"/>
      <c r="BV59" s="293"/>
      <c r="BW59" s="293"/>
      <c r="BX59" s="293"/>
      <c r="BY59" s="293"/>
      <c r="BZ59" s="293"/>
      <c r="CA59" s="293"/>
      <c r="CB59" s="293"/>
      <c r="CC59" s="293"/>
      <c r="CD59" s="293"/>
      <c r="CE59" s="293"/>
      <c r="CF59" s="293"/>
      <c r="CG59" s="293"/>
      <c r="CH59" s="293"/>
      <c r="CI59" s="293">
        <v>1</v>
      </c>
      <c r="CJ59" s="294" t="s">
        <v>1427</v>
      </c>
      <c r="CK59" s="294"/>
      <c r="CL59" s="294"/>
      <c r="CM59" s="294"/>
      <c r="CN59" s="294"/>
      <c r="CO59" s="295">
        <v>1</v>
      </c>
      <c r="CP59" s="295"/>
      <c r="CQ59" s="295"/>
      <c r="CR59" s="296">
        <v>305</v>
      </c>
      <c r="CS59" s="297">
        <v>64.900000000000006</v>
      </c>
      <c r="CT59" s="297">
        <v>51.53</v>
      </c>
      <c r="CU59" s="297">
        <v>45.98</v>
      </c>
      <c r="CV59" s="297">
        <f t="shared" ref="CV59:CY62" si="214">P59-CR59</f>
        <v>16.699999999999989</v>
      </c>
      <c r="CW59" s="297">
        <f t="shared" si="214"/>
        <v>10.419999999999987</v>
      </c>
      <c r="CX59" s="297">
        <f t="shared" si="214"/>
        <v>18.069999999999993</v>
      </c>
      <c r="CY59" s="297">
        <f t="shared" si="214"/>
        <v>20.65</v>
      </c>
      <c r="CZ59" s="297">
        <f>SUM(CV59:CY59)</f>
        <v>65.839999999999975</v>
      </c>
      <c r="DA59" s="297">
        <f>0.32*(P59-CR59)+1.75*(Q59-CS59)+1.13*(R59-CT59)+1.28*(S59-CU59)</f>
        <v>70.430099999999968</v>
      </c>
      <c r="DB59" s="295" t="s">
        <v>1773</v>
      </c>
      <c r="DC59" s="295">
        <v>2</v>
      </c>
      <c r="DD59" s="295"/>
      <c r="DE59" s="295"/>
    </row>
    <row r="60" spans="1:109" ht="21" customHeight="1" thickBot="1">
      <c r="A60" s="299">
        <v>58</v>
      </c>
      <c r="B60" s="300" t="s">
        <v>21</v>
      </c>
      <c r="C60" s="301" t="s">
        <v>1744</v>
      </c>
      <c r="D60" s="302" t="s">
        <v>151</v>
      </c>
      <c r="E60" s="303" t="s">
        <v>45</v>
      </c>
      <c r="F60" s="304">
        <f>9-LEN(E60)-LEN(SUBSTITUTE(E60,"★",""))</f>
        <v>5</v>
      </c>
      <c r="G60" s="305" t="s">
        <v>62</v>
      </c>
      <c r="H60" s="306">
        <v>35</v>
      </c>
      <c r="I60" s="306">
        <v>15</v>
      </c>
      <c r="J60" s="306">
        <v>21</v>
      </c>
      <c r="K60" s="306">
        <v>32</v>
      </c>
      <c r="L60" s="306" t="s">
        <v>59</v>
      </c>
      <c r="M60" s="306" t="s">
        <v>59</v>
      </c>
      <c r="N60" s="307">
        <f t="shared" si="0"/>
        <v>103</v>
      </c>
      <c r="O60" s="308">
        <v>3003</v>
      </c>
      <c r="P60" s="309">
        <v>316.3</v>
      </c>
      <c r="Q60" s="310">
        <v>78.22</v>
      </c>
      <c r="R60" s="310">
        <v>86.05</v>
      </c>
      <c r="S60" s="310">
        <v>58.34</v>
      </c>
      <c r="T60" s="310"/>
      <c r="U60" s="311">
        <v>2530</v>
      </c>
      <c r="V60" s="312">
        <f>VLOOKUP($U60,计算辅助页面!$Z$5:$AM$26,COLUMN()-20,0)</f>
        <v>4100</v>
      </c>
      <c r="W60" s="312">
        <f>VLOOKUP($U60,计算辅助页面!$Z$5:$AM$26,COLUMN()-20,0)</f>
        <v>6600</v>
      </c>
      <c r="X60" s="307">
        <f>VLOOKUP($U60,计算辅助页面!$Z$5:$AM$26,COLUMN()-20,0)</f>
        <v>9900</v>
      </c>
      <c r="Y60" s="307">
        <f>VLOOKUP($U60,计算辅助页面!$Z$5:$AM$26,COLUMN()-20,0)</f>
        <v>14300</v>
      </c>
      <c r="Z60" s="313">
        <f>VLOOKUP($U60,计算辅助页面!$Z$5:$AM$26,COLUMN()-20,0)</f>
        <v>20000</v>
      </c>
      <c r="AA60" s="307">
        <f>VLOOKUP($U60,计算辅助页面!$Z$5:$AM$26,COLUMN()-20,0)</f>
        <v>28000</v>
      </c>
      <c r="AB60" s="307">
        <f>VLOOKUP($U60,计算辅助页面!$Z$5:$AM$26,COLUMN()-20,0)</f>
        <v>39000</v>
      </c>
      <c r="AC60" s="307">
        <f>VLOOKUP($U60,计算辅助页面!$Z$5:$AM$26,COLUMN()-20,0)</f>
        <v>55000</v>
      </c>
      <c r="AD60" s="307">
        <f>VLOOKUP($U60,计算辅助页面!$Z$5:$AM$26,COLUMN()-20,0)</f>
        <v>77000</v>
      </c>
      <c r="AE60" s="307">
        <f>VLOOKUP($U60,计算辅助页面!$Z$5:$AM$26,COLUMN()-20,0)</f>
        <v>108000</v>
      </c>
      <c r="AF60" s="307" t="str">
        <f>VLOOKUP($U60,计算辅助页面!$Z$5:$AM$26,COLUMN()-20,0)</f>
        <v>×</v>
      </c>
      <c r="AG60" s="307" t="str">
        <f>VLOOKUP($U60,计算辅助页面!$Z$5:$AM$26,COLUMN()-20,0)</f>
        <v>×</v>
      </c>
      <c r="AH60" s="304">
        <f>VLOOKUP($U60,计算辅助页面!$Z$5:$AM$26,COLUMN()-20,0)</f>
        <v>1457720</v>
      </c>
      <c r="AI60" s="314">
        <v>15000</v>
      </c>
      <c r="AJ60" s="315">
        <f>VLOOKUP(D60&amp;E60,计算辅助页面!$V$5:$Y$18,2,0)</f>
        <v>6</v>
      </c>
      <c r="AK60" s="316">
        <f t="shared" si="144"/>
        <v>30000</v>
      </c>
      <c r="AL60" s="316">
        <f>VLOOKUP(D60&amp;E60,计算辅助页面!$V$5:$Y$18,3,0)</f>
        <v>3</v>
      </c>
      <c r="AM60" s="317">
        <f t="shared" si="145"/>
        <v>90000</v>
      </c>
      <c r="AN60" s="317">
        <f>VLOOKUP(D60&amp;E60,计算辅助页面!$V$5:$Y$18,4,0)</f>
        <v>1</v>
      </c>
      <c r="AO60" s="304">
        <f t="shared" si="146"/>
        <v>1080000</v>
      </c>
      <c r="AP60" s="318">
        <f t="shared" si="147"/>
        <v>2537720</v>
      </c>
      <c r="AQ60" s="288" t="s">
        <v>1017</v>
      </c>
      <c r="AR60" s="289" t="str">
        <f t="shared" si="139"/>
        <v>H2 Speed</v>
      </c>
      <c r="AS60" s="290" t="s">
        <v>596</v>
      </c>
      <c r="AT60" s="291" t="s">
        <v>277</v>
      </c>
      <c r="AU60" s="328" t="s">
        <v>702</v>
      </c>
      <c r="AV60" s="292">
        <v>8</v>
      </c>
      <c r="AW60" s="292">
        <v>331</v>
      </c>
      <c r="AY60" s="292">
        <v>422</v>
      </c>
      <c r="AZ60" s="292" t="s">
        <v>1400</v>
      </c>
      <c r="BA60" s="477">
        <v>162</v>
      </c>
      <c r="BB60" s="476">
        <v>2.2000000000000002</v>
      </c>
      <c r="BC60" s="472">
        <v>1.08</v>
      </c>
      <c r="BD60" s="472">
        <v>2.68</v>
      </c>
      <c r="BE60" s="472">
        <v>2.2999999999999998</v>
      </c>
      <c r="BF60" s="474">
        <f t="shared" si="209"/>
        <v>3165</v>
      </c>
      <c r="BG60" s="476">
        <f t="shared" si="210"/>
        <v>318.5</v>
      </c>
      <c r="BH60" s="480">
        <f t="shared" si="211"/>
        <v>79.3</v>
      </c>
      <c r="BI60" s="480">
        <f t="shared" si="212"/>
        <v>88.73</v>
      </c>
      <c r="BJ60" s="480">
        <f t="shared" si="213"/>
        <v>60.64</v>
      </c>
      <c r="BK60" s="473">
        <f t="shared" si="10"/>
        <v>2.1999999999999886</v>
      </c>
      <c r="BL60" s="473">
        <f t="shared" si="11"/>
        <v>1.0799999999999983</v>
      </c>
      <c r="BM60" s="473">
        <f t="shared" si="12"/>
        <v>2.6800000000000068</v>
      </c>
      <c r="BN60" s="473">
        <f t="shared" si="13"/>
        <v>2.2999999999999972</v>
      </c>
      <c r="BO60" s="483">
        <v>7</v>
      </c>
      <c r="BP60" s="293"/>
      <c r="BQ60" s="293"/>
      <c r="BR60" s="293">
        <v>1</v>
      </c>
      <c r="BS60" s="293">
        <v>1</v>
      </c>
      <c r="BT60" s="293"/>
      <c r="BU60" s="293">
        <v>1</v>
      </c>
      <c r="BV60" s="293"/>
      <c r="BW60" s="293"/>
      <c r="BX60" s="293"/>
      <c r="BY60" s="293"/>
      <c r="BZ60" s="293"/>
      <c r="CA60" s="293"/>
      <c r="CB60" s="293"/>
      <c r="CC60" s="293"/>
      <c r="CD60" s="293"/>
      <c r="CE60" s="293"/>
      <c r="CF60" s="293"/>
      <c r="CG60" s="293"/>
      <c r="CH60" s="293"/>
      <c r="CI60" s="293">
        <v>1</v>
      </c>
      <c r="CJ60" s="294" t="s">
        <v>1428</v>
      </c>
      <c r="CK60" s="294"/>
      <c r="CL60" s="294"/>
      <c r="CM60" s="294"/>
      <c r="CN60" s="294"/>
      <c r="CO60" s="295"/>
      <c r="CP60" s="295"/>
      <c r="CQ60" s="295"/>
      <c r="CR60" s="296">
        <v>300</v>
      </c>
      <c r="CS60" s="297">
        <v>69.400000000000006</v>
      </c>
      <c r="CT60" s="297">
        <v>64.66</v>
      </c>
      <c r="CU60" s="297">
        <v>41.8</v>
      </c>
      <c r="CV60" s="297">
        <f t="shared" si="214"/>
        <v>16.300000000000011</v>
      </c>
      <c r="CW60" s="297">
        <f t="shared" si="214"/>
        <v>8.8199999999999932</v>
      </c>
      <c r="CX60" s="297">
        <f t="shared" si="214"/>
        <v>21.39</v>
      </c>
      <c r="CY60" s="297">
        <f t="shared" si="214"/>
        <v>16.540000000000006</v>
      </c>
      <c r="CZ60" s="297">
        <f>SUM(CV60:CY60)</f>
        <v>63.050000000000011</v>
      </c>
      <c r="DA60" s="297">
        <f>0.32*(P60-CR60)+1.75*(Q60-CS60)+1.13*(R60-CT60)+1.28*(S60-CU60)</f>
        <v>65.992900000000006</v>
      </c>
      <c r="DB60" s="295" t="s">
        <v>1773</v>
      </c>
      <c r="DC60" s="295">
        <v>1</v>
      </c>
      <c r="DD60" s="295"/>
      <c r="DE60" s="295"/>
    </row>
    <row r="61" spans="1:109" ht="21" customHeight="1">
      <c r="A61" s="268">
        <v>59</v>
      </c>
      <c r="B61" s="338" t="s">
        <v>1724</v>
      </c>
      <c r="C61" s="301" t="s">
        <v>1725</v>
      </c>
      <c r="D61" s="302" t="s">
        <v>151</v>
      </c>
      <c r="E61" s="303" t="s">
        <v>45</v>
      </c>
      <c r="F61" s="327"/>
      <c r="G61" s="328"/>
      <c r="H61" s="306">
        <v>50</v>
      </c>
      <c r="I61" s="306">
        <v>29</v>
      </c>
      <c r="J61" s="306">
        <v>38</v>
      </c>
      <c r="K61" s="306">
        <v>48</v>
      </c>
      <c r="L61" s="306" t="s">
        <v>59</v>
      </c>
      <c r="M61" s="306" t="s">
        <v>59</v>
      </c>
      <c r="N61" s="307">
        <f t="shared" ref="N61" si="215">IF(COUNTBLANK(H61:M61),"",SUM(H61:M61))</f>
        <v>165</v>
      </c>
      <c r="O61" s="339">
        <v>3046</v>
      </c>
      <c r="P61" s="340">
        <v>312.8</v>
      </c>
      <c r="Q61" s="341">
        <v>75.52</v>
      </c>
      <c r="R61" s="341">
        <v>69.34</v>
      </c>
      <c r="S61" s="341">
        <v>78.28</v>
      </c>
      <c r="T61" s="341"/>
      <c r="U61" s="311">
        <v>5060</v>
      </c>
      <c r="V61" s="312">
        <f>VLOOKUP($U61,计算辅助页面!$Z$5:$AM$26,COLUMN()-20,0)</f>
        <v>8300</v>
      </c>
      <c r="W61" s="312">
        <f>VLOOKUP($U61,计算辅助页面!$Z$5:$AM$26,COLUMN()-20,0)</f>
        <v>13200</v>
      </c>
      <c r="X61" s="307">
        <f>VLOOKUP($U61,计算辅助页面!$Z$5:$AM$26,COLUMN()-20,0)</f>
        <v>19800</v>
      </c>
      <c r="Y61" s="307">
        <f>VLOOKUP($U61,计算辅助页面!$Z$5:$AM$26,COLUMN()-20,0)</f>
        <v>28600</v>
      </c>
      <c r="Z61" s="313">
        <f>VLOOKUP($U61,计算辅助页面!$Z$5:$AM$26,COLUMN()-20,0)</f>
        <v>40000</v>
      </c>
      <c r="AA61" s="307">
        <f>VLOOKUP($U61,计算辅助页面!$Z$5:$AM$26,COLUMN()-20,0)</f>
        <v>56000</v>
      </c>
      <c r="AB61" s="307">
        <f>VLOOKUP($U61,计算辅助页面!$Z$5:$AM$26,COLUMN()-20,0)</f>
        <v>78500</v>
      </c>
      <c r="AC61" s="307">
        <f>VLOOKUP($U61,计算辅助页面!$Z$5:$AM$26,COLUMN()-20,0)</f>
        <v>110000</v>
      </c>
      <c r="AD61" s="307">
        <f>VLOOKUP($U61,计算辅助页面!$Z$5:$AM$26,COLUMN()-20,0)</f>
        <v>154000</v>
      </c>
      <c r="AE61" s="307">
        <f>VLOOKUP($U61,计算辅助页面!$Z$5:$AM$26,COLUMN()-20,0)</f>
        <v>215000</v>
      </c>
      <c r="AF61" s="307" t="str">
        <f>VLOOKUP($U61,计算辅助页面!$Z$5:$AM$26,COLUMN()-20,0)</f>
        <v>×</v>
      </c>
      <c r="AG61" s="307" t="str">
        <f>VLOOKUP($U61,计算辅助页面!$Z$5:$AM$26,COLUMN()-20,0)</f>
        <v>×</v>
      </c>
      <c r="AH61" s="304">
        <f>VLOOKUP($U61,计算辅助页面!$Z$5:$AM$26,COLUMN()-20,0)</f>
        <v>2913840</v>
      </c>
      <c r="AI61" s="314">
        <v>30000</v>
      </c>
      <c r="AJ61" s="315">
        <f>VLOOKUP(D61&amp;E61,计算辅助页面!$V$5:$Y$18,2,0)</f>
        <v>6</v>
      </c>
      <c r="AK61" s="316">
        <f t="shared" ref="AK61" si="216">IF(AI61,2*AI61,"")</f>
        <v>60000</v>
      </c>
      <c r="AL61" s="316">
        <f>VLOOKUP(D61&amp;E61,计算辅助页面!$V$5:$Y$18,3,0)</f>
        <v>3</v>
      </c>
      <c r="AM61" s="317">
        <f t="shared" ref="AM61" si="217">IF(AN61="×",AN61,IF(AI61,6*AI61,""))</f>
        <v>180000</v>
      </c>
      <c r="AN61" s="317">
        <f>VLOOKUP(D61&amp;E61,计算辅助页面!$V$5:$Y$18,4,0)</f>
        <v>1</v>
      </c>
      <c r="AO61" s="304">
        <f t="shared" ref="AO61" si="218">IF(AI61,IF(AN61="×",4*(AI61*AJ61+AK61*AL61),4*(AI61*AJ61+AK61*AL61+AM61*AN61)),"")</f>
        <v>2160000</v>
      </c>
      <c r="AP61" s="318">
        <f t="shared" si="147"/>
        <v>5073840</v>
      </c>
      <c r="AQ61" s="288" t="s">
        <v>731</v>
      </c>
      <c r="AR61" s="289" t="str">
        <f t="shared" si="139"/>
        <v>Sagaris</v>
      </c>
      <c r="AS61" s="290" t="s">
        <v>1726</v>
      </c>
      <c r="AT61" s="291" t="s">
        <v>1727</v>
      </c>
      <c r="AU61" s="328" t="s">
        <v>702</v>
      </c>
      <c r="AZ61" s="292" t="s">
        <v>1059</v>
      </c>
      <c r="BA61" s="477">
        <v>164</v>
      </c>
      <c r="BB61" s="476">
        <v>1.8</v>
      </c>
      <c r="BC61" s="472">
        <v>1.08</v>
      </c>
      <c r="BD61" s="472">
        <v>2.4500000000000002</v>
      </c>
      <c r="BE61" s="472">
        <v>2.72</v>
      </c>
      <c r="BF61" s="474">
        <f t="shared" si="209"/>
        <v>3210</v>
      </c>
      <c r="BG61" s="476">
        <f t="shared" si="210"/>
        <v>314.60000000000002</v>
      </c>
      <c r="BH61" s="480">
        <f t="shared" si="211"/>
        <v>76.599999999999994</v>
      </c>
      <c r="BI61" s="480">
        <f t="shared" si="212"/>
        <v>71.790000000000006</v>
      </c>
      <c r="BJ61" s="480">
        <f t="shared" si="213"/>
        <v>81</v>
      </c>
      <c r="BK61" s="473">
        <f t="shared" si="10"/>
        <v>1.8000000000000114</v>
      </c>
      <c r="BL61" s="473">
        <f t="shared" si="11"/>
        <v>1.0799999999999983</v>
      </c>
      <c r="BM61" s="473">
        <f t="shared" si="12"/>
        <v>2.4500000000000028</v>
      </c>
      <c r="BN61" s="473">
        <f t="shared" si="13"/>
        <v>2.7199999999999989</v>
      </c>
      <c r="BO61" s="483">
        <v>9</v>
      </c>
      <c r="BP61" s="293"/>
      <c r="BQ61" s="293"/>
      <c r="BR61" s="293"/>
      <c r="BS61" s="293"/>
      <c r="BT61" s="293"/>
      <c r="BU61" s="293"/>
      <c r="BV61" s="293">
        <v>1</v>
      </c>
      <c r="BW61" s="293"/>
      <c r="BX61" s="293"/>
      <c r="BY61" s="293"/>
      <c r="BZ61" s="293"/>
      <c r="CA61" s="293"/>
      <c r="CB61" s="293"/>
      <c r="CC61" s="293"/>
      <c r="CD61" s="293"/>
      <c r="CE61" s="293"/>
      <c r="CF61" s="293"/>
      <c r="CG61" s="293"/>
      <c r="CH61" s="293"/>
      <c r="CI61" s="293"/>
      <c r="CJ61" s="294"/>
      <c r="CK61" s="294"/>
      <c r="CL61" s="294"/>
      <c r="CM61" s="294"/>
      <c r="CN61" s="294"/>
      <c r="CO61" s="295"/>
      <c r="CP61" s="295"/>
      <c r="CQ61" s="295"/>
      <c r="CR61" s="296"/>
      <c r="CS61" s="297"/>
      <c r="CT61" s="297"/>
      <c r="CU61" s="297"/>
      <c r="CV61" s="297"/>
      <c r="CW61" s="297"/>
      <c r="CX61" s="297"/>
      <c r="CY61" s="297"/>
      <c r="CZ61" s="297"/>
      <c r="DA61" s="297"/>
      <c r="DB61" s="295"/>
      <c r="DC61" s="295"/>
      <c r="DD61" s="295"/>
      <c r="DE61" s="295"/>
    </row>
    <row r="62" spans="1:109" ht="21" customHeight="1" thickBot="1">
      <c r="A62" s="299">
        <v>60</v>
      </c>
      <c r="B62" s="338" t="s">
        <v>324</v>
      </c>
      <c r="C62" s="301" t="s">
        <v>740</v>
      </c>
      <c r="D62" s="302" t="s">
        <v>151</v>
      </c>
      <c r="E62" s="303" t="s">
        <v>45</v>
      </c>
      <c r="F62" s="304">
        <f>9-LEN(E62)-LEN(SUBSTITUTE(E62,"★",""))</f>
        <v>5</v>
      </c>
      <c r="G62" s="305" t="s">
        <v>63</v>
      </c>
      <c r="H62" s="306">
        <v>50</v>
      </c>
      <c r="I62" s="306">
        <v>29</v>
      </c>
      <c r="J62" s="306">
        <v>38</v>
      </c>
      <c r="K62" s="306">
        <v>48</v>
      </c>
      <c r="L62" s="306" t="s">
        <v>59</v>
      </c>
      <c r="M62" s="306" t="s">
        <v>59</v>
      </c>
      <c r="N62" s="307">
        <f t="shared" si="0"/>
        <v>165</v>
      </c>
      <c r="O62" s="339">
        <v>3088</v>
      </c>
      <c r="P62" s="340">
        <v>316.3</v>
      </c>
      <c r="Q62" s="341">
        <v>85.72</v>
      </c>
      <c r="R62" s="341">
        <v>57.94</v>
      </c>
      <c r="S62" s="341">
        <v>71.91</v>
      </c>
      <c r="T62" s="341">
        <v>9.06</v>
      </c>
      <c r="U62" s="311">
        <v>5060</v>
      </c>
      <c r="V62" s="312">
        <f>VLOOKUP($U62,计算辅助页面!$Z$5:$AM$26,COLUMN()-20,0)</f>
        <v>8300</v>
      </c>
      <c r="W62" s="312">
        <f>VLOOKUP($U62,计算辅助页面!$Z$5:$AM$26,COLUMN()-20,0)</f>
        <v>13200</v>
      </c>
      <c r="X62" s="307">
        <f>VLOOKUP($U62,计算辅助页面!$Z$5:$AM$26,COLUMN()-20,0)</f>
        <v>19800</v>
      </c>
      <c r="Y62" s="307">
        <f>VLOOKUP($U62,计算辅助页面!$Z$5:$AM$26,COLUMN()-20,0)</f>
        <v>28600</v>
      </c>
      <c r="Z62" s="313">
        <f>VLOOKUP($U62,计算辅助页面!$Z$5:$AM$26,COLUMN()-20,0)</f>
        <v>40000</v>
      </c>
      <c r="AA62" s="307">
        <f>VLOOKUP($U62,计算辅助页面!$Z$5:$AM$26,COLUMN()-20,0)</f>
        <v>56000</v>
      </c>
      <c r="AB62" s="307">
        <f>VLOOKUP($U62,计算辅助页面!$Z$5:$AM$26,COLUMN()-20,0)</f>
        <v>78500</v>
      </c>
      <c r="AC62" s="307">
        <f>VLOOKUP($U62,计算辅助页面!$Z$5:$AM$26,COLUMN()-20,0)</f>
        <v>110000</v>
      </c>
      <c r="AD62" s="307">
        <f>VLOOKUP($U62,计算辅助页面!$Z$5:$AM$26,COLUMN()-20,0)</f>
        <v>154000</v>
      </c>
      <c r="AE62" s="307">
        <f>VLOOKUP($U62,计算辅助页面!$Z$5:$AM$26,COLUMN()-20,0)</f>
        <v>215000</v>
      </c>
      <c r="AF62" s="307" t="str">
        <f>VLOOKUP($U62,计算辅助页面!$Z$5:$AM$26,COLUMN()-20,0)</f>
        <v>×</v>
      </c>
      <c r="AG62" s="307" t="str">
        <f>VLOOKUP($U62,计算辅助页面!$Z$5:$AM$26,COLUMN()-20,0)</f>
        <v>×</v>
      </c>
      <c r="AH62" s="304">
        <f>VLOOKUP($U62,计算辅助页面!$Z$5:$AM$26,COLUMN()-20,0)</f>
        <v>2913840</v>
      </c>
      <c r="AI62" s="314">
        <v>30000</v>
      </c>
      <c r="AJ62" s="315">
        <f>VLOOKUP(D62&amp;E62,计算辅助页面!$V$5:$Y$18,2,0)</f>
        <v>6</v>
      </c>
      <c r="AK62" s="316">
        <f t="shared" si="144"/>
        <v>60000</v>
      </c>
      <c r="AL62" s="316">
        <f>VLOOKUP(D62&amp;E62,计算辅助页面!$V$5:$Y$18,3,0)</f>
        <v>3</v>
      </c>
      <c r="AM62" s="317">
        <f t="shared" si="145"/>
        <v>180000</v>
      </c>
      <c r="AN62" s="317">
        <f>VLOOKUP(D62&amp;E62,计算辅助页面!$V$5:$Y$18,4,0)</f>
        <v>1</v>
      </c>
      <c r="AO62" s="304">
        <f t="shared" si="146"/>
        <v>2160000</v>
      </c>
      <c r="AP62" s="318">
        <f t="shared" si="147"/>
        <v>5073840</v>
      </c>
      <c r="AQ62" s="288" t="s">
        <v>325</v>
      </c>
      <c r="AR62" s="289" t="str">
        <f t="shared" si="139"/>
        <v>Scalo SuperErelletra</v>
      </c>
      <c r="AS62" s="290" t="s">
        <v>915</v>
      </c>
      <c r="AT62" s="291" t="s">
        <v>614</v>
      </c>
      <c r="AU62" s="328" t="s">
        <v>702</v>
      </c>
      <c r="AV62" s="292">
        <v>7</v>
      </c>
      <c r="AW62" s="292">
        <v>329</v>
      </c>
      <c r="AY62" s="292">
        <v>420</v>
      </c>
      <c r="AZ62" s="292" t="s">
        <v>1400</v>
      </c>
      <c r="BA62" s="477">
        <v>166</v>
      </c>
      <c r="BB62" s="476">
        <v>2</v>
      </c>
      <c r="BC62" s="472">
        <v>1.23</v>
      </c>
      <c r="BD62" s="472">
        <v>2.29</v>
      </c>
      <c r="BE62" s="472">
        <v>2.13</v>
      </c>
      <c r="BF62" s="474">
        <f t="shared" si="209"/>
        <v>3254</v>
      </c>
      <c r="BG62" s="476">
        <f t="shared" si="210"/>
        <v>318.3</v>
      </c>
      <c r="BH62" s="480">
        <f t="shared" si="211"/>
        <v>86.95</v>
      </c>
      <c r="BI62" s="480">
        <f t="shared" si="212"/>
        <v>60.23</v>
      </c>
      <c r="BJ62" s="480">
        <f t="shared" si="213"/>
        <v>74.039999999999992</v>
      </c>
      <c r="BK62" s="473">
        <f t="shared" si="10"/>
        <v>2</v>
      </c>
      <c r="BL62" s="473">
        <f t="shared" si="11"/>
        <v>1.230000000000004</v>
      </c>
      <c r="BM62" s="473">
        <f t="shared" si="12"/>
        <v>2.2899999999999991</v>
      </c>
      <c r="BN62" s="473">
        <f t="shared" si="13"/>
        <v>2.1299999999999955</v>
      </c>
      <c r="BO62" s="483">
        <v>12</v>
      </c>
      <c r="BP62" s="293"/>
      <c r="BQ62" s="293"/>
      <c r="BR62" s="293">
        <v>1</v>
      </c>
      <c r="BS62" s="293">
        <v>1</v>
      </c>
      <c r="BT62" s="293"/>
      <c r="BU62" s="293">
        <v>1</v>
      </c>
      <c r="BV62" s="293"/>
      <c r="BW62" s="293"/>
      <c r="BX62" s="293"/>
      <c r="BY62" s="293"/>
      <c r="BZ62" s="293"/>
      <c r="CA62" s="293"/>
      <c r="CB62" s="293"/>
      <c r="CC62" s="293"/>
      <c r="CD62" s="293"/>
      <c r="CE62" s="293"/>
      <c r="CF62" s="293"/>
      <c r="CG62" s="293"/>
      <c r="CH62" s="293"/>
      <c r="CI62" s="293">
        <v>1</v>
      </c>
      <c r="CJ62" s="294" t="s">
        <v>1429</v>
      </c>
      <c r="CK62" s="294"/>
      <c r="CL62" s="294"/>
      <c r="CM62" s="294"/>
      <c r="CN62" s="294"/>
      <c r="CO62" s="295"/>
      <c r="CP62" s="295"/>
      <c r="CQ62" s="295"/>
      <c r="CR62" s="296">
        <v>300</v>
      </c>
      <c r="CS62" s="297">
        <v>75.7</v>
      </c>
      <c r="CT62" s="297">
        <v>39.29</v>
      </c>
      <c r="CU62" s="297">
        <v>54.6</v>
      </c>
      <c r="CV62" s="297">
        <f t="shared" si="214"/>
        <v>16.300000000000011</v>
      </c>
      <c r="CW62" s="297">
        <f t="shared" si="214"/>
        <v>10.019999999999996</v>
      </c>
      <c r="CX62" s="297">
        <f t="shared" si="214"/>
        <v>18.649999999999999</v>
      </c>
      <c r="CY62" s="297">
        <f t="shared" si="214"/>
        <v>17.309999999999995</v>
      </c>
      <c r="CZ62" s="297">
        <f>SUM(CV62:CY62)</f>
        <v>62.28</v>
      </c>
      <c r="DA62" s="297">
        <f>0.32*(P62-CR62)+1.75*(Q62-CS62)+1.13*(R62-CT62)+1.28*(S62-CU62)</f>
        <v>65.982299999999981</v>
      </c>
      <c r="DB62" s="295" t="s">
        <v>1773</v>
      </c>
      <c r="DC62" s="295">
        <v>1</v>
      </c>
      <c r="DD62" s="295"/>
      <c r="DE62" s="295"/>
    </row>
    <row r="63" spans="1:109" ht="21" customHeight="1">
      <c r="A63" s="268">
        <v>61</v>
      </c>
      <c r="B63" s="338" t="s">
        <v>1050</v>
      </c>
      <c r="C63" s="301" t="s">
        <v>1074</v>
      </c>
      <c r="D63" s="302" t="s">
        <v>151</v>
      </c>
      <c r="E63" s="303" t="s">
        <v>45</v>
      </c>
      <c r="F63" s="327"/>
      <c r="G63" s="328"/>
      <c r="H63" s="306">
        <v>50</v>
      </c>
      <c r="I63" s="306">
        <v>29</v>
      </c>
      <c r="J63" s="306">
        <v>38</v>
      </c>
      <c r="K63" s="306">
        <v>48</v>
      </c>
      <c r="L63" s="306" t="s">
        <v>59</v>
      </c>
      <c r="M63" s="306" t="s">
        <v>59</v>
      </c>
      <c r="N63" s="307">
        <f t="shared" si="0"/>
        <v>165</v>
      </c>
      <c r="O63" s="339">
        <v>3144</v>
      </c>
      <c r="P63" s="340">
        <v>305.3</v>
      </c>
      <c r="Q63" s="341">
        <v>76.739999999999995</v>
      </c>
      <c r="R63" s="341">
        <v>82.8</v>
      </c>
      <c r="S63" s="341">
        <v>74.069999999999993</v>
      </c>
      <c r="T63" s="341"/>
      <c r="U63" s="324">
        <v>5060</v>
      </c>
      <c r="V63" s="312">
        <f>VLOOKUP($U63,计算辅助页面!$Z$5:$AM$26,COLUMN()-20,0)</f>
        <v>8300</v>
      </c>
      <c r="W63" s="312">
        <f>VLOOKUP($U63,计算辅助页面!$Z$5:$AM$26,COLUMN()-20,0)</f>
        <v>13200</v>
      </c>
      <c r="X63" s="307">
        <f>VLOOKUP($U63,计算辅助页面!$Z$5:$AM$26,COLUMN()-20,0)</f>
        <v>19800</v>
      </c>
      <c r="Y63" s="307">
        <f>VLOOKUP($U63,计算辅助页面!$Z$5:$AM$26,COLUMN()-20,0)</f>
        <v>28600</v>
      </c>
      <c r="Z63" s="313">
        <f>VLOOKUP($U63,计算辅助页面!$Z$5:$AM$26,COLUMN()-20,0)</f>
        <v>40000</v>
      </c>
      <c r="AA63" s="307">
        <f>VLOOKUP($U63,计算辅助页面!$Z$5:$AM$26,COLUMN()-20,0)</f>
        <v>56000</v>
      </c>
      <c r="AB63" s="307">
        <f>VLOOKUP($U63,计算辅助页面!$Z$5:$AM$26,COLUMN()-20,0)</f>
        <v>78500</v>
      </c>
      <c r="AC63" s="307">
        <f>VLOOKUP($U63,计算辅助页面!$Z$5:$AM$26,COLUMN()-20,0)</f>
        <v>110000</v>
      </c>
      <c r="AD63" s="307">
        <f>VLOOKUP($U63,计算辅助页面!$Z$5:$AM$26,COLUMN()-20,0)</f>
        <v>154000</v>
      </c>
      <c r="AE63" s="307">
        <f>VLOOKUP($U63,计算辅助页面!$Z$5:$AM$26,COLUMN()-20,0)</f>
        <v>215000</v>
      </c>
      <c r="AF63" s="307" t="str">
        <f>VLOOKUP($U63,计算辅助页面!$Z$5:$AM$26,COLUMN()-20,0)</f>
        <v>×</v>
      </c>
      <c r="AG63" s="307" t="str">
        <f>VLOOKUP($U63,计算辅助页面!$Z$5:$AM$26,COLUMN()-20,0)</f>
        <v>×</v>
      </c>
      <c r="AH63" s="304">
        <f>VLOOKUP($U63,计算辅助页面!$Z$5:$AM$26,COLUMN()-20,0)</f>
        <v>2913840</v>
      </c>
      <c r="AI63" s="314">
        <v>30000</v>
      </c>
      <c r="AJ63" s="315">
        <f>VLOOKUP(D63&amp;E63,计算辅助页面!$V$5:$Y$18,2,0)</f>
        <v>6</v>
      </c>
      <c r="AK63" s="316">
        <f t="shared" si="144"/>
        <v>60000</v>
      </c>
      <c r="AL63" s="316">
        <f>VLOOKUP(D63&amp;E63,计算辅助页面!$V$5:$Y$18,3,0)</f>
        <v>3</v>
      </c>
      <c r="AM63" s="317">
        <f t="shared" si="145"/>
        <v>180000</v>
      </c>
      <c r="AN63" s="317">
        <f>VLOOKUP(D63&amp;E63,计算辅助页面!$V$5:$Y$18,4,0)</f>
        <v>1</v>
      </c>
      <c r="AO63" s="304">
        <f t="shared" si="146"/>
        <v>2160000</v>
      </c>
      <c r="AP63" s="318">
        <f t="shared" si="147"/>
        <v>5073840</v>
      </c>
      <c r="AQ63" s="288" t="s">
        <v>1051</v>
      </c>
      <c r="AR63" s="289" t="str">
        <f t="shared" si="139"/>
        <v>S1</v>
      </c>
      <c r="AS63" s="290" t="s">
        <v>1053</v>
      </c>
      <c r="AT63" s="291" t="s">
        <v>1054</v>
      </c>
      <c r="AU63" s="328" t="s">
        <v>702</v>
      </c>
      <c r="AV63" s="292">
        <v>24</v>
      </c>
      <c r="AW63" s="292">
        <v>318</v>
      </c>
      <c r="AX63" s="292">
        <v>327</v>
      </c>
      <c r="AY63" s="292">
        <v>415</v>
      </c>
      <c r="AZ63" s="292" t="s">
        <v>1079</v>
      </c>
      <c r="BA63" s="481">
        <v>167</v>
      </c>
      <c r="BB63" s="476">
        <v>1.9</v>
      </c>
      <c r="BC63" s="472">
        <v>1.1200000000000001</v>
      </c>
      <c r="BD63" s="472">
        <v>3.14</v>
      </c>
      <c r="BE63" s="472">
        <v>1.88</v>
      </c>
      <c r="BF63" s="474">
        <f t="shared" si="209"/>
        <v>3311</v>
      </c>
      <c r="BG63" s="476">
        <f t="shared" ref="BG63" si="219">BB63+P63</f>
        <v>307.2</v>
      </c>
      <c r="BH63" s="480">
        <f t="shared" ref="BH63" si="220">BC63+Q63</f>
        <v>77.86</v>
      </c>
      <c r="BI63" s="480">
        <f t="shared" ref="BI63" si="221">BD63+R63</f>
        <v>85.94</v>
      </c>
      <c r="BJ63" s="480">
        <f t="shared" ref="BJ63" si="222">BE63+S63</f>
        <v>75.949999999999989</v>
      </c>
      <c r="BK63" s="473">
        <f t="shared" si="10"/>
        <v>1.8999999999999773</v>
      </c>
      <c r="BL63" s="473">
        <f t="shared" si="11"/>
        <v>1.1200000000000045</v>
      </c>
      <c r="BM63" s="473">
        <f t="shared" si="12"/>
        <v>3.1400000000000006</v>
      </c>
      <c r="BN63" s="473">
        <f t="shared" si="13"/>
        <v>1.8799999999999955</v>
      </c>
      <c r="BO63" s="483">
        <v>1</v>
      </c>
      <c r="BP63" s="293"/>
      <c r="BQ63" s="293"/>
      <c r="BR63" s="293"/>
      <c r="BS63" s="293"/>
      <c r="BT63" s="293"/>
      <c r="BU63" s="293"/>
      <c r="BV63" s="293"/>
      <c r="BW63" s="293"/>
      <c r="BX63" s="293"/>
      <c r="BY63" s="293"/>
      <c r="BZ63" s="293"/>
      <c r="CA63" s="293"/>
      <c r="CB63" s="293"/>
      <c r="CC63" s="293"/>
      <c r="CD63" s="293"/>
      <c r="CE63" s="293"/>
      <c r="CF63" s="293"/>
      <c r="CG63" s="293"/>
      <c r="CH63" s="293"/>
      <c r="CI63" s="293"/>
      <c r="CJ63" s="294" t="s">
        <v>1076</v>
      </c>
      <c r="CK63" s="294"/>
      <c r="CL63" s="294"/>
      <c r="CM63" s="294"/>
      <c r="CN63" s="294"/>
      <c r="CO63" s="295"/>
      <c r="CP63" s="295"/>
      <c r="CQ63" s="295"/>
      <c r="CR63" s="296"/>
      <c r="CS63" s="297"/>
      <c r="CT63" s="297"/>
      <c r="CU63" s="297"/>
      <c r="CV63" s="297"/>
      <c r="CW63" s="297"/>
      <c r="CX63" s="297"/>
      <c r="CY63" s="297"/>
      <c r="CZ63" s="297"/>
      <c r="DA63" s="297"/>
      <c r="DB63" s="295"/>
      <c r="DC63" s="295"/>
      <c r="DD63" s="295"/>
      <c r="DE63" s="295"/>
    </row>
    <row r="64" spans="1:109" ht="21" customHeight="1" thickBot="1">
      <c r="A64" s="299">
        <v>62</v>
      </c>
      <c r="B64" s="338" t="s">
        <v>245</v>
      </c>
      <c r="C64" s="301" t="s">
        <v>1743</v>
      </c>
      <c r="D64" s="352" t="s">
        <v>151</v>
      </c>
      <c r="E64" s="303" t="s">
        <v>45</v>
      </c>
      <c r="F64" s="304">
        <f>9-LEN(E64)-LEN(SUBSTITUTE(E64,"★",""))</f>
        <v>5</v>
      </c>
      <c r="G64" s="305" t="s">
        <v>62</v>
      </c>
      <c r="H64" s="306">
        <v>35</v>
      </c>
      <c r="I64" s="306">
        <v>15</v>
      </c>
      <c r="J64" s="306">
        <v>21</v>
      </c>
      <c r="K64" s="306">
        <v>32</v>
      </c>
      <c r="L64" s="306" t="s">
        <v>59</v>
      </c>
      <c r="M64" s="306" t="s">
        <v>59</v>
      </c>
      <c r="N64" s="307">
        <f t="shared" si="0"/>
        <v>103</v>
      </c>
      <c r="O64" s="339">
        <v>3199</v>
      </c>
      <c r="P64" s="340">
        <v>323.5</v>
      </c>
      <c r="Q64" s="341">
        <v>84.32</v>
      </c>
      <c r="R64" s="341">
        <v>63.02</v>
      </c>
      <c r="S64" s="341">
        <v>54.67</v>
      </c>
      <c r="T64" s="341">
        <v>5.8490000000000002</v>
      </c>
      <c r="U64" s="311">
        <v>2530</v>
      </c>
      <c r="V64" s="312">
        <f>VLOOKUP($U64,计算辅助页面!$Z$5:$AM$26,COLUMN()-20,0)</f>
        <v>4100</v>
      </c>
      <c r="W64" s="312">
        <f>VLOOKUP($U64,计算辅助页面!$Z$5:$AM$26,COLUMN()-20,0)</f>
        <v>6600</v>
      </c>
      <c r="X64" s="307">
        <f>VLOOKUP($U64,计算辅助页面!$Z$5:$AM$26,COLUMN()-20,0)</f>
        <v>9900</v>
      </c>
      <c r="Y64" s="307">
        <f>VLOOKUP($U64,计算辅助页面!$Z$5:$AM$26,COLUMN()-20,0)</f>
        <v>14300</v>
      </c>
      <c r="Z64" s="313">
        <f>VLOOKUP($U64,计算辅助页面!$Z$5:$AM$26,COLUMN()-20,0)</f>
        <v>20000</v>
      </c>
      <c r="AA64" s="307">
        <f>VLOOKUP($U64,计算辅助页面!$Z$5:$AM$26,COLUMN()-20,0)</f>
        <v>28000</v>
      </c>
      <c r="AB64" s="307">
        <f>VLOOKUP($U64,计算辅助页面!$Z$5:$AM$26,COLUMN()-20,0)</f>
        <v>39000</v>
      </c>
      <c r="AC64" s="307">
        <f>VLOOKUP($U64,计算辅助页面!$Z$5:$AM$26,COLUMN()-20,0)</f>
        <v>55000</v>
      </c>
      <c r="AD64" s="307">
        <f>VLOOKUP($U64,计算辅助页面!$Z$5:$AM$26,COLUMN()-20,0)</f>
        <v>77000</v>
      </c>
      <c r="AE64" s="307">
        <f>VLOOKUP($U64,计算辅助页面!$Z$5:$AM$26,COLUMN()-20,0)</f>
        <v>108000</v>
      </c>
      <c r="AF64" s="307" t="str">
        <f>VLOOKUP($U64,计算辅助页面!$Z$5:$AM$26,COLUMN()-20,0)</f>
        <v>×</v>
      </c>
      <c r="AG64" s="307" t="str">
        <f>VLOOKUP($U64,计算辅助页面!$Z$5:$AM$26,COLUMN()-20,0)</f>
        <v>×</v>
      </c>
      <c r="AH64" s="304">
        <f>VLOOKUP($U64,计算辅助页面!$Z$5:$AM$26,COLUMN()-20,0)</f>
        <v>1457720</v>
      </c>
      <c r="AI64" s="314">
        <v>15000</v>
      </c>
      <c r="AJ64" s="315">
        <f>VLOOKUP(D64&amp;E64,计算辅助页面!$V$5:$Y$18,2,0)</f>
        <v>6</v>
      </c>
      <c r="AK64" s="316">
        <f t="shared" si="144"/>
        <v>30000</v>
      </c>
      <c r="AL64" s="316">
        <f>VLOOKUP(D64&amp;E64,计算辅助页面!$V$5:$Y$18,3,0)</f>
        <v>3</v>
      </c>
      <c r="AM64" s="317">
        <f t="shared" si="145"/>
        <v>90000</v>
      </c>
      <c r="AN64" s="317">
        <f>VLOOKUP(D64&amp;E64,计算辅助页面!$V$5:$Y$18,4,0)</f>
        <v>1</v>
      </c>
      <c r="AO64" s="304">
        <f t="shared" si="146"/>
        <v>1080000</v>
      </c>
      <c r="AP64" s="318">
        <f t="shared" si="147"/>
        <v>2537720</v>
      </c>
      <c r="AQ64" s="288" t="s">
        <v>723</v>
      </c>
      <c r="AR64" s="289" t="str">
        <f t="shared" si="139"/>
        <v>2017 NSX</v>
      </c>
      <c r="AS64" s="290" t="s">
        <v>596</v>
      </c>
      <c r="AT64" s="291" t="s">
        <v>278</v>
      </c>
      <c r="AU64" s="328" t="s">
        <v>702</v>
      </c>
      <c r="AV64" s="292">
        <v>10</v>
      </c>
      <c r="AW64" s="292">
        <v>337</v>
      </c>
      <c r="AY64" s="292">
        <v>432</v>
      </c>
      <c r="AZ64" s="292" t="s">
        <v>1400</v>
      </c>
      <c r="BA64" s="477">
        <v>169</v>
      </c>
      <c r="BB64" s="476">
        <v>2.2000000000000002</v>
      </c>
      <c r="BC64" s="472">
        <v>1.06</v>
      </c>
      <c r="BD64" s="472">
        <v>1.82</v>
      </c>
      <c r="BE64" s="472">
        <v>2.19</v>
      </c>
      <c r="BF64" s="474">
        <f t="shared" si="209"/>
        <v>3368</v>
      </c>
      <c r="BG64" s="476">
        <f t="shared" ref="BG64" si="223">BB64+P64</f>
        <v>325.7</v>
      </c>
      <c r="BH64" s="480">
        <f t="shared" ref="BH64" si="224">BC64+Q64</f>
        <v>85.38</v>
      </c>
      <c r="BI64" s="480">
        <f t="shared" ref="BI64" si="225">BD64+R64</f>
        <v>64.84</v>
      </c>
      <c r="BJ64" s="480">
        <f t="shared" ref="BJ64" si="226">BE64+S64</f>
        <v>56.86</v>
      </c>
      <c r="BK64" s="473">
        <f t="shared" si="10"/>
        <v>2.1999999999999886</v>
      </c>
      <c r="BL64" s="473">
        <f t="shared" si="11"/>
        <v>1.0600000000000023</v>
      </c>
      <c r="BM64" s="473">
        <f t="shared" si="12"/>
        <v>1.8200000000000003</v>
      </c>
      <c r="BN64" s="473">
        <f t="shared" si="13"/>
        <v>2.1899999999999977</v>
      </c>
      <c r="BO64" s="483">
        <v>3</v>
      </c>
      <c r="BP64" s="293"/>
      <c r="BQ64" s="293"/>
      <c r="BR64" s="293">
        <v>1</v>
      </c>
      <c r="BS64" s="293">
        <v>1</v>
      </c>
      <c r="BT64" s="293"/>
      <c r="BU64" s="293">
        <v>1</v>
      </c>
      <c r="BV64" s="293"/>
      <c r="BW64" s="293"/>
      <c r="BX64" s="293">
        <v>1</v>
      </c>
      <c r="BY64" s="293"/>
      <c r="BZ64" s="293"/>
      <c r="CA64" s="293"/>
      <c r="CB64" s="293"/>
      <c r="CC64" s="293"/>
      <c r="CD64" s="293"/>
      <c r="CE64" s="293"/>
      <c r="CF64" s="293"/>
      <c r="CG64" s="293"/>
      <c r="CH64" s="293"/>
      <c r="CI64" s="293">
        <v>1</v>
      </c>
      <c r="CJ64" s="294" t="s">
        <v>1430</v>
      </c>
      <c r="CK64" s="294"/>
      <c r="CL64" s="294"/>
      <c r="CM64" s="294"/>
      <c r="CN64" s="294"/>
      <c r="CO64" s="295"/>
      <c r="CP64" s="295"/>
      <c r="CQ64" s="295"/>
      <c r="CR64" s="296">
        <v>306</v>
      </c>
      <c r="CS64" s="297">
        <v>75.7</v>
      </c>
      <c r="CT64" s="297">
        <v>48.17</v>
      </c>
      <c r="CU64" s="297">
        <v>36.82</v>
      </c>
      <c r="CV64" s="297">
        <f t="shared" ref="CV64:CY65" si="227">P64-CR64</f>
        <v>17.5</v>
      </c>
      <c r="CW64" s="297">
        <f t="shared" si="227"/>
        <v>8.6199999999999903</v>
      </c>
      <c r="CX64" s="297">
        <f t="shared" si="227"/>
        <v>14.850000000000001</v>
      </c>
      <c r="CY64" s="297">
        <f t="shared" si="227"/>
        <v>17.850000000000001</v>
      </c>
      <c r="CZ64" s="297">
        <f>SUM(CV64:CY64)</f>
        <v>58.819999999999993</v>
      </c>
      <c r="DA64" s="297">
        <f>0.32*(P64-CR64)+1.75*(Q64-CS64)+1.13*(R64-CT64)+1.28*(S64-CU64)</f>
        <v>60.313499999999991</v>
      </c>
      <c r="DB64" s="295"/>
      <c r="DC64" s="295"/>
      <c r="DD64" s="295"/>
      <c r="DE64" s="295"/>
    </row>
    <row r="65" spans="1:109" ht="21" customHeight="1">
      <c r="A65" s="268">
        <v>63</v>
      </c>
      <c r="B65" s="338" t="s">
        <v>165</v>
      </c>
      <c r="C65" s="301" t="s">
        <v>741</v>
      </c>
      <c r="D65" s="352" t="s">
        <v>151</v>
      </c>
      <c r="E65" s="303" t="s">
        <v>175</v>
      </c>
      <c r="F65" s="304">
        <f>9-LEN(E65)-LEN(SUBSTITUTE(E65,"★",""))</f>
        <v>5</v>
      </c>
      <c r="G65" s="305" t="s">
        <v>63</v>
      </c>
      <c r="H65" s="306">
        <v>35</v>
      </c>
      <c r="I65" s="306">
        <v>15</v>
      </c>
      <c r="J65" s="306">
        <v>21</v>
      </c>
      <c r="K65" s="306">
        <v>32</v>
      </c>
      <c r="L65" s="306" t="s">
        <v>59</v>
      </c>
      <c r="M65" s="306" t="s">
        <v>59</v>
      </c>
      <c r="N65" s="307">
        <f t="shared" si="0"/>
        <v>103</v>
      </c>
      <c r="O65" s="339">
        <v>3206</v>
      </c>
      <c r="P65" s="340">
        <v>335.7</v>
      </c>
      <c r="Q65" s="341">
        <v>74.430000000000007</v>
      </c>
      <c r="R65" s="341">
        <v>41.38</v>
      </c>
      <c r="S65" s="341">
        <v>72.91</v>
      </c>
      <c r="T65" s="341">
        <v>8.6829999999999998</v>
      </c>
      <c r="U65" s="311">
        <v>5060</v>
      </c>
      <c r="V65" s="312">
        <f>VLOOKUP($U65,计算辅助页面!$Z$5:$AM$26,COLUMN()-20,0)</f>
        <v>8300</v>
      </c>
      <c r="W65" s="312">
        <f>VLOOKUP($U65,计算辅助页面!$Z$5:$AM$26,COLUMN()-20,0)</f>
        <v>13200</v>
      </c>
      <c r="X65" s="307">
        <f>VLOOKUP($U65,计算辅助页面!$Z$5:$AM$26,COLUMN()-20,0)</f>
        <v>19800</v>
      </c>
      <c r="Y65" s="307">
        <f>VLOOKUP($U65,计算辅助页面!$Z$5:$AM$26,COLUMN()-20,0)</f>
        <v>28600</v>
      </c>
      <c r="Z65" s="313">
        <f>VLOOKUP($U65,计算辅助页面!$Z$5:$AM$26,COLUMN()-20,0)</f>
        <v>40000</v>
      </c>
      <c r="AA65" s="307">
        <f>VLOOKUP($U65,计算辅助页面!$Z$5:$AM$26,COLUMN()-20,0)</f>
        <v>56000</v>
      </c>
      <c r="AB65" s="307">
        <f>VLOOKUP($U65,计算辅助页面!$Z$5:$AM$26,COLUMN()-20,0)</f>
        <v>78500</v>
      </c>
      <c r="AC65" s="307">
        <f>VLOOKUP($U65,计算辅助页面!$Z$5:$AM$26,COLUMN()-20,0)</f>
        <v>110000</v>
      </c>
      <c r="AD65" s="307">
        <f>VLOOKUP($U65,计算辅助页面!$Z$5:$AM$26,COLUMN()-20,0)</f>
        <v>154000</v>
      </c>
      <c r="AE65" s="307">
        <f>VLOOKUP($U65,计算辅助页面!$Z$5:$AM$26,COLUMN()-20,0)</f>
        <v>215000</v>
      </c>
      <c r="AF65" s="307" t="str">
        <f>VLOOKUP($U65,计算辅助页面!$Z$5:$AM$26,COLUMN()-20,0)</f>
        <v>×</v>
      </c>
      <c r="AG65" s="307" t="str">
        <f>VLOOKUP($U65,计算辅助页面!$Z$5:$AM$26,COLUMN()-20,0)</f>
        <v>×</v>
      </c>
      <c r="AH65" s="304">
        <f>VLOOKUP($U65,计算辅助页面!$Z$5:$AM$26,COLUMN()-20,0)</f>
        <v>2913840</v>
      </c>
      <c r="AI65" s="314">
        <v>30000</v>
      </c>
      <c r="AJ65" s="315">
        <f>VLOOKUP(D65&amp;E65,计算辅助页面!$V$5:$Y$18,2,0)</f>
        <v>6</v>
      </c>
      <c r="AK65" s="316">
        <f t="shared" si="144"/>
        <v>60000</v>
      </c>
      <c r="AL65" s="316">
        <f>VLOOKUP(D65&amp;E65,计算辅助页面!$V$5:$Y$18,3,0)</f>
        <v>3</v>
      </c>
      <c r="AM65" s="317">
        <f t="shared" si="145"/>
        <v>180000</v>
      </c>
      <c r="AN65" s="317">
        <f>VLOOKUP(D65&amp;E65,计算辅助页面!$V$5:$Y$18,4,0)</f>
        <v>1</v>
      </c>
      <c r="AO65" s="304">
        <f t="shared" si="146"/>
        <v>2160000</v>
      </c>
      <c r="AP65" s="318">
        <f t="shared" si="147"/>
        <v>5073840</v>
      </c>
      <c r="AQ65" s="288" t="s">
        <v>1016</v>
      </c>
      <c r="AR65" s="289" t="str">
        <f t="shared" si="139"/>
        <v>Alfieri</v>
      </c>
      <c r="AS65" s="290" t="s">
        <v>825</v>
      </c>
      <c r="AT65" s="291" t="s">
        <v>623</v>
      </c>
      <c r="AU65" s="328" t="s">
        <v>702</v>
      </c>
      <c r="AV65" s="292">
        <v>11</v>
      </c>
      <c r="AW65" s="292">
        <v>349</v>
      </c>
      <c r="AY65" s="292">
        <v>453</v>
      </c>
      <c r="AZ65" s="292" t="s">
        <v>1400</v>
      </c>
      <c r="BA65" s="477">
        <v>244</v>
      </c>
      <c r="BB65" s="476">
        <v>3.8</v>
      </c>
      <c r="BC65" s="472">
        <v>1.72</v>
      </c>
      <c r="BD65" s="472">
        <v>1.48</v>
      </c>
      <c r="BE65" s="472">
        <v>2.62</v>
      </c>
      <c r="BF65" s="474">
        <f t="shared" si="209"/>
        <v>3450</v>
      </c>
      <c r="BG65" s="476">
        <f t="shared" ref="BG65:BG68" si="228">BB65+P65</f>
        <v>339.5</v>
      </c>
      <c r="BH65" s="480">
        <f t="shared" ref="BH65:BH68" si="229">BC65+Q65</f>
        <v>76.150000000000006</v>
      </c>
      <c r="BI65" s="480">
        <f t="shared" ref="BI65:BI68" si="230">BD65+R65</f>
        <v>42.86</v>
      </c>
      <c r="BJ65" s="480">
        <f t="shared" ref="BJ65:BJ68" si="231">BE65+S65</f>
        <v>75.53</v>
      </c>
      <c r="BK65" s="473">
        <f t="shared" si="10"/>
        <v>3.8000000000000114</v>
      </c>
      <c r="BL65" s="473">
        <f t="shared" si="11"/>
        <v>1.7199999999999989</v>
      </c>
      <c r="BM65" s="473">
        <f t="shared" si="12"/>
        <v>1.4799999999999969</v>
      </c>
      <c r="BN65" s="473">
        <f t="shared" si="13"/>
        <v>2.6200000000000045</v>
      </c>
      <c r="BO65" s="483">
        <v>6</v>
      </c>
      <c r="BP65" s="293"/>
      <c r="BQ65" s="293"/>
      <c r="BR65" s="293">
        <v>1</v>
      </c>
      <c r="BS65" s="293">
        <v>1</v>
      </c>
      <c r="BT65" s="293"/>
      <c r="BU65" s="293">
        <v>1</v>
      </c>
      <c r="BV65" s="293"/>
      <c r="BW65" s="293"/>
      <c r="BX65" s="293"/>
      <c r="BY65" s="293"/>
      <c r="BZ65" s="293"/>
      <c r="CA65" s="293"/>
      <c r="CB65" s="293"/>
      <c r="CC65" s="293"/>
      <c r="CD65" s="293"/>
      <c r="CE65" s="293"/>
      <c r="CF65" s="293"/>
      <c r="CG65" s="293"/>
      <c r="CH65" s="293"/>
      <c r="CI65" s="293">
        <v>1</v>
      </c>
      <c r="CJ65" s="294" t="s">
        <v>1431</v>
      </c>
      <c r="CK65" s="294"/>
      <c r="CL65" s="294"/>
      <c r="CM65" s="294"/>
      <c r="CN65" s="294"/>
      <c r="CO65" s="295"/>
      <c r="CP65" s="295"/>
      <c r="CQ65" s="295"/>
      <c r="CR65" s="296">
        <v>305</v>
      </c>
      <c r="CS65" s="297">
        <v>60.4</v>
      </c>
      <c r="CT65" s="297">
        <v>29.33</v>
      </c>
      <c r="CU65" s="297">
        <v>51.53</v>
      </c>
      <c r="CV65" s="297">
        <f t="shared" si="227"/>
        <v>30.699999999999989</v>
      </c>
      <c r="CW65" s="297">
        <f t="shared" si="227"/>
        <v>14.030000000000008</v>
      </c>
      <c r="CX65" s="297">
        <f t="shared" si="227"/>
        <v>12.050000000000004</v>
      </c>
      <c r="CY65" s="297">
        <f t="shared" si="227"/>
        <v>21.379999999999995</v>
      </c>
      <c r="CZ65" s="297">
        <f>SUM(CV65:CY65)</f>
        <v>78.16</v>
      </c>
      <c r="DA65" s="297">
        <f>0.32*(P65-CR65)+1.75*(Q65-CS65)+1.13*(R65-CT65)+1.28*(S65-CU65)</f>
        <v>75.359400000000008</v>
      </c>
      <c r="DB65" s="295" t="s">
        <v>1775</v>
      </c>
      <c r="DC65" s="295">
        <v>4</v>
      </c>
      <c r="DD65" s="295"/>
      <c r="DE65" s="295"/>
    </row>
    <row r="66" spans="1:109" ht="21" customHeight="1" thickBot="1">
      <c r="A66" s="299">
        <v>64</v>
      </c>
      <c r="B66" s="295" t="s">
        <v>1836</v>
      </c>
      <c r="C66" s="301" t="s">
        <v>1837</v>
      </c>
      <c r="D66" s="352" t="s">
        <v>151</v>
      </c>
      <c r="E66" s="303" t="s">
        <v>175</v>
      </c>
      <c r="F66" s="345"/>
      <c r="G66" s="351"/>
      <c r="H66" s="306">
        <v>50</v>
      </c>
      <c r="I66" s="306">
        <v>29</v>
      </c>
      <c r="J66" s="306">
        <v>38</v>
      </c>
      <c r="K66" s="306">
        <v>48</v>
      </c>
      <c r="L66" s="306" t="s">
        <v>59</v>
      </c>
      <c r="M66" s="306" t="s">
        <v>59</v>
      </c>
      <c r="N66" s="307">
        <f t="shared" ref="N66" si="232">IF(COUNTBLANK(H66:M66),"",SUM(H66:M66))</f>
        <v>165</v>
      </c>
      <c r="O66" s="393">
        <v>3210</v>
      </c>
      <c r="P66" s="340">
        <v>312.10000000000002</v>
      </c>
      <c r="Q66" s="341">
        <v>79.72</v>
      </c>
      <c r="R66" s="341">
        <v>84.61</v>
      </c>
      <c r="S66" s="341">
        <v>70.45</v>
      </c>
      <c r="T66" s="341"/>
      <c r="U66" s="311">
        <v>5060</v>
      </c>
      <c r="V66" s="312">
        <f>VLOOKUP($U66,计算辅助页面!$Z$5:$AM$26,COLUMN()-20,0)</f>
        <v>8300</v>
      </c>
      <c r="W66" s="312">
        <f>VLOOKUP($U66,计算辅助页面!$Z$5:$AM$26,COLUMN()-20,0)</f>
        <v>13200</v>
      </c>
      <c r="X66" s="307">
        <f>VLOOKUP($U66,计算辅助页面!$Z$5:$AM$26,COLUMN()-20,0)</f>
        <v>19800</v>
      </c>
      <c r="Y66" s="307">
        <f>VLOOKUP($U66,计算辅助页面!$Z$5:$AM$26,COLUMN()-20,0)</f>
        <v>28600</v>
      </c>
      <c r="Z66" s="313">
        <f>VLOOKUP($U66,计算辅助页面!$Z$5:$AM$26,COLUMN()-20,0)</f>
        <v>40000</v>
      </c>
      <c r="AA66" s="307">
        <f>VLOOKUP($U66,计算辅助页面!$Z$5:$AM$26,COLUMN()-20,0)</f>
        <v>56000</v>
      </c>
      <c r="AB66" s="307">
        <f>VLOOKUP($U66,计算辅助页面!$Z$5:$AM$26,COLUMN()-20,0)</f>
        <v>78500</v>
      </c>
      <c r="AC66" s="307">
        <f>VLOOKUP($U66,计算辅助页面!$Z$5:$AM$26,COLUMN()-20,0)</f>
        <v>110000</v>
      </c>
      <c r="AD66" s="307">
        <f>VLOOKUP($U66,计算辅助页面!$Z$5:$AM$26,COLUMN()-20,0)</f>
        <v>154000</v>
      </c>
      <c r="AE66" s="307">
        <f>VLOOKUP($U66,计算辅助页面!$Z$5:$AM$26,COLUMN()-20,0)</f>
        <v>215000</v>
      </c>
      <c r="AF66" s="307" t="str">
        <f>VLOOKUP($U66,计算辅助页面!$Z$5:$AM$26,COLUMN()-20,0)</f>
        <v>×</v>
      </c>
      <c r="AG66" s="307" t="str">
        <f>VLOOKUP($U66,计算辅助页面!$Z$5:$AM$26,COLUMN()-20,0)</f>
        <v>×</v>
      </c>
      <c r="AH66" s="304">
        <f>VLOOKUP($U66,计算辅助页面!$Z$5:$AM$26,COLUMN()-20,0)</f>
        <v>2913840</v>
      </c>
      <c r="AI66" s="314">
        <v>30000</v>
      </c>
      <c r="AJ66" s="315">
        <f>VLOOKUP(D66&amp;E66,计算辅助页面!$V$5:$Y$18,2,0)</f>
        <v>6</v>
      </c>
      <c r="AK66" s="316">
        <f t="shared" ref="AK66" si="233">IF(AI66,2*AI66,"")</f>
        <v>60000</v>
      </c>
      <c r="AL66" s="316">
        <f>VLOOKUP(D66&amp;E66,计算辅助页面!$V$5:$Y$18,3,0)</f>
        <v>3</v>
      </c>
      <c r="AM66" s="317">
        <f t="shared" ref="AM66" si="234">IF(AN66="×",AN66,IF(AI66,6*AI66,""))</f>
        <v>180000</v>
      </c>
      <c r="AN66" s="317">
        <f>VLOOKUP(D66&amp;E66,计算辅助页面!$V$5:$Y$18,4,0)</f>
        <v>1</v>
      </c>
      <c r="AO66" s="304">
        <f t="shared" ref="AO66" si="235">IF(AI66,IF(AN66="×",4*(AI66*AJ66+AK66*AL66),4*(AI66*AJ66+AK66*AL66+AM66*AN66)),"")</f>
        <v>2160000</v>
      </c>
      <c r="AP66" s="318">
        <f t="shared" ref="AP66" si="236">IF(AND(AH66,AO66),AO66+AH66,"")</f>
        <v>5073840</v>
      </c>
      <c r="AQ66" s="288" t="s">
        <v>561</v>
      </c>
      <c r="AR66" s="289" t="str">
        <f t="shared" si="139"/>
        <v>911 50 Years Porsche Design</v>
      </c>
      <c r="AS66" s="290" t="s">
        <v>1834</v>
      </c>
      <c r="AT66" s="291" t="s">
        <v>1838</v>
      </c>
      <c r="AU66" s="328" t="s">
        <v>702</v>
      </c>
      <c r="AZ66" s="292" t="s">
        <v>1859</v>
      </c>
      <c r="BA66" s="477">
        <v>169</v>
      </c>
      <c r="BB66" s="476">
        <v>1.5</v>
      </c>
      <c r="BC66" s="472">
        <v>1.38</v>
      </c>
      <c r="BD66" s="472">
        <v>3.3</v>
      </c>
      <c r="BE66" s="472">
        <v>2.84</v>
      </c>
      <c r="BF66" s="474">
        <f t="shared" si="209"/>
        <v>3379</v>
      </c>
      <c r="BG66" s="476">
        <f t="shared" si="228"/>
        <v>313.60000000000002</v>
      </c>
      <c r="BH66" s="480">
        <f t="shared" si="229"/>
        <v>81.099999999999994</v>
      </c>
      <c r="BI66" s="480">
        <f t="shared" si="230"/>
        <v>87.91</v>
      </c>
      <c r="BJ66" s="480">
        <f t="shared" si="231"/>
        <v>73.290000000000006</v>
      </c>
      <c r="BK66" s="473">
        <f t="shared" si="10"/>
        <v>1.5</v>
      </c>
      <c r="BL66" s="473">
        <f t="shared" si="11"/>
        <v>1.3799999999999955</v>
      </c>
      <c r="BM66" s="473">
        <f t="shared" si="12"/>
        <v>3.2999999999999972</v>
      </c>
      <c r="BN66" s="473">
        <f t="shared" si="13"/>
        <v>2.8400000000000034</v>
      </c>
      <c r="BP66" s="293"/>
      <c r="BQ66" s="293"/>
      <c r="BR66" s="293"/>
      <c r="BS66" s="293"/>
      <c r="BT66" s="293"/>
      <c r="BU66" s="293"/>
      <c r="BV66" s="293"/>
      <c r="BW66" s="293"/>
      <c r="BX66" s="293"/>
      <c r="BY66" s="293"/>
      <c r="BZ66" s="293"/>
      <c r="CA66" s="293"/>
      <c r="CB66" s="293"/>
      <c r="CC66" s="293"/>
      <c r="CD66" s="293"/>
      <c r="CE66" s="293"/>
      <c r="CF66" s="293"/>
      <c r="CG66" s="293"/>
      <c r="CH66" s="293"/>
      <c r="CI66" s="293"/>
      <c r="CJ66" s="294" t="s">
        <v>1853</v>
      </c>
      <c r="CK66" s="294"/>
      <c r="CL66" s="294"/>
      <c r="CM66" s="294"/>
      <c r="CN66" s="294"/>
      <c r="CO66" s="295"/>
      <c r="CP66" s="295"/>
      <c r="CQ66" s="295"/>
      <c r="CR66" s="296"/>
      <c r="CS66" s="297"/>
      <c r="CT66" s="297"/>
      <c r="CU66" s="297"/>
      <c r="CV66" s="297"/>
      <c r="CW66" s="297"/>
      <c r="CX66" s="297"/>
      <c r="CY66" s="297"/>
      <c r="CZ66" s="297"/>
      <c r="DA66" s="297"/>
      <c r="DB66" s="295"/>
      <c r="DC66" s="295"/>
      <c r="DD66" s="295"/>
      <c r="DE66" s="295"/>
    </row>
    <row r="67" spans="1:109" ht="21" customHeight="1">
      <c r="A67" s="268">
        <v>65</v>
      </c>
      <c r="B67" s="295" t="s">
        <v>1327</v>
      </c>
      <c r="C67" s="301" t="s">
        <v>1328</v>
      </c>
      <c r="D67" s="352" t="s">
        <v>151</v>
      </c>
      <c r="E67" s="303" t="s">
        <v>175</v>
      </c>
      <c r="F67" s="345"/>
      <c r="G67" s="351"/>
      <c r="H67" s="306">
        <v>50</v>
      </c>
      <c r="I67" s="306">
        <v>29</v>
      </c>
      <c r="J67" s="306">
        <v>38</v>
      </c>
      <c r="K67" s="306">
        <v>48</v>
      </c>
      <c r="L67" s="306" t="s">
        <v>59</v>
      </c>
      <c r="M67" s="306" t="s">
        <v>59</v>
      </c>
      <c r="N67" s="307">
        <f t="shared" si="0"/>
        <v>165</v>
      </c>
      <c r="O67" s="393">
        <v>3221</v>
      </c>
      <c r="P67" s="340">
        <v>320.39999999999998</v>
      </c>
      <c r="Q67" s="341">
        <v>80.819999999999993</v>
      </c>
      <c r="R67" s="341">
        <v>70.91</v>
      </c>
      <c r="S67" s="341">
        <v>61.06</v>
      </c>
      <c r="T67" s="341">
        <v>6.6</v>
      </c>
      <c r="U67" s="311">
        <v>5060</v>
      </c>
      <c r="V67" s="312">
        <f>VLOOKUP($U67,计算辅助页面!$Z$5:$AM$26,COLUMN()-20,0)</f>
        <v>8300</v>
      </c>
      <c r="W67" s="312">
        <f>VLOOKUP($U67,计算辅助页面!$Z$5:$AM$26,COLUMN()-20,0)</f>
        <v>13200</v>
      </c>
      <c r="X67" s="307">
        <f>VLOOKUP($U67,计算辅助页面!$Z$5:$AM$26,COLUMN()-20,0)</f>
        <v>19800</v>
      </c>
      <c r="Y67" s="307">
        <f>VLOOKUP($U67,计算辅助页面!$Z$5:$AM$26,COLUMN()-20,0)</f>
        <v>28600</v>
      </c>
      <c r="Z67" s="313">
        <f>VLOOKUP($U67,计算辅助页面!$Z$5:$AM$26,COLUMN()-20,0)</f>
        <v>40000</v>
      </c>
      <c r="AA67" s="307">
        <f>VLOOKUP($U67,计算辅助页面!$Z$5:$AM$26,COLUMN()-20,0)</f>
        <v>56000</v>
      </c>
      <c r="AB67" s="307">
        <f>VLOOKUP($U67,计算辅助页面!$Z$5:$AM$26,COLUMN()-20,0)</f>
        <v>78500</v>
      </c>
      <c r="AC67" s="307">
        <f>VLOOKUP($U67,计算辅助页面!$Z$5:$AM$26,COLUMN()-20,0)</f>
        <v>110000</v>
      </c>
      <c r="AD67" s="307">
        <f>VLOOKUP($U67,计算辅助页面!$Z$5:$AM$26,COLUMN()-20,0)</f>
        <v>154000</v>
      </c>
      <c r="AE67" s="307">
        <f>VLOOKUP($U67,计算辅助页面!$Z$5:$AM$26,COLUMN()-20,0)</f>
        <v>215000</v>
      </c>
      <c r="AF67" s="307" t="str">
        <f>VLOOKUP($U67,计算辅助页面!$Z$5:$AM$26,COLUMN()-20,0)</f>
        <v>×</v>
      </c>
      <c r="AG67" s="307" t="str">
        <f>VLOOKUP($U67,计算辅助页面!$Z$5:$AM$26,COLUMN()-20,0)</f>
        <v>×</v>
      </c>
      <c r="AH67" s="304">
        <f>VLOOKUP($U67,计算辅助页面!$Z$5:$AM$26,COLUMN()-20,0)</f>
        <v>2913840</v>
      </c>
      <c r="AI67" s="314">
        <v>30000</v>
      </c>
      <c r="AJ67" s="315">
        <f>VLOOKUP(D67&amp;E67,计算辅助页面!$V$5:$Y$18,2,0)</f>
        <v>6</v>
      </c>
      <c r="AK67" s="316">
        <f t="shared" si="144"/>
        <v>60000</v>
      </c>
      <c r="AL67" s="316">
        <f>VLOOKUP(D67&amp;E67,计算辅助页面!$V$5:$Y$18,3,0)</f>
        <v>3</v>
      </c>
      <c r="AM67" s="317">
        <f t="shared" si="145"/>
        <v>180000</v>
      </c>
      <c r="AN67" s="317">
        <f>VLOOKUP(D67&amp;E67,计算辅助页面!$V$5:$Y$18,4,0)</f>
        <v>1</v>
      </c>
      <c r="AO67" s="304">
        <f t="shared" si="146"/>
        <v>2160000</v>
      </c>
      <c r="AP67" s="318">
        <f t="shared" si="147"/>
        <v>5073840</v>
      </c>
      <c r="AQ67" s="288" t="s">
        <v>592</v>
      </c>
      <c r="AR67" s="289" t="str">
        <f t="shared" si="139"/>
        <v>XJR-15</v>
      </c>
      <c r="AS67" s="290" t="s">
        <v>1326</v>
      </c>
      <c r="AT67" s="291" t="s">
        <v>1329</v>
      </c>
      <c r="AU67" s="328" t="s">
        <v>702</v>
      </c>
      <c r="AW67" s="292">
        <v>334</v>
      </c>
      <c r="AY67" s="292">
        <v>427</v>
      </c>
      <c r="AZ67" s="292" t="s">
        <v>1348</v>
      </c>
      <c r="BA67" s="477">
        <v>170</v>
      </c>
      <c r="BB67" s="476">
        <v>1.6</v>
      </c>
      <c r="BC67" s="472">
        <v>1.18</v>
      </c>
      <c r="BD67" s="472">
        <v>2.78</v>
      </c>
      <c r="BE67" s="472">
        <v>2.06</v>
      </c>
      <c r="BF67" s="474">
        <f t="shared" si="209"/>
        <v>3391</v>
      </c>
      <c r="BG67" s="476">
        <f t="shared" si="228"/>
        <v>322</v>
      </c>
      <c r="BH67" s="480">
        <f t="shared" si="229"/>
        <v>82</v>
      </c>
      <c r="BI67" s="480">
        <f t="shared" si="230"/>
        <v>73.69</v>
      </c>
      <c r="BJ67" s="480">
        <f t="shared" si="231"/>
        <v>63.120000000000005</v>
      </c>
      <c r="BK67" s="473">
        <f t="shared" si="10"/>
        <v>1.6000000000000227</v>
      </c>
      <c r="BL67" s="473">
        <f t="shared" si="11"/>
        <v>1.1800000000000068</v>
      </c>
      <c r="BM67" s="473">
        <f t="shared" si="12"/>
        <v>2.7800000000000011</v>
      </c>
      <c r="BN67" s="473">
        <f t="shared" si="13"/>
        <v>2.0600000000000023</v>
      </c>
      <c r="BO67" s="483">
        <v>8</v>
      </c>
      <c r="BP67" s="293"/>
      <c r="BQ67" s="293"/>
      <c r="BR67" s="293"/>
      <c r="BS67" s="293"/>
      <c r="BT67" s="293"/>
      <c r="BU67" s="293"/>
      <c r="BV67" s="293">
        <v>1</v>
      </c>
      <c r="BW67" s="293"/>
      <c r="BX67" s="293"/>
      <c r="BY67" s="293"/>
      <c r="BZ67" s="293"/>
      <c r="CA67" s="293"/>
      <c r="CB67" s="293"/>
      <c r="CC67" s="293"/>
      <c r="CD67" s="293"/>
      <c r="CE67" s="293"/>
      <c r="CF67" s="293"/>
      <c r="CG67" s="293"/>
      <c r="CH67" s="293"/>
      <c r="CI67" s="293"/>
      <c r="CJ67" s="294" t="s">
        <v>1342</v>
      </c>
      <c r="CK67" s="294"/>
      <c r="CL67" s="294"/>
      <c r="CM67" s="294"/>
      <c r="CN67" s="294"/>
      <c r="CO67" s="295"/>
      <c r="CP67" s="295"/>
      <c r="CQ67" s="295"/>
      <c r="CR67" s="296"/>
      <c r="CS67" s="297"/>
      <c r="CT67" s="297"/>
      <c r="CU67" s="297"/>
      <c r="CV67" s="297"/>
      <c r="CW67" s="297"/>
      <c r="CX67" s="297"/>
      <c r="CY67" s="297"/>
      <c r="CZ67" s="297"/>
      <c r="DA67" s="297"/>
      <c r="DB67" s="295" t="s">
        <v>1775</v>
      </c>
      <c r="DC67" s="295">
        <v>4</v>
      </c>
      <c r="DD67" s="295"/>
      <c r="DE67" s="295"/>
    </row>
    <row r="68" spans="1:109" ht="21" customHeight="1" thickBot="1">
      <c r="A68" s="299">
        <v>66</v>
      </c>
      <c r="B68" s="295" t="s">
        <v>1673</v>
      </c>
      <c r="C68" s="301" t="s">
        <v>1674</v>
      </c>
      <c r="D68" s="352" t="s">
        <v>151</v>
      </c>
      <c r="E68" s="303" t="s">
        <v>175</v>
      </c>
      <c r="F68" s="345"/>
      <c r="G68" s="351"/>
      <c r="H68" s="306">
        <v>50</v>
      </c>
      <c r="I68" s="306">
        <v>29</v>
      </c>
      <c r="J68" s="306">
        <v>38</v>
      </c>
      <c r="K68" s="306">
        <v>48</v>
      </c>
      <c r="L68" s="306" t="s">
        <v>59</v>
      </c>
      <c r="M68" s="306" t="s">
        <v>59</v>
      </c>
      <c r="N68" s="307">
        <f t="shared" ref="N68" si="237">IF(COUNTBLANK(H68:M68),"",SUM(H68:M68))</f>
        <v>165</v>
      </c>
      <c r="O68" s="393">
        <v>3229</v>
      </c>
      <c r="P68" s="340">
        <v>312.10000000000002</v>
      </c>
      <c r="Q68" s="341">
        <v>87.92</v>
      </c>
      <c r="R68" s="341">
        <v>63.47</v>
      </c>
      <c r="S68" s="341">
        <v>62.72</v>
      </c>
      <c r="T68" s="341"/>
      <c r="U68" s="311">
        <v>5060</v>
      </c>
      <c r="V68" s="312">
        <f>VLOOKUP($U68,计算辅助页面!$Z$5:$AM$26,COLUMN()-20,0)</f>
        <v>8300</v>
      </c>
      <c r="W68" s="312">
        <f>VLOOKUP($U68,计算辅助页面!$Z$5:$AM$26,COLUMN()-20,0)</f>
        <v>13200</v>
      </c>
      <c r="X68" s="307">
        <f>VLOOKUP($U68,计算辅助页面!$Z$5:$AM$26,COLUMN()-20,0)</f>
        <v>19800</v>
      </c>
      <c r="Y68" s="307">
        <f>VLOOKUP($U68,计算辅助页面!$Z$5:$AM$26,COLUMN()-20,0)</f>
        <v>28600</v>
      </c>
      <c r="Z68" s="313">
        <f>VLOOKUP($U68,计算辅助页面!$Z$5:$AM$26,COLUMN()-20,0)</f>
        <v>40000</v>
      </c>
      <c r="AA68" s="307">
        <f>VLOOKUP($U68,计算辅助页面!$Z$5:$AM$26,COLUMN()-20,0)</f>
        <v>56000</v>
      </c>
      <c r="AB68" s="307">
        <f>VLOOKUP($U68,计算辅助页面!$Z$5:$AM$26,COLUMN()-20,0)</f>
        <v>78500</v>
      </c>
      <c r="AC68" s="307">
        <f>VLOOKUP($U68,计算辅助页面!$Z$5:$AM$26,COLUMN()-20,0)</f>
        <v>110000</v>
      </c>
      <c r="AD68" s="307">
        <f>VLOOKUP($U68,计算辅助页面!$Z$5:$AM$26,COLUMN()-20,0)</f>
        <v>154000</v>
      </c>
      <c r="AE68" s="307">
        <f>VLOOKUP($U68,计算辅助页面!$Z$5:$AM$26,COLUMN()-20,0)</f>
        <v>215000</v>
      </c>
      <c r="AF68" s="307" t="str">
        <f>VLOOKUP($U68,计算辅助页面!$Z$5:$AM$26,COLUMN()-20,0)</f>
        <v>×</v>
      </c>
      <c r="AG68" s="307" t="str">
        <f>VLOOKUP($U68,计算辅助页面!$Z$5:$AM$26,COLUMN()-20,0)</f>
        <v>×</v>
      </c>
      <c r="AH68" s="304">
        <f>VLOOKUP($U68,计算辅助页面!$Z$5:$AM$26,COLUMN()-20,0)</f>
        <v>2913840</v>
      </c>
      <c r="AI68" s="314">
        <v>30000</v>
      </c>
      <c r="AJ68" s="315">
        <f>VLOOKUP(D68&amp;E68,计算辅助页面!$V$5:$Y$18,2,0)</f>
        <v>6</v>
      </c>
      <c r="AK68" s="316">
        <f t="shared" ref="AK68" si="238">IF(AI68,2*AI68,"")</f>
        <v>60000</v>
      </c>
      <c r="AL68" s="316">
        <f>VLOOKUP(D68&amp;E68,计算辅助页面!$V$5:$Y$18,3,0)</f>
        <v>3</v>
      </c>
      <c r="AM68" s="317">
        <f t="shared" ref="AM68" si="239">IF(AN68="×",AN68,IF(AI68,6*AI68,""))</f>
        <v>180000</v>
      </c>
      <c r="AN68" s="317">
        <f>VLOOKUP(D68&amp;E68,计算辅助页面!$V$5:$Y$18,4,0)</f>
        <v>1</v>
      </c>
      <c r="AO68" s="304">
        <f t="shared" ref="AO68" si="240">IF(AI68,IF(AN68="×",4*(AI68*AJ68+AK68*AL68),4*(AI68*AJ68+AK68*AL68+AM68*AN68)),"")</f>
        <v>2160000</v>
      </c>
      <c r="AP68" s="318">
        <f t="shared" ref="AP68" si="241">IF(AND(AH68,AO68),AO68+AH68,"")</f>
        <v>5073840</v>
      </c>
      <c r="AQ68" s="288" t="s">
        <v>561</v>
      </c>
      <c r="AR68" s="289" t="str">
        <f t="shared" si="139"/>
        <v>Mission R</v>
      </c>
      <c r="AS68" s="290" t="s">
        <v>1716</v>
      </c>
      <c r="AT68" s="291" t="s">
        <v>1675</v>
      </c>
      <c r="AU68" s="328" t="s">
        <v>702</v>
      </c>
      <c r="AZ68" s="292" t="s">
        <v>1693</v>
      </c>
      <c r="BA68" s="477">
        <v>173</v>
      </c>
      <c r="BB68" s="476">
        <v>1.5</v>
      </c>
      <c r="BC68" s="472">
        <v>1.28</v>
      </c>
      <c r="BD68" s="472">
        <v>3.22</v>
      </c>
      <c r="BE68" s="472">
        <v>3.02</v>
      </c>
      <c r="BF68" s="474">
        <f t="shared" si="209"/>
        <v>3402</v>
      </c>
      <c r="BG68" s="476">
        <f t="shared" si="228"/>
        <v>313.60000000000002</v>
      </c>
      <c r="BH68" s="480">
        <f t="shared" si="229"/>
        <v>89.2</v>
      </c>
      <c r="BI68" s="480">
        <f t="shared" si="230"/>
        <v>66.69</v>
      </c>
      <c r="BJ68" s="480">
        <f t="shared" si="231"/>
        <v>65.739999999999995</v>
      </c>
      <c r="BK68" s="473">
        <f t="shared" si="10"/>
        <v>1.5</v>
      </c>
      <c r="BL68" s="473">
        <f t="shared" si="11"/>
        <v>1.2800000000000011</v>
      </c>
      <c r="BM68" s="473">
        <f t="shared" si="12"/>
        <v>3.2199999999999989</v>
      </c>
      <c r="BN68" s="473">
        <f t="shared" si="13"/>
        <v>3.019999999999996</v>
      </c>
      <c r="BO68" s="483">
        <v>15</v>
      </c>
      <c r="BP68" s="293"/>
      <c r="BQ68" s="293"/>
      <c r="BR68" s="293"/>
      <c r="BS68" s="293"/>
      <c r="BT68" s="293"/>
      <c r="BU68" s="293"/>
      <c r="BV68" s="293"/>
      <c r="BW68" s="293"/>
      <c r="BX68" s="293"/>
      <c r="BY68" s="293"/>
      <c r="BZ68" s="293"/>
      <c r="CA68" s="293"/>
      <c r="CB68" s="293">
        <v>1</v>
      </c>
      <c r="CC68" s="293"/>
      <c r="CD68" s="293"/>
      <c r="CE68" s="293"/>
      <c r="CF68" s="293"/>
      <c r="CG68" s="293"/>
      <c r="CH68" s="293"/>
      <c r="CI68" s="293"/>
      <c r="CJ68" s="294" t="s">
        <v>1710</v>
      </c>
      <c r="CK68" s="294"/>
      <c r="CL68" s="294"/>
      <c r="CM68" s="294"/>
      <c r="CN68" s="294"/>
      <c r="CO68" s="295"/>
      <c r="CP68" s="295"/>
      <c r="CQ68" s="295"/>
      <c r="CR68" s="296"/>
      <c r="CS68" s="297"/>
      <c r="CT68" s="297"/>
      <c r="CU68" s="297"/>
      <c r="CV68" s="297"/>
      <c r="CW68" s="297"/>
      <c r="CX68" s="297"/>
      <c r="CY68" s="297"/>
      <c r="CZ68" s="297"/>
      <c r="DA68" s="297"/>
      <c r="DB68" s="295"/>
      <c r="DC68" s="295"/>
      <c r="DD68" s="295"/>
      <c r="DE68" s="295"/>
    </row>
    <row r="69" spans="1:109" ht="21" customHeight="1">
      <c r="A69" s="268">
        <v>67</v>
      </c>
      <c r="B69" s="295" t="s">
        <v>1392</v>
      </c>
      <c r="C69" s="301" t="s">
        <v>1393</v>
      </c>
      <c r="D69" s="352" t="s">
        <v>1394</v>
      </c>
      <c r="E69" s="303" t="s">
        <v>175</v>
      </c>
      <c r="F69" s="345"/>
      <c r="G69" s="351"/>
      <c r="H69" s="306">
        <v>50</v>
      </c>
      <c r="I69" s="306">
        <v>29</v>
      </c>
      <c r="J69" s="306">
        <v>38</v>
      </c>
      <c r="K69" s="306">
        <v>48</v>
      </c>
      <c r="L69" s="306" t="s">
        <v>59</v>
      </c>
      <c r="M69" s="306" t="s">
        <v>59</v>
      </c>
      <c r="N69" s="307">
        <f t="shared" si="0"/>
        <v>165</v>
      </c>
      <c r="O69" s="393">
        <v>3294</v>
      </c>
      <c r="P69" s="340">
        <v>335.1</v>
      </c>
      <c r="Q69" s="341">
        <v>75.36</v>
      </c>
      <c r="R69" s="341">
        <v>51.75</v>
      </c>
      <c r="S69" s="341">
        <v>59.32</v>
      </c>
      <c r="T69" s="341"/>
      <c r="U69" s="311">
        <v>5060</v>
      </c>
      <c r="V69" s="312">
        <f>VLOOKUP($U69,计算辅助页面!$Z$5:$AM$26,COLUMN()-20,0)</f>
        <v>8300</v>
      </c>
      <c r="W69" s="312">
        <f>VLOOKUP($U69,计算辅助页面!$Z$5:$AM$26,COLUMN()-20,0)</f>
        <v>13200</v>
      </c>
      <c r="X69" s="307">
        <f>VLOOKUP($U69,计算辅助页面!$Z$5:$AM$26,COLUMN()-20,0)</f>
        <v>19800</v>
      </c>
      <c r="Y69" s="307">
        <f>VLOOKUP($U69,计算辅助页面!$Z$5:$AM$26,COLUMN()-20,0)</f>
        <v>28600</v>
      </c>
      <c r="Z69" s="313">
        <f>VLOOKUP($U69,计算辅助页面!$Z$5:$AM$26,COLUMN()-20,0)</f>
        <v>40000</v>
      </c>
      <c r="AA69" s="307">
        <f>VLOOKUP($U69,计算辅助页面!$Z$5:$AM$26,COLUMN()-20,0)</f>
        <v>56000</v>
      </c>
      <c r="AB69" s="307">
        <f>VLOOKUP($U69,计算辅助页面!$Z$5:$AM$26,COLUMN()-20,0)</f>
        <v>78500</v>
      </c>
      <c r="AC69" s="307">
        <f>VLOOKUP($U69,计算辅助页面!$Z$5:$AM$26,COLUMN()-20,0)</f>
        <v>110000</v>
      </c>
      <c r="AD69" s="307">
        <f>VLOOKUP($U69,计算辅助页面!$Z$5:$AM$26,COLUMN()-20,0)</f>
        <v>154000</v>
      </c>
      <c r="AE69" s="307">
        <f>VLOOKUP($U69,计算辅助页面!$Z$5:$AM$26,COLUMN()-20,0)</f>
        <v>215000</v>
      </c>
      <c r="AF69" s="307" t="str">
        <f>VLOOKUP($U69,计算辅助页面!$Z$5:$AM$26,COLUMN()-20,0)</f>
        <v>×</v>
      </c>
      <c r="AG69" s="307" t="str">
        <f>VLOOKUP($U69,计算辅助页面!$Z$5:$AM$26,COLUMN()-20,0)</f>
        <v>×</v>
      </c>
      <c r="AH69" s="304">
        <f>VLOOKUP($U69,计算辅助页面!$Z$5:$AM$26,COLUMN()-20,0)</f>
        <v>2913840</v>
      </c>
      <c r="AI69" s="314">
        <v>30000</v>
      </c>
      <c r="AJ69" s="315">
        <f>VLOOKUP(D69&amp;E69,计算辅助页面!$V$5:$Y$18,2,0)</f>
        <v>6</v>
      </c>
      <c r="AK69" s="316">
        <f t="shared" si="144"/>
        <v>60000</v>
      </c>
      <c r="AL69" s="316">
        <f>VLOOKUP(D69&amp;E69,计算辅助页面!$V$5:$Y$18,3,0)</f>
        <v>3</v>
      </c>
      <c r="AM69" s="317">
        <f t="shared" si="145"/>
        <v>180000</v>
      </c>
      <c r="AN69" s="317">
        <f>VLOOKUP(D69&amp;E69,计算辅助页面!$V$5:$Y$18,4,0)</f>
        <v>1</v>
      </c>
      <c r="AO69" s="304">
        <f t="shared" si="146"/>
        <v>2160000</v>
      </c>
      <c r="AP69" s="318">
        <f t="shared" si="147"/>
        <v>5073840</v>
      </c>
      <c r="AQ69" s="288" t="s">
        <v>564</v>
      </c>
      <c r="AR69" s="289" t="str">
        <f t="shared" si="139"/>
        <v>2022 Showcar Vision AMG</v>
      </c>
      <c r="AS69" s="290" t="s">
        <v>1375</v>
      </c>
      <c r="AT69" s="291" t="s">
        <v>1395</v>
      </c>
      <c r="AU69" s="328" t="s">
        <v>702</v>
      </c>
      <c r="AW69" s="292">
        <v>348</v>
      </c>
      <c r="AY69" s="292">
        <v>451</v>
      </c>
      <c r="AZ69" s="292" t="s">
        <v>1387</v>
      </c>
      <c r="BA69" s="477">
        <v>182</v>
      </c>
      <c r="BB69" s="476">
        <v>2.1</v>
      </c>
      <c r="BC69" s="472">
        <v>1.5</v>
      </c>
      <c r="BD69" s="472">
        <v>2.25</v>
      </c>
      <c r="BE69" s="472">
        <v>4.32</v>
      </c>
      <c r="BF69" s="474">
        <f>BA69+O69</f>
        <v>3476</v>
      </c>
      <c r="BG69" s="476">
        <f t="shared" ref="BG69:BG71" si="242">BB69+P69</f>
        <v>337.20000000000005</v>
      </c>
      <c r="BH69" s="480">
        <f t="shared" ref="BH69:BH71" si="243">BC69+Q69</f>
        <v>76.86</v>
      </c>
      <c r="BI69" s="480">
        <f t="shared" ref="BI69:BI71" si="244">BD69+R69</f>
        <v>54</v>
      </c>
      <c r="BJ69" s="480">
        <f t="shared" ref="BJ69:BJ71" si="245">BE69+S69</f>
        <v>63.64</v>
      </c>
      <c r="BK69" s="473">
        <f t="shared" si="10"/>
        <v>2.1000000000000227</v>
      </c>
      <c r="BL69" s="473">
        <f t="shared" si="11"/>
        <v>1.5</v>
      </c>
      <c r="BM69" s="473">
        <f t="shared" si="12"/>
        <v>2.25</v>
      </c>
      <c r="BN69" s="473">
        <f t="shared" si="13"/>
        <v>4.32</v>
      </c>
      <c r="BO69" s="483">
        <v>12</v>
      </c>
      <c r="BP69" s="293"/>
      <c r="BQ69" s="293"/>
      <c r="BR69" s="293"/>
      <c r="BS69" s="293"/>
      <c r="BT69" s="293"/>
      <c r="BU69" s="293"/>
      <c r="BV69" s="293"/>
      <c r="BW69" s="293"/>
      <c r="BX69" s="293"/>
      <c r="BY69" s="293"/>
      <c r="BZ69" s="293"/>
      <c r="CA69" s="293"/>
      <c r="CB69" s="293">
        <v>1</v>
      </c>
      <c r="CC69" s="293"/>
      <c r="CD69" s="293"/>
      <c r="CE69" s="293"/>
      <c r="CF69" s="293"/>
      <c r="CG69" s="293"/>
      <c r="CH69" s="293"/>
      <c r="CI69" s="293"/>
      <c r="CJ69" s="294" t="s">
        <v>1396</v>
      </c>
      <c r="CK69" s="294"/>
      <c r="CL69" s="294"/>
      <c r="CM69" s="294"/>
      <c r="CN69" s="294"/>
      <c r="CO69" s="295"/>
      <c r="CP69" s="295"/>
      <c r="CQ69" s="295"/>
      <c r="CR69" s="296"/>
      <c r="CS69" s="297"/>
      <c r="CT69" s="297"/>
      <c r="CU69" s="297"/>
      <c r="CV69" s="297"/>
      <c r="CW69" s="297"/>
      <c r="CX69" s="297"/>
      <c r="CY69" s="297"/>
      <c r="CZ69" s="297"/>
      <c r="DA69" s="297"/>
      <c r="DB69" s="295" t="s">
        <v>1775</v>
      </c>
      <c r="DC69" s="295">
        <v>4</v>
      </c>
      <c r="DD69" s="295"/>
      <c r="DE69" s="295"/>
    </row>
    <row r="70" spans="1:109" ht="21" customHeight="1" thickBot="1">
      <c r="A70" s="299">
        <v>68</v>
      </c>
      <c r="B70" s="394" t="s">
        <v>1157</v>
      </c>
      <c r="C70" s="301" t="s">
        <v>1158</v>
      </c>
      <c r="D70" s="352" t="s">
        <v>151</v>
      </c>
      <c r="E70" s="303" t="s">
        <v>175</v>
      </c>
      <c r="F70" s="345"/>
      <c r="G70" s="351"/>
      <c r="H70" s="395">
        <v>50</v>
      </c>
      <c r="I70" s="395">
        <v>29</v>
      </c>
      <c r="J70" s="395">
        <v>38</v>
      </c>
      <c r="K70" s="395">
        <v>48</v>
      </c>
      <c r="L70" s="306" t="s">
        <v>59</v>
      </c>
      <c r="M70" s="306" t="s">
        <v>59</v>
      </c>
      <c r="N70" s="307">
        <f t="shared" si="0"/>
        <v>165</v>
      </c>
      <c r="O70" s="396">
        <v>3334</v>
      </c>
      <c r="P70" s="340">
        <v>319.60000000000002</v>
      </c>
      <c r="Q70" s="341">
        <v>82.32</v>
      </c>
      <c r="R70" s="341">
        <v>62.53</v>
      </c>
      <c r="S70" s="341">
        <v>63.22</v>
      </c>
      <c r="T70" s="341"/>
      <c r="U70" s="324">
        <v>5060</v>
      </c>
      <c r="V70" s="312">
        <f>VLOOKUP($U70,计算辅助页面!$Z$5:$AM$26,COLUMN()-20,0)</f>
        <v>8300</v>
      </c>
      <c r="W70" s="312">
        <f>VLOOKUP($U70,计算辅助页面!$Z$5:$AM$26,COLUMN()-20,0)</f>
        <v>13200</v>
      </c>
      <c r="X70" s="307">
        <f>VLOOKUP($U70,计算辅助页面!$Z$5:$AM$26,COLUMN()-20,0)</f>
        <v>19800</v>
      </c>
      <c r="Y70" s="307">
        <f>VLOOKUP($U70,计算辅助页面!$Z$5:$AM$26,COLUMN()-20,0)</f>
        <v>28600</v>
      </c>
      <c r="Z70" s="313">
        <f>VLOOKUP($U70,计算辅助页面!$Z$5:$AM$26,COLUMN()-20,0)</f>
        <v>40000</v>
      </c>
      <c r="AA70" s="307">
        <f>VLOOKUP($U70,计算辅助页面!$Z$5:$AM$26,COLUMN()-20,0)</f>
        <v>56000</v>
      </c>
      <c r="AB70" s="307">
        <f>VLOOKUP($U70,计算辅助页面!$Z$5:$AM$26,COLUMN()-20,0)</f>
        <v>78500</v>
      </c>
      <c r="AC70" s="307">
        <f>VLOOKUP($U70,计算辅助页面!$Z$5:$AM$26,COLUMN()-20,0)</f>
        <v>110000</v>
      </c>
      <c r="AD70" s="307">
        <f>VLOOKUP($U70,计算辅助页面!$Z$5:$AM$26,COLUMN()-20,0)</f>
        <v>154000</v>
      </c>
      <c r="AE70" s="307">
        <f>VLOOKUP($U70,计算辅助页面!$Z$5:$AM$26,COLUMN()-20,0)</f>
        <v>215000</v>
      </c>
      <c r="AF70" s="307" t="str">
        <f>VLOOKUP($U70,计算辅助页面!$Z$5:$AM$26,COLUMN()-20,0)</f>
        <v>×</v>
      </c>
      <c r="AG70" s="307" t="str">
        <f>VLOOKUP($U70,计算辅助页面!$Z$5:$AM$26,COLUMN()-20,0)</f>
        <v>×</v>
      </c>
      <c r="AH70" s="304">
        <f>VLOOKUP($U70,计算辅助页面!$Z$5:$AM$26,COLUMN()-20,0)</f>
        <v>2913840</v>
      </c>
      <c r="AI70" s="314">
        <v>30000</v>
      </c>
      <c r="AJ70" s="315">
        <f>VLOOKUP(D70&amp;E70,计算辅助页面!$V$5:$Y$18,2,0)</f>
        <v>6</v>
      </c>
      <c r="AK70" s="316">
        <f t="shared" si="144"/>
        <v>60000</v>
      </c>
      <c r="AL70" s="316">
        <f>VLOOKUP(D70&amp;E70,计算辅助页面!$V$5:$Y$18,3,0)</f>
        <v>3</v>
      </c>
      <c r="AM70" s="317">
        <f t="shared" si="145"/>
        <v>180000</v>
      </c>
      <c r="AN70" s="317">
        <f>VLOOKUP(D70&amp;E70,计算辅助页面!$V$5:$Y$18,4,0)</f>
        <v>1</v>
      </c>
      <c r="AO70" s="304">
        <f t="shared" si="146"/>
        <v>2160000</v>
      </c>
      <c r="AP70" s="318">
        <f t="shared" si="147"/>
        <v>5073840</v>
      </c>
      <c r="AQ70" s="288" t="s">
        <v>567</v>
      </c>
      <c r="AR70" s="289" t="str">
        <f t="shared" si="139"/>
        <v>Monza SP1</v>
      </c>
      <c r="AS70" s="290" t="s">
        <v>1155</v>
      </c>
      <c r="AT70" s="291" t="s">
        <v>1159</v>
      </c>
      <c r="AU70" s="328" t="s">
        <v>702</v>
      </c>
      <c r="AV70" s="292">
        <v>45</v>
      </c>
      <c r="AW70" s="292">
        <v>332</v>
      </c>
      <c r="AY70" s="292">
        <v>424</v>
      </c>
      <c r="AZ70" s="292" t="s">
        <v>1059</v>
      </c>
      <c r="BA70" s="477">
        <v>173</v>
      </c>
      <c r="BB70" s="476">
        <v>2.4</v>
      </c>
      <c r="BC70" s="472">
        <v>1.03</v>
      </c>
      <c r="BD70" s="472">
        <v>2.5099999999999998</v>
      </c>
      <c r="BE70" s="472">
        <v>3.74</v>
      </c>
      <c r="BF70" s="474">
        <f>BA70+O70</f>
        <v>3507</v>
      </c>
      <c r="BG70" s="476">
        <f t="shared" si="242"/>
        <v>322</v>
      </c>
      <c r="BH70" s="480">
        <f t="shared" si="243"/>
        <v>83.35</v>
      </c>
      <c r="BI70" s="480">
        <f t="shared" si="244"/>
        <v>65.040000000000006</v>
      </c>
      <c r="BJ70" s="480">
        <f t="shared" si="245"/>
        <v>66.959999999999994</v>
      </c>
      <c r="BK70" s="473">
        <f t="shared" si="10"/>
        <v>2.3999999999999773</v>
      </c>
      <c r="BL70" s="473">
        <f t="shared" si="11"/>
        <v>1.0300000000000011</v>
      </c>
      <c r="BM70" s="473">
        <f t="shared" si="12"/>
        <v>2.5100000000000051</v>
      </c>
      <c r="BN70" s="473">
        <f t="shared" si="13"/>
        <v>3.7399999999999949</v>
      </c>
      <c r="BO70" s="483">
        <v>12</v>
      </c>
      <c r="BP70" s="293"/>
      <c r="BQ70" s="293"/>
      <c r="BR70" s="293"/>
      <c r="BS70" s="293"/>
      <c r="BT70" s="293"/>
      <c r="BU70" s="293"/>
      <c r="BV70" s="293">
        <v>1</v>
      </c>
      <c r="BW70" s="293"/>
      <c r="BX70" s="293"/>
      <c r="BY70" s="293"/>
      <c r="BZ70" s="293"/>
      <c r="CA70" s="293"/>
      <c r="CB70" s="293"/>
      <c r="CC70" s="293"/>
      <c r="CD70" s="293"/>
      <c r="CE70" s="293"/>
      <c r="CF70" s="293"/>
      <c r="CG70" s="293"/>
      <c r="CH70" s="293"/>
      <c r="CI70" s="293"/>
      <c r="CJ70" s="294" t="s">
        <v>831</v>
      </c>
      <c r="CK70" s="294"/>
      <c r="CL70" s="294"/>
      <c r="CM70" s="294"/>
      <c r="CN70" s="294"/>
      <c r="CO70" s="295"/>
      <c r="CP70" s="295"/>
      <c r="CQ70" s="295"/>
      <c r="CR70" s="296"/>
      <c r="CS70" s="297"/>
      <c r="CT70" s="297"/>
      <c r="CU70" s="297"/>
      <c r="CV70" s="297"/>
      <c r="CW70" s="297"/>
      <c r="CX70" s="297"/>
      <c r="CY70" s="297"/>
      <c r="CZ70" s="297"/>
      <c r="DA70" s="297"/>
      <c r="DB70" s="295" t="s">
        <v>1775</v>
      </c>
      <c r="DC70" s="295">
        <v>3</v>
      </c>
      <c r="DD70" s="295"/>
      <c r="DE70" s="295"/>
    </row>
    <row r="71" spans="1:109" ht="21" customHeight="1">
      <c r="A71" s="268">
        <v>69</v>
      </c>
      <c r="B71" s="338" t="s">
        <v>1792</v>
      </c>
      <c r="C71" s="301" t="s">
        <v>851</v>
      </c>
      <c r="D71" s="352" t="s">
        <v>151</v>
      </c>
      <c r="E71" s="303" t="s">
        <v>175</v>
      </c>
      <c r="F71" s="345"/>
      <c r="G71" s="351"/>
      <c r="H71" s="306" t="s">
        <v>448</v>
      </c>
      <c r="I71" s="320">
        <v>25</v>
      </c>
      <c r="J71" s="320">
        <v>38</v>
      </c>
      <c r="K71" s="320">
        <v>52</v>
      </c>
      <c r="L71" s="306" t="s">
        <v>59</v>
      </c>
      <c r="M71" s="306" t="s">
        <v>59</v>
      </c>
      <c r="N71" s="307">
        <f t="shared" si="0"/>
        <v>115</v>
      </c>
      <c r="O71" s="339">
        <v>3392</v>
      </c>
      <c r="P71" s="340">
        <v>321.7</v>
      </c>
      <c r="Q71" s="341">
        <v>87.51</v>
      </c>
      <c r="R71" s="341">
        <v>68.27</v>
      </c>
      <c r="S71" s="341">
        <v>45.8</v>
      </c>
      <c r="T71" s="341">
        <v>4.7300000000000004</v>
      </c>
      <c r="U71" s="311">
        <v>5060</v>
      </c>
      <c r="V71" s="312">
        <f>VLOOKUP($U71,计算辅助页面!$Z$5:$AM$26,COLUMN()-20,0)</f>
        <v>8300</v>
      </c>
      <c r="W71" s="312">
        <f>VLOOKUP($U71,计算辅助页面!$Z$5:$AM$26,COLUMN()-20,0)</f>
        <v>13200</v>
      </c>
      <c r="X71" s="307">
        <f>VLOOKUP($U71,计算辅助页面!$Z$5:$AM$26,COLUMN()-20,0)</f>
        <v>19800</v>
      </c>
      <c r="Y71" s="307">
        <f>VLOOKUP($U71,计算辅助页面!$Z$5:$AM$26,COLUMN()-20,0)</f>
        <v>28600</v>
      </c>
      <c r="Z71" s="313">
        <f>VLOOKUP($U71,计算辅助页面!$Z$5:$AM$26,COLUMN()-20,0)</f>
        <v>40000</v>
      </c>
      <c r="AA71" s="307">
        <f>VLOOKUP($U71,计算辅助页面!$Z$5:$AM$26,COLUMN()-20,0)</f>
        <v>56000</v>
      </c>
      <c r="AB71" s="307">
        <f>VLOOKUP($U71,计算辅助页面!$Z$5:$AM$26,COLUMN()-20,0)</f>
        <v>78500</v>
      </c>
      <c r="AC71" s="307">
        <f>VLOOKUP($U71,计算辅助页面!$Z$5:$AM$26,COLUMN()-20,0)</f>
        <v>110000</v>
      </c>
      <c r="AD71" s="307">
        <f>VLOOKUP($U71,计算辅助页面!$Z$5:$AM$26,COLUMN()-20,0)</f>
        <v>154000</v>
      </c>
      <c r="AE71" s="307">
        <f>VLOOKUP($U71,计算辅助页面!$Z$5:$AM$26,COLUMN()-20,0)</f>
        <v>215000</v>
      </c>
      <c r="AF71" s="307" t="str">
        <f>VLOOKUP($U71,计算辅助页面!$Z$5:$AM$26,COLUMN()-20,0)</f>
        <v>×</v>
      </c>
      <c r="AG71" s="307" t="str">
        <f>VLOOKUP($U71,计算辅助页面!$Z$5:$AM$26,COLUMN()-20,0)</f>
        <v>×</v>
      </c>
      <c r="AH71" s="304">
        <f>VLOOKUP($U71,计算辅助页面!$Z$5:$AM$26,COLUMN()-20,0)</f>
        <v>2913840</v>
      </c>
      <c r="AI71" s="314">
        <v>30000</v>
      </c>
      <c r="AJ71" s="315">
        <f>VLOOKUP(D71&amp;E71,计算辅助页面!$V$5:$Y$18,2,0)</f>
        <v>6</v>
      </c>
      <c r="AK71" s="316">
        <f t="shared" si="144"/>
        <v>60000</v>
      </c>
      <c r="AL71" s="316">
        <f>VLOOKUP(D71&amp;E71,计算辅助页面!$V$5:$Y$18,3,0)</f>
        <v>3</v>
      </c>
      <c r="AM71" s="317">
        <f t="shared" si="145"/>
        <v>180000</v>
      </c>
      <c r="AN71" s="317">
        <f>VLOOKUP(D71&amp;E71,计算辅助页面!$V$5:$Y$18,4,0)</f>
        <v>1</v>
      </c>
      <c r="AO71" s="304">
        <f t="shared" si="146"/>
        <v>2160000</v>
      </c>
      <c r="AP71" s="318">
        <f t="shared" si="147"/>
        <v>5073840</v>
      </c>
      <c r="AQ71" s="288" t="s">
        <v>1015</v>
      </c>
      <c r="AR71" s="289" t="str">
        <f t="shared" si="139"/>
        <v>Corsa RRTurbo🔑</v>
      </c>
      <c r="AS71" s="290" t="s">
        <v>866</v>
      </c>
      <c r="AT71" s="291" t="s">
        <v>871</v>
      </c>
      <c r="AU71" s="328" t="s">
        <v>702</v>
      </c>
      <c r="AW71" s="292">
        <v>335</v>
      </c>
      <c r="AY71" s="292">
        <v>429</v>
      </c>
      <c r="AZ71" s="292" t="s">
        <v>1284</v>
      </c>
      <c r="BA71" s="477">
        <v>173</v>
      </c>
      <c r="BB71" s="476">
        <v>2.1</v>
      </c>
      <c r="BC71" s="472">
        <v>0.79</v>
      </c>
      <c r="BD71" s="472">
        <v>3.55</v>
      </c>
      <c r="BE71" s="472">
        <v>3.56</v>
      </c>
      <c r="BF71" s="474">
        <f>BA71+O71</f>
        <v>3565</v>
      </c>
      <c r="BG71" s="476">
        <f t="shared" si="242"/>
        <v>323.8</v>
      </c>
      <c r="BH71" s="480">
        <f t="shared" si="243"/>
        <v>88.300000000000011</v>
      </c>
      <c r="BI71" s="480">
        <f t="shared" si="244"/>
        <v>71.819999999999993</v>
      </c>
      <c r="BJ71" s="480">
        <f t="shared" si="245"/>
        <v>49.36</v>
      </c>
      <c r="BK71" s="473">
        <f t="shared" si="10"/>
        <v>2.1000000000000227</v>
      </c>
      <c r="BL71" s="473">
        <f t="shared" si="11"/>
        <v>0.79000000000000625</v>
      </c>
      <c r="BM71" s="473">
        <f t="shared" si="12"/>
        <v>3.5499999999999972</v>
      </c>
      <c r="BN71" s="473">
        <f t="shared" si="13"/>
        <v>3.5600000000000023</v>
      </c>
      <c r="BO71" s="483">
        <v>12</v>
      </c>
      <c r="BP71" s="293"/>
      <c r="BQ71" s="293"/>
      <c r="BR71" s="293"/>
      <c r="BS71" s="293"/>
      <c r="BT71" s="293"/>
      <c r="BU71" s="293"/>
      <c r="BV71" s="293"/>
      <c r="BW71" s="293">
        <v>1</v>
      </c>
      <c r="BX71" s="293"/>
      <c r="BY71" s="293"/>
      <c r="BZ71" s="293"/>
      <c r="CA71" s="293"/>
      <c r="CB71" s="293"/>
      <c r="CC71" s="293">
        <v>1</v>
      </c>
      <c r="CD71" s="293"/>
      <c r="CE71" s="293"/>
      <c r="CF71" s="293"/>
      <c r="CG71" s="293"/>
      <c r="CH71" s="293"/>
      <c r="CI71" s="293"/>
      <c r="CJ71" s="294"/>
      <c r="CK71" s="294"/>
      <c r="CL71" s="294"/>
      <c r="CM71" s="294"/>
      <c r="CN71" s="294"/>
      <c r="CO71" s="295"/>
      <c r="CP71" s="295"/>
      <c r="CQ71" s="295"/>
      <c r="CR71" s="296">
        <v>305</v>
      </c>
      <c r="CS71" s="297">
        <v>81.099999999999994</v>
      </c>
      <c r="CT71" s="297">
        <v>39.39</v>
      </c>
      <c r="CU71" s="297">
        <v>17.309999999999999</v>
      </c>
      <c r="CV71" s="297">
        <f>P71-CR71</f>
        <v>16.699999999999989</v>
      </c>
      <c r="CW71" s="297">
        <f>Q71-CS71</f>
        <v>6.4100000000000108</v>
      </c>
      <c r="CX71" s="297">
        <f>R71-CT71</f>
        <v>28.879999999999995</v>
      </c>
      <c r="CY71" s="297">
        <f>S71-CU71</f>
        <v>28.49</v>
      </c>
      <c r="CZ71" s="297">
        <f>SUM(CV71:CY71)</f>
        <v>80.47999999999999</v>
      </c>
      <c r="DA71" s="297">
        <f>0.32*(P71-CR71)+1.75*(Q71-CS71)+1.13*(R71-CT71)+1.28*(S71-CU71)</f>
        <v>85.663100000000014</v>
      </c>
      <c r="DB71" s="295" t="s">
        <v>1775</v>
      </c>
      <c r="DC71" s="295">
        <v>3</v>
      </c>
      <c r="DD71" s="295"/>
      <c r="DE71" s="295"/>
    </row>
    <row r="72" spans="1:109" ht="21" customHeight="1" thickBot="1">
      <c r="A72" s="299">
        <v>70</v>
      </c>
      <c r="B72" s="338" t="s">
        <v>1594</v>
      </c>
      <c r="C72" s="301" t="s">
        <v>1963</v>
      </c>
      <c r="D72" s="352" t="s">
        <v>197</v>
      </c>
      <c r="E72" s="303" t="s">
        <v>170</v>
      </c>
      <c r="F72" s="345"/>
      <c r="G72" s="351"/>
      <c r="H72" s="306">
        <v>35</v>
      </c>
      <c r="I72" s="306">
        <v>15</v>
      </c>
      <c r="J72" s="306">
        <v>21</v>
      </c>
      <c r="K72" s="306">
        <v>28</v>
      </c>
      <c r="L72" s="306">
        <v>35</v>
      </c>
      <c r="M72" s="306" t="s">
        <v>59</v>
      </c>
      <c r="N72" s="307">
        <f t="shared" ref="N72" si="246">IF(COUNTBLANK(H72:M72),"",SUM(H72:M72))</f>
        <v>134</v>
      </c>
      <c r="O72" s="339">
        <v>3412</v>
      </c>
      <c r="P72" s="340">
        <v>304.60000000000002</v>
      </c>
      <c r="Q72" s="341">
        <v>87.43</v>
      </c>
      <c r="R72" s="341">
        <v>83.66</v>
      </c>
      <c r="S72" s="341">
        <v>75.040000000000006</v>
      </c>
      <c r="T72" s="341"/>
      <c r="U72" s="324">
        <v>7130</v>
      </c>
      <c r="V72" s="312">
        <f>VLOOKUP($U72,计算辅助页面!$Z$5:$AM$26,COLUMN()-20,0)</f>
        <v>11600</v>
      </c>
      <c r="W72" s="312">
        <f>VLOOKUP($U72,计算辅助页面!$Z$5:$AM$26,COLUMN()-20,0)</f>
        <v>18600</v>
      </c>
      <c r="X72" s="307">
        <f>VLOOKUP($U72,计算辅助页面!$Z$5:$AM$26,COLUMN()-20,0)</f>
        <v>27900</v>
      </c>
      <c r="Y72" s="307">
        <f>VLOOKUP($U72,计算辅助页面!$Z$5:$AM$26,COLUMN()-20,0)</f>
        <v>40300</v>
      </c>
      <c r="Z72" s="313">
        <f>VLOOKUP($U72,计算辅助页面!$Z$5:$AM$26,COLUMN()-20,0)</f>
        <v>56500</v>
      </c>
      <c r="AA72" s="307">
        <f>VLOOKUP($U72,计算辅助页面!$Z$5:$AM$26,COLUMN()-20,0)</f>
        <v>79000</v>
      </c>
      <c r="AB72" s="307">
        <f>VLOOKUP($U72,计算辅助页面!$Z$5:$AM$26,COLUMN()-20,0)</f>
        <v>110500</v>
      </c>
      <c r="AC72" s="307">
        <f>VLOOKUP($U72,计算辅助页面!$Z$5:$AM$26,COLUMN()-20,0)</f>
        <v>155000</v>
      </c>
      <c r="AD72" s="307">
        <f>VLOOKUP($U72,计算辅助页面!$Z$5:$AM$26,COLUMN()-20,0)</f>
        <v>216500</v>
      </c>
      <c r="AE72" s="307">
        <f>VLOOKUP($U72,计算辅助页面!$Z$5:$AM$26,COLUMN()-20,0)</f>
        <v>303000</v>
      </c>
      <c r="AF72" s="307">
        <f>VLOOKUP($U72,计算辅助页面!$Z$5:$AM$26,COLUMN()-20,0)</f>
        <v>425000</v>
      </c>
      <c r="AG72" s="307" t="str">
        <f>VLOOKUP($U72,计算辅助页面!$Z$5:$AM$26,COLUMN()-20,0)</f>
        <v>×</v>
      </c>
      <c r="AH72" s="304">
        <f>VLOOKUP($U72,计算辅助页面!$Z$5:$AM$26,COLUMN()-20,0)</f>
        <v>5804120</v>
      </c>
      <c r="AI72" s="334">
        <v>40000</v>
      </c>
      <c r="AJ72" s="346">
        <f>VLOOKUP(D72&amp;E72,计算辅助页面!$V$5:$Y$18,2,0)</f>
        <v>9</v>
      </c>
      <c r="AK72" s="347">
        <f t="shared" ref="AK72" si="247">IF(AI72,2*AI72,"")</f>
        <v>80000</v>
      </c>
      <c r="AL72" s="347">
        <f>VLOOKUP(D72&amp;E72,计算辅助页面!$V$5:$Y$18,3,0)</f>
        <v>4</v>
      </c>
      <c r="AM72" s="348">
        <f t="shared" ref="AM72" si="248">IF(AN72="×",AN72,IF(AI72,6*AI72,""))</f>
        <v>240000</v>
      </c>
      <c r="AN72" s="348">
        <f>VLOOKUP(D72&amp;E72,计算辅助页面!$V$5:$Y$18,4,0)</f>
        <v>2</v>
      </c>
      <c r="AO72" s="345">
        <f t="shared" ref="AO72" si="249">IF(AI72,IF(AN72="×",4*(AI72*AJ72+AK72*AL72),4*(AI72*AJ72+AK72*AL72+AM72*AN72)),"")</f>
        <v>4640000</v>
      </c>
      <c r="AP72" s="349">
        <f t="shared" ref="AP72" si="250">IF(AND(AH72,AO72),AO72+AH72,"")</f>
        <v>10444120</v>
      </c>
      <c r="AQ72" s="288" t="s">
        <v>1595</v>
      </c>
      <c r="AR72" s="289" t="str">
        <f t="shared" si="139"/>
        <v>Gen 2 Asphalt Edition</v>
      </c>
      <c r="AS72" s="290" t="s">
        <v>1580</v>
      </c>
      <c r="AT72" s="291" t="s">
        <v>1596</v>
      </c>
      <c r="AU72" s="386" t="s">
        <v>703</v>
      </c>
      <c r="AW72" s="292">
        <v>317</v>
      </c>
      <c r="AY72" s="292">
        <v>405</v>
      </c>
      <c r="AZ72" s="292" t="s">
        <v>1597</v>
      </c>
      <c r="BA72" s="481">
        <f>BF72-O72</f>
        <v>165</v>
      </c>
      <c r="BB72" s="476">
        <f>BK72</f>
        <v>2.5999999999999659</v>
      </c>
      <c r="BC72" s="472">
        <f t="shared" ref="BC72" si="251">BL72</f>
        <v>1.3199999999999932</v>
      </c>
      <c r="BD72" s="472">
        <f t="shared" ref="BD72" si="252">BM72</f>
        <v>2.980000000000004</v>
      </c>
      <c r="BE72" s="472">
        <f t="shared" ref="BE72" si="253">BN72</f>
        <v>2.769999999999996</v>
      </c>
      <c r="BF72" s="474">
        <v>3577</v>
      </c>
      <c r="BG72" s="476">
        <v>307.2</v>
      </c>
      <c r="BH72" s="480">
        <v>88.75</v>
      </c>
      <c r="BI72" s="480">
        <v>86.64</v>
      </c>
      <c r="BJ72" s="480">
        <v>77.81</v>
      </c>
      <c r="BK72" s="473">
        <f t="shared" si="10"/>
        <v>2.5999999999999659</v>
      </c>
      <c r="BL72" s="473">
        <f t="shared" si="11"/>
        <v>1.3199999999999932</v>
      </c>
      <c r="BM72" s="473">
        <f t="shared" si="12"/>
        <v>2.980000000000004</v>
      </c>
      <c r="BN72" s="473">
        <f t="shared" si="13"/>
        <v>2.769999999999996</v>
      </c>
      <c r="BO72" s="483">
        <v>1</v>
      </c>
      <c r="BP72" s="293"/>
      <c r="BQ72" s="293"/>
      <c r="BR72" s="293"/>
      <c r="BS72" s="293"/>
      <c r="BT72" s="293"/>
      <c r="BU72" s="293"/>
      <c r="BV72" s="293"/>
      <c r="BW72" s="293"/>
      <c r="BX72" s="293"/>
      <c r="BY72" s="293"/>
      <c r="BZ72" s="293"/>
      <c r="CA72" s="293"/>
      <c r="CB72" s="293"/>
      <c r="CC72" s="293"/>
      <c r="CD72" s="293"/>
      <c r="CE72" s="293"/>
      <c r="CF72" s="293"/>
      <c r="CG72" s="293"/>
      <c r="CH72" s="293"/>
      <c r="CI72" s="293"/>
      <c r="CJ72" s="294" t="s">
        <v>1602</v>
      </c>
      <c r="CK72" s="294"/>
      <c r="CL72" s="294"/>
      <c r="CM72" s="294"/>
      <c r="CN72" s="294"/>
      <c r="CO72" s="295"/>
      <c r="CP72" s="295"/>
      <c r="CQ72" s="295"/>
      <c r="CR72" s="296"/>
      <c r="CS72" s="297"/>
      <c r="CT72" s="297"/>
      <c r="CU72" s="297"/>
      <c r="CV72" s="297"/>
      <c r="CW72" s="297"/>
      <c r="CX72" s="297"/>
      <c r="CY72" s="297"/>
      <c r="CZ72" s="297"/>
      <c r="DA72" s="297"/>
      <c r="DB72" s="295"/>
      <c r="DC72" s="295"/>
      <c r="DD72" s="295"/>
      <c r="DE72" s="295"/>
    </row>
    <row r="73" spans="1:109" ht="21" customHeight="1">
      <c r="A73" s="268">
        <v>71</v>
      </c>
      <c r="B73" s="338" t="s">
        <v>1578</v>
      </c>
      <c r="C73" s="301" t="s">
        <v>1193</v>
      </c>
      <c r="D73" s="352" t="s">
        <v>197</v>
      </c>
      <c r="E73" s="303" t="s">
        <v>170</v>
      </c>
      <c r="F73" s="345"/>
      <c r="G73" s="351"/>
      <c r="H73" s="306">
        <v>35</v>
      </c>
      <c r="I73" s="306">
        <v>15</v>
      </c>
      <c r="J73" s="306">
        <v>21</v>
      </c>
      <c r="K73" s="306">
        <v>28</v>
      </c>
      <c r="L73" s="306">
        <v>35</v>
      </c>
      <c r="M73" s="306" t="s">
        <v>59</v>
      </c>
      <c r="N73" s="307">
        <f t="shared" si="0"/>
        <v>134</v>
      </c>
      <c r="O73" s="339">
        <v>3483</v>
      </c>
      <c r="P73" s="340">
        <v>338.7</v>
      </c>
      <c r="Q73" s="341">
        <v>78.28</v>
      </c>
      <c r="R73" s="341">
        <v>48.14</v>
      </c>
      <c r="S73" s="341">
        <v>62.98</v>
      </c>
      <c r="T73" s="341"/>
      <c r="U73" s="324">
        <v>7130</v>
      </c>
      <c r="V73" s="312">
        <f>VLOOKUP($U73,计算辅助页面!$Z$5:$AM$26,COLUMN()-20,0)</f>
        <v>11600</v>
      </c>
      <c r="W73" s="312">
        <f>VLOOKUP($U73,计算辅助页面!$Z$5:$AM$26,COLUMN()-20,0)</f>
        <v>18600</v>
      </c>
      <c r="X73" s="307">
        <f>VLOOKUP($U73,计算辅助页面!$Z$5:$AM$26,COLUMN()-20,0)</f>
        <v>27900</v>
      </c>
      <c r="Y73" s="307">
        <f>VLOOKUP($U73,计算辅助页面!$Z$5:$AM$26,COLUMN()-20,0)</f>
        <v>40300</v>
      </c>
      <c r="Z73" s="313">
        <f>VLOOKUP($U73,计算辅助页面!$Z$5:$AM$26,COLUMN()-20,0)</f>
        <v>56500</v>
      </c>
      <c r="AA73" s="307">
        <f>VLOOKUP($U73,计算辅助页面!$Z$5:$AM$26,COLUMN()-20,0)</f>
        <v>79000</v>
      </c>
      <c r="AB73" s="307">
        <f>VLOOKUP($U73,计算辅助页面!$Z$5:$AM$26,COLUMN()-20,0)</f>
        <v>110500</v>
      </c>
      <c r="AC73" s="307">
        <f>VLOOKUP($U73,计算辅助页面!$Z$5:$AM$26,COLUMN()-20,0)</f>
        <v>155000</v>
      </c>
      <c r="AD73" s="307">
        <f>VLOOKUP($U73,计算辅助页面!$Z$5:$AM$26,COLUMN()-20,0)</f>
        <v>216500</v>
      </c>
      <c r="AE73" s="307">
        <f>VLOOKUP($U73,计算辅助页面!$Z$5:$AM$26,COLUMN()-20,0)</f>
        <v>303000</v>
      </c>
      <c r="AF73" s="307">
        <f>VLOOKUP($U73,计算辅助页面!$Z$5:$AM$26,COLUMN()-20,0)</f>
        <v>425000</v>
      </c>
      <c r="AG73" s="307" t="str">
        <f>VLOOKUP($U73,计算辅助页面!$Z$5:$AM$26,COLUMN()-20,0)</f>
        <v>×</v>
      </c>
      <c r="AH73" s="304">
        <f>VLOOKUP($U73,计算辅助页面!$Z$5:$AM$26,COLUMN()-20,0)</f>
        <v>5804120</v>
      </c>
      <c r="AI73" s="334">
        <v>40000</v>
      </c>
      <c r="AJ73" s="346">
        <f>VLOOKUP(D73&amp;E73,计算辅助页面!$V$5:$Y$18,2,0)</f>
        <v>9</v>
      </c>
      <c r="AK73" s="347">
        <f t="shared" si="144"/>
        <v>80000</v>
      </c>
      <c r="AL73" s="347">
        <f>VLOOKUP(D73&amp;E73,计算辅助页面!$V$5:$Y$18,3,0)</f>
        <v>4</v>
      </c>
      <c r="AM73" s="348">
        <f t="shared" si="145"/>
        <v>240000</v>
      </c>
      <c r="AN73" s="348">
        <f>VLOOKUP(D73&amp;E73,计算辅助页面!$V$5:$Y$18,4,0)</f>
        <v>2</v>
      </c>
      <c r="AO73" s="345">
        <f t="shared" si="146"/>
        <v>4640000</v>
      </c>
      <c r="AP73" s="349">
        <f t="shared" si="147"/>
        <v>10444120</v>
      </c>
      <c r="AQ73" s="288" t="s">
        <v>592</v>
      </c>
      <c r="AR73" s="289" t="str">
        <f t="shared" si="139"/>
        <v>XE SV Project 8</v>
      </c>
      <c r="AS73" s="290" t="s">
        <v>1186</v>
      </c>
      <c r="AT73" s="291" t="s">
        <v>1194</v>
      </c>
      <c r="AU73" s="386" t="s">
        <v>703</v>
      </c>
      <c r="AW73" s="292">
        <v>352</v>
      </c>
      <c r="AY73" s="292">
        <v>458</v>
      </c>
      <c r="AZ73" s="292" t="s">
        <v>1059</v>
      </c>
      <c r="BA73" s="481">
        <v>154</v>
      </c>
      <c r="BB73" s="476">
        <v>1.8</v>
      </c>
      <c r="BC73" s="472">
        <v>1.02</v>
      </c>
      <c r="BD73" s="472">
        <v>1.55</v>
      </c>
      <c r="BE73" s="472">
        <v>2.7</v>
      </c>
      <c r="BF73" s="474">
        <f t="shared" ref="BF73:BF79" si="254">BA73+O73</f>
        <v>3637</v>
      </c>
      <c r="BG73" s="476">
        <f t="shared" ref="BG73" si="255">BB73+P73</f>
        <v>340.5</v>
      </c>
      <c r="BH73" s="480">
        <f t="shared" ref="BH73" si="256">BC73+Q73</f>
        <v>79.3</v>
      </c>
      <c r="BI73" s="480">
        <f t="shared" ref="BI73" si="257">BD73+R73</f>
        <v>49.69</v>
      </c>
      <c r="BJ73" s="480">
        <f t="shared" ref="BJ73" si="258">BE73+S73</f>
        <v>65.679999999999993</v>
      </c>
      <c r="BK73" s="473">
        <f t="shared" si="10"/>
        <v>1.8000000000000114</v>
      </c>
      <c r="BL73" s="473">
        <f t="shared" si="11"/>
        <v>1.019999999999996</v>
      </c>
      <c r="BM73" s="473">
        <f t="shared" si="12"/>
        <v>1.5499999999999972</v>
      </c>
      <c r="BN73" s="473">
        <f t="shared" si="13"/>
        <v>2.6999999999999957</v>
      </c>
      <c r="BO73" s="483">
        <v>1</v>
      </c>
      <c r="BP73" s="293"/>
      <c r="BQ73" s="293"/>
      <c r="BR73" s="293"/>
      <c r="BS73" s="293"/>
      <c r="BT73" s="293"/>
      <c r="BU73" s="293"/>
      <c r="BV73" s="293">
        <v>1</v>
      </c>
      <c r="BW73" s="293"/>
      <c r="BX73" s="293"/>
      <c r="BY73" s="293"/>
      <c r="BZ73" s="293"/>
      <c r="CA73" s="293"/>
      <c r="CB73" s="293"/>
      <c r="CC73" s="293"/>
      <c r="CD73" s="293"/>
      <c r="CE73" s="293"/>
      <c r="CF73" s="293"/>
      <c r="CG73" s="293"/>
      <c r="CH73" s="293"/>
      <c r="CI73" s="293"/>
      <c r="CJ73" s="294" t="s">
        <v>26</v>
      </c>
      <c r="CK73" s="294"/>
      <c r="CL73" s="294"/>
      <c r="CM73" s="294"/>
      <c r="CN73" s="294"/>
      <c r="CO73" s="295"/>
      <c r="CP73" s="295"/>
      <c r="CQ73" s="295"/>
      <c r="CR73" s="296"/>
      <c r="CS73" s="297"/>
      <c r="CT73" s="297"/>
      <c r="CU73" s="297"/>
      <c r="CV73" s="297"/>
      <c r="CW73" s="297"/>
      <c r="CX73" s="297"/>
      <c r="CY73" s="297"/>
      <c r="CZ73" s="297"/>
      <c r="DA73" s="297"/>
      <c r="DB73" s="295"/>
      <c r="DC73" s="295"/>
      <c r="DD73" s="295"/>
      <c r="DE73" s="295"/>
    </row>
    <row r="74" spans="1:109" ht="21" customHeight="1" thickBot="1">
      <c r="A74" s="299">
        <v>72</v>
      </c>
      <c r="B74" s="338" t="s">
        <v>691</v>
      </c>
      <c r="C74" s="301" t="s">
        <v>743</v>
      </c>
      <c r="D74" s="352" t="s">
        <v>197</v>
      </c>
      <c r="E74" s="303" t="s">
        <v>170</v>
      </c>
      <c r="F74" s="345">
        <f>9-LEN(E74)-LEN(SUBSTITUTE(E74,"★",""))</f>
        <v>4</v>
      </c>
      <c r="G74" s="351" t="s">
        <v>64</v>
      </c>
      <c r="H74" s="306">
        <v>35</v>
      </c>
      <c r="I74" s="306">
        <v>15</v>
      </c>
      <c r="J74" s="306">
        <v>21</v>
      </c>
      <c r="K74" s="306">
        <v>28</v>
      </c>
      <c r="L74" s="306">
        <v>35</v>
      </c>
      <c r="M74" s="306" t="s">
        <v>59</v>
      </c>
      <c r="N74" s="307">
        <f t="shared" si="0"/>
        <v>134</v>
      </c>
      <c r="O74" s="339">
        <v>3531</v>
      </c>
      <c r="P74" s="340">
        <v>340.6</v>
      </c>
      <c r="Q74" s="341">
        <v>72.88</v>
      </c>
      <c r="R74" s="341">
        <v>69.319999999999993</v>
      </c>
      <c r="S74" s="341">
        <v>63.5</v>
      </c>
      <c r="T74" s="341">
        <v>6.33</v>
      </c>
      <c r="U74" s="324">
        <v>7130</v>
      </c>
      <c r="V74" s="312">
        <f>VLOOKUP($U74,计算辅助页面!$Z$5:$AM$26,COLUMN()-20,0)</f>
        <v>11600</v>
      </c>
      <c r="W74" s="312">
        <f>VLOOKUP($U74,计算辅助页面!$Z$5:$AM$26,COLUMN()-20,0)</f>
        <v>18600</v>
      </c>
      <c r="X74" s="307">
        <f>VLOOKUP($U74,计算辅助页面!$Z$5:$AM$26,COLUMN()-20,0)</f>
        <v>27900</v>
      </c>
      <c r="Y74" s="307">
        <f>VLOOKUP($U74,计算辅助页面!$Z$5:$AM$26,COLUMN()-20,0)</f>
        <v>40300</v>
      </c>
      <c r="Z74" s="313">
        <f>VLOOKUP($U74,计算辅助页面!$Z$5:$AM$26,COLUMN()-20,0)</f>
        <v>56500</v>
      </c>
      <c r="AA74" s="307">
        <f>VLOOKUP($U74,计算辅助页面!$Z$5:$AM$26,COLUMN()-20,0)</f>
        <v>79000</v>
      </c>
      <c r="AB74" s="307">
        <f>VLOOKUP($U74,计算辅助页面!$Z$5:$AM$26,COLUMN()-20,0)</f>
        <v>110500</v>
      </c>
      <c r="AC74" s="307">
        <f>VLOOKUP($U74,计算辅助页面!$Z$5:$AM$26,COLUMN()-20,0)</f>
        <v>155000</v>
      </c>
      <c r="AD74" s="307">
        <f>VLOOKUP($U74,计算辅助页面!$Z$5:$AM$26,COLUMN()-20,0)</f>
        <v>216500</v>
      </c>
      <c r="AE74" s="307">
        <f>VLOOKUP($U74,计算辅助页面!$Z$5:$AM$26,COLUMN()-20,0)</f>
        <v>303000</v>
      </c>
      <c r="AF74" s="307">
        <f>VLOOKUP($U74,计算辅助页面!$Z$5:$AM$26,COLUMN()-20,0)</f>
        <v>425000</v>
      </c>
      <c r="AG74" s="307" t="str">
        <f>VLOOKUP($U74,计算辅助页面!$Z$5:$AM$26,COLUMN()-20,0)</f>
        <v>×</v>
      </c>
      <c r="AH74" s="304">
        <f>VLOOKUP($U74,计算辅助页面!$Z$5:$AM$26,COLUMN()-20,0)</f>
        <v>5804120</v>
      </c>
      <c r="AI74" s="334">
        <v>40000</v>
      </c>
      <c r="AJ74" s="346">
        <f>VLOOKUP(D74&amp;E74,计算辅助页面!$V$5:$Y$18,2,0)</f>
        <v>9</v>
      </c>
      <c r="AK74" s="347">
        <f t="shared" si="144"/>
        <v>80000</v>
      </c>
      <c r="AL74" s="347">
        <f>VLOOKUP(D74&amp;E74,计算辅助页面!$V$5:$Y$18,3,0)</f>
        <v>4</v>
      </c>
      <c r="AM74" s="348">
        <f t="shared" si="145"/>
        <v>240000</v>
      </c>
      <c r="AN74" s="348">
        <f>VLOOKUP(D74&amp;E74,计算辅助页面!$V$5:$Y$18,4,0)</f>
        <v>2</v>
      </c>
      <c r="AO74" s="345">
        <f t="shared" si="146"/>
        <v>4640000</v>
      </c>
      <c r="AP74" s="349">
        <f t="shared" si="147"/>
        <v>10444120</v>
      </c>
      <c r="AQ74" s="288" t="s">
        <v>567</v>
      </c>
      <c r="AR74" s="289" t="str">
        <f t="shared" si="139"/>
        <v>F40</v>
      </c>
      <c r="AS74" s="290" t="s">
        <v>695</v>
      </c>
      <c r="AT74" s="291" t="s">
        <v>696</v>
      </c>
      <c r="AU74" s="397" t="s">
        <v>703</v>
      </c>
      <c r="AW74" s="292">
        <v>354</v>
      </c>
      <c r="AY74" s="292">
        <v>462</v>
      </c>
      <c r="AZ74" s="292" t="s">
        <v>1124</v>
      </c>
      <c r="BA74" s="481">
        <v>154</v>
      </c>
      <c r="BB74" s="476">
        <v>1.7</v>
      </c>
      <c r="BC74" s="472">
        <v>1.02</v>
      </c>
      <c r="BD74" s="472">
        <v>1.63</v>
      </c>
      <c r="BE74" s="472">
        <v>2.4300000000000002</v>
      </c>
      <c r="BF74" s="474">
        <f t="shared" si="254"/>
        <v>3685</v>
      </c>
      <c r="BG74" s="476">
        <f t="shared" ref="BG74:BG75" si="259">BB74+P74</f>
        <v>342.3</v>
      </c>
      <c r="BH74" s="480">
        <f t="shared" ref="BH74:BH75" si="260">BC74+Q74</f>
        <v>73.899999999999991</v>
      </c>
      <c r="BI74" s="480">
        <f t="shared" ref="BI74:BI75" si="261">BD74+R74</f>
        <v>70.949999999999989</v>
      </c>
      <c r="BJ74" s="480">
        <f t="shared" ref="BJ74:BJ75" si="262">BE74+S74</f>
        <v>65.930000000000007</v>
      </c>
      <c r="BK74" s="473">
        <f t="shared" si="10"/>
        <v>1.6999999999999886</v>
      </c>
      <c r="BL74" s="473">
        <f t="shared" si="11"/>
        <v>1.019999999999996</v>
      </c>
      <c r="BM74" s="473">
        <f t="shared" si="12"/>
        <v>1.6299999999999955</v>
      </c>
      <c r="BN74" s="473">
        <f t="shared" si="13"/>
        <v>2.4300000000000068</v>
      </c>
      <c r="BO74" s="483">
        <v>1</v>
      </c>
      <c r="BP74" s="293"/>
      <c r="BQ74" s="293"/>
      <c r="BR74" s="293"/>
      <c r="BS74" s="293"/>
      <c r="BT74" s="293"/>
      <c r="BU74" s="293">
        <v>1</v>
      </c>
      <c r="BV74" s="293"/>
      <c r="BW74" s="293"/>
      <c r="BX74" s="293"/>
      <c r="BY74" s="293"/>
      <c r="BZ74" s="293"/>
      <c r="CA74" s="293"/>
      <c r="CB74" s="293"/>
      <c r="CC74" s="293"/>
      <c r="CD74" s="293"/>
      <c r="CE74" s="293"/>
      <c r="CF74" s="293"/>
      <c r="CG74" s="293"/>
      <c r="CH74" s="293"/>
      <c r="CI74" s="293"/>
      <c r="CJ74" s="294" t="s">
        <v>831</v>
      </c>
      <c r="CK74" s="294"/>
      <c r="CL74" s="294"/>
      <c r="CM74" s="294"/>
      <c r="CN74" s="294"/>
      <c r="CO74" s="295"/>
      <c r="CP74" s="295"/>
      <c r="CQ74" s="295"/>
      <c r="CR74" s="296">
        <v>324</v>
      </c>
      <c r="CS74" s="297">
        <v>63.1</v>
      </c>
      <c r="CT74" s="297">
        <v>53.76</v>
      </c>
      <c r="CU74" s="297">
        <v>40.25</v>
      </c>
      <c r="CV74" s="297">
        <f t="shared" ref="CV74:CY76" si="263">P74-CR74</f>
        <v>16.600000000000023</v>
      </c>
      <c r="CW74" s="297">
        <f t="shared" si="263"/>
        <v>9.779999999999994</v>
      </c>
      <c r="CX74" s="297">
        <f t="shared" si="263"/>
        <v>15.559999999999995</v>
      </c>
      <c r="CY74" s="297">
        <f t="shared" si="263"/>
        <v>23.25</v>
      </c>
      <c r="CZ74" s="297">
        <f>SUM(CV74:CY74)</f>
        <v>65.190000000000012</v>
      </c>
      <c r="DA74" s="297">
        <f>0.32*(P74-CR74)+1.75*(Q74-CS74)+1.13*(R74-CT74)+1.28*(S74-CU74)</f>
        <v>69.769799999999989</v>
      </c>
      <c r="DB74" s="295"/>
      <c r="DC74" s="295"/>
      <c r="DD74" s="295"/>
      <c r="DE74" s="295"/>
    </row>
    <row r="75" spans="1:109" ht="21" customHeight="1" thickBot="1">
      <c r="A75" s="268">
        <v>73</v>
      </c>
      <c r="B75" s="338" t="s">
        <v>1839</v>
      </c>
      <c r="C75" s="301" t="s">
        <v>1840</v>
      </c>
      <c r="D75" s="352" t="s">
        <v>197</v>
      </c>
      <c r="E75" s="303" t="s">
        <v>170</v>
      </c>
      <c r="F75" s="345"/>
      <c r="G75" s="351"/>
      <c r="H75" s="306">
        <v>35</v>
      </c>
      <c r="I75" s="306">
        <v>15</v>
      </c>
      <c r="J75" s="306">
        <v>21</v>
      </c>
      <c r="K75" s="306">
        <v>28</v>
      </c>
      <c r="L75" s="306">
        <v>35</v>
      </c>
      <c r="M75" s="306" t="s">
        <v>59</v>
      </c>
      <c r="N75" s="307">
        <f t="shared" ref="N75" si="264">IF(COUNTBLANK(H75:M75),"",SUM(H75:M75))</f>
        <v>134</v>
      </c>
      <c r="O75" s="339">
        <v>3553</v>
      </c>
      <c r="P75" s="340">
        <v>315.7</v>
      </c>
      <c r="Q75" s="341">
        <v>80.72</v>
      </c>
      <c r="R75" s="341">
        <v>80.22</v>
      </c>
      <c r="S75" s="341">
        <v>69.650000000000006</v>
      </c>
      <c r="T75" s="341"/>
      <c r="U75" s="324">
        <v>7130</v>
      </c>
      <c r="V75" s="312">
        <f>VLOOKUP($U75,计算辅助页面!$Z$5:$AM$26,COLUMN()-20,0)</f>
        <v>11600</v>
      </c>
      <c r="W75" s="312">
        <f>VLOOKUP($U75,计算辅助页面!$Z$5:$AM$26,COLUMN()-20,0)</f>
        <v>18600</v>
      </c>
      <c r="X75" s="307">
        <f>VLOOKUP($U75,计算辅助页面!$Z$5:$AM$26,COLUMN()-20,0)</f>
        <v>27900</v>
      </c>
      <c r="Y75" s="307">
        <f>VLOOKUP($U75,计算辅助页面!$Z$5:$AM$26,COLUMN()-20,0)</f>
        <v>40300</v>
      </c>
      <c r="Z75" s="313">
        <f>VLOOKUP($U75,计算辅助页面!$Z$5:$AM$26,COLUMN()-20,0)</f>
        <v>56500</v>
      </c>
      <c r="AA75" s="307">
        <f>VLOOKUP($U75,计算辅助页面!$Z$5:$AM$26,COLUMN()-20,0)</f>
        <v>79000</v>
      </c>
      <c r="AB75" s="307">
        <f>VLOOKUP($U75,计算辅助页面!$Z$5:$AM$26,COLUMN()-20,0)</f>
        <v>110500</v>
      </c>
      <c r="AC75" s="307">
        <f>VLOOKUP($U75,计算辅助页面!$Z$5:$AM$26,COLUMN()-20,0)</f>
        <v>155000</v>
      </c>
      <c r="AD75" s="307">
        <f>VLOOKUP($U75,计算辅助页面!$Z$5:$AM$26,COLUMN()-20,0)</f>
        <v>216500</v>
      </c>
      <c r="AE75" s="307">
        <f>VLOOKUP($U75,计算辅助页面!$Z$5:$AM$26,COLUMN()-20,0)</f>
        <v>303000</v>
      </c>
      <c r="AF75" s="307">
        <f>VLOOKUP($U75,计算辅助页面!$Z$5:$AM$26,COLUMN()-20,0)</f>
        <v>425000</v>
      </c>
      <c r="AG75" s="307" t="str">
        <f>VLOOKUP($U75,计算辅助页面!$Z$5:$AM$26,COLUMN()-20,0)</f>
        <v>×</v>
      </c>
      <c r="AH75" s="304">
        <f>VLOOKUP($U75,计算辅助页面!$Z$5:$AM$26,COLUMN()-20,0)</f>
        <v>5804120</v>
      </c>
      <c r="AI75" s="334">
        <v>40000</v>
      </c>
      <c r="AJ75" s="346">
        <f>VLOOKUP(D75&amp;E75,计算辅助页面!$V$5:$Y$18,2,0)</f>
        <v>9</v>
      </c>
      <c r="AK75" s="347">
        <f t="shared" ref="AK75" si="265">IF(AI75,2*AI75,"")</f>
        <v>80000</v>
      </c>
      <c r="AL75" s="347">
        <f>VLOOKUP(D75&amp;E75,计算辅助页面!$V$5:$Y$18,3,0)</f>
        <v>4</v>
      </c>
      <c r="AM75" s="348">
        <f t="shared" ref="AM75" si="266">IF(AN75="×",AN75,IF(AI75,6*AI75,""))</f>
        <v>240000</v>
      </c>
      <c r="AN75" s="348">
        <f>VLOOKUP(D75&amp;E75,计算辅助页面!$V$5:$Y$18,4,0)</f>
        <v>2</v>
      </c>
      <c r="AO75" s="345">
        <f t="shared" ref="AO75" si="267">IF(AI75,IF(AN75="×",4*(AI75*AJ75+AK75*AL75),4*(AI75*AJ75+AK75*AL75+AM75*AN75)),"")</f>
        <v>4640000</v>
      </c>
      <c r="AP75" s="349">
        <f t="shared" ref="AP75" si="268">IF(AND(AH75,AO75),AO75+AH75,"")</f>
        <v>10444120</v>
      </c>
      <c r="AQ75" s="288" t="s">
        <v>1212</v>
      </c>
      <c r="AR75" s="289" t="str">
        <f t="shared" si="139"/>
        <v>Bohema</v>
      </c>
      <c r="AS75" s="290" t="s">
        <v>1834</v>
      </c>
      <c r="AT75" s="291" t="s">
        <v>1841</v>
      </c>
      <c r="AU75" s="397" t="s">
        <v>703</v>
      </c>
      <c r="AZ75" s="292" t="s">
        <v>1858</v>
      </c>
      <c r="BA75" s="481">
        <v>156</v>
      </c>
      <c r="BB75" s="476">
        <v>1.6</v>
      </c>
      <c r="BC75" s="472">
        <v>1.28</v>
      </c>
      <c r="BD75" s="472">
        <v>2.71</v>
      </c>
      <c r="BE75" s="472">
        <v>2.34</v>
      </c>
      <c r="BF75" s="474">
        <f t="shared" si="254"/>
        <v>3709</v>
      </c>
      <c r="BG75" s="476">
        <f t="shared" si="259"/>
        <v>317.3</v>
      </c>
      <c r="BH75" s="480">
        <f t="shared" si="260"/>
        <v>82</v>
      </c>
      <c r="BI75" s="480">
        <f t="shared" si="261"/>
        <v>82.929999999999993</v>
      </c>
      <c r="BJ75" s="480">
        <f t="shared" si="262"/>
        <v>71.990000000000009</v>
      </c>
      <c r="BK75" s="473">
        <f t="shared" si="10"/>
        <v>1.6000000000000227</v>
      </c>
      <c r="BL75" s="473">
        <f t="shared" si="11"/>
        <v>1.2800000000000011</v>
      </c>
      <c r="BM75" s="473">
        <f t="shared" si="12"/>
        <v>2.7099999999999937</v>
      </c>
      <c r="BN75" s="473">
        <f t="shared" si="13"/>
        <v>2.3400000000000034</v>
      </c>
      <c r="BO75" s="483">
        <v>13</v>
      </c>
      <c r="BP75" s="293"/>
      <c r="BQ75" s="293"/>
      <c r="BR75" s="293"/>
      <c r="BS75" s="293"/>
      <c r="BT75" s="293"/>
      <c r="BU75" s="293"/>
      <c r="BV75" s="293"/>
      <c r="BW75" s="293"/>
      <c r="BX75" s="293"/>
      <c r="BY75" s="293"/>
      <c r="BZ75" s="293"/>
      <c r="CA75" s="293"/>
      <c r="CB75" s="293"/>
      <c r="CC75" s="293"/>
      <c r="CD75" s="293"/>
      <c r="CE75" s="293"/>
      <c r="CF75" s="293"/>
      <c r="CG75" s="293"/>
      <c r="CH75" s="293"/>
      <c r="CI75" s="293"/>
      <c r="CJ75" s="294"/>
      <c r="CK75" s="294"/>
      <c r="CL75" s="294"/>
      <c r="CM75" s="294"/>
      <c r="CN75" s="294"/>
      <c r="CO75" s="295"/>
      <c r="CP75" s="295"/>
      <c r="CQ75" s="295"/>
      <c r="CR75" s="296"/>
      <c r="CS75" s="297"/>
      <c r="CT75" s="297"/>
      <c r="CU75" s="297"/>
      <c r="CV75" s="297"/>
      <c r="CW75" s="297"/>
      <c r="CX75" s="297"/>
      <c r="CY75" s="297"/>
      <c r="CZ75" s="297"/>
      <c r="DA75" s="297"/>
      <c r="DB75" s="295"/>
      <c r="DC75" s="295"/>
      <c r="DD75" s="295"/>
      <c r="DE75" s="295"/>
    </row>
    <row r="76" spans="1:109" ht="21" customHeight="1" thickBot="1">
      <c r="A76" s="299">
        <v>74</v>
      </c>
      <c r="B76" s="338" t="s">
        <v>1432</v>
      </c>
      <c r="C76" s="301" t="s">
        <v>930</v>
      </c>
      <c r="D76" s="352" t="s">
        <v>197</v>
      </c>
      <c r="E76" s="303" t="s">
        <v>170</v>
      </c>
      <c r="F76" s="345"/>
      <c r="G76" s="351"/>
      <c r="H76" s="306" t="s">
        <v>448</v>
      </c>
      <c r="I76" s="306">
        <v>25</v>
      </c>
      <c r="J76" s="306">
        <v>32</v>
      </c>
      <c r="K76" s="306">
        <v>36</v>
      </c>
      <c r="L76" s="306">
        <v>40</v>
      </c>
      <c r="M76" s="306" t="s">
        <v>59</v>
      </c>
      <c r="N76" s="307">
        <f t="shared" si="0"/>
        <v>133</v>
      </c>
      <c r="O76" s="339">
        <v>3565</v>
      </c>
      <c r="P76" s="340">
        <v>320.7</v>
      </c>
      <c r="Q76" s="341">
        <v>83.68</v>
      </c>
      <c r="R76" s="341">
        <v>61.38</v>
      </c>
      <c r="S76" s="341">
        <v>72.010000000000005</v>
      </c>
      <c r="T76" s="341">
        <v>9</v>
      </c>
      <c r="U76" s="311">
        <v>7130</v>
      </c>
      <c r="V76" s="312">
        <f>VLOOKUP($U76,计算辅助页面!$Z$5:$AM$26,COLUMN()-20,0)</f>
        <v>11600</v>
      </c>
      <c r="W76" s="312">
        <f>VLOOKUP($U76,计算辅助页面!$Z$5:$AM$26,COLUMN()-20,0)</f>
        <v>18600</v>
      </c>
      <c r="X76" s="307">
        <f>VLOOKUP($U76,计算辅助页面!$Z$5:$AM$26,COLUMN()-20,0)</f>
        <v>27900</v>
      </c>
      <c r="Y76" s="307">
        <f>VLOOKUP($U76,计算辅助页面!$Z$5:$AM$26,COLUMN()-20,0)</f>
        <v>40300</v>
      </c>
      <c r="Z76" s="313">
        <f>VLOOKUP($U76,计算辅助页面!$Z$5:$AM$26,COLUMN()-20,0)</f>
        <v>56500</v>
      </c>
      <c r="AA76" s="307">
        <f>VLOOKUP($U76,计算辅助页面!$Z$5:$AM$26,COLUMN()-20,0)</f>
        <v>79000</v>
      </c>
      <c r="AB76" s="307">
        <f>VLOOKUP($U76,计算辅助页面!$Z$5:$AM$26,COLUMN()-20,0)</f>
        <v>110500</v>
      </c>
      <c r="AC76" s="307">
        <f>VLOOKUP($U76,计算辅助页面!$Z$5:$AM$26,COLUMN()-20,0)</f>
        <v>155000</v>
      </c>
      <c r="AD76" s="307">
        <f>VLOOKUP($U76,计算辅助页面!$Z$5:$AM$26,COLUMN()-20,0)</f>
        <v>216500</v>
      </c>
      <c r="AE76" s="307">
        <f>VLOOKUP($U76,计算辅助页面!$Z$5:$AM$26,COLUMN()-20,0)</f>
        <v>303000</v>
      </c>
      <c r="AF76" s="307">
        <f>VLOOKUP($U76,计算辅助页面!$Z$5:$AM$26,COLUMN()-20,0)</f>
        <v>425000</v>
      </c>
      <c r="AG76" s="307" t="str">
        <f>VLOOKUP($U76,计算辅助页面!$Z$5:$AM$26,COLUMN()-20,0)</f>
        <v>×</v>
      </c>
      <c r="AH76" s="304">
        <f>VLOOKUP($U76,计算辅助页面!$Z$5:$AM$26,COLUMN()-20,0)</f>
        <v>5804120</v>
      </c>
      <c r="AI76" s="334">
        <v>40000</v>
      </c>
      <c r="AJ76" s="346">
        <f>VLOOKUP(D76&amp;E76,计算辅助页面!$V$5:$Y$18,2,0)</f>
        <v>9</v>
      </c>
      <c r="AK76" s="347">
        <f t="shared" si="144"/>
        <v>80000</v>
      </c>
      <c r="AL76" s="347">
        <f>VLOOKUP(D76&amp;E76,计算辅助页面!$V$5:$Y$18,3,0)</f>
        <v>4</v>
      </c>
      <c r="AM76" s="348">
        <f t="shared" si="145"/>
        <v>240000</v>
      </c>
      <c r="AN76" s="348">
        <f>VLOOKUP(D76&amp;E76,计算辅助页面!$V$5:$Y$18,4,0)</f>
        <v>2</v>
      </c>
      <c r="AO76" s="345">
        <f t="shared" si="146"/>
        <v>4640000</v>
      </c>
      <c r="AP76" s="349">
        <f t="shared" si="147"/>
        <v>10444120</v>
      </c>
      <c r="AQ76" s="288" t="s">
        <v>1012</v>
      </c>
      <c r="AR76" s="289" t="str">
        <f t="shared" si="139"/>
        <v>R.S. 01🔑</v>
      </c>
      <c r="AS76" s="290" t="s">
        <v>932</v>
      </c>
      <c r="AT76" s="291" t="s">
        <v>934</v>
      </c>
      <c r="AU76" s="397" t="s">
        <v>703</v>
      </c>
      <c r="AW76" s="292">
        <v>334</v>
      </c>
      <c r="AY76" s="292">
        <v>427</v>
      </c>
      <c r="AZ76" s="292" t="s">
        <v>1065</v>
      </c>
      <c r="BA76" s="477">
        <v>156</v>
      </c>
      <c r="BB76" s="476">
        <v>2.2000000000000002</v>
      </c>
      <c r="BC76" s="472">
        <v>1.02</v>
      </c>
      <c r="BD76" s="472">
        <v>1.99</v>
      </c>
      <c r="BE76" s="472">
        <v>1.83</v>
      </c>
      <c r="BF76" s="474">
        <f t="shared" si="254"/>
        <v>3721</v>
      </c>
      <c r="BG76" s="476">
        <f t="shared" ref="BG76" si="269">BB76+P76</f>
        <v>322.89999999999998</v>
      </c>
      <c r="BH76" s="480">
        <f t="shared" ref="BH76" si="270">BC76+Q76</f>
        <v>84.7</v>
      </c>
      <c r="BI76" s="480">
        <f t="shared" ref="BI76" si="271">BD76+R76</f>
        <v>63.370000000000005</v>
      </c>
      <c r="BJ76" s="480">
        <f t="shared" ref="BJ76" si="272">BE76+S76</f>
        <v>73.84</v>
      </c>
      <c r="BK76" s="473">
        <f t="shared" si="10"/>
        <v>2.1999999999999886</v>
      </c>
      <c r="BL76" s="473">
        <f t="shared" si="11"/>
        <v>1.019999999999996</v>
      </c>
      <c r="BM76" s="473">
        <f t="shared" si="12"/>
        <v>1.990000000000002</v>
      </c>
      <c r="BN76" s="473">
        <f t="shared" si="13"/>
        <v>1.8299999999999983</v>
      </c>
      <c r="BO76" s="483">
        <v>3</v>
      </c>
      <c r="BP76" s="293"/>
      <c r="BQ76" s="293"/>
      <c r="BR76" s="293"/>
      <c r="BS76" s="293"/>
      <c r="BT76" s="293"/>
      <c r="BU76" s="293"/>
      <c r="BV76" s="293"/>
      <c r="BW76" s="293"/>
      <c r="BX76" s="293"/>
      <c r="BY76" s="293"/>
      <c r="BZ76" s="293"/>
      <c r="CA76" s="293">
        <v>1</v>
      </c>
      <c r="CB76" s="293"/>
      <c r="CC76" s="293">
        <v>1</v>
      </c>
      <c r="CD76" s="293">
        <v>1</v>
      </c>
      <c r="CE76" s="293"/>
      <c r="CF76" s="293"/>
      <c r="CG76" s="293"/>
      <c r="CH76" s="293"/>
      <c r="CI76" s="293"/>
      <c r="CJ76" s="294" t="s">
        <v>1433</v>
      </c>
      <c r="CK76" s="294"/>
      <c r="CL76" s="294"/>
      <c r="CM76" s="294"/>
      <c r="CN76" s="294"/>
      <c r="CO76" s="295"/>
      <c r="CP76" s="295"/>
      <c r="CQ76" s="295"/>
      <c r="CR76" s="296">
        <v>300</v>
      </c>
      <c r="CS76" s="297">
        <v>73.900000000000006</v>
      </c>
      <c r="CT76" s="297">
        <v>42.37</v>
      </c>
      <c r="CU76" s="297">
        <v>54.6</v>
      </c>
      <c r="CV76" s="297">
        <f t="shared" si="263"/>
        <v>20.699999999999989</v>
      </c>
      <c r="CW76" s="297">
        <f t="shared" si="263"/>
        <v>9.7800000000000011</v>
      </c>
      <c r="CX76" s="297">
        <f t="shared" si="263"/>
        <v>19.010000000000005</v>
      </c>
      <c r="CY76" s="297">
        <f t="shared" si="263"/>
        <v>17.410000000000004</v>
      </c>
      <c r="CZ76" s="297">
        <f>SUM(CV76:CY76)</f>
        <v>66.900000000000006</v>
      </c>
      <c r="DA76" s="297">
        <f>0.32*(P76-CR76)+1.75*(Q76-CS76)+1.13*(R76-CT76)+1.28*(S76-CU76)</f>
        <v>67.505099999999999</v>
      </c>
      <c r="DB76" s="295" t="s">
        <v>1775</v>
      </c>
      <c r="DC76" s="295">
        <v>3</v>
      </c>
      <c r="DD76" s="295"/>
      <c r="DE76" s="295"/>
    </row>
    <row r="77" spans="1:109" ht="21" customHeight="1" thickBot="1">
      <c r="A77" s="268">
        <v>75</v>
      </c>
      <c r="B77" s="338" t="s">
        <v>1295</v>
      </c>
      <c r="C77" s="301" t="s">
        <v>1296</v>
      </c>
      <c r="D77" s="352" t="s">
        <v>151</v>
      </c>
      <c r="E77" s="303" t="s">
        <v>170</v>
      </c>
      <c r="F77" s="345"/>
      <c r="G77" s="351"/>
      <c r="H77" s="306">
        <v>35</v>
      </c>
      <c r="I77" s="306">
        <v>15</v>
      </c>
      <c r="J77" s="306">
        <v>21</v>
      </c>
      <c r="K77" s="306">
        <v>28</v>
      </c>
      <c r="L77" s="306">
        <v>35</v>
      </c>
      <c r="M77" s="306" t="s">
        <v>59</v>
      </c>
      <c r="N77" s="307">
        <f t="shared" si="0"/>
        <v>134</v>
      </c>
      <c r="O77" s="339">
        <v>3575</v>
      </c>
      <c r="P77" s="340">
        <v>332.7</v>
      </c>
      <c r="Q77" s="341">
        <v>78.92</v>
      </c>
      <c r="R77" s="341">
        <v>70.489999999999995</v>
      </c>
      <c r="S77" s="341">
        <v>57.24</v>
      </c>
      <c r="T77" s="341">
        <v>5.83</v>
      </c>
      <c r="U77" s="311">
        <v>7130</v>
      </c>
      <c r="V77" s="312">
        <f>VLOOKUP($U77,计算辅助页面!$Z$5:$AM$26,COLUMN()-20,0)</f>
        <v>11600</v>
      </c>
      <c r="W77" s="312">
        <f>VLOOKUP($U77,计算辅助页面!$Z$5:$AM$26,COLUMN()-20,0)</f>
        <v>18600</v>
      </c>
      <c r="X77" s="307">
        <f>VLOOKUP($U77,计算辅助页面!$Z$5:$AM$26,COLUMN()-20,0)</f>
        <v>27900</v>
      </c>
      <c r="Y77" s="307">
        <f>VLOOKUP($U77,计算辅助页面!$Z$5:$AM$26,COLUMN()-20,0)</f>
        <v>40300</v>
      </c>
      <c r="Z77" s="313">
        <f>VLOOKUP($U77,计算辅助页面!$Z$5:$AM$26,COLUMN()-20,0)</f>
        <v>56500</v>
      </c>
      <c r="AA77" s="307">
        <f>VLOOKUP($U77,计算辅助页面!$Z$5:$AM$26,COLUMN()-20,0)</f>
        <v>79000</v>
      </c>
      <c r="AB77" s="307">
        <f>VLOOKUP($U77,计算辅助页面!$Z$5:$AM$26,COLUMN()-20,0)</f>
        <v>110500</v>
      </c>
      <c r="AC77" s="307">
        <f>VLOOKUP($U77,计算辅助页面!$Z$5:$AM$26,COLUMN()-20,0)</f>
        <v>155000</v>
      </c>
      <c r="AD77" s="307">
        <f>VLOOKUP($U77,计算辅助页面!$Z$5:$AM$26,COLUMN()-20,0)</f>
        <v>216500</v>
      </c>
      <c r="AE77" s="307">
        <f>VLOOKUP($U77,计算辅助页面!$Z$5:$AM$26,COLUMN()-20,0)</f>
        <v>303000</v>
      </c>
      <c r="AF77" s="307">
        <f>VLOOKUP($U77,计算辅助页面!$Z$5:$AM$26,COLUMN()-20,0)</f>
        <v>425000</v>
      </c>
      <c r="AG77" s="307" t="str">
        <f>VLOOKUP($U77,计算辅助页面!$Z$5:$AM$26,COLUMN()-20,0)</f>
        <v>×</v>
      </c>
      <c r="AH77" s="304">
        <f>VLOOKUP($U77,计算辅助页面!$Z$5:$AM$26,COLUMN()-20,0)</f>
        <v>5804120</v>
      </c>
      <c r="AI77" s="334">
        <v>40000</v>
      </c>
      <c r="AJ77" s="315">
        <f>VLOOKUP(D77&amp;E77,计算辅助页面!$V$5:$Y$18,2,0)</f>
        <v>9</v>
      </c>
      <c r="AK77" s="316">
        <f t="shared" si="144"/>
        <v>80000</v>
      </c>
      <c r="AL77" s="316">
        <f>VLOOKUP(D77&amp;E77,计算辅助页面!$V$5:$Y$18,3,0)</f>
        <v>4</v>
      </c>
      <c r="AM77" s="317">
        <f t="shared" si="145"/>
        <v>240000</v>
      </c>
      <c r="AN77" s="317">
        <f>VLOOKUP(D77&amp;E77,计算辅助页面!$V$5:$Y$18,4,0)</f>
        <v>2</v>
      </c>
      <c r="AO77" s="304">
        <f t="shared" si="146"/>
        <v>4640000</v>
      </c>
      <c r="AP77" s="318">
        <f t="shared" si="147"/>
        <v>10444120</v>
      </c>
      <c r="AQ77" s="288" t="s">
        <v>564</v>
      </c>
      <c r="AR77" s="289" t="str">
        <f t="shared" si="139"/>
        <v>CLK-GTR</v>
      </c>
      <c r="AS77" s="290" t="s">
        <v>1292</v>
      </c>
      <c r="AT77" s="291" t="s">
        <v>1297</v>
      </c>
      <c r="AU77" s="397" t="s">
        <v>703</v>
      </c>
      <c r="AW77" s="292">
        <v>346</v>
      </c>
      <c r="AY77" s="292">
        <v>448</v>
      </c>
      <c r="AZ77" s="292" t="s">
        <v>1309</v>
      </c>
      <c r="BA77" s="477">
        <v>156</v>
      </c>
      <c r="BB77" s="476">
        <v>1.3</v>
      </c>
      <c r="BC77" s="472">
        <v>1.28</v>
      </c>
      <c r="BD77" s="472">
        <v>2.92</v>
      </c>
      <c r="BE77" s="472">
        <v>2.61</v>
      </c>
      <c r="BF77" s="474">
        <f t="shared" si="254"/>
        <v>3731</v>
      </c>
      <c r="BG77" s="476">
        <f t="shared" ref="BG77" si="273">BB77+P77</f>
        <v>334</v>
      </c>
      <c r="BH77" s="480">
        <f t="shared" ref="BH77" si="274">BC77+Q77</f>
        <v>80.2</v>
      </c>
      <c r="BI77" s="480">
        <f t="shared" ref="BI77" si="275">BD77+R77</f>
        <v>73.41</v>
      </c>
      <c r="BJ77" s="480">
        <f t="shared" ref="BJ77" si="276">BE77+S77</f>
        <v>59.85</v>
      </c>
      <c r="BK77" s="473">
        <f t="shared" si="10"/>
        <v>1.3000000000000114</v>
      </c>
      <c r="BL77" s="473">
        <f t="shared" si="11"/>
        <v>1.2800000000000011</v>
      </c>
      <c r="BM77" s="473">
        <f t="shared" si="12"/>
        <v>2.9200000000000017</v>
      </c>
      <c r="BN77" s="473">
        <f t="shared" si="13"/>
        <v>2.6099999999999994</v>
      </c>
      <c r="BO77" s="483">
        <v>4</v>
      </c>
      <c r="BP77" s="293"/>
      <c r="BQ77" s="293"/>
      <c r="BR77" s="293"/>
      <c r="BS77" s="293"/>
      <c r="BT77" s="293"/>
      <c r="BU77" s="293"/>
      <c r="BV77" s="293">
        <v>1</v>
      </c>
      <c r="BW77" s="293"/>
      <c r="BX77" s="293"/>
      <c r="BY77" s="293"/>
      <c r="BZ77" s="293"/>
      <c r="CA77" s="293"/>
      <c r="CB77" s="293"/>
      <c r="CC77" s="293"/>
      <c r="CD77" s="293"/>
      <c r="CE77" s="293"/>
      <c r="CF77" s="293"/>
      <c r="CG77" s="293"/>
      <c r="CH77" s="293"/>
      <c r="CI77" s="293"/>
      <c r="CJ77" s="294" t="s">
        <v>1314</v>
      </c>
      <c r="CK77" s="294"/>
      <c r="CL77" s="294"/>
      <c r="CM77" s="294"/>
      <c r="CN77" s="294"/>
      <c r="CO77" s="295"/>
      <c r="CP77" s="295"/>
      <c r="CQ77" s="295"/>
      <c r="CR77" s="296"/>
      <c r="CS77" s="297"/>
      <c r="CT77" s="297"/>
      <c r="CU77" s="297"/>
      <c r="CV77" s="297"/>
      <c r="CW77" s="297"/>
      <c r="CX77" s="297"/>
      <c r="CY77" s="297"/>
      <c r="CZ77" s="297"/>
      <c r="DA77" s="297"/>
      <c r="DB77" s="295" t="s">
        <v>1775</v>
      </c>
      <c r="DC77" s="295">
        <v>2</v>
      </c>
      <c r="DD77" s="295"/>
      <c r="DE77" s="295"/>
    </row>
    <row r="78" spans="1:109" ht="21" customHeight="1" thickBot="1">
      <c r="A78" s="299">
        <v>76</v>
      </c>
      <c r="B78" s="338" t="s">
        <v>1434</v>
      </c>
      <c r="C78" s="301" t="s">
        <v>718</v>
      </c>
      <c r="D78" s="352" t="s">
        <v>197</v>
      </c>
      <c r="E78" s="303" t="s">
        <v>170</v>
      </c>
      <c r="F78" s="345">
        <f>9-LEN(E78)-LEN(SUBSTITUTE(E78,"★",""))</f>
        <v>4</v>
      </c>
      <c r="G78" s="351" t="s">
        <v>64</v>
      </c>
      <c r="H78" s="306" t="s">
        <v>448</v>
      </c>
      <c r="I78" s="306">
        <v>25</v>
      </c>
      <c r="J78" s="306">
        <v>32</v>
      </c>
      <c r="K78" s="306">
        <v>36</v>
      </c>
      <c r="L78" s="306">
        <v>41</v>
      </c>
      <c r="M78" s="306" t="s">
        <v>59</v>
      </c>
      <c r="N78" s="307">
        <f t="shared" si="0"/>
        <v>134</v>
      </c>
      <c r="O78" s="339">
        <v>3585</v>
      </c>
      <c r="P78" s="340">
        <v>314.39999999999998</v>
      </c>
      <c r="Q78" s="341">
        <v>74.290000000000006</v>
      </c>
      <c r="R78" s="341">
        <v>86.13</v>
      </c>
      <c r="S78" s="341">
        <v>73.760000000000005</v>
      </c>
      <c r="T78" s="341">
        <v>9.8000000000000007</v>
      </c>
      <c r="U78" s="311">
        <v>7130</v>
      </c>
      <c r="V78" s="312">
        <f>VLOOKUP($U78,计算辅助页面!$Z$5:$AM$26,COLUMN()-20,0)</f>
        <v>11600</v>
      </c>
      <c r="W78" s="312">
        <f>VLOOKUP($U78,计算辅助页面!$Z$5:$AM$26,COLUMN()-20,0)</f>
        <v>18600</v>
      </c>
      <c r="X78" s="307">
        <f>VLOOKUP($U78,计算辅助页面!$Z$5:$AM$26,COLUMN()-20,0)</f>
        <v>27900</v>
      </c>
      <c r="Y78" s="307">
        <f>VLOOKUP($U78,计算辅助页面!$Z$5:$AM$26,COLUMN()-20,0)</f>
        <v>40300</v>
      </c>
      <c r="Z78" s="313">
        <f>VLOOKUP($U78,计算辅助页面!$Z$5:$AM$26,COLUMN()-20,0)</f>
        <v>56500</v>
      </c>
      <c r="AA78" s="307">
        <f>VLOOKUP($U78,计算辅助页面!$Z$5:$AM$26,COLUMN()-20,0)</f>
        <v>79000</v>
      </c>
      <c r="AB78" s="307">
        <f>VLOOKUP($U78,计算辅助页面!$Z$5:$AM$26,COLUMN()-20,0)</f>
        <v>110500</v>
      </c>
      <c r="AC78" s="307">
        <f>VLOOKUP($U78,计算辅助页面!$Z$5:$AM$26,COLUMN()-20,0)</f>
        <v>155000</v>
      </c>
      <c r="AD78" s="307">
        <f>VLOOKUP($U78,计算辅助页面!$Z$5:$AM$26,COLUMN()-20,0)</f>
        <v>216500</v>
      </c>
      <c r="AE78" s="307">
        <f>VLOOKUP($U78,计算辅助页面!$Z$5:$AM$26,COLUMN()-20,0)</f>
        <v>303000</v>
      </c>
      <c r="AF78" s="307">
        <f>VLOOKUP($U78,计算辅助页面!$Z$5:$AM$26,COLUMN()-20,0)</f>
        <v>425000</v>
      </c>
      <c r="AG78" s="307" t="str">
        <f>VLOOKUP($U78,计算辅助页面!$Z$5:$AM$26,COLUMN()-20,0)</f>
        <v>×</v>
      </c>
      <c r="AH78" s="304">
        <f>VLOOKUP($U78,计算辅助页面!$Z$5:$AM$26,COLUMN()-20,0)</f>
        <v>5804120</v>
      </c>
      <c r="AI78" s="334">
        <v>40000</v>
      </c>
      <c r="AJ78" s="346">
        <f>VLOOKUP(D78&amp;E78,计算辅助页面!$V$5:$Y$18,2,0)</f>
        <v>9</v>
      </c>
      <c r="AK78" s="347">
        <f t="shared" si="144"/>
        <v>80000</v>
      </c>
      <c r="AL78" s="347">
        <f>VLOOKUP(D78&amp;E78,计算辅助页面!$V$5:$Y$18,3,0)</f>
        <v>4</v>
      </c>
      <c r="AM78" s="348">
        <f t="shared" si="145"/>
        <v>240000</v>
      </c>
      <c r="AN78" s="348">
        <f>VLOOKUP(D78&amp;E78,计算辅助页面!$V$5:$Y$18,4,0)</f>
        <v>2</v>
      </c>
      <c r="AO78" s="345">
        <f t="shared" si="146"/>
        <v>4640000</v>
      </c>
      <c r="AP78" s="349">
        <f t="shared" si="147"/>
        <v>10444120</v>
      </c>
      <c r="AQ78" s="288" t="s">
        <v>723</v>
      </c>
      <c r="AR78" s="289" t="str">
        <f t="shared" si="139"/>
        <v>NSX GT3 EVO🔑</v>
      </c>
      <c r="AS78" s="290" t="s">
        <v>724</v>
      </c>
      <c r="AT78" s="291" t="s">
        <v>837</v>
      </c>
      <c r="AU78" s="397" t="s">
        <v>703</v>
      </c>
      <c r="AW78" s="292">
        <v>327</v>
      </c>
      <c r="AX78" s="292">
        <v>345</v>
      </c>
      <c r="AY78" s="292">
        <v>442</v>
      </c>
      <c r="AZ78" s="292" t="s">
        <v>1065</v>
      </c>
      <c r="BA78" s="477">
        <v>156</v>
      </c>
      <c r="BB78" s="476">
        <v>2</v>
      </c>
      <c r="BC78" s="472">
        <v>1.41</v>
      </c>
      <c r="BD78" s="472">
        <v>2.3199999999999998</v>
      </c>
      <c r="BE78" s="472">
        <v>1.88</v>
      </c>
      <c r="BF78" s="474">
        <f t="shared" si="254"/>
        <v>3741</v>
      </c>
      <c r="BG78" s="476">
        <f t="shared" ref="BG78" si="277">BB78+P78</f>
        <v>316.39999999999998</v>
      </c>
      <c r="BH78" s="480">
        <f t="shared" ref="BH78" si="278">BC78+Q78</f>
        <v>75.7</v>
      </c>
      <c r="BI78" s="480">
        <f t="shared" ref="BI78" si="279">BD78+R78</f>
        <v>88.449999999999989</v>
      </c>
      <c r="BJ78" s="480">
        <f t="shared" ref="BJ78" si="280">BE78+S78</f>
        <v>75.64</v>
      </c>
      <c r="BK78" s="473">
        <f t="shared" si="10"/>
        <v>2</v>
      </c>
      <c r="BL78" s="473">
        <f t="shared" si="11"/>
        <v>1.4099999999999966</v>
      </c>
      <c r="BM78" s="473">
        <f t="shared" si="12"/>
        <v>2.3199999999999932</v>
      </c>
      <c r="BN78" s="473">
        <f t="shared" si="13"/>
        <v>1.8799999999999955</v>
      </c>
      <c r="BO78" s="483">
        <v>4</v>
      </c>
      <c r="BP78" s="293"/>
      <c r="BQ78" s="293"/>
      <c r="BR78" s="293"/>
      <c r="BS78" s="293"/>
      <c r="BT78" s="293"/>
      <c r="BU78" s="293"/>
      <c r="BV78" s="293"/>
      <c r="BW78" s="293"/>
      <c r="BX78" s="293"/>
      <c r="BY78" s="293"/>
      <c r="BZ78" s="293"/>
      <c r="CA78" s="293">
        <v>1</v>
      </c>
      <c r="CB78" s="293"/>
      <c r="CC78" s="293">
        <v>1</v>
      </c>
      <c r="CD78" s="293">
        <v>1</v>
      </c>
      <c r="CE78" s="293"/>
      <c r="CF78" s="293"/>
      <c r="CG78" s="293"/>
      <c r="CH78" s="293"/>
      <c r="CI78" s="293"/>
      <c r="CJ78" s="294" t="s">
        <v>1430</v>
      </c>
      <c r="CK78" s="294"/>
      <c r="CL78" s="294"/>
      <c r="CM78" s="294"/>
      <c r="CN78" s="294"/>
      <c r="CO78" s="295"/>
      <c r="CP78" s="295"/>
      <c r="CQ78" s="295"/>
      <c r="CR78" s="296">
        <v>295</v>
      </c>
      <c r="CS78" s="297">
        <v>60.85</v>
      </c>
      <c r="CT78" s="297">
        <v>63.92</v>
      </c>
      <c r="CU78" s="297">
        <v>55.78</v>
      </c>
      <c r="CV78" s="297">
        <f t="shared" ref="CV78:CY79" si="281">P78-CR78</f>
        <v>19.399999999999977</v>
      </c>
      <c r="CW78" s="297">
        <f t="shared" si="281"/>
        <v>13.440000000000005</v>
      </c>
      <c r="CX78" s="297">
        <f t="shared" si="281"/>
        <v>22.209999999999994</v>
      </c>
      <c r="CY78" s="297">
        <f t="shared" si="281"/>
        <v>17.980000000000004</v>
      </c>
      <c r="CZ78" s="297">
        <f>SUM(CV78:CY78)</f>
        <v>73.029999999999973</v>
      </c>
      <c r="DA78" s="297">
        <f>0.32*(P78-CR78)+1.75*(Q78-CS78)+1.13*(R78-CT78)+1.28*(S78-CU78)</f>
        <v>77.839699999999993</v>
      </c>
      <c r="DB78" s="295"/>
      <c r="DC78" s="295"/>
      <c r="DD78" s="295"/>
      <c r="DE78" s="295"/>
    </row>
    <row r="79" spans="1:109" ht="21" customHeight="1" thickBot="1">
      <c r="A79" s="268">
        <v>77</v>
      </c>
      <c r="B79" s="338" t="s">
        <v>1013</v>
      </c>
      <c r="C79" s="301" t="s">
        <v>742</v>
      </c>
      <c r="D79" s="352" t="s">
        <v>197</v>
      </c>
      <c r="E79" s="303" t="s">
        <v>170</v>
      </c>
      <c r="F79" s="345">
        <f>9-LEN(E79)-LEN(SUBSTITUTE(E79,"★",""))</f>
        <v>4</v>
      </c>
      <c r="G79" s="351" t="s">
        <v>64</v>
      </c>
      <c r="H79" s="306">
        <v>35</v>
      </c>
      <c r="I79" s="306">
        <v>15</v>
      </c>
      <c r="J79" s="306">
        <v>21</v>
      </c>
      <c r="K79" s="306">
        <v>28</v>
      </c>
      <c r="L79" s="306">
        <v>35</v>
      </c>
      <c r="M79" s="306" t="s">
        <v>59</v>
      </c>
      <c r="N79" s="307">
        <f t="shared" si="0"/>
        <v>134</v>
      </c>
      <c r="O79" s="339">
        <v>3638</v>
      </c>
      <c r="P79" s="340">
        <v>350.5</v>
      </c>
      <c r="Q79" s="341">
        <v>74.12</v>
      </c>
      <c r="R79" s="341">
        <v>62.87</v>
      </c>
      <c r="S79" s="341">
        <v>46.83</v>
      </c>
      <c r="T79" s="341">
        <v>5.0669999999999993</v>
      </c>
      <c r="U79" s="311">
        <v>7130</v>
      </c>
      <c r="V79" s="312">
        <f>VLOOKUP($U79,计算辅助页面!$Z$5:$AM$26,COLUMN()-20,0)</f>
        <v>11600</v>
      </c>
      <c r="W79" s="312">
        <f>VLOOKUP($U79,计算辅助页面!$Z$5:$AM$26,COLUMN()-20,0)</f>
        <v>18600</v>
      </c>
      <c r="X79" s="307">
        <f>VLOOKUP($U79,计算辅助页面!$Z$5:$AM$26,COLUMN()-20,0)</f>
        <v>27900</v>
      </c>
      <c r="Y79" s="307">
        <f>VLOOKUP($U79,计算辅助页面!$Z$5:$AM$26,COLUMN()-20,0)</f>
        <v>40300</v>
      </c>
      <c r="Z79" s="313">
        <f>VLOOKUP($U79,计算辅助页面!$Z$5:$AM$26,COLUMN()-20,0)</f>
        <v>56500</v>
      </c>
      <c r="AA79" s="307">
        <f>VLOOKUP($U79,计算辅助页面!$Z$5:$AM$26,COLUMN()-20,0)</f>
        <v>79000</v>
      </c>
      <c r="AB79" s="307">
        <f>VLOOKUP($U79,计算辅助页面!$Z$5:$AM$26,COLUMN()-20,0)</f>
        <v>110500</v>
      </c>
      <c r="AC79" s="307">
        <f>VLOOKUP($U79,计算辅助页面!$Z$5:$AM$26,COLUMN()-20,0)</f>
        <v>155000</v>
      </c>
      <c r="AD79" s="307">
        <f>VLOOKUP($U79,计算辅助页面!$Z$5:$AM$26,COLUMN()-20,0)</f>
        <v>216500</v>
      </c>
      <c r="AE79" s="307">
        <f>VLOOKUP($U79,计算辅助页面!$Z$5:$AM$26,COLUMN()-20,0)</f>
        <v>303000</v>
      </c>
      <c r="AF79" s="307">
        <f>VLOOKUP($U79,计算辅助页面!$Z$5:$AM$26,COLUMN()-20,0)</f>
        <v>425000</v>
      </c>
      <c r="AG79" s="307" t="str">
        <f>VLOOKUP($U79,计算辅助页面!$Z$5:$AM$26,COLUMN()-20,0)</f>
        <v>×</v>
      </c>
      <c r="AH79" s="304">
        <f>VLOOKUP($U79,计算辅助页面!$Z$5:$AM$26,COLUMN()-20,0)</f>
        <v>5804120</v>
      </c>
      <c r="AI79" s="334">
        <v>40000</v>
      </c>
      <c r="AJ79" s="346">
        <f>VLOOKUP(D79&amp;E79,计算辅助页面!$V$5:$Y$18,2,0)</f>
        <v>9</v>
      </c>
      <c r="AK79" s="347">
        <f t="shared" si="144"/>
        <v>80000</v>
      </c>
      <c r="AL79" s="347">
        <f>VLOOKUP(D79&amp;E79,计算辅助页面!$V$5:$Y$18,3,0)</f>
        <v>4</v>
      </c>
      <c r="AM79" s="348">
        <f t="shared" si="145"/>
        <v>240000</v>
      </c>
      <c r="AN79" s="348">
        <f>VLOOKUP(D79&amp;E79,计算辅助页面!$V$5:$Y$18,4,0)</f>
        <v>2</v>
      </c>
      <c r="AO79" s="345">
        <f t="shared" si="146"/>
        <v>4640000</v>
      </c>
      <c r="AP79" s="349">
        <f t="shared" si="147"/>
        <v>10444120</v>
      </c>
      <c r="AQ79" s="288" t="s">
        <v>1014</v>
      </c>
      <c r="AR79" s="289" t="str">
        <f t="shared" si="139"/>
        <v>Sarthe</v>
      </c>
      <c r="AS79" s="290" t="s">
        <v>919</v>
      </c>
      <c r="AT79" s="291" t="s">
        <v>637</v>
      </c>
      <c r="AU79" s="397" t="s">
        <v>703</v>
      </c>
      <c r="AV79" s="292">
        <v>11</v>
      </c>
      <c r="AW79" s="292">
        <v>365</v>
      </c>
      <c r="AY79" s="292">
        <v>479</v>
      </c>
      <c r="AZ79" s="292" t="s">
        <v>1400</v>
      </c>
      <c r="BA79" s="481">
        <v>157</v>
      </c>
      <c r="BB79" s="476">
        <v>1.1000000000000001</v>
      </c>
      <c r="BC79" s="472">
        <v>0.68</v>
      </c>
      <c r="BD79" s="472">
        <v>1.54</v>
      </c>
      <c r="BE79" s="472">
        <v>1.79</v>
      </c>
      <c r="BF79" s="474">
        <f t="shared" si="254"/>
        <v>3795</v>
      </c>
      <c r="BG79" s="476">
        <f t="shared" ref="BG79" si="282">BB79+P79</f>
        <v>351.6</v>
      </c>
      <c r="BH79" s="480">
        <f t="shared" ref="BH79" si="283">BC79+Q79</f>
        <v>74.800000000000011</v>
      </c>
      <c r="BI79" s="480">
        <f t="shared" ref="BI79" si="284">BD79+R79</f>
        <v>64.41</v>
      </c>
      <c r="BJ79" s="480">
        <f t="shared" ref="BJ79" si="285">BE79+S79</f>
        <v>48.62</v>
      </c>
      <c r="BK79" s="473">
        <f t="shared" si="10"/>
        <v>1.1000000000000227</v>
      </c>
      <c r="BL79" s="473">
        <f t="shared" si="11"/>
        <v>0.68000000000000682</v>
      </c>
      <c r="BM79" s="473">
        <f t="shared" si="12"/>
        <v>1.5399999999999991</v>
      </c>
      <c r="BN79" s="473">
        <f t="shared" si="13"/>
        <v>1.7899999999999991</v>
      </c>
      <c r="BO79" s="483">
        <v>1</v>
      </c>
      <c r="BP79" s="293"/>
      <c r="BQ79" s="293"/>
      <c r="BR79" s="293">
        <v>1</v>
      </c>
      <c r="BS79" s="293">
        <v>1</v>
      </c>
      <c r="BT79" s="293"/>
      <c r="BU79" s="293">
        <v>1</v>
      </c>
      <c r="BV79" s="293"/>
      <c r="BW79" s="293"/>
      <c r="BX79" s="293"/>
      <c r="BY79" s="293"/>
      <c r="BZ79" s="293"/>
      <c r="CA79" s="293"/>
      <c r="CB79" s="293"/>
      <c r="CC79" s="293"/>
      <c r="CD79" s="293"/>
      <c r="CE79" s="293"/>
      <c r="CF79" s="293"/>
      <c r="CG79" s="293"/>
      <c r="CH79" s="293"/>
      <c r="CI79" s="293">
        <v>1</v>
      </c>
      <c r="CJ79" s="294" t="s">
        <v>1435</v>
      </c>
      <c r="CK79" s="294"/>
      <c r="CL79" s="294"/>
      <c r="CM79" s="294"/>
      <c r="CN79" s="294"/>
      <c r="CO79" s="295"/>
      <c r="CP79" s="295"/>
      <c r="CQ79" s="295"/>
      <c r="CR79" s="296">
        <v>340</v>
      </c>
      <c r="CS79" s="297">
        <v>67.599999999999994</v>
      </c>
      <c r="CT79" s="297">
        <v>48.14</v>
      </c>
      <c r="CU79" s="297">
        <v>29.67</v>
      </c>
      <c r="CV79" s="297">
        <f t="shared" si="281"/>
        <v>10.5</v>
      </c>
      <c r="CW79" s="297">
        <f t="shared" si="281"/>
        <v>6.5200000000000102</v>
      </c>
      <c r="CX79" s="297">
        <f t="shared" si="281"/>
        <v>14.729999999999997</v>
      </c>
      <c r="CY79" s="297">
        <f t="shared" si="281"/>
        <v>17.159999999999997</v>
      </c>
      <c r="CZ79" s="297">
        <f>SUM(CV79:CY79)</f>
        <v>48.910000000000004</v>
      </c>
      <c r="DA79" s="297">
        <f>0.32*(P79-CR79)+1.75*(Q79-CS79)+1.13*(R79-CT79)+1.28*(S79-CU79)</f>
        <v>53.379700000000014</v>
      </c>
      <c r="DB79" s="295" t="s">
        <v>1775</v>
      </c>
      <c r="DC79" s="295">
        <v>2</v>
      </c>
      <c r="DD79" s="295"/>
      <c r="DE79" s="295"/>
    </row>
    <row r="80" spans="1:109" ht="21" customHeight="1" thickBot="1">
      <c r="A80" s="299">
        <v>78</v>
      </c>
      <c r="B80" s="338" t="s">
        <v>1436</v>
      </c>
      <c r="C80" s="301" t="s">
        <v>1269</v>
      </c>
      <c r="D80" s="352" t="s">
        <v>151</v>
      </c>
      <c r="E80" s="303" t="s">
        <v>170</v>
      </c>
      <c r="F80" s="345"/>
      <c r="G80" s="351"/>
      <c r="H80" s="306" t="s">
        <v>448</v>
      </c>
      <c r="I80" s="306">
        <v>25</v>
      </c>
      <c r="J80" s="306">
        <v>32</v>
      </c>
      <c r="K80" s="306">
        <v>36</v>
      </c>
      <c r="L80" s="306">
        <v>41</v>
      </c>
      <c r="M80" s="306" t="s">
        <v>59</v>
      </c>
      <c r="N80" s="307">
        <f t="shared" si="0"/>
        <v>134</v>
      </c>
      <c r="O80" s="339">
        <v>3660</v>
      </c>
      <c r="P80" s="340">
        <v>342.9</v>
      </c>
      <c r="Q80" s="341">
        <v>76.48</v>
      </c>
      <c r="R80" s="341">
        <v>72.36</v>
      </c>
      <c r="S80" s="341">
        <v>38.94</v>
      </c>
      <c r="T80" s="341">
        <v>4.3</v>
      </c>
      <c r="U80" s="311">
        <v>7130</v>
      </c>
      <c r="V80" s="312">
        <f>VLOOKUP($U80,计算辅助页面!$Z$5:$AM$26,COLUMN()-20,0)</f>
        <v>11600</v>
      </c>
      <c r="W80" s="312">
        <f>VLOOKUP($U80,计算辅助页面!$Z$5:$AM$26,COLUMN()-20,0)</f>
        <v>18600</v>
      </c>
      <c r="X80" s="307">
        <f>VLOOKUP($U80,计算辅助页面!$Z$5:$AM$26,COLUMN()-20,0)</f>
        <v>27900</v>
      </c>
      <c r="Y80" s="307">
        <f>VLOOKUP($U80,计算辅助页面!$Z$5:$AM$26,COLUMN()-20,0)</f>
        <v>40300</v>
      </c>
      <c r="Z80" s="313">
        <f>VLOOKUP($U80,计算辅助页面!$Z$5:$AM$26,COLUMN()-20,0)</f>
        <v>56500</v>
      </c>
      <c r="AA80" s="307">
        <f>VLOOKUP($U80,计算辅助页面!$Z$5:$AM$26,COLUMN()-20,0)</f>
        <v>79000</v>
      </c>
      <c r="AB80" s="307">
        <f>VLOOKUP($U80,计算辅助页面!$Z$5:$AM$26,COLUMN()-20,0)</f>
        <v>110500</v>
      </c>
      <c r="AC80" s="307">
        <f>VLOOKUP($U80,计算辅助页面!$Z$5:$AM$26,COLUMN()-20,0)</f>
        <v>155000</v>
      </c>
      <c r="AD80" s="307">
        <f>VLOOKUP($U80,计算辅助页面!$Z$5:$AM$26,COLUMN()-20,0)</f>
        <v>216500</v>
      </c>
      <c r="AE80" s="307">
        <f>VLOOKUP($U80,计算辅助页面!$Z$5:$AM$26,COLUMN()-20,0)</f>
        <v>303000</v>
      </c>
      <c r="AF80" s="307">
        <f>VLOOKUP($U80,计算辅助页面!$Z$5:$AM$26,COLUMN()-20,0)</f>
        <v>425000</v>
      </c>
      <c r="AG80" s="307" t="str">
        <f>VLOOKUP($U80,计算辅助页面!$Z$5:$AM$26,COLUMN()-20,0)</f>
        <v>×</v>
      </c>
      <c r="AH80" s="304">
        <f>VLOOKUP($U80,计算辅助页面!$Z$5:$AM$26,COLUMN()-20,0)</f>
        <v>5804120</v>
      </c>
      <c r="AI80" s="334">
        <v>40000</v>
      </c>
      <c r="AJ80" s="346">
        <f>VLOOKUP(D80&amp;E80,计算辅助页面!$V$5:$Y$18,2,0)</f>
        <v>9</v>
      </c>
      <c r="AK80" s="347">
        <f t="shared" si="144"/>
        <v>80000</v>
      </c>
      <c r="AL80" s="347">
        <f>VLOOKUP(D80&amp;E80,计算辅助页面!$V$5:$Y$18,3,0)</f>
        <v>4</v>
      </c>
      <c r="AM80" s="348">
        <f t="shared" si="145"/>
        <v>240000</v>
      </c>
      <c r="AN80" s="348">
        <f>VLOOKUP(D80&amp;E80,计算辅助页面!$V$5:$Y$18,4,0)</f>
        <v>2</v>
      </c>
      <c r="AO80" s="345">
        <f t="shared" si="146"/>
        <v>4640000</v>
      </c>
      <c r="AP80" s="349">
        <f t="shared" si="147"/>
        <v>10444120</v>
      </c>
      <c r="AQ80" s="288" t="s">
        <v>1016</v>
      </c>
      <c r="AR80" s="289" t="str">
        <f t="shared" ref="AR80:AR117" si="286">TRIM(RIGHT(B80,LEN(B80)-LEN(AQ80)-1))</f>
        <v>MC12🔑</v>
      </c>
      <c r="AS80" s="290" t="s">
        <v>1263</v>
      </c>
      <c r="AT80" s="291" t="s">
        <v>1270</v>
      </c>
      <c r="AU80" s="397" t="s">
        <v>703</v>
      </c>
      <c r="AW80" s="292">
        <v>357</v>
      </c>
      <c r="AY80" s="292">
        <v>466</v>
      </c>
      <c r="AZ80" s="292" t="s">
        <v>1287</v>
      </c>
      <c r="BA80" s="481">
        <f>BF80-O80</f>
        <v>159</v>
      </c>
      <c r="BB80" s="476">
        <f>BK80</f>
        <v>1.3000000000000114</v>
      </c>
      <c r="BC80" s="472">
        <f t="shared" ref="BC80" si="287">BL80</f>
        <v>1.019999999999996</v>
      </c>
      <c r="BD80" s="472">
        <f t="shared" ref="BD80" si="288">BM80</f>
        <v>2.6400000000000006</v>
      </c>
      <c r="BE80" s="472">
        <f t="shared" ref="BE80" si="289">BN80</f>
        <v>3.0800000000000054</v>
      </c>
      <c r="BF80" s="474">
        <v>3819</v>
      </c>
      <c r="BG80" s="476">
        <v>344.2</v>
      </c>
      <c r="BH80" s="480">
        <v>77.5</v>
      </c>
      <c r="BI80" s="480">
        <v>75</v>
      </c>
      <c r="BJ80" s="480">
        <v>42.02</v>
      </c>
      <c r="BK80" s="473">
        <f t="shared" si="10"/>
        <v>1.3000000000000114</v>
      </c>
      <c r="BL80" s="473">
        <f t="shared" si="11"/>
        <v>1.019999999999996</v>
      </c>
      <c r="BM80" s="473">
        <f t="shared" si="12"/>
        <v>2.6400000000000006</v>
      </c>
      <c r="BN80" s="473">
        <f t="shared" si="13"/>
        <v>3.0800000000000054</v>
      </c>
      <c r="BO80" s="483">
        <v>1</v>
      </c>
      <c r="BP80" s="293"/>
      <c r="BQ80" s="293"/>
      <c r="BR80" s="293"/>
      <c r="BS80" s="293"/>
      <c r="BT80" s="293"/>
      <c r="BU80" s="293"/>
      <c r="BV80" s="293"/>
      <c r="BW80" s="293"/>
      <c r="BX80" s="293"/>
      <c r="BY80" s="293"/>
      <c r="BZ80" s="293"/>
      <c r="CA80" s="293">
        <v>1</v>
      </c>
      <c r="CB80" s="293"/>
      <c r="CC80" s="293">
        <v>1</v>
      </c>
      <c r="CD80" s="293"/>
      <c r="CE80" s="293"/>
      <c r="CF80" s="293"/>
      <c r="CG80" s="293"/>
      <c r="CH80" s="293"/>
      <c r="CI80" s="293"/>
      <c r="CJ80" s="294" t="s">
        <v>1431</v>
      </c>
      <c r="CK80" s="294"/>
      <c r="CL80" s="294"/>
      <c r="CM80" s="294"/>
      <c r="CN80" s="294"/>
      <c r="CO80" s="295"/>
      <c r="CP80" s="295"/>
      <c r="CQ80" s="295"/>
      <c r="CR80" s="296"/>
      <c r="CS80" s="297"/>
      <c r="CT80" s="297"/>
      <c r="CU80" s="297"/>
      <c r="CV80" s="297"/>
      <c r="CW80" s="297"/>
      <c r="CX80" s="297"/>
      <c r="CY80" s="297"/>
      <c r="CZ80" s="297"/>
      <c r="DA80" s="297"/>
      <c r="DB80" s="295"/>
      <c r="DC80" s="295"/>
      <c r="DD80" s="295"/>
      <c r="DE80" s="295"/>
    </row>
    <row r="81" spans="1:109" ht="21" customHeight="1" thickBot="1">
      <c r="A81" s="268">
        <v>79</v>
      </c>
      <c r="B81" s="338" t="s">
        <v>587</v>
      </c>
      <c r="C81" s="301" t="s">
        <v>744</v>
      </c>
      <c r="D81" s="352" t="s">
        <v>197</v>
      </c>
      <c r="E81" s="303" t="s">
        <v>170</v>
      </c>
      <c r="F81" s="345">
        <f>9-LEN(E81)-LEN(SUBSTITUTE(E81,"★",""))</f>
        <v>4</v>
      </c>
      <c r="G81" s="351" t="s">
        <v>64</v>
      </c>
      <c r="H81" s="306">
        <v>35</v>
      </c>
      <c r="I81" s="306">
        <v>15</v>
      </c>
      <c r="J81" s="306">
        <v>21</v>
      </c>
      <c r="K81" s="306">
        <v>28</v>
      </c>
      <c r="L81" s="306">
        <v>35</v>
      </c>
      <c r="M81" s="306" t="s">
        <v>59</v>
      </c>
      <c r="N81" s="307">
        <f t="shared" si="0"/>
        <v>134</v>
      </c>
      <c r="O81" s="339">
        <v>3665</v>
      </c>
      <c r="P81" s="340">
        <v>340.4</v>
      </c>
      <c r="Q81" s="341">
        <v>77.38</v>
      </c>
      <c r="R81" s="341">
        <v>67.260000000000005</v>
      </c>
      <c r="S81" s="341">
        <v>55.86</v>
      </c>
      <c r="T81" s="341">
        <v>5.73</v>
      </c>
      <c r="U81" s="311">
        <v>7130</v>
      </c>
      <c r="V81" s="312">
        <f>VLOOKUP($U81,计算辅助页面!$Z$5:$AM$26,COLUMN()-20,0)</f>
        <v>11600</v>
      </c>
      <c r="W81" s="312">
        <f>VLOOKUP($U81,计算辅助页面!$Z$5:$AM$26,COLUMN()-20,0)</f>
        <v>18600</v>
      </c>
      <c r="X81" s="307">
        <f>VLOOKUP($U81,计算辅助页面!$Z$5:$AM$26,COLUMN()-20,0)</f>
        <v>27900</v>
      </c>
      <c r="Y81" s="307">
        <f>VLOOKUP($U81,计算辅助页面!$Z$5:$AM$26,COLUMN()-20,0)</f>
        <v>40300</v>
      </c>
      <c r="Z81" s="313">
        <f>VLOOKUP($U81,计算辅助页面!$Z$5:$AM$26,COLUMN()-20,0)</f>
        <v>56500</v>
      </c>
      <c r="AA81" s="307">
        <f>VLOOKUP($U81,计算辅助页面!$Z$5:$AM$26,COLUMN()-20,0)</f>
        <v>79000</v>
      </c>
      <c r="AB81" s="307">
        <f>VLOOKUP($U81,计算辅助页面!$Z$5:$AM$26,COLUMN()-20,0)</f>
        <v>110500</v>
      </c>
      <c r="AC81" s="307">
        <f>VLOOKUP($U81,计算辅助页面!$Z$5:$AM$26,COLUMN()-20,0)</f>
        <v>155000</v>
      </c>
      <c r="AD81" s="307">
        <f>VLOOKUP($U81,计算辅助页面!$Z$5:$AM$26,COLUMN()-20,0)</f>
        <v>216500</v>
      </c>
      <c r="AE81" s="307">
        <f>VLOOKUP($U81,计算辅助页面!$Z$5:$AM$26,COLUMN()-20,0)</f>
        <v>303000</v>
      </c>
      <c r="AF81" s="307">
        <f>VLOOKUP($U81,计算辅助页面!$Z$5:$AM$26,COLUMN()-20,0)</f>
        <v>425000</v>
      </c>
      <c r="AG81" s="307" t="str">
        <f>VLOOKUP($U81,计算辅助页面!$Z$5:$AM$26,COLUMN()-20,0)</f>
        <v>×</v>
      </c>
      <c r="AH81" s="304">
        <f>VLOOKUP($U81,计算辅助页面!$Z$5:$AM$26,COLUMN()-20,0)</f>
        <v>5804120</v>
      </c>
      <c r="AI81" s="334">
        <v>40000</v>
      </c>
      <c r="AJ81" s="346">
        <f>VLOOKUP(D81&amp;E81,计算辅助页面!$V$5:$Y$18,2,0)</f>
        <v>9</v>
      </c>
      <c r="AK81" s="347">
        <f t="shared" si="144"/>
        <v>80000</v>
      </c>
      <c r="AL81" s="347">
        <f>VLOOKUP(D81&amp;E81,计算辅助页面!$V$5:$Y$18,3,0)</f>
        <v>4</v>
      </c>
      <c r="AM81" s="348">
        <f t="shared" si="145"/>
        <v>240000</v>
      </c>
      <c r="AN81" s="348">
        <f>VLOOKUP(D81&amp;E81,计算辅助页面!$V$5:$Y$18,4,0)</f>
        <v>2</v>
      </c>
      <c r="AO81" s="345">
        <f t="shared" si="146"/>
        <v>4640000</v>
      </c>
      <c r="AP81" s="349">
        <f t="shared" si="147"/>
        <v>10444120</v>
      </c>
      <c r="AQ81" s="288" t="s">
        <v>593</v>
      </c>
      <c r="AR81" s="289" t="str">
        <f t="shared" si="286"/>
        <v>Mulliner Bacalar</v>
      </c>
      <c r="AS81" s="290" t="s">
        <v>916</v>
      </c>
      <c r="AT81" s="291" t="s">
        <v>629</v>
      </c>
      <c r="AU81" s="397" t="s">
        <v>703</v>
      </c>
      <c r="AV81" s="292">
        <v>47</v>
      </c>
      <c r="AW81" s="292">
        <v>354</v>
      </c>
      <c r="AY81" s="292">
        <v>461</v>
      </c>
      <c r="AZ81" s="292" t="s">
        <v>1059</v>
      </c>
      <c r="BA81" s="477">
        <v>191</v>
      </c>
      <c r="BB81" s="476">
        <v>1.9</v>
      </c>
      <c r="BC81" s="472">
        <v>1.02</v>
      </c>
      <c r="BD81" s="472">
        <v>2.19</v>
      </c>
      <c r="BE81" s="472">
        <v>2.0499999999999998</v>
      </c>
      <c r="BF81" s="474">
        <f>BA81+O81</f>
        <v>3856</v>
      </c>
      <c r="BG81" s="476">
        <f t="shared" ref="BG81" si="290">BB81+P81</f>
        <v>342.29999999999995</v>
      </c>
      <c r="BH81" s="480">
        <f t="shared" ref="BH81" si="291">BC81+Q81</f>
        <v>78.399999999999991</v>
      </c>
      <c r="BI81" s="480">
        <f t="shared" ref="BI81" si="292">BD81+R81</f>
        <v>69.45</v>
      </c>
      <c r="BJ81" s="480">
        <f t="shared" ref="BJ81" si="293">BE81+S81</f>
        <v>57.91</v>
      </c>
      <c r="BK81" s="473">
        <f t="shared" ref="BK81:BK159" si="294">IF(BG81="", "", BG81-P81)</f>
        <v>1.8999999999999773</v>
      </c>
      <c r="BL81" s="473">
        <f t="shared" ref="BL81:BL159" si="295">IF(BH81="", "", BH81-Q81)</f>
        <v>1.019999999999996</v>
      </c>
      <c r="BM81" s="473">
        <f t="shared" ref="BM81:BM159" si="296">IF(BI81="", "", BI81-R81)</f>
        <v>2.1899999999999977</v>
      </c>
      <c r="BN81" s="473">
        <f t="shared" ref="BN81:BN159" si="297">IF(BJ81="", "", BJ81-S81)</f>
        <v>2.0499999999999972</v>
      </c>
      <c r="BO81" s="483">
        <v>3</v>
      </c>
      <c r="BP81" s="293"/>
      <c r="BQ81" s="293"/>
      <c r="BR81" s="293"/>
      <c r="BS81" s="293"/>
      <c r="BT81" s="293"/>
      <c r="BU81" s="293"/>
      <c r="BV81" s="293">
        <v>1</v>
      </c>
      <c r="BW81" s="293"/>
      <c r="BX81" s="293"/>
      <c r="BY81" s="293"/>
      <c r="BZ81" s="293"/>
      <c r="CA81" s="293"/>
      <c r="CB81" s="293"/>
      <c r="CC81" s="293"/>
      <c r="CD81" s="293">
        <v>1</v>
      </c>
      <c r="CE81" s="293"/>
      <c r="CF81" s="293"/>
      <c r="CG81" s="293" t="s">
        <v>1150</v>
      </c>
      <c r="CH81" s="293"/>
      <c r="CI81" s="293"/>
      <c r="CJ81" s="294" t="s">
        <v>1437</v>
      </c>
      <c r="CK81" s="294"/>
      <c r="CL81" s="294"/>
      <c r="CM81" s="294"/>
      <c r="CN81" s="294"/>
      <c r="CO81" s="295"/>
      <c r="CP81" s="295">
        <v>1</v>
      </c>
      <c r="CQ81" s="295"/>
      <c r="CR81" s="296">
        <v>322</v>
      </c>
      <c r="CS81" s="297">
        <v>67.599999999999994</v>
      </c>
      <c r="CT81" s="297">
        <v>46.32</v>
      </c>
      <c r="CU81" s="297">
        <v>36.229999999999997</v>
      </c>
      <c r="CV81" s="297">
        <f>P81-CR81</f>
        <v>18.399999999999977</v>
      </c>
      <c r="CW81" s="297">
        <f>Q81-CS81</f>
        <v>9.7800000000000011</v>
      </c>
      <c r="CX81" s="297">
        <f>R81-CT81</f>
        <v>20.940000000000005</v>
      </c>
      <c r="CY81" s="297">
        <f>S81-CU81</f>
        <v>19.630000000000003</v>
      </c>
      <c r="CZ81" s="297">
        <f>SUM(CV81:CY81)</f>
        <v>68.749999999999986</v>
      </c>
      <c r="DA81" s="297">
        <f>0.32*(P81-CR81)+1.75*(Q81-CS81)+1.13*(R81-CT81)+1.28*(S81-CU81)</f>
        <v>71.791600000000003</v>
      </c>
      <c r="DB81" s="295" t="s">
        <v>1775</v>
      </c>
      <c r="DC81" s="295">
        <v>2</v>
      </c>
      <c r="DD81" s="295"/>
      <c r="DE81" s="295"/>
    </row>
    <row r="82" spans="1:109" ht="21" customHeight="1" thickBot="1">
      <c r="A82" s="299">
        <v>80</v>
      </c>
      <c r="B82" s="338" t="s">
        <v>1641</v>
      </c>
      <c r="C82" s="301" t="s">
        <v>1642</v>
      </c>
      <c r="D82" s="352" t="s">
        <v>1643</v>
      </c>
      <c r="E82" s="303" t="s">
        <v>170</v>
      </c>
      <c r="F82" s="345"/>
      <c r="G82" s="351"/>
      <c r="H82" s="306">
        <v>35</v>
      </c>
      <c r="I82" s="306">
        <v>15</v>
      </c>
      <c r="J82" s="306">
        <v>21</v>
      </c>
      <c r="K82" s="306">
        <v>28</v>
      </c>
      <c r="L82" s="306">
        <v>35</v>
      </c>
      <c r="M82" s="306" t="s">
        <v>59</v>
      </c>
      <c r="N82" s="307">
        <f t="shared" ref="N82" si="298">IF(COUNTBLANK(H82:M82),"",SUM(H82:M82))</f>
        <v>134</v>
      </c>
      <c r="O82" s="339">
        <v>3678</v>
      </c>
      <c r="P82" s="340">
        <v>335.2</v>
      </c>
      <c r="Q82" s="341">
        <v>81.319999999999993</v>
      </c>
      <c r="R82" s="341">
        <v>60.44</v>
      </c>
      <c r="S82" s="341">
        <v>59.52</v>
      </c>
      <c r="T82" s="341"/>
      <c r="U82" s="311">
        <v>7130</v>
      </c>
      <c r="V82" s="312">
        <f>VLOOKUP($U82,计算辅助页面!$Z$5:$AM$26,COLUMN()-20,0)</f>
        <v>11600</v>
      </c>
      <c r="W82" s="312">
        <f>VLOOKUP($U82,计算辅助页面!$Z$5:$AM$26,COLUMN()-20,0)</f>
        <v>18600</v>
      </c>
      <c r="X82" s="307">
        <f>VLOOKUP($U82,计算辅助页面!$Z$5:$AM$26,COLUMN()-20,0)</f>
        <v>27900</v>
      </c>
      <c r="Y82" s="307">
        <f>VLOOKUP($U82,计算辅助页面!$Z$5:$AM$26,COLUMN()-20,0)</f>
        <v>40300</v>
      </c>
      <c r="Z82" s="313">
        <f>VLOOKUP($U82,计算辅助页面!$Z$5:$AM$26,COLUMN()-20,0)</f>
        <v>56500</v>
      </c>
      <c r="AA82" s="307">
        <f>VLOOKUP($U82,计算辅助页面!$Z$5:$AM$26,COLUMN()-20,0)</f>
        <v>79000</v>
      </c>
      <c r="AB82" s="307">
        <f>VLOOKUP($U82,计算辅助页面!$Z$5:$AM$26,COLUMN()-20,0)</f>
        <v>110500</v>
      </c>
      <c r="AC82" s="307">
        <f>VLOOKUP($U82,计算辅助页面!$Z$5:$AM$26,COLUMN()-20,0)</f>
        <v>155000</v>
      </c>
      <c r="AD82" s="307">
        <f>VLOOKUP($U82,计算辅助页面!$Z$5:$AM$26,COLUMN()-20,0)</f>
        <v>216500</v>
      </c>
      <c r="AE82" s="307">
        <f>VLOOKUP($U82,计算辅助页面!$Z$5:$AM$26,COLUMN()-20,0)</f>
        <v>303000</v>
      </c>
      <c r="AF82" s="307">
        <f>VLOOKUP($U82,计算辅助页面!$Z$5:$AM$26,COLUMN()-20,0)</f>
        <v>425000</v>
      </c>
      <c r="AG82" s="307" t="str">
        <f>VLOOKUP($U82,计算辅助页面!$Z$5:$AM$26,COLUMN()-20,0)</f>
        <v>×</v>
      </c>
      <c r="AH82" s="304">
        <f>VLOOKUP($U82,计算辅助页面!$Z$5:$AM$26,COLUMN()-20,0)</f>
        <v>5804120</v>
      </c>
      <c r="AI82" s="334">
        <v>40000</v>
      </c>
      <c r="AJ82" s="346">
        <f>VLOOKUP(D82&amp;E82,计算辅助页面!$V$5:$Y$18,2,0)</f>
        <v>9</v>
      </c>
      <c r="AK82" s="347">
        <f t="shared" ref="AK82" si="299">IF(AI82,2*AI82,"")</f>
        <v>80000</v>
      </c>
      <c r="AL82" s="347">
        <f>VLOOKUP(D82&amp;E82,计算辅助页面!$V$5:$Y$18,3,0)</f>
        <v>4</v>
      </c>
      <c r="AM82" s="348">
        <f t="shared" ref="AM82" si="300">IF(AN82="×",AN82,IF(AI82,6*AI82,""))</f>
        <v>240000</v>
      </c>
      <c r="AN82" s="348">
        <f>VLOOKUP(D82&amp;E82,计算辅助页面!$V$5:$Y$18,4,0)</f>
        <v>2</v>
      </c>
      <c r="AO82" s="345">
        <f t="shared" ref="AO82" si="301">IF(AI82,IF(AN82="×",4*(AI82*AJ82+AK82*AL82),4*(AI82*AJ82+AK82*AL82+AM82*AN82)),"")</f>
        <v>4640000</v>
      </c>
      <c r="AP82" s="349">
        <f t="shared" ref="AP82" si="302">IF(AND(AH82,AO82),AO82+AH82,"")</f>
        <v>10444120</v>
      </c>
      <c r="AQ82" s="288" t="s">
        <v>1644</v>
      </c>
      <c r="AR82" s="289" t="str">
        <f t="shared" si="286"/>
        <v>P900</v>
      </c>
      <c r="AS82" s="290" t="s">
        <v>1625</v>
      </c>
      <c r="AT82" s="291" t="s">
        <v>1645</v>
      </c>
      <c r="AU82" s="397" t="s">
        <v>703</v>
      </c>
      <c r="AZ82" s="292" t="s">
        <v>1646</v>
      </c>
      <c r="BA82" s="481">
        <f>BF82-O82</f>
        <v>191</v>
      </c>
      <c r="BB82" s="476">
        <f>BK82</f>
        <v>1.6000000000000227</v>
      </c>
      <c r="BC82" s="472">
        <f t="shared" ref="BC82" si="303">BL82</f>
        <v>0.68000000000000682</v>
      </c>
      <c r="BD82" s="472">
        <f t="shared" ref="BD82" si="304">BM82</f>
        <v>2.25</v>
      </c>
      <c r="BE82" s="472">
        <f t="shared" ref="BE82" si="305">BN82</f>
        <v>3.6599999999999966</v>
      </c>
      <c r="BF82" s="474">
        <v>3869</v>
      </c>
      <c r="BG82" s="476">
        <v>336.8</v>
      </c>
      <c r="BH82" s="480">
        <v>82</v>
      </c>
      <c r="BI82" s="480">
        <v>62.69</v>
      </c>
      <c r="BJ82" s="480">
        <v>63.18</v>
      </c>
      <c r="BK82" s="473">
        <f t="shared" si="294"/>
        <v>1.6000000000000227</v>
      </c>
      <c r="BL82" s="473">
        <f t="shared" si="295"/>
        <v>0.68000000000000682</v>
      </c>
      <c r="BM82" s="473">
        <f t="shared" si="296"/>
        <v>2.25</v>
      </c>
      <c r="BN82" s="473">
        <f t="shared" si="297"/>
        <v>3.6599999999999966</v>
      </c>
      <c r="BO82" s="483">
        <v>4</v>
      </c>
      <c r="BP82" s="293"/>
      <c r="BQ82" s="293"/>
      <c r="BR82" s="293"/>
      <c r="BS82" s="293"/>
      <c r="BT82" s="293"/>
      <c r="BU82" s="293">
        <v>1</v>
      </c>
      <c r="BV82" s="293"/>
      <c r="BW82" s="293"/>
      <c r="BX82" s="293"/>
      <c r="BY82" s="293"/>
      <c r="BZ82" s="293"/>
      <c r="CA82" s="293"/>
      <c r="CB82" s="293"/>
      <c r="CC82" s="293"/>
      <c r="CD82" s="293"/>
      <c r="CE82" s="293"/>
      <c r="CF82" s="293"/>
      <c r="CG82" s="293"/>
      <c r="CH82" s="293"/>
      <c r="CI82" s="293"/>
      <c r="CJ82" s="294" t="s">
        <v>1754</v>
      </c>
      <c r="CK82" s="294"/>
      <c r="CL82" s="294"/>
      <c r="CM82" s="294"/>
      <c r="CN82" s="294"/>
      <c r="CO82" s="295"/>
      <c r="CP82" s="295"/>
      <c r="CQ82" s="295"/>
      <c r="CR82" s="296"/>
      <c r="CS82" s="297"/>
      <c r="CT82" s="297"/>
      <c r="CU82" s="297"/>
      <c r="CV82" s="297"/>
      <c r="CW82" s="297"/>
      <c r="CX82" s="297"/>
      <c r="CY82" s="297"/>
      <c r="CZ82" s="297"/>
      <c r="DA82" s="297"/>
      <c r="DB82" s="295" t="s">
        <v>1775</v>
      </c>
      <c r="DC82" s="295">
        <v>2</v>
      </c>
      <c r="DD82" s="295"/>
      <c r="DE82" s="295"/>
    </row>
    <row r="83" spans="1:109" ht="21" customHeight="1" thickBot="1">
      <c r="A83" s="268">
        <v>81</v>
      </c>
      <c r="B83" s="338" t="s">
        <v>1438</v>
      </c>
      <c r="C83" s="301" t="s">
        <v>1134</v>
      </c>
      <c r="D83" s="352" t="s">
        <v>197</v>
      </c>
      <c r="E83" s="303" t="s">
        <v>170</v>
      </c>
      <c r="F83" s="345"/>
      <c r="G83" s="351"/>
      <c r="H83" s="306" t="s">
        <v>448</v>
      </c>
      <c r="I83" s="306">
        <v>25</v>
      </c>
      <c r="J83" s="306">
        <v>32</v>
      </c>
      <c r="K83" s="306">
        <v>36</v>
      </c>
      <c r="L83" s="306">
        <v>40</v>
      </c>
      <c r="M83" s="306" t="s">
        <v>59</v>
      </c>
      <c r="N83" s="307">
        <f t="shared" ref="N83:N164" si="306">IF(COUNTBLANK(H83:M83),"",SUM(H83:M83))</f>
        <v>133</v>
      </c>
      <c r="O83" s="339">
        <v>3690</v>
      </c>
      <c r="P83" s="340">
        <v>346.2</v>
      </c>
      <c r="Q83" s="341">
        <v>72.319999999999993</v>
      </c>
      <c r="R83" s="341">
        <v>54.97</v>
      </c>
      <c r="S83" s="341">
        <v>60.38</v>
      </c>
      <c r="T83" s="341">
        <v>6.07</v>
      </c>
      <c r="U83" s="311">
        <v>7130</v>
      </c>
      <c r="V83" s="312">
        <f>VLOOKUP($U83,计算辅助页面!$Z$5:$AM$26,COLUMN()-20,0)</f>
        <v>11600</v>
      </c>
      <c r="W83" s="312">
        <f>VLOOKUP($U83,计算辅助页面!$Z$5:$AM$26,COLUMN()-20,0)</f>
        <v>18600</v>
      </c>
      <c r="X83" s="307">
        <f>VLOOKUP($U83,计算辅助页面!$Z$5:$AM$26,COLUMN()-20,0)</f>
        <v>27900</v>
      </c>
      <c r="Y83" s="307">
        <f>VLOOKUP($U83,计算辅助页面!$Z$5:$AM$26,COLUMN()-20,0)</f>
        <v>40300</v>
      </c>
      <c r="Z83" s="313">
        <f>VLOOKUP($U83,计算辅助页面!$Z$5:$AM$26,COLUMN()-20,0)</f>
        <v>56500</v>
      </c>
      <c r="AA83" s="307">
        <f>VLOOKUP($U83,计算辅助页面!$Z$5:$AM$26,COLUMN()-20,0)</f>
        <v>79000</v>
      </c>
      <c r="AB83" s="307">
        <f>VLOOKUP($U83,计算辅助页面!$Z$5:$AM$26,COLUMN()-20,0)</f>
        <v>110500</v>
      </c>
      <c r="AC83" s="307">
        <f>VLOOKUP($U83,计算辅助页面!$Z$5:$AM$26,COLUMN()-20,0)</f>
        <v>155000</v>
      </c>
      <c r="AD83" s="307">
        <f>VLOOKUP($U83,计算辅助页面!$Z$5:$AM$26,COLUMN()-20,0)</f>
        <v>216500</v>
      </c>
      <c r="AE83" s="307">
        <f>VLOOKUP($U83,计算辅助页面!$Z$5:$AM$26,COLUMN()-20,0)</f>
        <v>303000</v>
      </c>
      <c r="AF83" s="307">
        <f>VLOOKUP($U83,计算辅助页面!$Z$5:$AM$26,COLUMN()-20,0)</f>
        <v>425000</v>
      </c>
      <c r="AG83" s="307" t="str">
        <f>VLOOKUP($U83,计算辅助页面!$Z$5:$AM$26,COLUMN()-20,0)</f>
        <v>×</v>
      </c>
      <c r="AH83" s="304">
        <f>VLOOKUP($U83,计算辅助页面!$Z$5:$AM$26,COLUMN()-20,0)</f>
        <v>5804120</v>
      </c>
      <c r="AI83" s="334">
        <v>40000</v>
      </c>
      <c r="AJ83" s="346">
        <f>VLOOKUP(D83&amp;E83,计算辅助页面!$V$5:$Y$18,2,0)</f>
        <v>9</v>
      </c>
      <c r="AK83" s="347">
        <f t="shared" ref="AK83:AK121" si="307">IF(AI83,2*AI83,"")</f>
        <v>80000</v>
      </c>
      <c r="AL83" s="347">
        <f>VLOOKUP(D83&amp;E83,计算辅助页面!$V$5:$Y$18,3,0)</f>
        <v>4</v>
      </c>
      <c r="AM83" s="348">
        <f t="shared" ref="AM83:AM121" si="308">IF(AN83="×",AN83,IF(AI83,6*AI83,""))</f>
        <v>240000</v>
      </c>
      <c r="AN83" s="348">
        <f>VLOOKUP(D83&amp;E83,计算辅助页面!$V$5:$Y$18,4,0)</f>
        <v>2</v>
      </c>
      <c r="AO83" s="345">
        <f t="shared" ref="AO83:AO121" si="309">IF(AI83,IF(AN83="×",4*(AI83*AJ83+AK83*AL83),4*(AI83*AJ83+AK83*AL83+AM83*AN83)),"")</f>
        <v>4640000</v>
      </c>
      <c r="AP83" s="349">
        <f t="shared" ref="AP83:AP121" si="310">IF(AND(AH83,AO83),AO83+AH83,"")</f>
        <v>10444120</v>
      </c>
      <c r="AQ83" s="288" t="s">
        <v>565</v>
      </c>
      <c r="AR83" s="289" t="str">
        <f t="shared" si="286"/>
        <v>Miura Concept🔑</v>
      </c>
      <c r="AS83" s="290" t="s">
        <v>1131</v>
      </c>
      <c r="AT83" s="291" t="s">
        <v>1135</v>
      </c>
      <c r="AU83" s="397" t="s">
        <v>703</v>
      </c>
      <c r="AW83" s="292">
        <v>361</v>
      </c>
      <c r="AY83" s="292">
        <v>473</v>
      </c>
      <c r="AZ83" s="292" t="s">
        <v>1065</v>
      </c>
      <c r="BA83" s="481">
        <v>191</v>
      </c>
      <c r="BB83" s="476">
        <v>1.7</v>
      </c>
      <c r="BC83" s="472">
        <v>0.68</v>
      </c>
      <c r="BD83" s="472">
        <v>1.58</v>
      </c>
      <c r="BE83" s="472">
        <v>2.2599999999999998</v>
      </c>
      <c r="BF83" s="474">
        <f>BA83+O83</f>
        <v>3881</v>
      </c>
      <c r="BG83" s="476">
        <f t="shared" ref="BG83" si="311">BB83+P83</f>
        <v>347.9</v>
      </c>
      <c r="BH83" s="480">
        <f t="shared" ref="BH83" si="312">BC83+Q83</f>
        <v>73</v>
      </c>
      <c r="BI83" s="480">
        <f t="shared" ref="BI83" si="313">BD83+R83</f>
        <v>56.55</v>
      </c>
      <c r="BJ83" s="480">
        <f t="shared" ref="BJ83" si="314">BE83+S83</f>
        <v>62.64</v>
      </c>
      <c r="BK83" s="473">
        <f t="shared" si="294"/>
        <v>1.6999999999999886</v>
      </c>
      <c r="BL83" s="473">
        <f t="shared" si="295"/>
        <v>0.68000000000000682</v>
      </c>
      <c r="BM83" s="473">
        <f t="shared" si="296"/>
        <v>1.5799999999999983</v>
      </c>
      <c r="BN83" s="473">
        <f t="shared" si="297"/>
        <v>2.259999999999998</v>
      </c>
      <c r="BO83" s="483">
        <v>1</v>
      </c>
      <c r="BP83" s="293"/>
      <c r="BQ83" s="293"/>
      <c r="BR83" s="293"/>
      <c r="BS83" s="293"/>
      <c r="BT83" s="293"/>
      <c r="BU83" s="293"/>
      <c r="BV83" s="293"/>
      <c r="BW83" s="293"/>
      <c r="BX83" s="293"/>
      <c r="BY83" s="293"/>
      <c r="BZ83" s="293"/>
      <c r="CA83" s="293">
        <v>1</v>
      </c>
      <c r="CB83" s="293"/>
      <c r="CC83" s="293">
        <v>1</v>
      </c>
      <c r="CD83" s="293">
        <v>1</v>
      </c>
      <c r="CE83" s="293"/>
      <c r="CF83" s="293"/>
      <c r="CG83" s="293"/>
      <c r="CH83" s="293"/>
      <c r="CI83" s="293"/>
      <c r="CJ83" s="294" t="s">
        <v>1147</v>
      </c>
      <c r="CK83" s="294"/>
      <c r="CL83" s="294"/>
      <c r="CM83" s="294"/>
      <c r="CN83" s="294"/>
      <c r="CO83" s="295"/>
      <c r="CP83" s="295"/>
      <c r="CQ83" s="295"/>
      <c r="CR83" s="296"/>
      <c r="CS83" s="297"/>
      <c r="CT83" s="297"/>
      <c r="CU83" s="297"/>
      <c r="CV83" s="297"/>
      <c r="CW83" s="297"/>
      <c r="CX83" s="297"/>
      <c r="CY83" s="297"/>
      <c r="CZ83" s="297"/>
      <c r="DA83" s="297"/>
      <c r="DB83" s="295"/>
      <c r="DC83" s="295"/>
      <c r="DD83" s="295"/>
      <c r="DE83" s="295"/>
    </row>
    <row r="84" spans="1:109" ht="21" customHeight="1" thickBot="1">
      <c r="A84" s="299">
        <v>82</v>
      </c>
      <c r="B84" s="338" t="s">
        <v>449</v>
      </c>
      <c r="C84" s="301" t="s">
        <v>745</v>
      </c>
      <c r="D84" s="352" t="s">
        <v>197</v>
      </c>
      <c r="E84" s="303" t="s">
        <v>170</v>
      </c>
      <c r="F84" s="345">
        <f>9-LEN(E84)-LEN(SUBSTITUTE(E84,"★",""))</f>
        <v>4</v>
      </c>
      <c r="G84" s="351" t="s">
        <v>64</v>
      </c>
      <c r="H84" s="306" t="s">
        <v>448</v>
      </c>
      <c r="I84" s="306">
        <v>25</v>
      </c>
      <c r="J84" s="306">
        <v>32</v>
      </c>
      <c r="K84" s="306">
        <v>36</v>
      </c>
      <c r="L84" s="306">
        <v>40</v>
      </c>
      <c r="M84" s="306" t="s">
        <v>59</v>
      </c>
      <c r="N84" s="307">
        <f t="shared" si="306"/>
        <v>133</v>
      </c>
      <c r="O84" s="339">
        <v>3727</v>
      </c>
      <c r="P84" s="340">
        <v>323.60000000000002</v>
      </c>
      <c r="Q84" s="341">
        <v>73.44</v>
      </c>
      <c r="R84" s="341">
        <v>87.24</v>
      </c>
      <c r="S84" s="341">
        <v>70.55</v>
      </c>
      <c r="T84" s="341">
        <v>8.5500000000000007</v>
      </c>
      <c r="U84" s="311">
        <v>7130</v>
      </c>
      <c r="V84" s="312">
        <f>VLOOKUP($U84,计算辅助页面!$Z$5:$AM$26,COLUMN()-20,0)</f>
        <v>11600</v>
      </c>
      <c r="W84" s="312">
        <f>VLOOKUP($U84,计算辅助页面!$Z$5:$AM$26,COLUMN()-20,0)</f>
        <v>18600</v>
      </c>
      <c r="X84" s="307">
        <f>VLOOKUP($U84,计算辅助页面!$Z$5:$AM$26,COLUMN()-20,0)</f>
        <v>27900</v>
      </c>
      <c r="Y84" s="307">
        <f>VLOOKUP($U84,计算辅助页面!$Z$5:$AM$26,COLUMN()-20,0)</f>
        <v>40300</v>
      </c>
      <c r="Z84" s="313">
        <f>VLOOKUP($U84,计算辅助页面!$Z$5:$AM$26,COLUMN()-20,0)</f>
        <v>56500</v>
      </c>
      <c r="AA84" s="307">
        <f>VLOOKUP($U84,计算辅助页面!$Z$5:$AM$26,COLUMN()-20,0)</f>
        <v>79000</v>
      </c>
      <c r="AB84" s="307">
        <f>VLOOKUP($U84,计算辅助页面!$Z$5:$AM$26,COLUMN()-20,0)</f>
        <v>110500</v>
      </c>
      <c r="AC84" s="307">
        <f>VLOOKUP($U84,计算辅助页面!$Z$5:$AM$26,COLUMN()-20,0)</f>
        <v>155000</v>
      </c>
      <c r="AD84" s="307">
        <f>VLOOKUP($U84,计算辅助页面!$Z$5:$AM$26,COLUMN()-20,0)</f>
        <v>216500</v>
      </c>
      <c r="AE84" s="307">
        <f>VLOOKUP($U84,计算辅助页面!$Z$5:$AM$26,COLUMN()-20,0)</f>
        <v>303000</v>
      </c>
      <c r="AF84" s="307">
        <f>VLOOKUP($U84,计算辅助页面!$Z$5:$AM$26,COLUMN()-20,0)</f>
        <v>425000</v>
      </c>
      <c r="AG84" s="307" t="str">
        <f>VLOOKUP($U84,计算辅助页面!$Z$5:$AM$26,COLUMN()-20,0)</f>
        <v>×</v>
      </c>
      <c r="AH84" s="304">
        <f>VLOOKUP($U84,计算辅助页面!$Z$5:$AM$26,COLUMN()-20,0)</f>
        <v>5804120</v>
      </c>
      <c r="AI84" s="334">
        <v>40000</v>
      </c>
      <c r="AJ84" s="346">
        <f>VLOOKUP(D84&amp;E84,计算辅助页面!$V$5:$Y$18,2,0)</f>
        <v>9</v>
      </c>
      <c r="AK84" s="347">
        <f t="shared" si="307"/>
        <v>80000</v>
      </c>
      <c r="AL84" s="347">
        <f>VLOOKUP(D84&amp;E84,计算辅助页面!$V$5:$Y$18,3,0)</f>
        <v>4</v>
      </c>
      <c r="AM84" s="348">
        <f t="shared" si="308"/>
        <v>240000</v>
      </c>
      <c r="AN84" s="348">
        <f>VLOOKUP(D84&amp;E84,计算辅助页面!$V$5:$Y$18,4,0)</f>
        <v>2</v>
      </c>
      <c r="AO84" s="345">
        <f t="shared" si="309"/>
        <v>4640000</v>
      </c>
      <c r="AP84" s="349">
        <f t="shared" si="310"/>
        <v>10444120</v>
      </c>
      <c r="AQ84" s="288" t="s">
        <v>561</v>
      </c>
      <c r="AR84" s="289" t="str">
        <f t="shared" si="286"/>
        <v>718 Cayman GT4 ClubSport🔑</v>
      </c>
      <c r="AS84" s="290" t="s">
        <v>914</v>
      </c>
      <c r="AT84" s="291" t="s">
        <v>617</v>
      </c>
      <c r="AU84" s="397" t="s">
        <v>703</v>
      </c>
      <c r="AW84" s="292">
        <v>337</v>
      </c>
      <c r="AY84" s="292">
        <v>432</v>
      </c>
      <c r="AZ84" s="292" t="s">
        <v>1065</v>
      </c>
      <c r="BA84" s="477">
        <v>192</v>
      </c>
      <c r="BB84" s="476">
        <v>2</v>
      </c>
      <c r="BC84" s="472">
        <v>1.36</v>
      </c>
      <c r="BD84" s="472">
        <v>3.02</v>
      </c>
      <c r="BE84" s="472">
        <v>2.77</v>
      </c>
      <c r="BF84" s="474">
        <f>BA84+O84</f>
        <v>3919</v>
      </c>
      <c r="BG84" s="476">
        <f t="shared" ref="BG84" si="315">BB84+P84</f>
        <v>325.60000000000002</v>
      </c>
      <c r="BH84" s="480">
        <f t="shared" ref="BH84" si="316">BC84+Q84</f>
        <v>74.8</v>
      </c>
      <c r="BI84" s="480">
        <f t="shared" ref="BI84" si="317">BD84+R84</f>
        <v>90.259999999999991</v>
      </c>
      <c r="BJ84" s="480">
        <f t="shared" ref="BJ84" si="318">BE84+S84</f>
        <v>73.319999999999993</v>
      </c>
      <c r="BK84" s="473">
        <f t="shared" si="294"/>
        <v>2</v>
      </c>
      <c r="BL84" s="473">
        <f t="shared" si="295"/>
        <v>1.3599999999999994</v>
      </c>
      <c r="BM84" s="473">
        <f t="shared" si="296"/>
        <v>3.019999999999996</v>
      </c>
      <c r="BN84" s="473">
        <f t="shared" si="297"/>
        <v>2.769999999999996</v>
      </c>
      <c r="BO84" s="483">
        <v>4</v>
      </c>
      <c r="BP84" s="293"/>
      <c r="BQ84" s="293"/>
      <c r="BR84" s="293"/>
      <c r="BS84" s="293"/>
      <c r="BT84" s="293"/>
      <c r="BU84" s="293"/>
      <c r="BV84" s="293"/>
      <c r="BW84" s="293"/>
      <c r="BX84" s="293"/>
      <c r="BY84" s="293"/>
      <c r="BZ84" s="293"/>
      <c r="CA84" s="293">
        <v>1</v>
      </c>
      <c r="CB84" s="293"/>
      <c r="CC84" s="293">
        <v>1</v>
      </c>
      <c r="CD84" s="293">
        <v>1</v>
      </c>
      <c r="CE84" s="293"/>
      <c r="CF84" s="293"/>
      <c r="CG84" s="293"/>
      <c r="CH84" s="293"/>
      <c r="CI84" s="293"/>
      <c r="CJ84" s="294" t="s">
        <v>1234</v>
      </c>
      <c r="CK84" s="294"/>
      <c r="CL84" s="294"/>
      <c r="CM84" s="294"/>
      <c r="CN84" s="294"/>
      <c r="CO84" s="295"/>
      <c r="CP84" s="295"/>
      <c r="CQ84" s="295"/>
      <c r="CR84" s="296">
        <v>304</v>
      </c>
      <c r="CS84" s="297">
        <v>60.4</v>
      </c>
      <c r="CT84" s="297">
        <v>58.34</v>
      </c>
      <c r="CU84" s="297">
        <v>44.03</v>
      </c>
      <c r="CV84" s="297">
        <f t="shared" ref="CV84:CY86" si="319">P84-CR84</f>
        <v>19.600000000000023</v>
      </c>
      <c r="CW84" s="297">
        <f t="shared" si="319"/>
        <v>13.04</v>
      </c>
      <c r="CX84" s="297">
        <f t="shared" si="319"/>
        <v>28.899999999999991</v>
      </c>
      <c r="CY84" s="297">
        <f t="shared" si="319"/>
        <v>26.519999999999996</v>
      </c>
      <c r="CZ84" s="297">
        <f>SUM(CV84:CY84)</f>
        <v>88.06</v>
      </c>
      <c r="DA84" s="297">
        <f>0.32*(P84-CR84)+1.75*(Q84-CS84)+1.13*(R84-CT84)+1.28*(S84-CU84)</f>
        <v>95.694599999999994</v>
      </c>
      <c r="DB84" s="295" t="s">
        <v>1775</v>
      </c>
      <c r="DC84" s="295">
        <v>1</v>
      </c>
      <c r="DD84" s="295"/>
      <c r="DE84" s="295"/>
    </row>
    <row r="85" spans="1:109" ht="21" customHeight="1">
      <c r="A85" s="268">
        <v>83</v>
      </c>
      <c r="B85" s="338" t="s">
        <v>1913</v>
      </c>
      <c r="C85" s="301" t="s">
        <v>1761</v>
      </c>
      <c r="D85" s="352" t="s">
        <v>151</v>
      </c>
      <c r="E85" s="303" t="s">
        <v>175</v>
      </c>
      <c r="F85" s="345"/>
      <c r="G85" s="351"/>
      <c r="H85" s="395">
        <v>50</v>
      </c>
      <c r="I85" s="395">
        <v>29</v>
      </c>
      <c r="J85" s="395">
        <v>38</v>
      </c>
      <c r="K85" s="395">
        <v>48</v>
      </c>
      <c r="L85" s="306" t="s">
        <v>59</v>
      </c>
      <c r="M85" s="306" t="s">
        <v>59</v>
      </c>
      <c r="N85" s="307">
        <f t="shared" ref="N85" si="320">IF(COUNTBLANK(H85:M85),"",SUM(H85:M85))</f>
        <v>165</v>
      </c>
      <c r="O85" s="339">
        <v>3727</v>
      </c>
      <c r="P85" s="340">
        <v>327.2</v>
      </c>
      <c r="Q85" s="341">
        <v>84.93</v>
      </c>
      <c r="R85" s="341">
        <v>79.97</v>
      </c>
      <c r="S85" s="341">
        <v>77.239999999999995</v>
      </c>
      <c r="T85" s="341"/>
      <c r="U85" s="324"/>
      <c r="V85" s="325"/>
      <c r="W85" s="325"/>
      <c r="X85" s="333"/>
      <c r="Y85" s="333"/>
      <c r="Z85" s="420"/>
      <c r="AA85" s="333"/>
      <c r="AB85" s="333"/>
      <c r="AC85" s="333"/>
      <c r="AD85" s="333"/>
      <c r="AE85" s="333"/>
      <c r="AF85" s="333"/>
      <c r="AG85" s="333"/>
      <c r="AH85" s="327"/>
      <c r="AI85" s="334"/>
      <c r="AJ85" s="346"/>
      <c r="AK85" s="347"/>
      <c r="AL85" s="347"/>
      <c r="AM85" s="348"/>
      <c r="AN85" s="348"/>
      <c r="AO85" s="345"/>
      <c r="AP85" s="349"/>
      <c r="AQ85" s="288" t="s">
        <v>560</v>
      </c>
      <c r="AR85" s="289" t="str">
        <f t="shared" si="286"/>
        <v>Challenger SRT8 Security</v>
      </c>
      <c r="AS85" s="290" t="s">
        <v>1716</v>
      </c>
      <c r="AT85" s="291" t="s">
        <v>1762</v>
      </c>
      <c r="AU85" s="328" t="s">
        <v>702</v>
      </c>
      <c r="AW85" s="292">
        <v>341</v>
      </c>
      <c r="AY85" s="292">
        <v>438</v>
      </c>
      <c r="AZ85" s="292" t="s">
        <v>1466</v>
      </c>
      <c r="BP85" s="293"/>
      <c r="BQ85" s="293"/>
      <c r="BR85" s="293"/>
      <c r="BS85" s="293"/>
      <c r="BT85" s="293"/>
      <c r="BU85" s="293"/>
      <c r="BV85" s="293"/>
      <c r="BW85" s="293"/>
      <c r="BX85" s="293"/>
      <c r="BY85" s="293"/>
      <c r="BZ85" s="293"/>
      <c r="CA85" s="293"/>
      <c r="CB85" s="293"/>
      <c r="CC85" s="293"/>
      <c r="CD85" s="293"/>
      <c r="CE85" s="293"/>
      <c r="CF85" s="293"/>
      <c r="CG85" s="293"/>
      <c r="CH85" s="293"/>
      <c r="CI85" s="293"/>
      <c r="CJ85" s="294"/>
      <c r="CK85" s="294"/>
      <c r="CL85" s="294"/>
      <c r="CM85" s="294"/>
      <c r="CN85" s="294"/>
      <c r="CO85" s="295"/>
      <c r="CP85" s="295"/>
      <c r="CQ85" s="295"/>
      <c r="CR85" s="296"/>
      <c r="CS85" s="297"/>
      <c r="CT85" s="297"/>
      <c r="CU85" s="297"/>
      <c r="CV85" s="297"/>
      <c r="CW85" s="297"/>
      <c r="CX85" s="297"/>
      <c r="CY85" s="297"/>
      <c r="CZ85" s="297"/>
      <c r="DA85" s="297"/>
      <c r="DB85" s="295"/>
      <c r="DC85" s="295"/>
      <c r="DD85" s="295"/>
      <c r="DE85" s="295"/>
    </row>
    <row r="86" spans="1:109" ht="21" customHeight="1" thickBot="1">
      <c r="A86" s="299">
        <v>84</v>
      </c>
      <c r="B86" s="338" t="s">
        <v>584</v>
      </c>
      <c r="C86" s="301" t="s">
        <v>1745</v>
      </c>
      <c r="D86" s="352" t="s">
        <v>197</v>
      </c>
      <c r="E86" s="303" t="s">
        <v>170</v>
      </c>
      <c r="F86" s="345">
        <f>9-LEN(E86)-LEN(SUBSTITUTE(E86,"★",""))</f>
        <v>4</v>
      </c>
      <c r="G86" s="351" t="s">
        <v>64</v>
      </c>
      <c r="H86" s="320">
        <v>35</v>
      </c>
      <c r="I86" s="320">
        <v>15</v>
      </c>
      <c r="J86" s="320">
        <v>21</v>
      </c>
      <c r="K86" s="320">
        <v>28</v>
      </c>
      <c r="L86" s="320">
        <v>35</v>
      </c>
      <c r="M86" s="306" t="s">
        <v>59</v>
      </c>
      <c r="N86" s="307">
        <f t="shared" si="306"/>
        <v>134</v>
      </c>
      <c r="O86" s="339">
        <v>3787</v>
      </c>
      <c r="P86" s="340">
        <v>327.7</v>
      </c>
      <c r="Q86" s="341">
        <v>81.56</v>
      </c>
      <c r="R86" s="341">
        <v>60.15</v>
      </c>
      <c r="S86" s="341">
        <v>64.44</v>
      </c>
      <c r="T86" s="341">
        <v>7.1</v>
      </c>
      <c r="U86" s="311">
        <v>7130</v>
      </c>
      <c r="V86" s="312">
        <f>VLOOKUP($U86,计算辅助页面!$Z$5:$AM$26,COLUMN()-20,0)</f>
        <v>11600</v>
      </c>
      <c r="W86" s="312">
        <f>VLOOKUP($U86,计算辅助页面!$Z$5:$AM$26,COLUMN()-20,0)</f>
        <v>18600</v>
      </c>
      <c r="X86" s="307">
        <f>VLOOKUP($U86,计算辅助页面!$Z$5:$AM$26,COLUMN()-20,0)</f>
        <v>27900</v>
      </c>
      <c r="Y86" s="307">
        <f>VLOOKUP($U86,计算辅助页面!$Z$5:$AM$26,COLUMN()-20,0)</f>
        <v>40300</v>
      </c>
      <c r="Z86" s="313">
        <f>VLOOKUP($U86,计算辅助页面!$Z$5:$AM$26,COLUMN()-20,0)</f>
        <v>56500</v>
      </c>
      <c r="AA86" s="307">
        <f>VLOOKUP($U86,计算辅助页面!$Z$5:$AM$26,COLUMN()-20,0)</f>
        <v>79000</v>
      </c>
      <c r="AB86" s="307">
        <f>VLOOKUP($U86,计算辅助页面!$Z$5:$AM$26,COLUMN()-20,0)</f>
        <v>110500</v>
      </c>
      <c r="AC86" s="307">
        <f>VLOOKUP($U86,计算辅助页面!$Z$5:$AM$26,COLUMN()-20,0)</f>
        <v>155000</v>
      </c>
      <c r="AD86" s="307">
        <f>VLOOKUP($U86,计算辅助页面!$Z$5:$AM$26,COLUMN()-20,0)</f>
        <v>216500</v>
      </c>
      <c r="AE86" s="307">
        <f>VLOOKUP($U86,计算辅助页面!$Z$5:$AM$26,COLUMN()-20,0)</f>
        <v>303000</v>
      </c>
      <c r="AF86" s="307">
        <f>VLOOKUP($U86,计算辅助页面!$Z$5:$AM$26,COLUMN()-20,0)</f>
        <v>425000</v>
      </c>
      <c r="AG86" s="307" t="str">
        <f>VLOOKUP($U86,计算辅助页面!$Z$5:$AM$26,COLUMN()-20,0)</f>
        <v>×</v>
      </c>
      <c r="AH86" s="304">
        <f>VLOOKUP($U86,计算辅助页面!$Z$5:$AM$26,COLUMN()-20,0)</f>
        <v>5804120</v>
      </c>
      <c r="AI86" s="334">
        <v>40000</v>
      </c>
      <c r="AJ86" s="346">
        <f>VLOOKUP(D86&amp;E86,计算辅助页面!$V$5:$Y$18,2,0)</f>
        <v>9</v>
      </c>
      <c r="AK86" s="347">
        <f t="shared" si="307"/>
        <v>80000</v>
      </c>
      <c r="AL86" s="347">
        <f>VLOOKUP(D86&amp;E86,计算辅助页面!$V$5:$Y$18,3,0)</f>
        <v>4</v>
      </c>
      <c r="AM86" s="348">
        <f t="shared" si="308"/>
        <v>240000</v>
      </c>
      <c r="AN86" s="348">
        <f>VLOOKUP(D86&amp;E86,计算辅助页面!$V$5:$Y$18,4,0)</f>
        <v>2</v>
      </c>
      <c r="AO86" s="345">
        <f t="shared" si="309"/>
        <v>4640000</v>
      </c>
      <c r="AP86" s="349">
        <f t="shared" si="310"/>
        <v>10444120</v>
      </c>
      <c r="AQ86" s="288" t="s">
        <v>867</v>
      </c>
      <c r="AR86" s="289" t="str">
        <f t="shared" si="286"/>
        <v>Stingray</v>
      </c>
      <c r="AS86" s="290" t="s">
        <v>918</v>
      </c>
      <c r="AT86" s="291" t="s">
        <v>618</v>
      </c>
      <c r="AU86" s="397" t="s">
        <v>703</v>
      </c>
      <c r="AV86" s="292">
        <v>25</v>
      </c>
      <c r="AW86" s="292">
        <v>341</v>
      </c>
      <c r="AY86" s="292">
        <v>439</v>
      </c>
      <c r="AZ86" s="292" t="s">
        <v>1059</v>
      </c>
      <c r="BA86" s="477">
        <v>169</v>
      </c>
      <c r="BB86" s="476">
        <v>1.7</v>
      </c>
      <c r="BC86" s="472">
        <v>0.89</v>
      </c>
      <c r="BD86" s="472">
        <v>1.55</v>
      </c>
      <c r="BE86" s="472">
        <v>1.66</v>
      </c>
      <c r="BF86" s="474">
        <f>BA86+O86</f>
        <v>3956</v>
      </c>
      <c r="BG86" s="476">
        <f t="shared" ref="BG86" si="321">BB86+P86</f>
        <v>329.4</v>
      </c>
      <c r="BH86" s="480">
        <f t="shared" ref="BH86" si="322">BC86+Q86</f>
        <v>82.45</v>
      </c>
      <c r="BI86" s="480">
        <f t="shared" ref="BI86" si="323">BD86+R86</f>
        <v>61.699999999999996</v>
      </c>
      <c r="BJ86" s="480">
        <f t="shared" ref="BJ86" si="324">BE86+S86</f>
        <v>66.099999999999994</v>
      </c>
      <c r="BK86" s="473">
        <f t="shared" si="294"/>
        <v>1.6999999999999886</v>
      </c>
      <c r="BL86" s="473">
        <f t="shared" si="295"/>
        <v>0.89000000000000057</v>
      </c>
      <c r="BM86" s="473">
        <f t="shared" si="296"/>
        <v>1.5499999999999972</v>
      </c>
      <c r="BN86" s="473">
        <f t="shared" si="297"/>
        <v>1.6599999999999966</v>
      </c>
      <c r="BO86" s="483">
        <v>3</v>
      </c>
      <c r="BP86" s="293"/>
      <c r="BQ86" s="293"/>
      <c r="BR86" s="293"/>
      <c r="BS86" s="293"/>
      <c r="BT86" s="293"/>
      <c r="BU86" s="293"/>
      <c r="BV86" s="293">
        <v>1</v>
      </c>
      <c r="BW86" s="293"/>
      <c r="BX86" s="293"/>
      <c r="BY86" s="293"/>
      <c r="BZ86" s="293"/>
      <c r="CA86" s="293"/>
      <c r="CB86" s="293"/>
      <c r="CC86" s="293"/>
      <c r="CD86" s="293">
        <v>1</v>
      </c>
      <c r="CE86" s="293"/>
      <c r="CF86" s="293"/>
      <c r="CG86" s="293"/>
      <c r="CH86" s="293"/>
      <c r="CI86" s="293"/>
      <c r="CJ86" s="294" t="s">
        <v>1439</v>
      </c>
      <c r="CK86" s="294"/>
      <c r="CL86" s="294"/>
      <c r="CM86" s="294"/>
      <c r="CN86" s="294"/>
      <c r="CP86" s="295">
        <v>1</v>
      </c>
      <c r="CQ86" s="295"/>
      <c r="CR86" s="296">
        <v>312</v>
      </c>
      <c r="CS86" s="297">
        <v>73</v>
      </c>
      <c r="CT86" s="297">
        <v>45.3</v>
      </c>
      <c r="CU86" s="297">
        <v>48.59</v>
      </c>
      <c r="CV86" s="297">
        <f t="shared" si="319"/>
        <v>15.699999999999989</v>
      </c>
      <c r="CW86" s="297">
        <f t="shared" si="319"/>
        <v>8.5600000000000023</v>
      </c>
      <c r="CX86" s="297">
        <f t="shared" si="319"/>
        <v>14.850000000000001</v>
      </c>
      <c r="CY86" s="297">
        <f t="shared" si="319"/>
        <v>15.849999999999994</v>
      </c>
      <c r="CZ86" s="297">
        <f>SUM(CV86:CY86)</f>
        <v>54.959999999999987</v>
      </c>
      <c r="DA86" s="297">
        <f>0.32*(P86-CR86)+1.75*(Q86-CS86)+1.13*(R86-CT86)+1.28*(S86-CU86)</f>
        <v>57.072499999999991</v>
      </c>
      <c r="DB86" s="295" t="s">
        <v>1775</v>
      </c>
      <c r="DC86" s="295">
        <v>1</v>
      </c>
      <c r="DD86" s="295"/>
      <c r="DE86" s="295"/>
    </row>
    <row r="87" spans="1:109" ht="21" customHeight="1" thickBot="1">
      <c r="A87" s="268">
        <v>85</v>
      </c>
      <c r="B87" s="338" t="s">
        <v>1440</v>
      </c>
      <c r="C87" s="301" t="s">
        <v>1107</v>
      </c>
      <c r="D87" s="352" t="s">
        <v>197</v>
      </c>
      <c r="E87" s="303" t="s">
        <v>170</v>
      </c>
      <c r="F87" s="345"/>
      <c r="G87" s="351"/>
      <c r="H87" s="306" t="s">
        <v>407</v>
      </c>
      <c r="I87" s="306">
        <v>25</v>
      </c>
      <c r="J87" s="306">
        <v>32</v>
      </c>
      <c r="K87" s="306">
        <v>36</v>
      </c>
      <c r="L87" s="306">
        <v>41</v>
      </c>
      <c r="M87" s="306" t="s">
        <v>59</v>
      </c>
      <c r="N87" s="307">
        <f t="shared" si="306"/>
        <v>134</v>
      </c>
      <c r="O87" s="339">
        <v>3817</v>
      </c>
      <c r="P87" s="340">
        <v>322</v>
      </c>
      <c r="Q87" s="341">
        <v>83.93</v>
      </c>
      <c r="R87" s="341">
        <v>76.11</v>
      </c>
      <c r="S87" s="341">
        <v>75.7</v>
      </c>
      <c r="T87" s="341"/>
      <c r="U87" s="311">
        <v>7130</v>
      </c>
      <c r="V87" s="312">
        <f>VLOOKUP($U87,计算辅助页面!$Z$5:$AM$26,COLUMN()-20,0)</f>
        <v>11600</v>
      </c>
      <c r="W87" s="312">
        <f>VLOOKUP($U87,计算辅助页面!$Z$5:$AM$26,COLUMN()-20,0)</f>
        <v>18600</v>
      </c>
      <c r="X87" s="307">
        <f>VLOOKUP($U87,计算辅助页面!$Z$5:$AM$26,COLUMN()-20,0)</f>
        <v>27900</v>
      </c>
      <c r="Y87" s="307">
        <f>VLOOKUP($U87,计算辅助页面!$Z$5:$AM$26,COLUMN()-20,0)</f>
        <v>40300</v>
      </c>
      <c r="Z87" s="313">
        <f>VLOOKUP($U87,计算辅助页面!$Z$5:$AM$26,COLUMN()-20,0)</f>
        <v>56500</v>
      </c>
      <c r="AA87" s="307">
        <f>VLOOKUP($U87,计算辅助页面!$Z$5:$AM$26,COLUMN()-20,0)</f>
        <v>79000</v>
      </c>
      <c r="AB87" s="307">
        <f>VLOOKUP($U87,计算辅助页面!$Z$5:$AM$26,COLUMN()-20,0)</f>
        <v>110500</v>
      </c>
      <c r="AC87" s="307">
        <f>VLOOKUP($U87,计算辅助页面!$Z$5:$AM$26,COLUMN()-20,0)</f>
        <v>155000</v>
      </c>
      <c r="AD87" s="307">
        <f>VLOOKUP($U87,计算辅助页面!$Z$5:$AM$26,COLUMN()-20,0)</f>
        <v>216500</v>
      </c>
      <c r="AE87" s="307">
        <f>VLOOKUP($U87,计算辅助页面!$Z$5:$AM$26,COLUMN()-20,0)</f>
        <v>303000</v>
      </c>
      <c r="AF87" s="307">
        <f>VLOOKUP($U87,计算辅助页面!$Z$5:$AM$26,COLUMN()-20,0)</f>
        <v>425000</v>
      </c>
      <c r="AG87" s="307" t="str">
        <f>VLOOKUP($U87,计算辅助页面!$Z$5:$AM$26,COLUMN()-20,0)</f>
        <v>×</v>
      </c>
      <c r="AH87" s="304">
        <f>VLOOKUP($U87,计算辅助页面!$Z$5:$AM$26,COLUMN()-20,0)</f>
        <v>5804120</v>
      </c>
      <c r="AI87" s="334">
        <v>40000</v>
      </c>
      <c r="AJ87" s="346">
        <f>VLOOKUP(D87&amp;E87,计算辅助页面!$V$5:$Y$18,2,0)</f>
        <v>9</v>
      </c>
      <c r="AK87" s="347">
        <f t="shared" si="307"/>
        <v>80000</v>
      </c>
      <c r="AL87" s="347">
        <f>VLOOKUP(D87&amp;E87,计算辅助页面!$V$5:$Y$18,3,0)</f>
        <v>4</v>
      </c>
      <c r="AM87" s="348">
        <f t="shared" si="308"/>
        <v>240000</v>
      </c>
      <c r="AN87" s="348">
        <f>VLOOKUP(D87&amp;E87,计算辅助页面!$V$5:$Y$18,4,0)</f>
        <v>2</v>
      </c>
      <c r="AO87" s="345">
        <f t="shared" si="309"/>
        <v>4640000</v>
      </c>
      <c r="AP87" s="349">
        <f t="shared" si="310"/>
        <v>10444120</v>
      </c>
      <c r="AQ87" s="288" t="s">
        <v>1108</v>
      </c>
      <c r="AR87" s="289" t="str">
        <f t="shared" si="286"/>
        <v>BT62🔑</v>
      </c>
      <c r="AS87" s="290" t="s">
        <v>1105</v>
      </c>
      <c r="AT87" s="291" t="s">
        <v>1109</v>
      </c>
      <c r="AU87" s="397" t="s">
        <v>703</v>
      </c>
      <c r="AW87" s="292">
        <v>335</v>
      </c>
      <c r="AY87" s="292">
        <v>429</v>
      </c>
      <c r="AZ87" s="292" t="s">
        <v>1065</v>
      </c>
      <c r="BA87" s="481">
        <f>BF87-O87</f>
        <v>170</v>
      </c>
      <c r="BB87" s="476">
        <v>1.8</v>
      </c>
      <c r="BC87" s="472">
        <v>0.77</v>
      </c>
      <c r="BD87" s="472">
        <v>2.94</v>
      </c>
      <c r="BE87" s="472">
        <v>3.11</v>
      </c>
      <c r="BF87" s="474">
        <v>3987</v>
      </c>
      <c r="BG87" s="476">
        <v>323.8</v>
      </c>
      <c r="BH87" s="480">
        <v>84.7</v>
      </c>
      <c r="BI87" s="480">
        <v>79.05</v>
      </c>
      <c r="BJ87" s="480">
        <v>78.81</v>
      </c>
      <c r="BK87" s="473">
        <f t="shared" si="294"/>
        <v>1.8000000000000114</v>
      </c>
      <c r="BL87" s="473">
        <f t="shared" si="295"/>
        <v>0.76999999999999602</v>
      </c>
      <c r="BM87" s="473">
        <f t="shared" si="296"/>
        <v>2.9399999999999977</v>
      </c>
      <c r="BN87" s="473">
        <f t="shared" si="297"/>
        <v>3.1099999999999994</v>
      </c>
      <c r="BO87" s="483">
        <v>1</v>
      </c>
      <c r="BP87" s="293"/>
      <c r="BQ87" s="293" t="s">
        <v>1614</v>
      </c>
      <c r="BR87" s="293"/>
      <c r="BS87" s="293"/>
      <c r="BT87" s="293"/>
      <c r="BU87" s="293"/>
      <c r="BV87" s="293"/>
      <c r="BW87" s="293"/>
      <c r="BX87" s="293"/>
      <c r="BY87" s="293"/>
      <c r="BZ87" s="293"/>
      <c r="CA87" s="293">
        <v>1</v>
      </c>
      <c r="CB87" s="293"/>
      <c r="CC87" s="293">
        <v>1</v>
      </c>
      <c r="CD87" s="293">
        <v>1</v>
      </c>
      <c r="CE87" s="293"/>
      <c r="CF87" s="293"/>
      <c r="CG87" s="293"/>
      <c r="CH87" s="293"/>
      <c r="CI87" s="293"/>
      <c r="CJ87" s="294"/>
      <c r="CK87" s="294"/>
      <c r="CL87" s="294"/>
      <c r="CM87" s="294"/>
      <c r="CN87" s="294"/>
      <c r="CP87" s="295"/>
      <c r="CQ87" s="295"/>
      <c r="CR87" s="296"/>
      <c r="CS87" s="297"/>
      <c r="CT87" s="297"/>
      <c r="CU87" s="297"/>
      <c r="CV87" s="297"/>
      <c r="CW87" s="297"/>
      <c r="CX87" s="297"/>
      <c r="CY87" s="297"/>
      <c r="CZ87" s="297"/>
      <c r="DA87" s="297"/>
      <c r="DB87" s="295" t="s">
        <v>1775</v>
      </c>
      <c r="DC87" s="295">
        <v>1</v>
      </c>
      <c r="DD87" s="295"/>
      <c r="DE87" s="295"/>
    </row>
    <row r="88" spans="1:109" ht="21" customHeight="1" thickBot="1">
      <c r="A88" s="299">
        <v>86</v>
      </c>
      <c r="B88" s="338" t="s">
        <v>1789</v>
      </c>
      <c r="C88" s="301" t="s">
        <v>1655</v>
      </c>
      <c r="D88" s="352" t="s">
        <v>197</v>
      </c>
      <c r="E88" s="303" t="s">
        <v>170</v>
      </c>
      <c r="F88" s="345"/>
      <c r="G88" s="351"/>
      <c r="H88" s="306" t="s">
        <v>407</v>
      </c>
      <c r="I88" s="306">
        <v>25</v>
      </c>
      <c r="J88" s="306">
        <v>32</v>
      </c>
      <c r="K88" s="306">
        <v>36</v>
      </c>
      <c r="L88" s="306">
        <v>41</v>
      </c>
      <c r="M88" s="306" t="s">
        <v>59</v>
      </c>
      <c r="N88" s="307">
        <f t="shared" ref="N88" si="325">IF(COUNTBLANK(H88:M88),"",SUM(H88:M88))</f>
        <v>134</v>
      </c>
      <c r="O88" s="339">
        <v>3832</v>
      </c>
      <c r="P88" s="340">
        <v>336.3</v>
      </c>
      <c r="Q88" s="341">
        <v>83.68</v>
      </c>
      <c r="R88" s="341">
        <v>63.95</v>
      </c>
      <c r="S88" s="341">
        <v>46.53</v>
      </c>
      <c r="T88" s="341"/>
      <c r="U88" s="311">
        <v>7130</v>
      </c>
      <c r="V88" s="312">
        <f>VLOOKUP($U88,计算辅助页面!$Z$5:$AM$26,COLUMN()-20,0)</f>
        <v>11600</v>
      </c>
      <c r="W88" s="312">
        <f>VLOOKUP($U88,计算辅助页面!$Z$5:$AM$26,COLUMN()-20,0)</f>
        <v>18600</v>
      </c>
      <c r="X88" s="307">
        <f>VLOOKUP($U88,计算辅助页面!$Z$5:$AM$26,COLUMN()-20,0)</f>
        <v>27900</v>
      </c>
      <c r="Y88" s="307">
        <f>VLOOKUP($U88,计算辅助页面!$Z$5:$AM$26,COLUMN()-20,0)</f>
        <v>40300</v>
      </c>
      <c r="Z88" s="313">
        <f>VLOOKUP($U88,计算辅助页面!$Z$5:$AM$26,COLUMN()-20,0)</f>
        <v>56500</v>
      </c>
      <c r="AA88" s="307">
        <f>VLOOKUP($U88,计算辅助页面!$Z$5:$AM$26,COLUMN()-20,0)</f>
        <v>79000</v>
      </c>
      <c r="AB88" s="307">
        <f>VLOOKUP($U88,计算辅助页面!$Z$5:$AM$26,COLUMN()-20,0)</f>
        <v>110500</v>
      </c>
      <c r="AC88" s="307">
        <f>VLOOKUP($U88,计算辅助页面!$Z$5:$AM$26,COLUMN()-20,0)</f>
        <v>155000</v>
      </c>
      <c r="AD88" s="307">
        <f>VLOOKUP($U88,计算辅助页面!$Z$5:$AM$26,COLUMN()-20,0)</f>
        <v>216500</v>
      </c>
      <c r="AE88" s="307">
        <f>VLOOKUP($U88,计算辅助页面!$Z$5:$AM$26,COLUMN()-20,0)</f>
        <v>303000</v>
      </c>
      <c r="AF88" s="307">
        <f>VLOOKUP($U88,计算辅助页面!$Z$5:$AM$26,COLUMN()-20,0)</f>
        <v>425000</v>
      </c>
      <c r="AG88" s="307" t="str">
        <f>VLOOKUP($U88,计算辅助页面!$Z$5:$AM$26,COLUMN()-20,0)</f>
        <v>×</v>
      </c>
      <c r="AH88" s="304">
        <f>VLOOKUP($U88,计算辅助页面!$Z$5:$AM$26,COLUMN()-20,0)</f>
        <v>5804120</v>
      </c>
      <c r="AI88" s="334">
        <v>40000</v>
      </c>
      <c r="AJ88" s="346">
        <f>VLOOKUP(D88&amp;E88,计算辅助页面!$V$5:$Y$18,2,0)</f>
        <v>9</v>
      </c>
      <c r="AK88" s="347">
        <f t="shared" ref="AK88" si="326">IF(AI88,2*AI88,"")</f>
        <v>80000</v>
      </c>
      <c r="AL88" s="347">
        <f>VLOOKUP(D88&amp;E88,计算辅助页面!$V$5:$Y$18,3,0)</f>
        <v>4</v>
      </c>
      <c r="AM88" s="348">
        <f t="shared" ref="AM88" si="327">IF(AN88="×",AN88,IF(AI88,6*AI88,""))</f>
        <v>240000</v>
      </c>
      <c r="AN88" s="348">
        <f>VLOOKUP(D88&amp;E88,计算辅助页面!$V$5:$Y$18,4,0)</f>
        <v>2</v>
      </c>
      <c r="AO88" s="345">
        <f t="shared" ref="AO88" si="328">IF(AI88,IF(AN88="×",4*(AI88*AJ88+AK88*AL88),4*(AI88*AJ88+AK88*AL88+AM88*AN88)),"")</f>
        <v>4640000</v>
      </c>
      <c r="AP88" s="349">
        <f t="shared" ref="AP88" si="329">IF(AND(AH88,AO88),AO88+AH88,"")</f>
        <v>10444120</v>
      </c>
      <c r="AQ88" s="288" t="s">
        <v>1016</v>
      </c>
      <c r="AR88" s="289" t="str">
        <f t="shared" si="286"/>
        <v>MC20 GT2🔑</v>
      </c>
      <c r="AS88" s="290" t="s">
        <v>1659</v>
      </c>
      <c r="AT88" s="291" t="s">
        <v>1656</v>
      </c>
      <c r="AU88" s="397" t="s">
        <v>703</v>
      </c>
      <c r="AZ88" s="292" t="s">
        <v>1065</v>
      </c>
      <c r="BA88" s="477">
        <f>BF88-O88</f>
        <v>170</v>
      </c>
      <c r="BB88" s="476">
        <f>BK88</f>
        <v>1.3999999999999773</v>
      </c>
      <c r="BC88" s="472">
        <f t="shared" ref="BC88" si="330">BL88</f>
        <v>1.019999999999996</v>
      </c>
      <c r="BD88" s="472">
        <f t="shared" ref="BD88" si="331">BM88</f>
        <v>2.5900000000000034</v>
      </c>
      <c r="BE88" s="472">
        <f t="shared" ref="BE88" si="332">BN88</f>
        <v>1.8699999999999974</v>
      </c>
      <c r="BF88" s="474">
        <v>4002</v>
      </c>
      <c r="BG88" s="476">
        <v>337.7</v>
      </c>
      <c r="BH88" s="480">
        <v>84.7</v>
      </c>
      <c r="BI88" s="480">
        <v>66.540000000000006</v>
      </c>
      <c r="BJ88" s="480">
        <v>48.4</v>
      </c>
      <c r="BK88" s="473">
        <f t="shared" ref="BK88" si="333">IF(BG88="", "", BG88-P88)</f>
        <v>1.3999999999999773</v>
      </c>
      <c r="BL88" s="473">
        <f t="shared" ref="BL88" si="334">IF(BH88="", "", BH88-Q88)</f>
        <v>1.019999999999996</v>
      </c>
      <c r="BM88" s="473">
        <f t="shared" ref="BM88" si="335">IF(BI88="", "", BI88-R88)</f>
        <v>2.5900000000000034</v>
      </c>
      <c r="BN88" s="473">
        <f t="shared" ref="BN88" si="336">IF(BJ88="", "", BJ88-S88)</f>
        <v>1.8699999999999974</v>
      </c>
      <c r="BO88" s="483">
        <v>5</v>
      </c>
      <c r="BP88" s="293"/>
      <c r="BQ88" s="293"/>
      <c r="BR88" s="293"/>
      <c r="BS88" s="293"/>
      <c r="BT88" s="293"/>
      <c r="BU88" s="293"/>
      <c r="BV88" s="293"/>
      <c r="BW88" s="293"/>
      <c r="BX88" s="293"/>
      <c r="BY88" s="293"/>
      <c r="BZ88" s="293"/>
      <c r="CA88" s="293">
        <v>1</v>
      </c>
      <c r="CB88" s="293"/>
      <c r="CC88" s="293">
        <v>1</v>
      </c>
      <c r="CD88" s="293"/>
      <c r="CE88" s="293"/>
      <c r="CF88" s="293"/>
      <c r="CG88" s="293"/>
      <c r="CH88" s="293"/>
      <c r="CI88" s="293"/>
      <c r="CJ88" s="294" t="s">
        <v>1431</v>
      </c>
      <c r="CK88" s="294"/>
      <c r="CL88" s="294"/>
      <c r="CM88" s="294"/>
      <c r="CN88" s="294"/>
      <c r="CP88" s="295"/>
      <c r="CQ88" s="295"/>
      <c r="CR88" s="296"/>
      <c r="CS88" s="297"/>
      <c r="CT88" s="297"/>
      <c r="CU88" s="297"/>
      <c r="CV88" s="297"/>
      <c r="CW88" s="297"/>
      <c r="CX88" s="297"/>
      <c r="CY88" s="297"/>
      <c r="CZ88" s="297"/>
      <c r="DA88" s="297"/>
      <c r="DB88" s="295"/>
      <c r="DC88" s="295"/>
      <c r="DD88" s="295"/>
      <c r="DE88" s="295"/>
    </row>
    <row r="89" spans="1:109" ht="21" customHeight="1" thickBot="1">
      <c r="A89" s="268">
        <v>87</v>
      </c>
      <c r="B89" s="338" t="s">
        <v>1441</v>
      </c>
      <c r="C89" s="301" t="s">
        <v>746</v>
      </c>
      <c r="D89" s="352" t="s">
        <v>197</v>
      </c>
      <c r="E89" s="303" t="s">
        <v>170</v>
      </c>
      <c r="F89" s="345">
        <f>9-LEN(E89)-LEN(SUBSTITUTE(E89,"★",""))</f>
        <v>4</v>
      </c>
      <c r="G89" s="351" t="s">
        <v>64</v>
      </c>
      <c r="H89" s="306" t="s">
        <v>448</v>
      </c>
      <c r="I89" s="306">
        <v>25</v>
      </c>
      <c r="J89" s="306">
        <v>32</v>
      </c>
      <c r="K89" s="306">
        <v>36</v>
      </c>
      <c r="L89" s="306">
        <v>41</v>
      </c>
      <c r="M89" s="306" t="s">
        <v>59</v>
      </c>
      <c r="N89" s="307">
        <f t="shared" si="306"/>
        <v>134</v>
      </c>
      <c r="O89" s="339">
        <v>3843</v>
      </c>
      <c r="P89" s="340">
        <v>322</v>
      </c>
      <c r="Q89" s="341">
        <v>80.98</v>
      </c>
      <c r="R89" s="341">
        <v>83.65</v>
      </c>
      <c r="S89" s="341">
        <v>70.81</v>
      </c>
      <c r="T89" s="341"/>
      <c r="U89" s="311">
        <v>7130</v>
      </c>
      <c r="V89" s="312">
        <f>VLOOKUP($U89,计算辅助页面!$Z$5:$AM$26,COLUMN()-20,0)</f>
        <v>11600</v>
      </c>
      <c r="W89" s="312">
        <f>VLOOKUP($U89,计算辅助页面!$Z$5:$AM$26,COLUMN()-20,0)</f>
        <v>18600</v>
      </c>
      <c r="X89" s="307">
        <f>VLOOKUP($U89,计算辅助页面!$Z$5:$AM$26,COLUMN()-20,0)</f>
        <v>27900</v>
      </c>
      <c r="Y89" s="307">
        <f>VLOOKUP($U89,计算辅助页面!$Z$5:$AM$26,COLUMN()-20,0)</f>
        <v>40300</v>
      </c>
      <c r="Z89" s="313">
        <f>VLOOKUP($U89,计算辅助页面!$Z$5:$AM$26,COLUMN()-20,0)</f>
        <v>56500</v>
      </c>
      <c r="AA89" s="307">
        <f>VLOOKUP($U89,计算辅助页面!$Z$5:$AM$26,COLUMN()-20,0)</f>
        <v>79000</v>
      </c>
      <c r="AB89" s="307">
        <f>VLOOKUP($U89,计算辅助页面!$Z$5:$AM$26,COLUMN()-20,0)</f>
        <v>110500</v>
      </c>
      <c r="AC89" s="307">
        <f>VLOOKUP($U89,计算辅助页面!$Z$5:$AM$26,COLUMN()-20,0)</f>
        <v>155000</v>
      </c>
      <c r="AD89" s="307">
        <f>VLOOKUP($U89,计算辅助页面!$Z$5:$AM$26,COLUMN()-20,0)</f>
        <v>216500</v>
      </c>
      <c r="AE89" s="307">
        <f>VLOOKUP($U89,计算辅助页面!$Z$5:$AM$26,COLUMN()-20,0)</f>
        <v>303000</v>
      </c>
      <c r="AF89" s="307">
        <f>VLOOKUP($U89,计算辅助页面!$Z$5:$AM$26,COLUMN()-20,0)</f>
        <v>425000</v>
      </c>
      <c r="AG89" s="307" t="str">
        <f>VLOOKUP($U89,计算辅助页面!$Z$5:$AM$26,COLUMN()-20,0)</f>
        <v>×</v>
      </c>
      <c r="AH89" s="304">
        <f>VLOOKUP($U89,计算辅助页面!$Z$5:$AM$26,COLUMN()-20,0)</f>
        <v>5804120</v>
      </c>
      <c r="AI89" s="334">
        <v>40000</v>
      </c>
      <c r="AJ89" s="346">
        <f>VLOOKUP(D89&amp;E89,计算辅助页面!$V$5:$Y$18,2,0)</f>
        <v>9</v>
      </c>
      <c r="AK89" s="347">
        <f t="shared" si="307"/>
        <v>80000</v>
      </c>
      <c r="AL89" s="347">
        <f>VLOOKUP(D89&amp;E89,计算辅助页面!$V$5:$Y$18,3,0)</f>
        <v>4</v>
      </c>
      <c r="AM89" s="348">
        <f t="shared" si="308"/>
        <v>240000</v>
      </c>
      <c r="AN89" s="348">
        <f>VLOOKUP(D89&amp;E89,计算辅助页面!$V$5:$Y$18,4,0)</f>
        <v>2</v>
      </c>
      <c r="AO89" s="345">
        <f t="shared" si="309"/>
        <v>4640000</v>
      </c>
      <c r="AP89" s="349">
        <f t="shared" si="310"/>
        <v>10444120</v>
      </c>
      <c r="AQ89" s="288" t="s">
        <v>567</v>
      </c>
      <c r="AR89" s="289" t="str">
        <f t="shared" si="286"/>
        <v>599XX EVO🔑</v>
      </c>
      <c r="AS89" s="290" t="s">
        <v>695</v>
      </c>
      <c r="AT89" s="291" t="s">
        <v>697</v>
      </c>
      <c r="AU89" s="397" t="s">
        <v>703</v>
      </c>
      <c r="AW89" s="292">
        <v>335</v>
      </c>
      <c r="AY89" s="292">
        <v>429</v>
      </c>
      <c r="AZ89" s="292" t="s">
        <v>1065</v>
      </c>
      <c r="BA89" s="477">
        <v>172</v>
      </c>
      <c r="BB89" s="476">
        <v>1.8</v>
      </c>
      <c r="BC89" s="472">
        <v>1.02</v>
      </c>
      <c r="BD89" s="472">
        <v>2.63</v>
      </c>
      <c r="BE89" s="472">
        <v>2.21</v>
      </c>
      <c r="BF89" s="474">
        <f t="shared" ref="BF89:BF98" si="337">BA89+O89</f>
        <v>4015</v>
      </c>
      <c r="BG89" s="476">
        <f t="shared" ref="BG89" si="338">BB89+P89</f>
        <v>323.8</v>
      </c>
      <c r="BH89" s="480">
        <f t="shared" ref="BH89" si="339">BC89+Q89</f>
        <v>82</v>
      </c>
      <c r="BI89" s="480">
        <f t="shared" ref="BI89" si="340">BD89+R89</f>
        <v>86.28</v>
      </c>
      <c r="BJ89" s="480">
        <f t="shared" ref="BJ89" si="341">BE89+S89</f>
        <v>73.02</v>
      </c>
      <c r="BK89" s="473">
        <f t="shared" si="294"/>
        <v>1.8000000000000114</v>
      </c>
      <c r="BL89" s="473">
        <f t="shared" si="295"/>
        <v>1.019999999999996</v>
      </c>
      <c r="BM89" s="473">
        <f t="shared" si="296"/>
        <v>2.6299999999999955</v>
      </c>
      <c r="BN89" s="473">
        <f t="shared" si="297"/>
        <v>2.2099999999999937</v>
      </c>
      <c r="BO89" s="483">
        <v>3</v>
      </c>
      <c r="BP89" s="293"/>
      <c r="BQ89" s="293"/>
      <c r="BR89" s="293"/>
      <c r="BS89" s="293"/>
      <c r="BT89" s="293"/>
      <c r="BU89" s="293"/>
      <c r="BV89" s="293"/>
      <c r="BW89" s="293"/>
      <c r="BX89" s="293"/>
      <c r="BY89" s="293"/>
      <c r="BZ89" s="293"/>
      <c r="CA89" s="293">
        <v>1</v>
      </c>
      <c r="CB89" s="293"/>
      <c r="CC89" s="293">
        <v>1</v>
      </c>
      <c r="CD89" s="293">
        <v>1</v>
      </c>
      <c r="CE89" s="293"/>
      <c r="CF89" s="293"/>
      <c r="CG89" s="293"/>
      <c r="CH89" s="293"/>
      <c r="CI89" s="293"/>
      <c r="CJ89" s="294" t="s">
        <v>831</v>
      </c>
      <c r="CK89" s="294"/>
      <c r="CL89" s="294"/>
      <c r="CM89" s="294"/>
      <c r="CN89" s="294"/>
      <c r="CO89" s="295"/>
      <c r="CP89" s="295"/>
      <c r="CQ89" s="295"/>
      <c r="CR89" s="296">
        <v>305</v>
      </c>
      <c r="CS89" s="297">
        <v>71.2</v>
      </c>
      <c r="CT89" s="297">
        <v>58.47</v>
      </c>
      <c r="CU89" s="297">
        <v>49.68</v>
      </c>
      <c r="CV89" s="297">
        <f>P89-CR89</f>
        <v>17</v>
      </c>
      <c r="CW89" s="297">
        <f>Q89-CS89</f>
        <v>9.7800000000000011</v>
      </c>
      <c r="CX89" s="297">
        <f>R89-CT89</f>
        <v>25.180000000000007</v>
      </c>
      <c r="CY89" s="297">
        <f>S89-CU89</f>
        <v>21.130000000000003</v>
      </c>
      <c r="CZ89" s="297">
        <f>SUM(CV89:CY89)</f>
        <v>73.09</v>
      </c>
      <c r="DA89" s="297">
        <f>0.32*(P89-CR89)+1.75*(Q89-CS89)+1.13*(R89-CT89)+1.28*(S89-CU89)</f>
        <v>78.054800000000014</v>
      </c>
      <c r="DB89" s="295" t="s">
        <v>1775</v>
      </c>
      <c r="DC89" s="295">
        <v>1</v>
      </c>
      <c r="DD89" s="295"/>
      <c r="DE89" s="295"/>
    </row>
    <row r="90" spans="1:109" ht="21" customHeight="1" thickBot="1">
      <c r="A90" s="299">
        <v>88</v>
      </c>
      <c r="B90" s="338" t="s">
        <v>1442</v>
      </c>
      <c r="C90" s="301" t="s">
        <v>1218</v>
      </c>
      <c r="D90" s="352" t="s">
        <v>197</v>
      </c>
      <c r="E90" s="303" t="s">
        <v>170</v>
      </c>
      <c r="F90" s="345">
        <f>9-LEN(E90)-LEN(SUBSTITUTE(E90,"★",""))</f>
        <v>4</v>
      </c>
      <c r="G90" s="351" t="s">
        <v>1219</v>
      </c>
      <c r="H90" s="306" t="s">
        <v>448</v>
      </c>
      <c r="I90" s="306">
        <v>25</v>
      </c>
      <c r="J90" s="306">
        <v>32</v>
      </c>
      <c r="K90" s="306">
        <v>36</v>
      </c>
      <c r="L90" s="306">
        <v>41</v>
      </c>
      <c r="M90" s="306" t="s">
        <v>59</v>
      </c>
      <c r="N90" s="307">
        <f t="shared" si="306"/>
        <v>134</v>
      </c>
      <c r="O90" s="339">
        <v>3859</v>
      </c>
      <c r="P90" s="340">
        <v>307.8</v>
      </c>
      <c r="Q90" s="341">
        <v>89.55</v>
      </c>
      <c r="R90" s="341">
        <v>78.930000000000007</v>
      </c>
      <c r="S90" s="341">
        <v>68.930000000000007</v>
      </c>
      <c r="T90" s="341"/>
      <c r="U90" s="311">
        <v>7130</v>
      </c>
      <c r="V90" s="312">
        <f>VLOOKUP($U90,计算辅助页面!$Z$5:$AM$26,COLUMN()-20,0)</f>
        <v>11600</v>
      </c>
      <c r="W90" s="312">
        <f>VLOOKUP($U90,计算辅助页面!$Z$5:$AM$26,COLUMN()-20,0)</f>
        <v>18600</v>
      </c>
      <c r="X90" s="307">
        <f>VLOOKUP($U90,计算辅助页面!$Z$5:$AM$26,COLUMN()-20,0)</f>
        <v>27900</v>
      </c>
      <c r="Y90" s="307">
        <f>VLOOKUP($U90,计算辅助页面!$Z$5:$AM$26,COLUMN()-20,0)</f>
        <v>40300</v>
      </c>
      <c r="Z90" s="313">
        <f>VLOOKUP($U90,计算辅助页面!$Z$5:$AM$26,COLUMN()-20,0)</f>
        <v>56500</v>
      </c>
      <c r="AA90" s="307">
        <f>VLOOKUP($U90,计算辅助页面!$Z$5:$AM$26,COLUMN()-20,0)</f>
        <v>79000</v>
      </c>
      <c r="AB90" s="307">
        <f>VLOOKUP($U90,计算辅助页面!$Z$5:$AM$26,COLUMN()-20,0)</f>
        <v>110500</v>
      </c>
      <c r="AC90" s="307">
        <f>VLOOKUP($U90,计算辅助页面!$Z$5:$AM$26,COLUMN()-20,0)</f>
        <v>155000</v>
      </c>
      <c r="AD90" s="307">
        <f>VLOOKUP($U90,计算辅助页面!$Z$5:$AM$26,COLUMN()-20,0)</f>
        <v>216500</v>
      </c>
      <c r="AE90" s="307">
        <f>VLOOKUP($U90,计算辅助页面!$Z$5:$AM$26,COLUMN()-20,0)</f>
        <v>303000</v>
      </c>
      <c r="AF90" s="307">
        <f>VLOOKUP($U90,计算辅助页面!$Z$5:$AM$26,COLUMN()-20,0)</f>
        <v>425000</v>
      </c>
      <c r="AG90" s="307" t="str">
        <f>VLOOKUP($U90,计算辅助页面!$Z$5:$AM$26,COLUMN()-20,0)</f>
        <v>×</v>
      </c>
      <c r="AH90" s="304">
        <f>VLOOKUP($U90,计算辅助页面!$Z$5:$AM$26,COLUMN()-20,0)</f>
        <v>5804120</v>
      </c>
      <c r="AI90" s="334">
        <v>40000</v>
      </c>
      <c r="AJ90" s="346">
        <f>VLOOKUP(D90&amp;E90,计算辅助页面!$V$5:$Y$18,2,0)</f>
        <v>9</v>
      </c>
      <c r="AK90" s="347">
        <f t="shared" si="307"/>
        <v>80000</v>
      </c>
      <c r="AL90" s="347">
        <f>VLOOKUP(D90&amp;E90,计算辅助页面!$V$5:$Y$18,3,0)</f>
        <v>4</v>
      </c>
      <c r="AM90" s="348">
        <f t="shared" si="308"/>
        <v>240000</v>
      </c>
      <c r="AN90" s="348">
        <f>VLOOKUP(D90&amp;E90,计算辅助页面!$V$5:$Y$18,4,0)</f>
        <v>2</v>
      </c>
      <c r="AO90" s="345">
        <f t="shared" si="309"/>
        <v>4640000</v>
      </c>
      <c r="AP90" s="349">
        <f t="shared" si="310"/>
        <v>10444120</v>
      </c>
      <c r="AQ90" s="288" t="s">
        <v>1218</v>
      </c>
      <c r="AR90" s="289" t="str">
        <f t="shared" si="286"/>
        <v>S1🔑</v>
      </c>
      <c r="AS90" s="290" t="s">
        <v>1213</v>
      </c>
      <c r="AT90" s="291" t="s">
        <v>1220</v>
      </c>
      <c r="AU90" s="397" t="s">
        <v>703</v>
      </c>
      <c r="AW90" s="292">
        <v>321</v>
      </c>
      <c r="AX90" s="292">
        <v>333</v>
      </c>
      <c r="AY90" s="292">
        <v>422</v>
      </c>
      <c r="AZ90" s="292" t="s">
        <v>1065</v>
      </c>
      <c r="BA90" s="481">
        <v>173</v>
      </c>
      <c r="BB90" s="476">
        <v>1.2</v>
      </c>
      <c r="BC90" s="472">
        <v>1.45</v>
      </c>
      <c r="BD90" s="472">
        <v>1.77</v>
      </c>
      <c r="BE90" s="472">
        <v>1.74</v>
      </c>
      <c r="BF90" s="474">
        <f t="shared" si="337"/>
        <v>4032</v>
      </c>
      <c r="BG90" s="476">
        <f t="shared" ref="BG90" si="342">BB90+P90</f>
        <v>309</v>
      </c>
      <c r="BH90" s="480">
        <f t="shared" ref="BH90" si="343">BC90+Q90</f>
        <v>91</v>
      </c>
      <c r="BI90" s="480">
        <f t="shared" ref="BI90" si="344">BD90+R90</f>
        <v>80.7</v>
      </c>
      <c r="BJ90" s="480">
        <f t="shared" ref="BJ90" si="345">BE90+S90</f>
        <v>70.67</v>
      </c>
      <c r="BK90" s="473">
        <f t="shared" si="294"/>
        <v>1.1999999999999886</v>
      </c>
      <c r="BL90" s="473">
        <f t="shared" si="295"/>
        <v>1.4500000000000028</v>
      </c>
      <c r="BM90" s="473">
        <f t="shared" si="296"/>
        <v>1.769999999999996</v>
      </c>
      <c r="BN90" s="473">
        <f t="shared" si="297"/>
        <v>1.7399999999999949</v>
      </c>
      <c r="BO90" s="483">
        <v>1</v>
      </c>
      <c r="BP90" s="293"/>
      <c r="BQ90" s="293"/>
      <c r="BR90" s="293"/>
      <c r="BS90" s="293"/>
      <c r="BT90" s="293"/>
      <c r="BU90" s="293"/>
      <c r="BV90" s="293"/>
      <c r="BW90" s="293"/>
      <c r="BX90" s="293"/>
      <c r="BY90" s="293"/>
      <c r="BZ90" s="293"/>
      <c r="CA90" s="293">
        <v>1</v>
      </c>
      <c r="CB90" s="293"/>
      <c r="CC90" s="293">
        <v>1</v>
      </c>
      <c r="CD90" s="293"/>
      <c r="CE90" s="293"/>
      <c r="CF90" s="293"/>
      <c r="CG90" s="293"/>
      <c r="CH90" s="293"/>
      <c r="CI90" s="293"/>
      <c r="CJ90" s="294" t="s">
        <v>1313</v>
      </c>
      <c r="CK90" s="294"/>
      <c r="CL90" s="294"/>
      <c r="CM90" s="294"/>
      <c r="CN90" s="294"/>
      <c r="CO90" s="295"/>
      <c r="CP90" s="295"/>
      <c r="CQ90" s="295"/>
      <c r="CR90" s="296"/>
      <c r="CS90" s="297"/>
      <c r="CT90" s="297"/>
      <c r="CU90" s="297"/>
      <c r="CV90" s="297"/>
      <c r="CW90" s="297"/>
      <c r="CX90" s="297"/>
      <c r="CY90" s="297"/>
      <c r="CZ90" s="297"/>
      <c r="DA90" s="297"/>
      <c r="DB90" s="295" t="s">
        <v>1775</v>
      </c>
      <c r="DC90" s="295">
        <v>1</v>
      </c>
      <c r="DD90" s="295"/>
      <c r="DE90" s="295"/>
    </row>
    <row r="91" spans="1:109" ht="21" customHeight="1" thickBot="1">
      <c r="A91" s="268">
        <v>89</v>
      </c>
      <c r="B91" s="338" t="s">
        <v>1136</v>
      </c>
      <c r="C91" s="301" t="s">
        <v>1137</v>
      </c>
      <c r="D91" s="352" t="s">
        <v>197</v>
      </c>
      <c r="E91" s="303" t="s">
        <v>170</v>
      </c>
      <c r="F91" s="345"/>
      <c r="G91" s="351"/>
      <c r="H91" s="306">
        <v>35</v>
      </c>
      <c r="I91" s="306">
        <v>15</v>
      </c>
      <c r="J91" s="306">
        <v>21</v>
      </c>
      <c r="K91" s="306">
        <v>28</v>
      </c>
      <c r="L91" s="306">
        <v>35</v>
      </c>
      <c r="M91" s="306" t="s">
        <v>59</v>
      </c>
      <c r="N91" s="307">
        <f t="shared" si="306"/>
        <v>134</v>
      </c>
      <c r="O91" s="339">
        <v>3871</v>
      </c>
      <c r="P91" s="340">
        <v>348.6</v>
      </c>
      <c r="Q91" s="341">
        <v>74.03</v>
      </c>
      <c r="R91" s="341">
        <v>62.5</v>
      </c>
      <c r="S91" s="341">
        <v>58.63</v>
      </c>
      <c r="T91" s="341"/>
      <c r="U91" s="398">
        <v>7130</v>
      </c>
      <c r="V91" s="312">
        <f>VLOOKUP($U91,计算辅助页面!$Z$5:$AM$26,COLUMN()-20,0)</f>
        <v>11600</v>
      </c>
      <c r="W91" s="312">
        <f>VLOOKUP($U91,计算辅助页面!$Z$5:$AM$26,COLUMN()-20,0)</f>
        <v>18600</v>
      </c>
      <c r="X91" s="307">
        <f>VLOOKUP($U91,计算辅助页面!$Z$5:$AM$26,COLUMN()-20,0)</f>
        <v>27900</v>
      </c>
      <c r="Y91" s="307">
        <f>VLOOKUP($U91,计算辅助页面!$Z$5:$AM$26,COLUMN()-20,0)</f>
        <v>40300</v>
      </c>
      <c r="Z91" s="313">
        <f>VLOOKUP($U91,计算辅助页面!$Z$5:$AM$26,COLUMN()-20,0)</f>
        <v>56500</v>
      </c>
      <c r="AA91" s="307">
        <f>VLOOKUP($U91,计算辅助页面!$Z$5:$AM$26,COLUMN()-20,0)</f>
        <v>79000</v>
      </c>
      <c r="AB91" s="307">
        <f>VLOOKUP($U91,计算辅助页面!$Z$5:$AM$26,COLUMN()-20,0)</f>
        <v>110500</v>
      </c>
      <c r="AC91" s="307">
        <f>VLOOKUP($U91,计算辅助页面!$Z$5:$AM$26,COLUMN()-20,0)</f>
        <v>155000</v>
      </c>
      <c r="AD91" s="307">
        <f>VLOOKUP($U91,计算辅助页面!$Z$5:$AM$26,COLUMN()-20,0)</f>
        <v>216500</v>
      </c>
      <c r="AE91" s="307">
        <f>VLOOKUP($U91,计算辅助页面!$Z$5:$AM$26,COLUMN()-20,0)</f>
        <v>303000</v>
      </c>
      <c r="AF91" s="307">
        <f>VLOOKUP($U91,计算辅助页面!$Z$5:$AM$26,COLUMN()-20,0)</f>
        <v>425000</v>
      </c>
      <c r="AG91" s="307" t="str">
        <f>VLOOKUP($U91,计算辅助页面!$Z$5:$AM$26,COLUMN()-20,0)</f>
        <v>×</v>
      </c>
      <c r="AH91" s="304">
        <f>VLOOKUP($U91,计算辅助页面!$Z$5:$AM$26,COLUMN()-20,0)</f>
        <v>5804120</v>
      </c>
      <c r="AI91" s="334">
        <v>40000</v>
      </c>
      <c r="AJ91" s="346">
        <f>VLOOKUP(D91&amp;E91,计算辅助页面!$V$5:$Y$18,2,0)</f>
        <v>9</v>
      </c>
      <c r="AK91" s="347">
        <f t="shared" si="307"/>
        <v>80000</v>
      </c>
      <c r="AL91" s="347">
        <f>VLOOKUP(D91&amp;E91,计算辅助页面!$V$5:$Y$18,3,0)</f>
        <v>4</v>
      </c>
      <c r="AM91" s="348">
        <f t="shared" si="308"/>
        <v>240000</v>
      </c>
      <c r="AN91" s="348">
        <f>VLOOKUP(D91&amp;E91,计算辅助页面!$V$5:$Y$18,4,0)</f>
        <v>2</v>
      </c>
      <c r="AO91" s="345">
        <f t="shared" si="309"/>
        <v>4640000</v>
      </c>
      <c r="AP91" s="349">
        <f t="shared" si="310"/>
        <v>10444120</v>
      </c>
      <c r="AQ91" s="288" t="s">
        <v>565</v>
      </c>
      <c r="AR91" s="289" t="str">
        <f t="shared" si="286"/>
        <v>Diablo GT</v>
      </c>
      <c r="AS91" s="290" t="s">
        <v>1131</v>
      </c>
      <c r="AT91" s="291" t="s">
        <v>1138</v>
      </c>
      <c r="AU91" s="397" t="s">
        <v>703</v>
      </c>
      <c r="AV91" s="292">
        <v>26</v>
      </c>
      <c r="AW91" s="292">
        <v>363</v>
      </c>
      <c r="AY91" s="292">
        <v>475</v>
      </c>
      <c r="AZ91" s="292" t="s">
        <v>1188</v>
      </c>
      <c r="BA91" s="481">
        <v>174</v>
      </c>
      <c r="BB91" s="476">
        <v>1.1000000000000001</v>
      </c>
      <c r="BC91" s="472">
        <v>0.77</v>
      </c>
      <c r="BD91" s="472">
        <v>1.91</v>
      </c>
      <c r="BE91" s="472">
        <v>2.21</v>
      </c>
      <c r="BF91" s="474">
        <f t="shared" si="337"/>
        <v>4045</v>
      </c>
      <c r="BG91" s="476">
        <f t="shared" ref="BG91" si="346">BB91+P91</f>
        <v>349.70000000000005</v>
      </c>
      <c r="BH91" s="480">
        <f t="shared" ref="BH91" si="347">BC91+Q91</f>
        <v>74.8</v>
      </c>
      <c r="BI91" s="480">
        <f t="shared" ref="BI91" si="348">BD91+R91</f>
        <v>64.41</v>
      </c>
      <c r="BJ91" s="480">
        <f t="shared" ref="BJ91" si="349">BE91+S91</f>
        <v>60.84</v>
      </c>
      <c r="BK91" s="473">
        <f t="shared" si="294"/>
        <v>1.1000000000000227</v>
      </c>
      <c r="BL91" s="473">
        <f t="shared" si="295"/>
        <v>0.76999999999999602</v>
      </c>
      <c r="BM91" s="473">
        <f t="shared" si="296"/>
        <v>1.9099999999999966</v>
      </c>
      <c r="BN91" s="473">
        <f t="shared" si="297"/>
        <v>2.2100000000000009</v>
      </c>
      <c r="BO91" s="483">
        <v>1</v>
      </c>
      <c r="BP91" s="293"/>
      <c r="BQ91" s="293"/>
      <c r="BR91" s="293"/>
      <c r="BS91" s="293"/>
      <c r="BT91" s="293"/>
      <c r="BU91" s="293"/>
      <c r="BV91" s="293"/>
      <c r="BW91" s="293"/>
      <c r="BX91" s="293"/>
      <c r="BY91" s="293"/>
      <c r="BZ91" s="293"/>
      <c r="CA91" s="293"/>
      <c r="CB91" s="293"/>
      <c r="CC91" s="293"/>
      <c r="CD91" s="293">
        <v>1</v>
      </c>
      <c r="CE91" s="293"/>
      <c r="CF91" s="293"/>
      <c r="CG91" s="293"/>
      <c r="CH91" s="293"/>
      <c r="CI91" s="293"/>
      <c r="CJ91" s="294" t="s">
        <v>1148</v>
      </c>
      <c r="CK91" s="294"/>
      <c r="CL91" s="294"/>
      <c r="CM91" s="294"/>
      <c r="CN91" s="294"/>
      <c r="CO91" s="295"/>
      <c r="CP91" s="295"/>
      <c r="CQ91" s="295"/>
      <c r="CR91" s="296"/>
      <c r="CS91" s="297"/>
      <c r="CT91" s="297"/>
      <c r="CU91" s="297"/>
      <c r="CV91" s="297"/>
      <c r="CW91" s="297"/>
      <c r="CX91" s="297"/>
      <c r="CY91" s="297"/>
      <c r="CZ91" s="297"/>
      <c r="DA91" s="297"/>
      <c r="DB91" s="295" t="s">
        <v>1775</v>
      </c>
      <c r="DC91" s="295">
        <v>1</v>
      </c>
      <c r="DD91" s="295"/>
      <c r="DE91" s="295"/>
    </row>
    <row r="92" spans="1:109" ht="21" customHeight="1" thickBot="1">
      <c r="A92" s="299">
        <v>90</v>
      </c>
      <c r="B92" s="338" t="s">
        <v>1010</v>
      </c>
      <c r="C92" s="301">
        <v>33</v>
      </c>
      <c r="D92" s="352" t="s">
        <v>197</v>
      </c>
      <c r="E92" s="303" t="s">
        <v>170</v>
      </c>
      <c r="F92" s="345">
        <f>9-LEN(E92)-LEN(SUBSTITUTE(E92,"★",""))</f>
        <v>4</v>
      </c>
      <c r="G92" s="351" t="s">
        <v>64</v>
      </c>
      <c r="H92" s="306">
        <v>35</v>
      </c>
      <c r="I92" s="306">
        <v>15</v>
      </c>
      <c r="J92" s="306">
        <v>21</v>
      </c>
      <c r="K92" s="306">
        <v>28</v>
      </c>
      <c r="L92" s="306">
        <v>35</v>
      </c>
      <c r="M92" s="306" t="s">
        <v>59</v>
      </c>
      <c r="N92" s="307">
        <f t="shared" si="306"/>
        <v>134</v>
      </c>
      <c r="O92" s="339">
        <v>3897</v>
      </c>
      <c r="P92" s="340">
        <v>352.1</v>
      </c>
      <c r="Q92" s="341">
        <v>78.53</v>
      </c>
      <c r="R92" s="341">
        <v>59.47</v>
      </c>
      <c r="S92" s="341">
        <v>47.71</v>
      </c>
      <c r="T92" s="341">
        <v>4.9000000000000004</v>
      </c>
      <c r="U92" s="311">
        <v>7130</v>
      </c>
      <c r="V92" s="312">
        <f>VLOOKUP($U92,计算辅助页面!$Z$5:$AM$26,COLUMN()-20,0)</f>
        <v>11600</v>
      </c>
      <c r="W92" s="312">
        <f>VLOOKUP($U92,计算辅助页面!$Z$5:$AM$26,COLUMN()-20,0)</f>
        <v>18600</v>
      </c>
      <c r="X92" s="307">
        <f>VLOOKUP($U92,计算辅助页面!$Z$5:$AM$26,COLUMN()-20,0)</f>
        <v>27900</v>
      </c>
      <c r="Y92" s="307">
        <f>VLOOKUP($U92,计算辅助页面!$Z$5:$AM$26,COLUMN()-20,0)</f>
        <v>40300</v>
      </c>
      <c r="Z92" s="313">
        <f>VLOOKUP($U92,计算辅助页面!$Z$5:$AM$26,COLUMN()-20,0)</f>
        <v>56500</v>
      </c>
      <c r="AA92" s="307">
        <f>VLOOKUP($U92,计算辅助页面!$Z$5:$AM$26,COLUMN()-20,0)</f>
        <v>79000</v>
      </c>
      <c r="AB92" s="307">
        <f>VLOOKUP($U92,计算辅助页面!$Z$5:$AM$26,COLUMN()-20,0)</f>
        <v>110500</v>
      </c>
      <c r="AC92" s="307">
        <f>VLOOKUP($U92,计算辅助页面!$Z$5:$AM$26,COLUMN()-20,0)</f>
        <v>155000</v>
      </c>
      <c r="AD92" s="307">
        <f>VLOOKUP($U92,计算辅助页面!$Z$5:$AM$26,COLUMN()-20,0)</f>
        <v>216500</v>
      </c>
      <c r="AE92" s="307">
        <f>VLOOKUP($U92,计算辅助页面!$Z$5:$AM$26,COLUMN()-20,0)</f>
        <v>303000</v>
      </c>
      <c r="AF92" s="307">
        <f>VLOOKUP($U92,计算辅助页面!$Z$5:$AM$26,COLUMN()-20,0)</f>
        <v>425000</v>
      </c>
      <c r="AG92" s="307" t="str">
        <f>VLOOKUP($U92,计算辅助页面!$Z$5:$AM$26,COLUMN()-20,0)</f>
        <v>×</v>
      </c>
      <c r="AH92" s="304">
        <f>VLOOKUP($U92,计算辅助页面!$Z$5:$AM$26,COLUMN()-20,0)</f>
        <v>5804120</v>
      </c>
      <c r="AI92" s="334">
        <v>40000</v>
      </c>
      <c r="AJ92" s="346">
        <f>VLOOKUP(D92&amp;E92,计算辅助页面!$V$5:$Y$18,2,0)</f>
        <v>9</v>
      </c>
      <c r="AK92" s="347">
        <f t="shared" si="307"/>
        <v>80000</v>
      </c>
      <c r="AL92" s="347">
        <f>VLOOKUP(D92&amp;E92,计算辅助页面!$V$5:$Y$18,3,0)</f>
        <v>4</v>
      </c>
      <c r="AM92" s="348">
        <f t="shared" si="308"/>
        <v>240000</v>
      </c>
      <c r="AN92" s="348">
        <f>VLOOKUP(D92&amp;E92,计算辅助页面!$V$5:$Y$18,4,0)</f>
        <v>2</v>
      </c>
      <c r="AO92" s="345">
        <f t="shared" si="309"/>
        <v>4640000</v>
      </c>
      <c r="AP92" s="349">
        <f t="shared" si="310"/>
        <v>10444120</v>
      </c>
      <c r="AQ92" s="288" t="s">
        <v>1011</v>
      </c>
      <c r="AR92" s="289" t="str">
        <f t="shared" si="286"/>
        <v>Hussarya 33</v>
      </c>
      <c r="AS92" s="290" t="s">
        <v>915</v>
      </c>
      <c r="AT92" s="291" t="s">
        <v>639</v>
      </c>
      <c r="AU92" s="397" t="s">
        <v>703</v>
      </c>
      <c r="AV92" s="292">
        <v>14</v>
      </c>
      <c r="AW92" s="292">
        <v>366</v>
      </c>
      <c r="AY92" s="292">
        <v>482</v>
      </c>
      <c r="AZ92" s="292" t="s">
        <v>1124</v>
      </c>
      <c r="BA92" s="481">
        <v>174</v>
      </c>
      <c r="BB92" s="476">
        <v>1.3</v>
      </c>
      <c r="BC92" s="472">
        <v>0.77</v>
      </c>
      <c r="BD92" s="472">
        <v>1.58</v>
      </c>
      <c r="BE92" s="472">
        <v>2.2999999999999998</v>
      </c>
      <c r="BF92" s="474">
        <f t="shared" si="337"/>
        <v>4071</v>
      </c>
      <c r="BG92" s="476">
        <f t="shared" ref="BG92:BG94" si="350">BB92+P92</f>
        <v>353.40000000000003</v>
      </c>
      <c r="BH92" s="480">
        <f t="shared" ref="BH92:BH94" si="351">BC92+Q92</f>
        <v>79.3</v>
      </c>
      <c r="BI92" s="480">
        <f t="shared" ref="BI92:BI94" si="352">BD92+R92</f>
        <v>61.05</v>
      </c>
      <c r="BJ92" s="480">
        <f t="shared" ref="BJ92:BJ94" si="353">BE92+S92</f>
        <v>50.01</v>
      </c>
      <c r="BK92" s="473">
        <f t="shared" si="294"/>
        <v>1.3000000000000114</v>
      </c>
      <c r="BL92" s="473">
        <f t="shared" si="295"/>
        <v>0.76999999999999602</v>
      </c>
      <c r="BM92" s="473">
        <f t="shared" si="296"/>
        <v>1.5799999999999983</v>
      </c>
      <c r="BN92" s="473">
        <f t="shared" si="297"/>
        <v>2.2999999999999972</v>
      </c>
      <c r="BO92" s="483">
        <v>1</v>
      </c>
      <c r="BP92" s="293"/>
      <c r="BQ92" s="293"/>
      <c r="BR92" s="293"/>
      <c r="BS92" s="293">
        <v>1</v>
      </c>
      <c r="BT92" s="293"/>
      <c r="BU92" s="293">
        <v>1</v>
      </c>
      <c r="BV92" s="293"/>
      <c r="BW92" s="293"/>
      <c r="BX92" s="293"/>
      <c r="BY92" s="293"/>
      <c r="BZ92" s="293"/>
      <c r="CA92" s="293"/>
      <c r="CB92" s="293"/>
      <c r="CC92" s="293"/>
      <c r="CD92" s="293"/>
      <c r="CE92" s="293"/>
      <c r="CF92" s="293"/>
      <c r="CG92" s="293"/>
      <c r="CH92" s="293"/>
      <c r="CI92" s="293">
        <v>1</v>
      </c>
      <c r="CJ92" s="294" t="s">
        <v>1443</v>
      </c>
      <c r="CK92" s="294"/>
      <c r="CL92" s="294"/>
      <c r="CM92" s="294"/>
      <c r="CN92" s="294"/>
      <c r="CO92" s="295"/>
      <c r="CP92" s="295"/>
      <c r="CQ92" s="295"/>
      <c r="CR92" s="296">
        <v>340</v>
      </c>
      <c r="CS92" s="297">
        <v>71.2</v>
      </c>
      <c r="CT92" s="297">
        <v>44.4</v>
      </c>
      <c r="CU92" s="297">
        <v>25.68</v>
      </c>
      <c r="CV92" s="297">
        <f>P92-CR92</f>
        <v>12.100000000000023</v>
      </c>
      <c r="CW92" s="297">
        <f>Q92-CS92</f>
        <v>7.3299999999999983</v>
      </c>
      <c r="CX92" s="297">
        <f>R92-CT92</f>
        <v>15.07</v>
      </c>
      <c r="CY92" s="297">
        <f>S92-CU92</f>
        <v>22.03</v>
      </c>
      <c r="CZ92" s="297">
        <f>SUM(CV92:CY92)</f>
        <v>56.530000000000022</v>
      </c>
      <c r="DA92" s="297">
        <f>0.32*(P92-CR92)+1.75*(Q92-CS92)+1.13*(R92-CT92)+1.28*(S92-CU92)</f>
        <v>61.927000000000007</v>
      </c>
      <c r="DB92" s="295" t="s">
        <v>1777</v>
      </c>
      <c r="DC92" s="295">
        <v>4</v>
      </c>
      <c r="DD92" s="295"/>
      <c r="DE92" s="295"/>
    </row>
    <row r="93" spans="1:109" ht="21" customHeight="1" thickBot="1">
      <c r="A93" s="268">
        <v>91</v>
      </c>
      <c r="B93" s="394" t="s">
        <v>1444</v>
      </c>
      <c r="C93" s="399" t="s">
        <v>1160</v>
      </c>
      <c r="D93" s="352" t="s">
        <v>197</v>
      </c>
      <c r="E93" s="303" t="s">
        <v>170</v>
      </c>
      <c r="F93" s="345"/>
      <c r="G93" s="351"/>
      <c r="H93" s="400" t="s">
        <v>448</v>
      </c>
      <c r="I93" s="400">
        <v>25</v>
      </c>
      <c r="J93" s="400">
        <v>32</v>
      </c>
      <c r="K93" s="400">
        <v>36</v>
      </c>
      <c r="L93" s="400">
        <v>41</v>
      </c>
      <c r="M93" s="306" t="s">
        <v>59</v>
      </c>
      <c r="N93" s="307">
        <f t="shared" si="306"/>
        <v>134</v>
      </c>
      <c r="O93" s="396">
        <v>3946</v>
      </c>
      <c r="P93" s="340">
        <v>348.4</v>
      </c>
      <c r="Q93" s="341">
        <v>76.180000000000007</v>
      </c>
      <c r="R93" s="341">
        <v>66.08</v>
      </c>
      <c r="S93" s="341">
        <v>58.82</v>
      </c>
      <c r="T93" s="341"/>
      <c r="U93" s="311">
        <v>7130</v>
      </c>
      <c r="V93" s="312">
        <f>VLOOKUP($U93,计算辅助页面!$Z$5:$AM$26,COLUMN()-20,0)</f>
        <v>11600</v>
      </c>
      <c r="W93" s="312">
        <f>VLOOKUP($U93,计算辅助页面!$Z$5:$AM$26,COLUMN()-20,0)</f>
        <v>18600</v>
      </c>
      <c r="X93" s="307">
        <f>VLOOKUP($U93,计算辅助页面!$Z$5:$AM$26,COLUMN()-20,0)</f>
        <v>27900</v>
      </c>
      <c r="Y93" s="307">
        <f>VLOOKUP($U93,计算辅助页面!$Z$5:$AM$26,COLUMN()-20,0)</f>
        <v>40300</v>
      </c>
      <c r="Z93" s="313">
        <f>VLOOKUP($U93,计算辅助页面!$Z$5:$AM$26,COLUMN()-20,0)</f>
        <v>56500</v>
      </c>
      <c r="AA93" s="307">
        <f>VLOOKUP($U93,计算辅助页面!$Z$5:$AM$26,COLUMN()-20,0)</f>
        <v>79000</v>
      </c>
      <c r="AB93" s="307">
        <f>VLOOKUP($U93,计算辅助页面!$Z$5:$AM$26,COLUMN()-20,0)</f>
        <v>110500</v>
      </c>
      <c r="AC93" s="307">
        <f>VLOOKUP($U93,计算辅助页面!$Z$5:$AM$26,COLUMN()-20,0)</f>
        <v>155000</v>
      </c>
      <c r="AD93" s="307">
        <f>VLOOKUP($U93,计算辅助页面!$Z$5:$AM$26,COLUMN()-20,0)</f>
        <v>216500</v>
      </c>
      <c r="AE93" s="307">
        <f>VLOOKUP($U93,计算辅助页面!$Z$5:$AM$26,COLUMN()-20,0)</f>
        <v>303000</v>
      </c>
      <c r="AF93" s="307">
        <f>VLOOKUP($U93,计算辅助页面!$Z$5:$AM$26,COLUMN()-20,0)</f>
        <v>425000</v>
      </c>
      <c r="AG93" s="307" t="str">
        <f>VLOOKUP($U93,计算辅助页面!$Z$5:$AM$26,COLUMN()-20,0)</f>
        <v>×</v>
      </c>
      <c r="AH93" s="304">
        <f>VLOOKUP($U93,计算辅助页面!$Z$5:$AM$26,COLUMN()-20,0)</f>
        <v>5804120</v>
      </c>
      <c r="AI93" s="334">
        <v>40000</v>
      </c>
      <c r="AJ93" s="346">
        <f>VLOOKUP(D93&amp;E93,计算辅助页面!$V$5:$Y$18,2,0)</f>
        <v>9</v>
      </c>
      <c r="AK93" s="347">
        <f t="shared" si="307"/>
        <v>80000</v>
      </c>
      <c r="AL93" s="347">
        <f>VLOOKUP(D93&amp;E93,计算辅助页面!$V$5:$Y$18,3,0)</f>
        <v>4</v>
      </c>
      <c r="AM93" s="348">
        <f t="shared" si="308"/>
        <v>240000</v>
      </c>
      <c r="AN93" s="348">
        <f>VLOOKUP(D93&amp;E93,计算辅助页面!$V$5:$Y$18,4,0)</f>
        <v>2</v>
      </c>
      <c r="AO93" s="345">
        <f t="shared" si="309"/>
        <v>4640000</v>
      </c>
      <c r="AP93" s="349">
        <f t="shared" si="310"/>
        <v>10444120</v>
      </c>
      <c r="AQ93" s="288" t="s">
        <v>712</v>
      </c>
      <c r="AR93" s="289" t="str">
        <f t="shared" si="286"/>
        <v>EB110🔑</v>
      </c>
      <c r="AS93" s="290" t="s">
        <v>1155</v>
      </c>
      <c r="AT93" s="291" t="s">
        <v>1161</v>
      </c>
      <c r="AU93" s="397" t="s">
        <v>703</v>
      </c>
      <c r="AW93" s="292">
        <v>362</v>
      </c>
      <c r="AY93" s="292">
        <v>475</v>
      </c>
      <c r="AZ93" s="292" t="s">
        <v>1065</v>
      </c>
      <c r="BA93" s="484">
        <v>176</v>
      </c>
      <c r="BB93" s="476">
        <v>1.3</v>
      </c>
      <c r="BC93" s="472">
        <v>1.32</v>
      </c>
      <c r="BD93" s="472">
        <v>2.15</v>
      </c>
      <c r="BE93" s="472">
        <v>2.02</v>
      </c>
      <c r="BF93" s="474">
        <f t="shared" si="337"/>
        <v>4122</v>
      </c>
      <c r="BG93" s="476">
        <f t="shared" si="350"/>
        <v>349.7</v>
      </c>
      <c r="BH93" s="480">
        <f t="shared" si="351"/>
        <v>77.5</v>
      </c>
      <c r="BI93" s="480">
        <f t="shared" si="352"/>
        <v>68.23</v>
      </c>
      <c r="BJ93" s="480">
        <f t="shared" si="353"/>
        <v>60.84</v>
      </c>
      <c r="BK93" s="473">
        <f t="shared" si="294"/>
        <v>1.3000000000000114</v>
      </c>
      <c r="BL93" s="473">
        <f t="shared" si="295"/>
        <v>1.3199999999999932</v>
      </c>
      <c r="BM93" s="473">
        <f t="shared" si="296"/>
        <v>2.1500000000000057</v>
      </c>
      <c r="BN93" s="473">
        <f t="shared" si="297"/>
        <v>2.0200000000000031</v>
      </c>
      <c r="BO93" s="483">
        <v>4.0999999999999996</v>
      </c>
      <c r="BP93" s="293"/>
      <c r="BQ93" s="293"/>
      <c r="BR93" s="293"/>
      <c r="BS93" s="293"/>
      <c r="BT93" s="293"/>
      <c r="BU93" s="293"/>
      <c r="BV93" s="293"/>
      <c r="BW93" s="293"/>
      <c r="BX93" s="293"/>
      <c r="BY93" s="293"/>
      <c r="BZ93" s="293"/>
      <c r="CA93" s="293">
        <v>1</v>
      </c>
      <c r="CB93" s="293"/>
      <c r="CC93" s="293">
        <v>1</v>
      </c>
      <c r="CD93" s="293">
        <v>1</v>
      </c>
      <c r="CE93" s="293"/>
      <c r="CF93" s="293"/>
      <c r="CG93" s="293"/>
      <c r="CH93" s="293"/>
      <c r="CI93" s="293"/>
      <c r="CJ93" s="294" t="s">
        <v>150</v>
      </c>
      <c r="CK93" s="294"/>
      <c r="CL93" s="294"/>
      <c r="CM93" s="294"/>
      <c r="CN93" s="294"/>
      <c r="CO93" s="295"/>
      <c r="CP93" s="295"/>
      <c r="CQ93" s="295"/>
      <c r="CR93" s="296"/>
      <c r="CS93" s="297"/>
      <c r="CT93" s="297"/>
      <c r="CU93" s="297"/>
      <c r="CV93" s="297"/>
      <c r="CW93" s="297"/>
      <c r="CX93" s="297"/>
      <c r="CY93" s="297"/>
      <c r="CZ93" s="297"/>
      <c r="DA93" s="297"/>
      <c r="DB93" s="295"/>
      <c r="DC93" s="295"/>
      <c r="DD93" s="295"/>
      <c r="DE93" s="295"/>
    </row>
    <row r="94" spans="1:109" ht="21" customHeight="1" thickBot="1">
      <c r="A94" s="299">
        <v>92</v>
      </c>
      <c r="B94" s="293" t="s">
        <v>1445</v>
      </c>
      <c r="C94" s="469" t="s">
        <v>1291</v>
      </c>
      <c r="D94" s="352" t="s">
        <v>197</v>
      </c>
      <c r="E94" s="303" t="s">
        <v>170</v>
      </c>
      <c r="F94" s="345"/>
      <c r="G94" s="351"/>
      <c r="H94" s="400" t="s">
        <v>448</v>
      </c>
      <c r="I94" s="400">
        <v>25</v>
      </c>
      <c r="J94" s="400">
        <v>32</v>
      </c>
      <c r="K94" s="400">
        <v>36</v>
      </c>
      <c r="L94" s="400">
        <v>41</v>
      </c>
      <c r="M94" s="306" t="s">
        <v>59</v>
      </c>
      <c r="N94" s="307">
        <f t="shared" si="306"/>
        <v>134</v>
      </c>
      <c r="O94" s="470">
        <v>3971</v>
      </c>
      <c r="P94" s="340">
        <v>326.3</v>
      </c>
      <c r="Q94" s="341">
        <v>88.03</v>
      </c>
      <c r="R94" s="341">
        <v>72.48</v>
      </c>
      <c r="S94" s="341">
        <v>58.56</v>
      </c>
      <c r="T94" s="341">
        <v>6.1</v>
      </c>
      <c r="U94" s="311">
        <v>7130</v>
      </c>
      <c r="V94" s="312">
        <f>VLOOKUP($U94,计算辅助页面!$Z$5:$AM$26,COLUMN()-20,0)</f>
        <v>11600</v>
      </c>
      <c r="W94" s="312">
        <f>VLOOKUP($U94,计算辅助页面!$Z$5:$AM$26,COLUMN()-20,0)</f>
        <v>18600</v>
      </c>
      <c r="X94" s="307">
        <f>VLOOKUP($U94,计算辅助页面!$Z$5:$AM$26,COLUMN()-20,0)</f>
        <v>27900</v>
      </c>
      <c r="Y94" s="307">
        <f>VLOOKUP($U94,计算辅助页面!$Z$5:$AM$26,COLUMN()-20,0)</f>
        <v>40300</v>
      </c>
      <c r="Z94" s="313">
        <f>VLOOKUP($U94,计算辅助页面!$Z$5:$AM$26,COLUMN()-20,0)</f>
        <v>56500</v>
      </c>
      <c r="AA94" s="307">
        <f>VLOOKUP($U94,计算辅助页面!$Z$5:$AM$26,COLUMN()-20,0)</f>
        <v>79000</v>
      </c>
      <c r="AB94" s="307">
        <f>VLOOKUP($U94,计算辅助页面!$Z$5:$AM$26,COLUMN()-20,0)</f>
        <v>110500</v>
      </c>
      <c r="AC94" s="307">
        <f>VLOOKUP($U94,计算辅助页面!$Z$5:$AM$26,COLUMN()-20,0)</f>
        <v>155000</v>
      </c>
      <c r="AD94" s="307">
        <f>VLOOKUP($U94,计算辅助页面!$Z$5:$AM$26,COLUMN()-20,0)</f>
        <v>216500</v>
      </c>
      <c r="AE94" s="307">
        <f>VLOOKUP($U94,计算辅助页面!$Z$5:$AM$26,COLUMN()-20,0)</f>
        <v>303000</v>
      </c>
      <c r="AF94" s="307">
        <f>VLOOKUP($U94,计算辅助页面!$Z$5:$AM$26,COLUMN()-20,0)</f>
        <v>425000</v>
      </c>
      <c r="AG94" s="307" t="str">
        <f>VLOOKUP($U94,计算辅助页面!$Z$5:$AM$26,COLUMN()-20,0)</f>
        <v>×</v>
      </c>
      <c r="AH94" s="304">
        <f>VLOOKUP($U94,计算辅助页面!$Z$5:$AM$26,COLUMN()-20,0)</f>
        <v>5804120</v>
      </c>
      <c r="AI94" s="334">
        <v>40000</v>
      </c>
      <c r="AJ94" s="346">
        <f>VLOOKUP(D94&amp;E94,计算辅助页面!$V$5:$Y$18,2,0)</f>
        <v>9</v>
      </c>
      <c r="AK94" s="347">
        <f t="shared" si="307"/>
        <v>80000</v>
      </c>
      <c r="AL94" s="347">
        <f>VLOOKUP(D94&amp;E94,计算辅助页面!$V$5:$Y$18,3,0)</f>
        <v>4</v>
      </c>
      <c r="AM94" s="348">
        <f t="shared" si="308"/>
        <v>240000</v>
      </c>
      <c r="AN94" s="348">
        <f>VLOOKUP(D94&amp;E94,计算辅助页面!$V$5:$Y$18,4,0)</f>
        <v>2</v>
      </c>
      <c r="AO94" s="345">
        <f t="shared" si="309"/>
        <v>4640000</v>
      </c>
      <c r="AP94" s="349">
        <f t="shared" si="310"/>
        <v>10444120</v>
      </c>
      <c r="AQ94" s="288" t="s">
        <v>561</v>
      </c>
      <c r="AR94" s="289" t="str">
        <f t="shared" si="286"/>
        <v>Panamera Turbo S🔑</v>
      </c>
      <c r="AS94" s="290" t="s">
        <v>1292</v>
      </c>
      <c r="AT94" s="291" t="s">
        <v>1293</v>
      </c>
      <c r="AU94" s="397" t="s">
        <v>1294</v>
      </c>
      <c r="AW94" s="292">
        <v>340</v>
      </c>
      <c r="AY94" s="292">
        <v>437</v>
      </c>
      <c r="AZ94" s="292" t="s">
        <v>1308</v>
      </c>
      <c r="BA94" s="477">
        <v>177</v>
      </c>
      <c r="BB94" s="476">
        <v>1.2</v>
      </c>
      <c r="BC94" s="472">
        <v>0.72</v>
      </c>
      <c r="BD94" s="472">
        <v>3.56</v>
      </c>
      <c r="BE94" s="472">
        <v>3.38</v>
      </c>
      <c r="BF94" s="474">
        <f t="shared" si="337"/>
        <v>4148</v>
      </c>
      <c r="BG94" s="476">
        <f t="shared" si="350"/>
        <v>327.5</v>
      </c>
      <c r="BH94" s="480">
        <f t="shared" si="351"/>
        <v>88.75</v>
      </c>
      <c r="BI94" s="480">
        <f t="shared" si="352"/>
        <v>76.040000000000006</v>
      </c>
      <c r="BJ94" s="480">
        <f t="shared" si="353"/>
        <v>61.940000000000005</v>
      </c>
      <c r="BK94" s="473">
        <f t="shared" si="294"/>
        <v>1.1999999999999886</v>
      </c>
      <c r="BL94" s="473">
        <f t="shared" si="295"/>
        <v>0.71999999999999886</v>
      </c>
      <c r="BM94" s="473">
        <f t="shared" si="296"/>
        <v>3.5600000000000023</v>
      </c>
      <c r="BN94" s="473">
        <f t="shared" si="297"/>
        <v>3.3800000000000026</v>
      </c>
      <c r="BO94" s="483">
        <v>10</v>
      </c>
      <c r="BP94" s="293"/>
      <c r="BQ94" s="293"/>
      <c r="BR94" s="293"/>
      <c r="BS94" s="293"/>
      <c r="BT94" s="293"/>
      <c r="BU94" s="293">
        <v>1</v>
      </c>
      <c r="BV94" s="293"/>
      <c r="BW94" s="293"/>
      <c r="BX94" s="293"/>
      <c r="BY94" s="293"/>
      <c r="BZ94" s="293"/>
      <c r="CA94" s="293"/>
      <c r="CB94" s="293"/>
      <c r="CC94" s="293">
        <v>1</v>
      </c>
      <c r="CD94" s="293"/>
      <c r="CE94" s="293"/>
      <c r="CF94" s="293"/>
      <c r="CG94" s="293"/>
      <c r="CH94" s="293"/>
      <c r="CI94" s="293"/>
      <c r="CJ94" s="294" t="s">
        <v>1312</v>
      </c>
      <c r="CK94" s="294"/>
      <c r="CL94" s="294"/>
      <c r="CM94" s="294"/>
      <c r="CN94" s="294"/>
      <c r="CO94" s="295"/>
      <c r="CP94" s="295"/>
      <c r="CQ94" s="295"/>
      <c r="CR94" s="296"/>
      <c r="CS94" s="297"/>
      <c r="CT94" s="297"/>
      <c r="CU94" s="297"/>
      <c r="CV94" s="297"/>
      <c r="CW94" s="297"/>
      <c r="CX94" s="297"/>
      <c r="CY94" s="297"/>
      <c r="CZ94" s="297"/>
      <c r="DA94" s="297"/>
      <c r="DB94" s="295"/>
      <c r="DC94" s="295"/>
      <c r="DD94" s="295"/>
      <c r="DE94" s="295"/>
    </row>
    <row r="95" spans="1:109" ht="21" customHeight="1" thickBot="1">
      <c r="A95" s="268">
        <v>93</v>
      </c>
      <c r="B95" s="338" t="s">
        <v>500</v>
      </c>
      <c r="C95" s="301" t="s">
        <v>747</v>
      </c>
      <c r="D95" s="352" t="s">
        <v>197</v>
      </c>
      <c r="E95" s="401" t="s">
        <v>170</v>
      </c>
      <c r="F95" s="356">
        <f>9-LEN(E95)-LEN(SUBSTITUTE(E95,"★",""))</f>
        <v>4</v>
      </c>
      <c r="G95" s="357" t="s">
        <v>335</v>
      </c>
      <c r="H95" s="402">
        <v>35</v>
      </c>
      <c r="I95" s="402">
        <v>15</v>
      </c>
      <c r="J95" s="402">
        <v>21</v>
      </c>
      <c r="K95" s="402">
        <v>28</v>
      </c>
      <c r="L95" s="402">
        <v>35</v>
      </c>
      <c r="M95" s="402" t="s">
        <v>59</v>
      </c>
      <c r="N95" s="403">
        <f t="shared" si="306"/>
        <v>134</v>
      </c>
      <c r="O95" s="339">
        <v>3997</v>
      </c>
      <c r="P95" s="340">
        <v>340.7</v>
      </c>
      <c r="Q95" s="341">
        <v>76.56</v>
      </c>
      <c r="R95" s="341">
        <v>75.81</v>
      </c>
      <c r="S95" s="341">
        <v>59.69</v>
      </c>
      <c r="T95" s="341">
        <v>6</v>
      </c>
      <c r="U95" s="398">
        <v>7130</v>
      </c>
      <c r="V95" s="404">
        <f>VLOOKUP($U95,计算辅助页面!$Z$5:$AM$26,COLUMN()-20,0)</f>
        <v>11600</v>
      </c>
      <c r="W95" s="404">
        <f>VLOOKUP($U95,计算辅助页面!$Z$5:$AM$26,COLUMN()-20,0)</f>
        <v>18600</v>
      </c>
      <c r="X95" s="403">
        <f>VLOOKUP($U95,计算辅助页面!$Z$5:$AM$26,COLUMN()-20,0)</f>
        <v>27900</v>
      </c>
      <c r="Y95" s="403">
        <f>VLOOKUP($U95,计算辅助页面!$Z$5:$AM$26,COLUMN()-20,0)</f>
        <v>40300</v>
      </c>
      <c r="Z95" s="405">
        <f>VLOOKUP($U95,计算辅助页面!$Z$5:$AM$26,COLUMN()-20,0)</f>
        <v>56500</v>
      </c>
      <c r="AA95" s="403">
        <f>VLOOKUP($U95,计算辅助页面!$Z$5:$AM$26,COLUMN()-20,0)</f>
        <v>79000</v>
      </c>
      <c r="AB95" s="403">
        <f>VLOOKUP($U95,计算辅助页面!$Z$5:$AM$26,COLUMN()-20,0)</f>
        <v>110500</v>
      </c>
      <c r="AC95" s="403">
        <f>VLOOKUP($U95,计算辅助页面!$Z$5:$AM$26,COLUMN()-20,0)</f>
        <v>155000</v>
      </c>
      <c r="AD95" s="403">
        <f>VLOOKUP($U95,计算辅助页面!$Z$5:$AM$26,COLUMN()-20,0)</f>
        <v>216500</v>
      </c>
      <c r="AE95" s="403">
        <f>VLOOKUP($U95,计算辅助页面!$Z$5:$AM$26,COLUMN()-20,0)</f>
        <v>303000</v>
      </c>
      <c r="AF95" s="403">
        <f>VLOOKUP($U95,计算辅助页面!$Z$5:$AM$26,COLUMN()-20,0)</f>
        <v>425000</v>
      </c>
      <c r="AG95" s="403" t="str">
        <f>VLOOKUP($U95,计算辅助页面!$Z$5:$AM$26,COLUMN()-20,0)</f>
        <v>×</v>
      </c>
      <c r="AH95" s="406">
        <f>VLOOKUP($U95,计算辅助页面!$Z$5:$AM$26,COLUMN()-20,0)</f>
        <v>5804120</v>
      </c>
      <c r="AI95" s="367">
        <v>40000</v>
      </c>
      <c r="AJ95" s="368">
        <f>VLOOKUP(D95&amp;E95,计算辅助页面!$V$5:$Y$18,2,0)</f>
        <v>9</v>
      </c>
      <c r="AK95" s="369">
        <f t="shared" si="307"/>
        <v>80000</v>
      </c>
      <c r="AL95" s="369">
        <f>VLOOKUP(D95&amp;E95,计算辅助页面!$V$5:$Y$18,3,0)</f>
        <v>4</v>
      </c>
      <c r="AM95" s="370">
        <f t="shared" si="308"/>
        <v>240000</v>
      </c>
      <c r="AN95" s="370">
        <f>VLOOKUP(D95&amp;E95,计算辅助页面!$V$5:$Y$18,4,0)</f>
        <v>2</v>
      </c>
      <c r="AO95" s="356">
        <f t="shared" si="309"/>
        <v>4640000</v>
      </c>
      <c r="AP95" s="371">
        <f t="shared" si="310"/>
        <v>10444120</v>
      </c>
      <c r="AQ95" s="288" t="s">
        <v>565</v>
      </c>
      <c r="AR95" s="289" t="str">
        <f t="shared" si="286"/>
        <v>Gallardo LP 560-4</v>
      </c>
      <c r="AS95" s="290" t="s">
        <v>920</v>
      </c>
      <c r="AT95" s="291" t="s">
        <v>630</v>
      </c>
      <c r="AU95" s="397" t="s">
        <v>703</v>
      </c>
      <c r="AV95" s="292">
        <v>48</v>
      </c>
      <c r="AW95" s="292">
        <v>354</v>
      </c>
      <c r="AY95" s="292">
        <v>462</v>
      </c>
      <c r="AZ95" s="292" t="s">
        <v>1059</v>
      </c>
      <c r="BA95" s="477">
        <v>177</v>
      </c>
      <c r="BB95" s="476">
        <v>1.6</v>
      </c>
      <c r="BC95" s="472">
        <v>0.94</v>
      </c>
      <c r="BD95" s="472">
        <v>2.67</v>
      </c>
      <c r="BE95" s="472">
        <v>2.2320000000000002</v>
      </c>
      <c r="BF95" s="474">
        <f t="shared" si="337"/>
        <v>4174</v>
      </c>
      <c r="BG95" s="476">
        <f t="shared" ref="BG95" si="354">BB95+P95</f>
        <v>342.3</v>
      </c>
      <c r="BH95" s="480">
        <f t="shared" ref="BH95" si="355">BC95+Q95</f>
        <v>77.5</v>
      </c>
      <c r="BI95" s="480">
        <f t="shared" ref="BI95" si="356">BD95+R95</f>
        <v>78.48</v>
      </c>
      <c r="BJ95" s="480">
        <f t="shared" ref="BJ95" si="357">BE95+S95</f>
        <v>61.921999999999997</v>
      </c>
      <c r="BK95" s="473">
        <f t="shared" si="294"/>
        <v>1.6000000000000227</v>
      </c>
      <c r="BL95" s="473">
        <f t="shared" si="295"/>
        <v>0.93999999999999773</v>
      </c>
      <c r="BM95" s="473">
        <f t="shared" si="296"/>
        <v>2.6700000000000017</v>
      </c>
      <c r="BN95" s="473">
        <f t="shared" si="297"/>
        <v>2.2319999999999993</v>
      </c>
      <c r="BO95" s="483">
        <v>9</v>
      </c>
      <c r="BP95" s="293"/>
      <c r="BQ95" s="293"/>
      <c r="BR95" s="293"/>
      <c r="BS95" s="293"/>
      <c r="BT95" s="293"/>
      <c r="BU95" s="293"/>
      <c r="BV95" s="293">
        <v>1</v>
      </c>
      <c r="BW95" s="293"/>
      <c r="BX95" s="293"/>
      <c r="BY95" s="293"/>
      <c r="BZ95" s="293"/>
      <c r="CA95" s="293"/>
      <c r="CB95" s="293"/>
      <c r="CC95" s="293"/>
      <c r="CD95" s="293">
        <v>1</v>
      </c>
      <c r="CE95" s="293"/>
      <c r="CF95" s="293"/>
      <c r="CG95" s="293"/>
      <c r="CH95" s="293"/>
      <c r="CI95" s="293"/>
      <c r="CJ95" s="294" t="s">
        <v>1446</v>
      </c>
      <c r="CK95" s="294"/>
      <c r="CL95" s="294"/>
      <c r="CM95" s="294"/>
      <c r="CN95" s="294"/>
      <c r="CP95" s="295">
        <v>1</v>
      </c>
      <c r="CQ95" s="295"/>
      <c r="CR95" s="296">
        <v>325</v>
      </c>
      <c r="CS95" s="297">
        <v>67.599999999999994</v>
      </c>
      <c r="CT95" s="297">
        <v>50.25</v>
      </c>
      <c r="CU95" s="297">
        <v>38.4</v>
      </c>
      <c r="CV95" s="297">
        <f>P95-CR95</f>
        <v>15.699999999999989</v>
      </c>
      <c r="CW95" s="297">
        <f>Q95-CS95</f>
        <v>8.960000000000008</v>
      </c>
      <c r="CX95" s="297">
        <f>R95-CT95</f>
        <v>25.560000000000002</v>
      </c>
      <c r="CY95" s="297">
        <f>S95-CU95</f>
        <v>21.29</v>
      </c>
      <c r="CZ95" s="297">
        <f>SUM(CV95:CY95)</f>
        <v>71.509999999999991</v>
      </c>
      <c r="DA95" s="297">
        <f>0.32*(P95-CR95)+1.75*(Q95-CS95)+1.13*(R95-CT95)+1.28*(S95-CU95)</f>
        <v>76.838000000000008</v>
      </c>
      <c r="DB95" s="295" t="s">
        <v>1777</v>
      </c>
      <c r="DC95" s="295">
        <v>3</v>
      </c>
      <c r="DD95" s="295"/>
      <c r="DE95" s="295"/>
    </row>
    <row r="96" spans="1:109" ht="21" customHeight="1" thickBot="1">
      <c r="A96" s="299">
        <v>94</v>
      </c>
      <c r="B96" s="338" t="s">
        <v>1447</v>
      </c>
      <c r="C96" s="301" t="s">
        <v>1383</v>
      </c>
      <c r="D96" s="352" t="s">
        <v>197</v>
      </c>
      <c r="E96" s="401" t="s">
        <v>170</v>
      </c>
      <c r="F96" s="345"/>
      <c r="G96" s="351"/>
      <c r="H96" s="400" t="s">
        <v>448</v>
      </c>
      <c r="I96" s="400">
        <v>25</v>
      </c>
      <c r="J96" s="400">
        <v>32</v>
      </c>
      <c r="K96" s="400">
        <v>36</v>
      </c>
      <c r="L96" s="400">
        <v>41</v>
      </c>
      <c r="M96" s="306" t="s">
        <v>59</v>
      </c>
      <c r="N96" s="307">
        <f t="shared" si="306"/>
        <v>134</v>
      </c>
      <c r="O96" s="339">
        <v>4009</v>
      </c>
      <c r="P96" s="340">
        <v>341.6</v>
      </c>
      <c r="Q96" s="341">
        <v>81.23</v>
      </c>
      <c r="R96" s="341">
        <v>65</v>
      </c>
      <c r="S96" s="341">
        <v>52.13</v>
      </c>
      <c r="T96" s="341"/>
      <c r="U96" s="398">
        <v>7130</v>
      </c>
      <c r="V96" s="404">
        <f>VLOOKUP($U96,计算辅助页面!$Z$5:$AM$26,COLUMN()-20,0)</f>
        <v>11600</v>
      </c>
      <c r="W96" s="404">
        <f>VLOOKUP($U96,计算辅助页面!$Z$5:$AM$26,COLUMN()-20,0)</f>
        <v>18600</v>
      </c>
      <c r="X96" s="403">
        <f>VLOOKUP($U96,计算辅助页面!$Z$5:$AM$26,COLUMN()-20,0)</f>
        <v>27900</v>
      </c>
      <c r="Y96" s="403">
        <f>VLOOKUP($U96,计算辅助页面!$Z$5:$AM$26,COLUMN()-20,0)</f>
        <v>40300</v>
      </c>
      <c r="Z96" s="405">
        <f>VLOOKUP($U96,计算辅助页面!$Z$5:$AM$26,COLUMN()-20,0)</f>
        <v>56500</v>
      </c>
      <c r="AA96" s="403">
        <f>VLOOKUP($U96,计算辅助页面!$Z$5:$AM$26,COLUMN()-20,0)</f>
        <v>79000</v>
      </c>
      <c r="AB96" s="403">
        <f>VLOOKUP($U96,计算辅助页面!$Z$5:$AM$26,COLUMN()-20,0)</f>
        <v>110500</v>
      </c>
      <c r="AC96" s="403">
        <f>VLOOKUP($U96,计算辅助页面!$Z$5:$AM$26,COLUMN()-20,0)</f>
        <v>155000</v>
      </c>
      <c r="AD96" s="403">
        <f>VLOOKUP($U96,计算辅助页面!$Z$5:$AM$26,COLUMN()-20,0)</f>
        <v>216500</v>
      </c>
      <c r="AE96" s="403">
        <f>VLOOKUP($U96,计算辅助页面!$Z$5:$AM$26,COLUMN()-20,0)</f>
        <v>303000</v>
      </c>
      <c r="AF96" s="403">
        <f>VLOOKUP($U96,计算辅助页面!$Z$5:$AM$26,COLUMN()-20,0)</f>
        <v>425000</v>
      </c>
      <c r="AG96" s="403" t="str">
        <f>VLOOKUP($U96,计算辅助页面!$Z$5:$AM$26,COLUMN()-20,0)</f>
        <v>×</v>
      </c>
      <c r="AH96" s="406">
        <f>VLOOKUP($U96,计算辅助页面!$Z$5:$AM$26,COLUMN()-20,0)</f>
        <v>5804120</v>
      </c>
      <c r="AI96" s="367">
        <v>40000</v>
      </c>
      <c r="AJ96" s="368">
        <f>VLOOKUP(D96&amp;E96,计算辅助页面!$V$5:$Y$18,2,0)</f>
        <v>9</v>
      </c>
      <c r="AK96" s="369">
        <f t="shared" si="307"/>
        <v>80000</v>
      </c>
      <c r="AL96" s="369">
        <f>VLOOKUP(D96&amp;E96,计算辅助页面!$V$5:$Y$18,3,0)</f>
        <v>4</v>
      </c>
      <c r="AM96" s="370">
        <f t="shared" si="308"/>
        <v>240000</v>
      </c>
      <c r="AN96" s="370">
        <f>VLOOKUP(D96&amp;E96,计算辅助页面!$V$5:$Y$18,4,0)</f>
        <v>2</v>
      </c>
      <c r="AO96" s="356">
        <f t="shared" si="309"/>
        <v>4640000</v>
      </c>
      <c r="AP96" s="371">
        <f t="shared" si="310"/>
        <v>10444120</v>
      </c>
      <c r="AQ96" s="288" t="s">
        <v>567</v>
      </c>
      <c r="AR96" s="289" t="str">
        <f t="shared" si="286"/>
        <v>296 GTB🔑</v>
      </c>
      <c r="AS96" s="290" t="s">
        <v>1375</v>
      </c>
      <c r="AT96" s="291" t="s">
        <v>1383</v>
      </c>
      <c r="AU96" s="397" t="s">
        <v>703</v>
      </c>
      <c r="AW96" s="292">
        <v>355</v>
      </c>
      <c r="AY96" s="292">
        <v>463</v>
      </c>
      <c r="AZ96" s="292" t="s">
        <v>1384</v>
      </c>
      <c r="BA96" s="477">
        <v>178</v>
      </c>
      <c r="BB96" s="476">
        <v>1.2</v>
      </c>
      <c r="BC96" s="472">
        <v>0.77</v>
      </c>
      <c r="BD96" s="472">
        <v>2.25</v>
      </c>
      <c r="BE96" s="472">
        <v>2.82</v>
      </c>
      <c r="BF96" s="474">
        <f t="shared" si="337"/>
        <v>4187</v>
      </c>
      <c r="BG96" s="476">
        <f t="shared" ref="BG96" si="358">BB96+P96</f>
        <v>342.8</v>
      </c>
      <c r="BH96" s="480">
        <f t="shared" ref="BH96" si="359">BC96+Q96</f>
        <v>82</v>
      </c>
      <c r="BI96" s="480">
        <f t="shared" ref="BI96" si="360">BD96+R96</f>
        <v>67.25</v>
      </c>
      <c r="BJ96" s="480">
        <f t="shared" ref="BJ96" si="361">BE96+S96</f>
        <v>54.95</v>
      </c>
      <c r="BK96" s="473">
        <f t="shared" si="294"/>
        <v>1.1999999999999886</v>
      </c>
      <c r="BL96" s="473">
        <f t="shared" si="295"/>
        <v>0.76999999999999602</v>
      </c>
      <c r="BM96" s="473">
        <f t="shared" si="296"/>
        <v>2.25</v>
      </c>
      <c r="BN96" s="473">
        <f t="shared" si="297"/>
        <v>2.8200000000000003</v>
      </c>
      <c r="BO96" s="483">
        <v>4</v>
      </c>
      <c r="BP96" s="293"/>
      <c r="BQ96" s="293"/>
      <c r="BR96" s="293"/>
      <c r="BS96" s="293"/>
      <c r="BT96" s="293"/>
      <c r="BU96" s="293"/>
      <c r="BV96" s="293"/>
      <c r="BW96" s="293"/>
      <c r="BX96" s="293"/>
      <c r="BY96" s="293"/>
      <c r="BZ96" s="293"/>
      <c r="CA96" s="293">
        <v>1</v>
      </c>
      <c r="CB96" s="293"/>
      <c r="CC96" s="293">
        <v>1</v>
      </c>
      <c r="CD96" s="293"/>
      <c r="CE96" s="293"/>
      <c r="CF96" s="293"/>
      <c r="CG96" s="293"/>
      <c r="CH96" s="293"/>
      <c r="CI96" s="293"/>
      <c r="CJ96" s="294" t="s">
        <v>1397</v>
      </c>
      <c r="CK96" s="294"/>
      <c r="CL96" s="294"/>
      <c r="CM96" s="294"/>
      <c r="CN96" s="294"/>
      <c r="CP96" s="295"/>
      <c r="CQ96" s="295"/>
      <c r="CR96" s="296"/>
      <c r="CS96" s="297"/>
      <c r="CT96" s="297"/>
      <c r="CU96" s="297"/>
      <c r="CV96" s="297"/>
      <c r="CW96" s="297"/>
      <c r="CX96" s="297"/>
      <c r="CY96" s="297"/>
      <c r="CZ96" s="297"/>
      <c r="DA96" s="297"/>
      <c r="DB96" s="295" t="s">
        <v>1777</v>
      </c>
      <c r="DC96" s="295">
        <v>3</v>
      </c>
      <c r="DD96" s="295"/>
      <c r="DE96" s="295"/>
    </row>
    <row r="97" spans="1:109" ht="21" customHeight="1" thickBot="1">
      <c r="A97" s="268">
        <v>95</v>
      </c>
      <c r="B97" s="338" t="s">
        <v>1084</v>
      </c>
      <c r="C97" s="301" t="s">
        <v>1085</v>
      </c>
      <c r="D97" s="352" t="s">
        <v>197</v>
      </c>
      <c r="E97" s="401" t="s">
        <v>170</v>
      </c>
      <c r="F97" s="345"/>
      <c r="G97" s="351"/>
      <c r="H97" s="373">
        <v>35</v>
      </c>
      <c r="I97" s="402">
        <v>15</v>
      </c>
      <c r="J97" s="402">
        <v>21</v>
      </c>
      <c r="K97" s="402">
        <v>28</v>
      </c>
      <c r="L97" s="402">
        <v>35</v>
      </c>
      <c r="M97" s="402" t="s">
        <v>59</v>
      </c>
      <c r="N97" s="403">
        <f t="shared" si="306"/>
        <v>134</v>
      </c>
      <c r="O97" s="339">
        <v>4022</v>
      </c>
      <c r="P97" s="340">
        <v>339.1</v>
      </c>
      <c r="Q97" s="341">
        <v>80.98</v>
      </c>
      <c r="R97" s="341">
        <v>69.09</v>
      </c>
      <c r="S97" s="341">
        <v>57.31</v>
      </c>
      <c r="T97" s="341">
        <v>5.8</v>
      </c>
      <c r="U97" s="311">
        <v>7130</v>
      </c>
      <c r="V97" s="404">
        <f>VLOOKUP($U97,计算辅助页面!$Z$5:$AM$26,COLUMN()-20,0)</f>
        <v>11600</v>
      </c>
      <c r="W97" s="404">
        <f>VLOOKUP($U97,计算辅助页面!$Z$5:$AM$26,COLUMN()-20,0)</f>
        <v>18600</v>
      </c>
      <c r="X97" s="403">
        <f>VLOOKUP($U97,计算辅助页面!$Z$5:$AM$26,COLUMN()-20,0)</f>
        <v>27900</v>
      </c>
      <c r="Y97" s="403">
        <f>VLOOKUP($U97,计算辅助页面!$Z$5:$AM$26,COLUMN()-20,0)</f>
        <v>40300</v>
      </c>
      <c r="Z97" s="405">
        <f>VLOOKUP($U97,计算辅助页面!$Z$5:$AM$26,COLUMN()-20,0)</f>
        <v>56500</v>
      </c>
      <c r="AA97" s="403">
        <f>VLOOKUP($U97,计算辅助页面!$Z$5:$AM$26,COLUMN()-20,0)</f>
        <v>79000</v>
      </c>
      <c r="AB97" s="403">
        <f>VLOOKUP($U97,计算辅助页面!$Z$5:$AM$26,COLUMN()-20,0)</f>
        <v>110500</v>
      </c>
      <c r="AC97" s="403">
        <f>VLOOKUP($U97,计算辅助页面!$Z$5:$AM$26,COLUMN()-20,0)</f>
        <v>155000</v>
      </c>
      <c r="AD97" s="403">
        <f>VLOOKUP($U97,计算辅助页面!$Z$5:$AM$26,COLUMN()-20,0)</f>
        <v>216500</v>
      </c>
      <c r="AE97" s="403">
        <f>VLOOKUP($U97,计算辅助页面!$Z$5:$AM$26,COLUMN()-20,0)</f>
        <v>303000</v>
      </c>
      <c r="AF97" s="403">
        <f>VLOOKUP($U97,计算辅助页面!$Z$5:$AM$26,COLUMN()-20,0)</f>
        <v>425000</v>
      </c>
      <c r="AG97" s="403" t="str">
        <f>VLOOKUP($U97,计算辅助页面!$Z$5:$AM$26,COLUMN()-20,0)</f>
        <v>×</v>
      </c>
      <c r="AH97" s="406">
        <f>VLOOKUP($U97,计算辅助页面!$Z$5:$AM$26,COLUMN()-20,0)</f>
        <v>5804120</v>
      </c>
      <c r="AI97" s="334">
        <v>40000</v>
      </c>
      <c r="AJ97" s="368">
        <f>VLOOKUP(D97&amp;E97,计算辅助页面!$V$5:$Y$18,2,0)</f>
        <v>9</v>
      </c>
      <c r="AK97" s="347">
        <f t="shared" si="307"/>
        <v>80000</v>
      </c>
      <c r="AL97" s="369">
        <f>VLOOKUP(D97&amp;E97,计算辅助页面!$V$5:$Y$18,3,0)</f>
        <v>4</v>
      </c>
      <c r="AM97" s="370">
        <f t="shared" si="308"/>
        <v>240000</v>
      </c>
      <c r="AN97" s="370">
        <f>VLOOKUP(D97&amp;E97,计算辅助页面!$V$5:$Y$18,4,0)</f>
        <v>2</v>
      </c>
      <c r="AO97" s="356">
        <f t="shared" si="309"/>
        <v>4640000</v>
      </c>
      <c r="AP97" s="371">
        <f t="shared" si="310"/>
        <v>10444120</v>
      </c>
      <c r="AQ97" s="288" t="s">
        <v>568</v>
      </c>
      <c r="AR97" s="289" t="str">
        <f t="shared" si="286"/>
        <v>GT</v>
      </c>
      <c r="AS97" s="290" t="s">
        <v>1082</v>
      </c>
      <c r="AT97" s="291" t="s">
        <v>1086</v>
      </c>
      <c r="AU97" s="397" t="s">
        <v>703</v>
      </c>
      <c r="AV97" s="292">
        <v>46</v>
      </c>
      <c r="AW97" s="292">
        <v>353</v>
      </c>
      <c r="AY97" s="292">
        <v>459</v>
      </c>
      <c r="AZ97" s="292" t="s">
        <v>1100</v>
      </c>
      <c r="BA97" s="477">
        <v>178</v>
      </c>
      <c r="BB97" s="476">
        <v>1.4</v>
      </c>
      <c r="BC97" s="472">
        <v>1.02</v>
      </c>
      <c r="BD97" s="472">
        <v>1.59</v>
      </c>
      <c r="BE97" s="472">
        <v>2.37</v>
      </c>
      <c r="BF97" s="474">
        <f t="shared" si="337"/>
        <v>4200</v>
      </c>
      <c r="BG97" s="476">
        <f t="shared" ref="BG97" si="362">BB97+P97</f>
        <v>340.5</v>
      </c>
      <c r="BH97" s="480">
        <f t="shared" ref="BH97" si="363">BC97+Q97</f>
        <v>82</v>
      </c>
      <c r="BI97" s="480">
        <f t="shared" ref="BI97" si="364">BD97+R97</f>
        <v>70.680000000000007</v>
      </c>
      <c r="BJ97" s="480">
        <f t="shared" ref="BJ97" si="365">BE97+S97</f>
        <v>59.68</v>
      </c>
      <c r="BK97" s="473">
        <f t="shared" si="294"/>
        <v>1.3999999999999773</v>
      </c>
      <c r="BL97" s="473">
        <f t="shared" si="295"/>
        <v>1.019999999999996</v>
      </c>
      <c r="BM97" s="473">
        <f t="shared" si="296"/>
        <v>1.5900000000000034</v>
      </c>
      <c r="BN97" s="473">
        <f t="shared" si="297"/>
        <v>2.3699999999999974</v>
      </c>
      <c r="BO97" s="483">
        <v>4</v>
      </c>
      <c r="BP97" s="293"/>
      <c r="BQ97" s="293"/>
      <c r="BR97" s="293"/>
      <c r="BS97" s="293"/>
      <c r="BT97" s="293"/>
      <c r="BU97" s="293">
        <v>1</v>
      </c>
      <c r="BV97" s="293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4" t="s">
        <v>1126</v>
      </c>
      <c r="CK97" s="294"/>
      <c r="CL97" s="294"/>
      <c r="CM97" s="294"/>
      <c r="CN97" s="294"/>
      <c r="CO97" s="295"/>
      <c r="CP97" s="295"/>
      <c r="CQ97" s="295"/>
      <c r="CR97" s="296"/>
      <c r="CS97" s="297"/>
      <c r="CT97" s="297"/>
      <c r="CU97" s="297"/>
      <c r="CV97" s="297"/>
      <c r="CW97" s="297"/>
      <c r="CX97" s="297"/>
      <c r="CY97" s="297"/>
      <c r="CZ97" s="297"/>
      <c r="DA97" s="297"/>
      <c r="DB97" s="295" t="s">
        <v>1777</v>
      </c>
      <c r="DC97" s="295">
        <v>3</v>
      </c>
      <c r="DD97" s="295"/>
      <c r="DE97" s="295"/>
    </row>
    <row r="98" spans="1:109" ht="21" customHeight="1" thickBot="1">
      <c r="A98" s="299">
        <v>96</v>
      </c>
      <c r="B98" s="338" t="s">
        <v>1448</v>
      </c>
      <c r="C98" s="301" t="s">
        <v>1239</v>
      </c>
      <c r="D98" s="352" t="s">
        <v>197</v>
      </c>
      <c r="E98" s="401" t="s">
        <v>170</v>
      </c>
      <c r="F98" s="345"/>
      <c r="G98" s="351"/>
      <c r="H98" s="306" t="s">
        <v>448</v>
      </c>
      <c r="I98" s="306">
        <v>25</v>
      </c>
      <c r="J98" s="306">
        <v>32</v>
      </c>
      <c r="K98" s="306">
        <v>36</v>
      </c>
      <c r="L98" s="306">
        <v>41</v>
      </c>
      <c r="M98" s="306" t="s">
        <v>59</v>
      </c>
      <c r="N98" s="307">
        <f t="shared" si="306"/>
        <v>134</v>
      </c>
      <c r="O98" s="339">
        <v>4048</v>
      </c>
      <c r="P98" s="340">
        <v>335.7</v>
      </c>
      <c r="Q98" s="341">
        <v>81.790000000000006</v>
      </c>
      <c r="R98" s="341">
        <v>60.83</v>
      </c>
      <c r="S98" s="341">
        <v>67.41</v>
      </c>
      <c r="T98" s="341">
        <v>7.4</v>
      </c>
      <c r="U98" s="311">
        <v>7130</v>
      </c>
      <c r="V98" s="404">
        <f>VLOOKUP($U98,计算辅助页面!$Z$5:$AM$26,COLUMN()-20,0)</f>
        <v>11600</v>
      </c>
      <c r="W98" s="404">
        <f>VLOOKUP($U98,计算辅助页面!$Z$5:$AM$26,COLUMN()-20,0)</f>
        <v>18600</v>
      </c>
      <c r="X98" s="403">
        <f>VLOOKUP($U98,计算辅助页面!$Z$5:$AM$26,COLUMN()-20,0)</f>
        <v>27900</v>
      </c>
      <c r="Y98" s="403">
        <f>VLOOKUP($U98,计算辅助页面!$Z$5:$AM$26,COLUMN()-20,0)</f>
        <v>40300</v>
      </c>
      <c r="Z98" s="405">
        <f>VLOOKUP($U98,计算辅助页面!$Z$5:$AM$26,COLUMN()-20,0)</f>
        <v>56500</v>
      </c>
      <c r="AA98" s="403">
        <f>VLOOKUP($U98,计算辅助页面!$Z$5:$AM$26,COLUMN()-20,0)</f>
        <v>79000</v>
      </c>
      <c r="AB98" s="403">
        <f>VLOOKUP($U98,计算辅助页面!$Z$5:$AM$26,COLUMN()-20,0)</f>
        <v>110500</v>
      </c>
      <c r="AC98" s="403">
        <f>VLOOKUP($U98,计算辅助页面!$Z$5:$AM$26,COLUMN()-20,0)</f>
        <v>155000</v>
      </c>
      <c r="AD98" s="403">
        <f>VLOOKUP($U98,计算辅助页面!$Z$5:$AM$26,COLUMN()-20,0)</f>
        <v>216500</v>
      </c>
      <c r="AE98" s="403">
        <f>VLOOKUP($U98,计算辅助页面!$Z$5:$AM$26,COLUMN()-20,0)</f>
        <v>303000</v>
      </c>
      <c r="AF98" s="403">
        <f>VLOOKUP($U98,计算辅助页面!$Z$5:$AM$26,COLUMN()-20,0)</f>
        <v>425000</v>
      </c>
      <c r="AG98" s="403" t="str">
        <f>VLOOKUP($U98,计算辅助页面!$Z$5:$AM$26,COLUMN()-20,0)</f>
        <v>×</v>
      </c>
      <c r="AH98" s="406">
        <f>VLOOKUP($U98,计算辅助页面!$Z$5:$AM$26,COLUMN()-20,0)</f>
        <v>5804120</v>
      </c>
      <c r="AI98" s="334">
        <v>40000</v>
      </c>
      <c r="AJ98" s="368">
        <f>VLOOKUP(D98&amp;E98,计算辅助页面!$V$5:$Y$18,2,0)</f>
        <v>9</v>
      </c>
      <c r="AK98" s="347">
        <f t="shared" si="307"/>
        <v>80000</v>
      </c>
      <c r="AL98" s="369">
        <f>VLOOKUP(D98&amp;E98,计算辅助页面!$V$5:$Y$18,3,0)</f>
        <v>4</v>
      </c>
      <c r="AM98" s="370">
        <f t="shared" si="308"/>
        <v>240000</v>
      </c>
      <c r="AN98" s="370">
        <f>VLOOKUP(D98&amp;E98,计算辅助页面!$V$5:$Y$18,4,0)</f>
        <v>2</v>
      </c>
      <c r="AO98" s="356">
        <f t="shared" si="309"/>
        <v>4640000</v>
      </c>
      <c r="AP98" s="371">
        <f t="shared" si="310"/>
        <v>10444120</v>
      </c>
      <c r="AQ98" s="288" t="s">
        <v>564</v>
      </c>
      <c r="AR98" s="289" t="str">
        <f t="shared" si="286"/>
        <v>Mercedes-AMG GT Black Series🔑</v>
      </c>
      <c r="AS98" s="290" t="s">
        <v>1240</v>
      </c>
      <c r="AT98" s="291" t="s">
        <v>1241</v>
      </c>
      <c r="AU98" s="397" t="s">
        <v>703</v>
      </c>
      <c r="AW98" s="292">
        <v>349</v>
      </c>
      <c r="AY98" s="292">
        <v>453</v>
      </c>
      <c r="AZ98" s="292" t="s">
        <v>1065</v>
      </c>
      <c r="BA98" s="477">
        <v>178</v>
      </c>
      <c r="BB98" s="476">
        <v>1.1000000000000001</v>
      </c>
      <c r="BC98" s="472">
        <v>1.1100000000000001</v>
      </c>
      <c r="BD98" s="472">
        <v>1.86</v>
      </c>
      <c r="BE98" s="472">
        <v>1.72</v>
      </c>
      <c r="BF98" s="474">
        <f t="shared" si="337"/>
        <v>4226</v>
      </c>
      <c r="BG98" s="476">
        <f t="shared" ref="BG98" si="366">BB98+P98</f>
        <v>336.8</v>
      </c>
      <c r="BH98" s="480">
        <f t="shared" ref="BH98" si="367">BC98+Q98</f>
        <v>82.9</v>
      </c>
      <c r="BI98" s="480">
        <f t="shared" ref="BI98" si="368">BD98+R98</f>
        <v>62.69</v>
      </c>
      <c r="BJ98" s="480">
        <f t="shared" ref="BJ98" si="369">BE98+S98</f>
        <v>69.13</v>
      </c>
      <c r="BK98" s="473">
        <f t="shared" si="294"/>
        <v>1.1000000000000227</v>
      </c>
      <c r="BL98" s="473">
        <f t="shared" si="295"/>
        <v>1.1099999999999994</v>
      </c>
      <c r="BM98" s="473">
        <f t="shared" si="296"/>
        <v>1.8599999999999994</v>
      </c>
      <c r="BN98" s="473">
        <f t="shared" si="297"/>
        <v>1.7199999999999989</v>
      </c>
      <c r="BO98" s="483">
        <v>3</v>
      </c>
      <c r="BP98" s="293"/>
      <c r="BQ98" s="293"/>
      <c r="BR98" s="293"/>
      <c r="BS98" s="293"/>
      <c r="BT98" s="293"/>
      <c r="BU98" s="293"/>
      <c r="BV98" s="293"/>
      <c r="BW98" s="293"/>
      <c r="BX98" s="293"/>
      <c r="BY98" s="293"/>
      <c r="BZ98" s="293"/>
      <c r="CA98" s="293">
        <v>1</v>
      </c>
      <c r="CB98" s="293"/>
      <c r="CC98" s="293">
        <v>1</v>
      </c>
      <c r="CD98" s="293"/>
      <c r="CE98" s="293"/>
      <c r="CF98" s="293"/>
      <c r="CG98" s="293"/>
      <c r="CH98" s="293"/>
      <c r="CI98" s="293"/>
      <c r="CJ98" s="294" t="s">
        <v>1259</v>
      </c>
      <c r="CK98" s="294"/>
      <c r="CL98" s="294"/>
      <c r="CM98" s="294"/>
      <c r="CN98" s="294"/>
      <c r="CP98" s="295"/>
      <c r="CQ98" s="295"/>
      <c r="CR98" s="296"/>
      <c r="CS98" s="297"/>
      <c r="CT98" s="297"/>
      <c r="CU98" s="297"/>
      <c r="CV98" s="297"/>
      <c r="CW98" s="297"/>
      <c r="CX98" s="297"/>
      <c r="CY98" s="297"/>
      <c r="CZ98" s="297"/>
      <c r="DA98" s="297"/>
      <c r="DB98" s="295" t="s">
        <v>1777</v>
      </c>
      <c r="DC98" s="295">
        <v>3</v>
      </c>
      <c r="DD98" s="295"/>
      <c r="DE98" s="295"/>
    </row>
    <row r="99" spans="1:109" ht="21" customHeight="1" thickBot="1">
      <c r="A99" s="268">
        <v>97</v>
      </c>
      <c r="B99" s="338" t="s">
        <v>1607</v>
      </c>
      <c r="C99" s="301" t="s">
        <v>1582</v>
      </c>
      <c r="D99" s="352" t="s">
        <v>197</v>
      </c>
      <c r="E99" s="401" t="s">
        <v>170</v>
      </c>
      <c r="F99" s="345"/>
      <c r="G99" s="351"/>
      <c r="H99" s="306" t="s">
        <v>448</v>
      </c>
      <c r="I99" s="306">
        <v>25</v>
      </c>
      <c r="J99" s="306">
        <v>32</v>
      </c>
      <c r="K99" s="306">
        <v>36</v>
      </c>
      <c r="L99" s="306">
        <v>41</v>
      </c>
      <c r="M99" s="306" t="s">
        <v>59</v>
      </c>
      <c r="N99" s="307">
        <f t="shared" ref="N99:N100" si="370">IF(COUNTBLANK(H99:M99),"",SUM(H99:M99))</f>
        <v>134</v>
      </c>
      <c r="O99" s="339">
        <v>4073</v>
      </c>
      <c r="P99" s="340">
        <v>348.8</v>
      </c>
      <c r="Q99" s="341">
        <v>80.459999999999994</v>
      </c>
      <c r="R99" s="341">
        <v>54.89</v>
      </c>
      <c r="S99" s="341">
        <v>60.3</v>
      </c>
      <c r="T99" s="341"/>
      <c r="U99" s="311">
        <v>7130</v>
      </c>
      <c r="V99" s="404">
        <f>VLOOKUP($U99,计算辅助页面!$Z$5:$AM$26,COLUMN()-20,0)</f>
        <v>11600</v>
      </c>
      <c r="W99" s="404">
        <f>VLOOKUP($U99,计算辅助页面!$Z$5:$AM$26,COLUMN()-20,0)</f>
        <v>18600</v>
      </c>
      <c r="X99" s="403">
        <f>VLOOKUP($U99,计算辅助页面!$Z$5:$AM$26,COLUMN()-20,0)</f>
        <v>27900</v>
      </c>
      <c r="Y99" s="403">
        <f>VLOOKUP($U99,计算辅助页面!$Z$5:$AM$26,COLUMN()-20,0)</f>
        <v>40300</v>
      </c>
      <c r="Z99" s="405">
        <f>VLOOKUP($U99,计算辅助页面!$Z$5:$AM$26,COLUMN()-20,0)</f>
        <v>56500</v>
      </c>
      <c r="AA99" s="403">
        <f>VLOOKUP($U99,计算辅助页面!$Z$5:$AM$26,COLUMN()-20,0)</f>
        <v>79000</v>
      </c>
      <c r="AB99" s="403">
        <f>VLOOKUP($U99,计算辅助页面!$Z$5:$AM$26,COLUMN()-20,0)</f>
        <v>110500</v>
      </c>
      <c r="AC99" s="403">
        <f>VLOOKUP($U99,计算辅助页面!$Z$5:$AM$26,COLUMN()-20,0)</f>
        <v>155000</v>
      </c>
      <c r="AD99" s="403">
        <f>VLOOKUP($U99,计算辅助页面!$Z$5:$AM$26,COLUMN()-20,0)</f>
        <v>216500</v>
      </c>
      <c r="AE99" s="403">
        <f>VLOOKUP($U99,计算辅助页面!$Z$5:$AM$26,COLUMN()-20,0)</f>
        <v>303000</v>
      </c>
      <c r="AF99" s="403">
        <f>VLOOKUP($U99,计算辅助页面!$Z$5:$AM$26,COLUMN()-20,0)</f>
        <v>425000</v>
      </c>
      <c r="AG99" s="403" t="str">
        <f>VLOOKUP($U99,计算辅助页面!$Z$5:$AM$26,COLUMN()-20,0)</f>
        <v>×</v>
      </c>
      <c r="AH99" s="406">
        <f>VLOOKUP($U99,计算辅助页面!$Z$5:$AM$26,COLUMN()-20,0)</f>
        <v>5804120</v>
      </c>
      <c r="AI99" s="334">
        <v>40000</v>
      </c>
      <c r="AJ99" s="368">
        <f>VLOOKUP(D99&amp;E99,计算辅助页面!$V$5:$Y$18,2,0)</f>
        <v>9</v>
      </c>
      <c r="AK99" s="347">
        <f t="shared" ref="AK99" si="371">IF(AI99,2*AI99,"")</f>
        <v>80000</v>
      </c>
      <c r="AL99" s="369">
        <f>VLOOKUP(D99&amp;E99,计算辅助页面!$V$5:$Y$18,3,0)</f>
        <v>4</v>
      </c>
      <c r="AM99" s="370">
        <f t="shared" ref="AM99" si="372">IF(AN99="×",AN99,IF(AI99,6*AI99,""))</f>
        <v>240000</v>
      </c>
      <c r="AN99" s="370">
        <f>VLOOKUP(D99&amp;E99,计算辅助页面!$V$5:$Y$18,4,0)</f>
        <v>2</v>
      </c>
      <c r="AO99" s="356">
        <f t="shared" ref="AO99" si="373">IF(AI99,IF(AN99="×",4*(AI99*AJ99+AK99*AL99),4*(AI99*AJ99+AK99*AL99+AM99*AN99)),"")</f>
        <v>4640000</v>
      </c>
      <c r="AP99" s="371">
        <f t="shared" ref="AP99" si="374">IF(AND(AH99,AO99),AO99+AH99,"")</f>
        <v>10444120</v>
      </c>
      <c r="AQ99" s="288" t="s">
        <v>567</v>
      </c>
      <c r="AR99" s="289" t="str">
        <f t="shared" si="286"/>
        <v>Daytona SP3🔑</v>
      </c>
      <c r="AS99" s="290" t="s">
        <v>1580</v>
      </c>
      <c r="AT99" s="291" t="s">
        <v>1583</v>
      </c>
      <c r="AU99" s="397" t="s">
        <v>703</v>
      </c>
      <c r="AW99" s="292">
        <v>363</v>
      </c>
      <c r="AY99" s="292">
        <v>476</v>
      </c>
      <c r="AZ99" s="292" t="s">
        <v>1065</v>
      </c>
      <c r="BA99" s="481">
        <f>BF99-O99</f>
        <v>180</v>
      </c>
      <c r="BB99" s="476">
        <v>1.8</v>
      </c>
      <c r="BC99" s="472">
        <v>0.77</v>
      </c>
      <c r="BD99" s="472">
        <v>2.94</v>
      </c>
      <c r="BE99" s="472">
        <v>3.11</v>
      </c>
      <c r="BF99" s="474">
        <v>4253</v>
      </c>
      <c r="BG99" s="476">
        <v>349.7</v>
      </c>
      <c r="BH99" s="480">
        <v>81.099999999999994</v>
      </c>
      <c r="BI99" s="480">
        <v>56.77</v>
      </c>
      <c r="BJ99" s="480">
        <v>62.88</v>
      </c>
      <c r="BK99" s="473">
        <f t="shared" si="294"/>
        <v>0.89999999999997726</v>
      </c>
      <c r="BL99" s="473">
        <f t="shared" si="295"/>
        <v>0.64000000000000057</v>
      </c>
      <c r="BM99" s="473">
        <f t="shared" si="296"/>
        <v>1.8800000000000026</v>
      </c>
      <c r="BN99" s="473">
        <f t="shared" si="297"/>
        <v>2.5800000000000054</v>
      </c>
      <c r="BO99" s="483">
        <v>1</v>
      </c>
      <c r="BP99" s="293"/>
      <c r="BQ99" s="293"/>
      <c r="BR99" s="293"/>
      <c r="BS99" s="293"/>
      <c r="BT99" s="293"/>
      <c r="BU99" s="293"/>
      <c r="BV99" s="293"/>
      <c r="BW99" s="293"/>
      <c r="BX99" s="293"/>
      <c r="BY99" s="293"/>
      <c r="BZ99" s="293"/>
      <c r="CA99" s="293">
        <v>1</v>
      </c>
      <c r="CB99" s="293"/>
      <c r="CC99" s="293">
        <v>1</v>
      </c>
      <c r="CD99" s="293"/>
      <c r="CE99" s="293"/>
      <c r="CF99" s="293"/>
      <c r="CG99" s="293"/>
      <c r="CH99" s="293"/>
      <c r="CI99" s="293"/>
      <c r="CJ99" s="294" t="s">
        <v>831</v>
      </c>
      <c r="CK99" s="294"/>
      <c r="CL99" s="294"/>
      <c r="CM99" s="294"/>
      <c r="CN99" s="294"/>
      <c r="CO99" s="295"/>
      <c r="CP99" s="295"/>
      <c r="CQ99" s="295"/>
      <c r="CR99" s="296"/>
      <c r="CS99" s="297"/>
      <c r="CT99" s="297"/>
      <c r="CU99" s="297"/>
      <c r="CV99" s="297"/>
      <c r="CW99" s="297"/>
      <c r="CX99" s="297"/>
      <c r="CY99" s="297"/>
      <c r="CZ99" s="297"/>
      <c r="DA99" s="297"/>
      <c r="DB99" s="295" t="s">
        <v>1777</v>
      </c>
      <c r="DC99" s="295">
        <v>2</v>
      </c>
      <c r="DD99" s="295"/>
      <c r="DE99" s="295"/>
    </row>
    <row r="100" spans="1:109" ht="21" customHeight="1" thickBot="1">
      <c r="A100" s="299">
        <v>98</v>
      </c>
      <c r="B100" s="338" t="s">
        <v>1927</v>
      </c>
      <c r="C100" s="301" t="s">
        <v>1928</v>
      </c>
      <c r="D100" s="352" t="s">
        <v>197</v>
      </c>
      <c r="E100" s="401" t="s">
        <v>170</v>
      </c>
      <c r="F100" s="345"/>
      <c r="G100" s="351"/>
      <c r="H100" s="373">
        <v>20</v>
      </c>
      <c r="I100" s="373">
        <v>25</v>
      </c>
      <c r="J100" s="373">
        <v>30</v>
      </c>
      <c r="K100" s="373">
        <v>35</v>
      </c>
      <c r="L100" s="373">
        <v>40</v>
      </c>
      <c r="M100" s="306" t="s">
        <v>59</v>
      </c>
      <c r="N100" s="307">
        <f t="shared" si="370"/>
        <v>150</v>
      </c>
      <c r="O100" s="339">
        <v>4098</v>
      </c>
      <c r="P100" s="340">
        <v>345</v>
      </c>
      <c r="Q100" s="341">
        <v>81.150000000000006</v>
      </c>
      <c r="R100" s="341">
        <v>54.32</v>
      </c>
      <c r="S100" s="341">
        <v>62.04</v>
      </c>
      <c r="T100" s="341"/>
      <c r="U100" s="311">
        <v>7130</v>
      </c>
      <c r="V100" s="404">
        <f>VLOOKUP($U100,计算辅助页面!$Z$5:$AM$26,COLUMN()-20,0)</f>
        <v>11600</v>
      </c>
      <c r="W100" s="404">
        <f>VLOOKUP($U100,计算辅助页面!$Z$5:$AM$26,COLUMN()-20,0)</f>
        <v>18600</v>
      </c>
      <c r="X100" s="403">
        <f>VLOOKUP($U100,计算辅助页面!$Z$5:$AM$26,COLUMN()-20,0)</f>
        <v>27900</v>
      </c>
      <c r="Y100" s="403">
        <f>VLOOKUP($U100,计算辅助页面!$Z$5:$AM$26,COLUMN()-20,0)</f>
        <v>40300</v>
      </c>
      <c r="Z100" s="405">
        <f>VLOOKUP($U100,计算辅助页面!$Z$5:$AM$26,COLUMN()-20,0)</f>
        <v>56500</v>
      </c>
      <c r="AA100" s="403">
        <f>VLOOKUP($U100,计算辅助页面!$Z$5:$AM$26,COLUMN()-20,0)</f>
        <v>79000</v>
      </c>
      <c r="AB100" s="403">
        <f>VLOOKUP($U100,计算辅助页面!$Z$5:$AM$26,COLUMN()-20,0)</f>
        <v>110500</v>
      </c>
      <c r="AC100" s="403">
        <f>VLOOKUP($U100,计算辅助页面!$Z$5:$AM$26,COLUMN()-20,0)</f>
        <v>155000</v>
      </c>
      <c r="AD100" s="403">
        <f>VLOOKUP($U100,计算辅助页面!$Z$5:$AM$26,COLUMN()-20,0)</f>
        <v>216500</v>
      </c>
      <c r="AE100" s="403">
        <f>VLOOKUP($U100,计算辅助页面!$Z$5:$AM$26,COLUMN()-20,0)</f>
        <v>303000</v>
      </c>
      <c r="AF100" s="403">
        <f>VLOOKUP($U100,计算辅助页面!$Z$5:$AM$26,COLUMN()-20,0)</f>
        <v>425000</v>
      </c>
      <c r="AG100" s="403" t="str">
        <f>VLOOKUP($U100,计算辅助页面!$Z$5:$AM$26,COLUMN()-20,0)</f>
        <v>×</v>
      </c>
      <c r="AH100" s="406">
        <f>VLOOKUP($U100,计算辅助页面!$Z$5:$AM$26,COLUMN()-20,0)</f>
        <v>5804120</v>
      </c>
      <c r="AI100" s="334">
        <v>40000</v>
      </c>
      <c r="AJ100" s="368">
        <f>VLOOKUP(D100&amp;E100,计算辅助页面!$V$5:$Y$18,2,0)</f>
        <v>9</v>
      </c>
      <c r="AK100" s="347">
        <f t="shared" ref="AK100" si="375">IF(AI100,2*AI100,"")</f>
        <v>80000</v>
      </c>
      <c r="AL100" s="369">
        <f>VLOOKUP(D100&amp;E100,计算辅助页面!$V$5:$Y$18,3,0)</f>
        <v>4</v>
      </c>
      <c r="AM100" s="370">
        <f t="shared" ref="AM100" si="376">IF(AN100="×",AN100,IF(AI100,6*AI100,""))</f>
        <v>240000</v>
      </c>
      <c r="AN100" s="370">
        <f>VLOOKUP(D100&amp;E100,计算辅助页面!$V$5:$Y$18,4,0)</f>
        <v>2</v>
      </c>
      <c r="AO100" s="356">
        <f t="shared" ref="AO100" si="377">IF(AI100,IF(AN100="×",4*(AI100*AJ100+AK100*AL100),4*(AI100*AJ100+AK100*AL100+AM100*AN100)),"")</f>
        <v>4640000</v>
      </c>
      <c r="AP100" s="371">
        <f t="shared" ref="AP100" si="378">IF(AND(AH100,AO100),AO100+AH100,"")</f>
        <v>10444120</v>
      </c>
      <c r="AQ100" s="288" t="s">
        <v>1929</v>
      </c>
      <c r="AR100" s="289" t="str">
        <f t="shared" si="286"/>
        <v>Z GT4</v>
      </c>
      <c r="AS100" s="290" t="s">
        <v>1925</v>
      </c>
      <c r="AT100" s="291" t="s">
        <v>1947</v>
      </c>
      <c r="AU100" s="397" t="s">
        <v>703</v>
      </c>
      <c r="AZ100" s="292" t="s">
        <v>1101</v>
      </c>
      <c r="BP100" s="293"/>
      <c r="BQ100" s="293"/>
      <c r="BR100" s="293"/>
      <c r="BS100" s="293"/>
      <c r="BT100" s="293"/>
      <c r="BU100" s="293"/>
      <c r="BV100" s="293"/>
      <c r="BW100" s="293"/>
      <c r="BX100" s="293"/>
      <c r="BY100" s="293"/>
      <c r="BZ100" s="293"/>
      <c r="CA100" s="293"/>
      <c r="CB100" s="293"/>
      <c r="CC100" s="293"/>
      <c r="CD100" s="293"/>
      <c r="CE100" s="293"/>
      <c r="CF100" s="293"/>
      <c r="CG100" s="293"/>
      <c r="CH100" s="293"/>
      <c r="CI100" s="293"/>
      <c r="CJ100" s="294" t="s">
        <v>1942</v>
      </c>
      <c r="CK100" s="294"/>
      <c r="CL100" s="294"/>
      <c r="CM100" s="294"/>
      <c r="CN100" s="294"/>
      <c r="CO100" s="295"/>
      <c r="CP100" s="295"/>
      <c r="CQ100" s="295"/>
      <c r="CR100" s="296"/>
      <c r="CS100" s="297"/>
      <c r="CT100" s="297"/>
      <c r="CU100" s="297"/>
      <c r="CV100" s="297"/>
      <c r="CW100" s="297"/>
      <c r="CX100" s="297"/>
      <c r="CY100" s="297"/>
      <c r="CZ100" s="297"/>
      <c r="DA100" s="297"/>
      <c r="DB100" s="295"/>
      <c r="DC100" s="295"/>
      <c r="DD100" s="295"/>
      <c r="DE100" s="295"/>
    </row>
    <row r="101" spans="1:109" ht="21" customHeight="1" thickBot="1">
      <c r="A101" s="268">
        <v>99</v>
      </c>
      <c r="B101" s="407" t="s">
        <v>23</v>
      </c>
      <c r="C101" s="389">
        <v>911</v>
      </c>
      <c r="D101" s="271" t="s">
        <v>7</v>
      </c>
      <c r="E101" s="408" t="s">
        <v>44</v>
      </c>
      <c r="F101" s="409">
        <f>9-LEN(E101)-LEN(SUBSTITUTE(E101,"★",""))</f>
        <v>6</v>
      </c>
      <c r="G101" s="335" t="s">
        <v>65</v>
      </c>
      <c r="H101" s="410">
        <v>30</v>
      </c>
      <c r="I101" s="410">
        <v>30</v>
      </c>
      <c r="J101" s="410">
        <v>70</v>
      </c>
      <c r="K101" s="410" t="s">
        <v>59</v>
      </c>
      <c r="L101" s="410" t="s">
        <v>59</v>
      </c>
      <c r="M101" s="410" t="s">
        <v>59</v>
      </c>
      <c r="N101" s="411">
        <f t="shared" si="306"/>
        <v>130</v>
      </c>
      <c r="O101" s="277">
        <v>2186</v>
      </c>
      <c r="P101" s="278">
        <v>328.8</v>
      </c>
      <c r="Q101" s="279">
        <v>71.209999999999994</v>
      </c>
      <c r="R101" s="279">
        <v>45.84</v>
      </c>
      <c r="S101" s="279">
        <v>56.6</v>
      </c>
      <c r="T101" s="279">
        <v>5.9829999999999988</v>
      </c>
      <c r="U101" s="412">
        <v>1840</v>
      </c>
      <c r="V101" s="413">
        <f>VLOOKUP($U101,计算辅助页面!$Z$5:$AM$26,COLUMN()-20,0)</f>
        <v>3000</v>
      </c>
      <c r="W101" s="413">
        <f>VLOOKUP($U101,计算辅助页面!$Z$5:$AM$26,COLUMN()-20,0)</f>
        <v>4800</v>
      </c>
      <c r="X101" s="411">
        <f>VLOOKUP($U101,计算辅助页面!$Z$5:$AM$26,COLUMN()-20,0)</f>
        <v>7200</v>
      </c>
      <c r="Y101" s="411">
        <f>VLOOKUP($U101,计算辅助页面!$Z$5:$AM$26,COLUMN()-20,0)</f>
        <v>10400</v>
      </c>
      <c r="Z101" s="414">
        <f>VLOOKUP($U101,计算辅助页面!$Z$5:$AM$26,COLUMN()-20,0)</f>
        <v>14500</v>
      </c>
      <c r="AA101" s="411">
        <f>VLOOKUP($U101,计算辅助页面!$Z$5:$AM$26,COLUMN()-20,0)</f>
        <v>20500</v>
      </c>
      <c r="AB101" s="411">
        <f>VLOOKUP($U101,计算辅助页面!$Z$5:$AM$26,COLUMN()-20,0)</f>
        <v>28500</v>
      </c>
      <c r="AC101" s="411">
        <f>VLOOKUP($U101,计算辅助页面!$Z$5:$AM$26,COLUMN()-20,0)</f>
        <v>40000</v>
      </c>
      <c r="AD101" s="411">
        <f>VLOOKUP($U101,计算辅助页面!$Z$5:$AM$26,COLUMN()-20,0)</f>
        <v>56000</v>
      </c>
      <c r="AE101" s="411" t="str">
        <f>VLOOKUP($U101,计算辅助页面!$Z$5:$AM$26,COLUMN()-20,0)</f>
        <v>×</v>
      </c>
      <c r="AF101" s="411" t="str">
        <f>VLOOKUP($U101,计算辅助页面!$Z$5:$AM$26,COLUMN()-20,0)</f>
        <v>×</v>
      </c>
      <c r="AG101" s="411" t="str">
        <f>VLOOKUP($U101,计算辅助页面!$Z$5:$AM$26,COLUMN()-20,0)</f>
        <v>×</v>
      </c>
      <c r="AH101" s="273">
        <f>VLOOKUP($U101,计算辅助页面!$Z$5:$AM$26,COLUMN()-20,0)</f>
        <v>746960</v>
      </c>
      <c r="AI101" s="415">
        <v>15000</v>
      </c>
      <c r="AJ101" s="416">
        <f>VLOOKUP(D101&amp;E101,计算辅助页面!$V$5:$Y$18,2,0)</f>
        <v>6</v>
      </c>
      <c r="AK101" s="417">
        <f t="shared" si="307"/>
        <v>30000</v>
      </c>
      <c r="AL101" s="417">
        <f>VLOOKUP(D101&amp;E101,计算辅助页面!$V$5:$Y$18,3,0)</f>
        <v>1</v>
      </c>
      <c r="AM101" s="418">
        <f t="shared" si="308"/>
        <v>90000</v>
      </c>
      <c r="AN101" s="418">
        <f>VLOOKUP(D101&amp;E101,计算辅助页面!$V$5:$Y$18,4,0)</f>
        <v>1</v>
      </c>
      <c r="AO101" s="409">
        <f t="shared" si="309"/>
        <v>840000</v>
      </c>
      <c r="AP101" s="419">
        <f t="shared" si="310"/>
        <v>1586960</v>
      </c>
      <c r="AQ101" s="288" t="s">
        <v>561</v>
      </c>
      <c r="AR101" s="289" t="str">
        <f t="shared" si="286"/>
        <v>911 GTS Coupe</v>
      </c>
      <c r="AS101" s="290" t="s">
        <v>596</v>
      </c>
      <c r="AT101" s="291" t="s">
        <v>619</v>
      </c>
      <c r="AU101" s="274" t="s">
        <v>701</v>
      </c>
      <c r="AV101" s="292">
        <v>4</v>
      </c>
      <c r="AW101" s="292">
        <v>342</v>
      </c>
      <c r="AY101" s="292">
        <v>441</v>
      </c>
      <c r="AZ101" s="292" t="s">
        <v>1400</v>
      </c>
      <c r="BA101" s="477">
        <v>133</v>
      </c>
      <c r="BB101" s="476">
        <v>2.4</v>
      </c>
      <c r="BC101" s="472">
        <v>0.89</v>
      </c>
      <c r="BD101" s="472">
        <v>0.67</v>
      </c>
      <c r="BE101" s="472">
        <v>1.92</v>
      </c>
      <c r="BF101" s="474">
        <f>BA101+O101</f>
        <v>2319</v>
      </c>
      <c r="BG101" s="476">
        <f t="shared" ref="BG101" si="379">BB101+P101</f>
        <v>331.2</v>
      </c>
      <c r="BH101" s="480">
        <f t="shared" ref="BH101" si="380">BC101+Q101</f>
        <v>72.099999999999994</v>
      </c>
      <c r="BI101" s="480">
        <f t="shared" ref="BI101" si="381">BD101+R101</f>
        <v>46.510000000000005</v>
      </c>
      <c r="BJ101" s="480">
        <f t="shared" ref="BJ101" si="382">BE101+S101</f>
        <v>58.52</v>
      </c>
      <c r="BK101" s="473">
        <f t="shared" si="294"/>
        <v>2.3999999999999773</v>
      </c>
      <c r="BL101" s="473">
        <f t="shared" si="295"/>
        <v>0.89000000000000057</v>
      </c>
      <c r="BM101" s="473">
        <f t="shared" si="296"/>
        <v>0.67000000000000171</v>
      </c>
      <c r="BN101" s="473">
        <f t="shared" si="297"/>
        <v>1.9200000000000017</v>
      </c>
      <c r="BO101" s="483">
        <v>5</v>
      </c>
      <c r="BP101" s="293">
        <v>1</v>
      </c>
      <c r="BQ101" s="293"/>
      <c r="BR101" s="293">
        <v>1</v>
      </c>
      <c r="BS101" s="293">
        <v>1</v>
      </c>
      <c r="BT101" s="293"/>
      <c r="BU101" s="293"/>
      <c r="BV101" s="293"/>
      <c r="BW101" s="293"/>
      <c r="BX101" s="293"/>
      <c r="BY101" s="293"/>
      <c r="BZ101" s="293"/>
      <c r="CA101" s="293"/>
      <c r="CB101" s="293"/>
      <c r="CC101" s="293"/>
      <c r="CD101" s="293"/>
      <c r="CE101" s="293" t="s">
        <v>1449</v>
      </c>
      <c r="CF101" s="293">
        <v>1</v>
      </c>
      <c r="CG101" s="293"/>
      <c r="CH101" s="293"/>
      <c r="CI101" s="293">
        <v>1</v>
      </c>
      <c r="CJ101" s="294" t="s">
        <v>1234</v>
      </c>
      <c r="CK101" s="294"/>
      <c r="CL101" s="294"/>
      <c r="CM101" s="294"/>
      <c r="CN101" s="294"/>
      <c r="CO101" s="295"/>
      <c r="CP101" s="295"/>
      <c r="CQ101" s="295"/>
      <c r="CR101" s="296">
        <v>312</v>
      </c>
      <c r="CS101" s="297">
        <v>64.900000000000006</v>
      </c>
      <c r="CT101" s="297">
        <v>41.08</v>
      </c>
      <c r="CU101" s="297">
        <v>42.95</v>
      </c>
      <c r="CV101" s="297">
        <f t="shared" ref="CV101:CY103" si="383">P101-CR101</f>
        <v>16.800000000000011</v>
      </c>
      <c r="CW101" s="297">
        <f t="shared" si="383"/>
        <v>6.3099999999999881</v>
      </c>
      <c r="CX101" s="297">
        <f t="shared" si="383"/>
        <v>4.7600000000000051</v>
      </c>
      <c r="CY101" s="297">
        <f t="shared" si="383"/>
        <v>13.649999999999999</v>
      </c>
      <c r="CZ101" s="297">
        <f>SUM(CV101:CY101)</f>
        <v>41.52</v>
      </c>
      <c r="DA101" s="297">
        <f>0.32*(P101-CR101)+1.75*(Q101-CS101)+1.13*(R101-CT101)+1.28*(S101-CU101)</f>
        <v>39.269299999999987</v>
      </c>
      <c r="DB101" s="295" t="s">
        <v>1773</v>
      </c>
      <c r="DC101" s="295">
        <v>4</v>
      </c>
      <c r="DD101" s="295"/>
      <c r="DE101" s="295"/>
    </row>
    <row r="102" spans="1:109" ht="21" customHeight="1" thickBot="1">
      <c r="A102" s="299">
        <v>100</v>
      </c>
      <c r="B102" s="300" t="s">
        <v>24</v>
      </c>
      <c r="C102" s="301" t="s">
        <v>1747</v>
      </c>
      <c r="D102" s="302" t="s">
        <v>7</v>
      </c>
      <c r="E102" s="303" t="s">
        <v>44</v>
      </c>
      <c r="F102" s="304">
        <f>9-LEN(E102)-LEN(SUBSTITUTE(E102,"★",""))</f>
        <v>6</v>
      </c>
      <c r="G102" s="305" t="s">
        <v>65</v>
      </c>
      <c r="H102" s="306">
        <v>30</v>
      </c>
      <c r="I102" s="306">
        <v>30</v>
      </c>
      <c r="J102" s="306">
        <v>70</v>
      </c>
      <c r="K102" s="306" t="s">
        <v>59</v>
      </c>
      <c r="L102" s="306" t="s">
        <v>59</v>
      </c>
      <c r="M102" s="306" t="s">
        <v>59</v>
      </c>
      <c r="N102" s="307">
        <f t="shared" si="306"/>
        <v>130</v>
      </c>
      <c r="O102" s="308">
        <v>2330</v>
      </c>
      <c r="P102" s="309">
        <v>340.6</v>
      </c>
      <c r="Q102" s="310">
        <v>74.2</v>
      </c>
      <c r="R102" s="310">
        <v>43.21</v>
      </c>
      <c r="S102" s="310">
        <v>55.4</v>
      </c>
      <c r="T102" s="310">
        <v>5.6660000000000004</v>
      </c>
      <c r="U102" s="311">
        <v>1840</v>
      </c>
      <c r="V102" s="312">
        <f>VLOOKUP($U102,计算辅助页面!$Z$5:$AM$26,COLUMN()-20,0)</f>
        <v>3000</v>
      </c>
      <c r="W102" s="312">
        <f>VLOOKUP($U102,计算辅助页面!$Z$5:$AM$26,COLUMN()-20,0)</f>
        <v>4800</v>
      </c>
      <c r="X102" s="307">
        <f>VLOOKUP($U102,计算辅助页面!$Z$5:$AM$26,COLUMN()-20,0)</f>
        <v>7200</v>
      </c>
      <c r="Y102" s="307">
        <f>VLOOKUP($U102,计算辅助页面!$Z$5:$AM$26,COLUMN()-20,0)</f>
        <v>10400</v>
      </c>
      <c r="Z102" s="313">
        <f>VLOOKUP($U102,计算辅助页面!$Z$5:$AM$26,COLUMN()-20,0)</f>
        <v>14500</v>
      </c>
      <c r="AA102" s="307">
        <f>VLOOKUP($U102,计算辅助页面!$Z$5:$AM$26,COLUMN()-20,0)</f>
        <v>20500</v>
      </c>
      <c r="AB102" s="307">
        <f>VLOOKUP($U102,计算辅助页面!$Z$5:$AM$26,COLUMN()-20,0)</f>
        <v>28500</v>
      </c>
      <c r="AC102" s="307">
        <f>VLOOKUP($U102,计算辅助页面!$Z$5:$AM$26,COLUMN()-20,0)</f>
        <v>40000</v>
      </c>
      <c r="AD102" s="307">
        <f>VLOOKUP($U102,计算辅助页面!$Z$5:$AM$26,COLUMN()-20,0)</f>
        <v>56000</v>
      </c>
      <c r="AE102" s="307" t="str">
        <f>VLOOKUP($U102,计算辅助页面!$Z$5:$AM$26,COLUMN()-20,0)</f>
        <v>×</v>
      </c>
      <c r="AF102" s="307" t="str">
        <f>VLOOKUP($U102,计算辅助页面!$Z$5:$AM$26,COLUMN()-20,0)</f>
        <v>×</v>
      </c>
      <c r="AG102" s="307" t="str">
        <f>VLOOKUP($U102,计算辅助页面!$Z$5:$AM$26,COLUMN()-20,0)</f>
        <v>×</v>
      </c>
      <c r="AH102" s="304">
        <f>VLOOKUP($U102,计算辅助页面!$Z$5:$AM$26,COLUMN()-20,0)</f>
        <v>746960</v>
      </c>
      <c r="AI102" s="314">
        <v>15000</v>
      </c>
      <c r="AJ102" s="315">
        <f>VLOOKUP(D102&amp;E102,计算辅助页面!$V$5:$Y$18,2,0)</f>
        <v>6</v>
      </c>
      <c r="AK102" s="316">
        <f t="shared" si="307"/>
        <v>30000</v>
      </c>
      <c r="AL102" s="316">
        <f>VLOOKUP(D102&amp;E102,计算辅助页面!$V$5:$Y$18,3,0)</f>
        <v>1</v>
      </c>
      <c r="AM102" s="317">
        <f t="shared" si="308"/>
        <v>90000</v>
      </c>
      <c r="AN102" s="317">
        <f>VLOOKUP(D102&amp;E102,计算辅助页面!$V$5:$Y$18,4,0)</f>
        <v>1</v>
      </c>
      <c r="AO102" s="304">
        <f t="shared" si="309"/>
        <v>840000</v>
      </c>
      <c r="AP102" s="318">
        <f t="shared" si="310"/>
        <v>1586960</v>
      </c>
      <c r="AQ102" s="288" t="s">
        <v>566</v>
      </c>
      <c r="AR102" s="289" t="str">
        <f t="shared" si="286"/>
        <v>DB11</v>
      </c>
      <c r="AS102" s="290" t="s">
        <v>596</v>
      </c>
      <c r="AT102" s="291" t="s">
        <v>280</v>
      </c>
      <c r="AU102" s="274" t="s">
        <v>701</v>
      </c>
      <c r="AV102" s="292">
        <v>5</v>
      </c>
      <c r="AW102" s="292">
        <v>354</v>
      </c>
      <c r="AY102" s="292">
        <v>462</v>
      </c>
      <c r="AZ102" s="292" t="s">
        <v>1400</v>
      </c>
      <c r="BK102" s="473" t="str">
        <f t="shared" si="294"/>
        <v/>
      </c>
      <c r="BL102" s="473" t="str">
        <f t="shared" si="295"/>
        <v/>
      </c>
      <c r="BM102" s="473" t="str">
        <f t="shared" si="296"/>
        <v/>
      </c>
      <c r="BN102" s="473" t="str">
        <f t="shared" si="297"/>
        <v/>
      </c>
      <c r="BP102" s="293"/>
      <c r="BQ102" s="293"/>
      <c r="BR102" s="293">
        <v>1</v>
      </c>
      <c r="BS102" s="293">
        <v>1</v>
      </c>
      <c r="BT102" s="293"/>
      <c r="BU102" s="293"/>
      <c r="BV102" s="293"/>
      <c r="BW102" s="293"/>
      <c r="BX102" s="293"/>
      <c r="BY102" s="293"/>
      <c r="BZ102" s="293"/>
      <c r="CA102" s="293"/>
      <c r="CB102" s="293"/>
      <c r="CC102" s="293"/>
      <c r="CD102" s="293"/>
      <c r="CE102" s="293"/>
      <c r="CF102" s="293"/>
      <c r="CG102" s="293"/>
      <c r="CH102" s="293"/>
      <c r="CI102" s="293">
        <v>1</v>
      </c>
      <c r="CJ102" s="294" t="s">
        <v>1127</v>
      </c>
      <c r="CK102" s="294"/>
      <c r="CL102" s="294"/>
      <c r="CM102" s="294"/>
      <c r="CN102" s="294"/>
      <c r="CO102" s="295"/>
      <c r="CP102" s="295"/>
      <c r="CQ102" s="295"/>
      <c r="CR102" s="296">
        <v>322</v>
      </c>
      <c r="CS102" s="297">
        <v>66.7</v>
      </c>
      <c r="CT102" s="297">
        <v>38.03</v>
      </c>
      <c r="CU102" s="297">
        <v>43.92</v>
      </c>
      <c r="CV102" s="297">
        <f t="shared" si="383"/>
        <v>18.600000000000023</v>
      </c>
      <c r="CW102" s="297">
        <f t="shared" si="383"/>
        <v>7.5</v>
      </c>
      <c r="CX102" s="297">
        <f t="shared" si="383"/>
        <v>5.18</v>
      </c>
      <c r="CY102" s="297">
        <f t="shared" si="383"/>
        <v>11.479999999999997</v>
      </c>
      <c r="CZ102" s="297">
        <f>SUM(CV102:CY102)</f>
        <v>42.760000000000019</v>
      </c>
      <c r="DA102" s="297">
        <f>0.32*(P102-CR102)+1.75*(Q102-CS102)+1.13*(R102-CT102)+1.28*(S102-CU102)</f>
        <v>39.6248</v>
      </c>
      <c r="DB102" s="295" t="s">
        <v>1773</v>
      </c>
      <c r="DC102" s="295">
        <v>3</v>
      </c>
      <c r="DD102" s="295"/>
      <c r="DE102" s="295"/>
    </row>
    <row r="103" spans="1:109" ht="21" customHeight="1">
      <c r="A103" s="268">
        <v>101</v>
      </c>
      <c r="B103" s="300" t="s">
        <v>25</v>
      </c>
      <c r="C103" s="301" t="s">
        <v>748</v>
      </c>
      <c r="D103" s="302" t="s">
        <v>7</v>
      </c>
      <c r="E103" s="303" t="s">
        <v>45</v>
      </c>
      <c r="F103" s="304">
        <f>9-LEN(E103)-LEN(SUBSTITUTE(E103,"★",""))</f>
        <v>5</v>
      </c>
      <c r="G103" s="305" t="s">
        <v>67</v>
      </c>
      <c r="H103" s="306">
        <v>30</v>
      </c>
      <c r="I103" s="306">
        <v>18</v>
      </c>
      <c r="J103" s="306">
        <v>24</v>
      </c>
      <c r="K103" s="306">
        <v>36</v>
      </c>
      <c r="L103" s="306" t="s">
        <v>59</v>
      </c>
      <c r="M103" s="306" t="s">
        <v>59</v>
      </c>
      <c r="N103" s="307">
        <f t="shared" si="306"/>
        <v>108</v>
      </c>
      <c r="O103" s="308">
        <v>2500</v>
      </c>
      <c r="P103" s="309">
        <v>341</v>
      </c>
      <c r="Q103" s="310">
        <v>75.55</v>
      </c>
      <c r="R103" s="310">
        <v>49.28</v>
      </c>
      <c r="S103" s="310">
        <v>50.12</v>
      </c>
      <c r="T103" s="310">
        <v>5.1660000000000004</v>
      </c>
      <c r="U103" s="311">
        <v>2880</v>
      </c>
      <c r="V103" s="312">
        <f>VLOOKUP($U103,计算辅助页面!$Z$5:$AM$26,COLUMN()-20,0)</f>
        <v>4700</v>
      </c>
      <c r="W103" s="312">
        <f>VLOOKUP($U103,计算辅助页面!$Z$5:$AM$26,COLUMN()-20,0)</f>
        <v>7500</v>
      </c>
      <c r="X103" s="307">
        <f>VLOOKUP($U103,计算辅助页面!$Z$5:$AM$26,COLUMN()-20,0)</f>
        <v>11300</v>
      </c>
      <c r="Y103" s="307">
        <f>VLOOKUP($U103,计算辅助页面!$Z$5:$AM$26,COLUMN()-20,0)</f>
        <v>16300</v>
      </c>
      <c r="Z103" s="313">
        <f>VLOOKUP($U103,计算辅助页面!$Z$5:$AM$26,COLUMN()-20,0)</f>
        <v>23000</v>
      </c>
      <c r="AA103" s="307">
        <f>VLOOKUP($U103,计算辅助页面!$Z$5:$AM$26,COLUMN()-20,0)</f>
        <v>32000</v>
      </c>
      <c r="AB103" s="307">
        <f>VLOOKUP($U103,计算辅助页面!$Z$5:$AM$26,COLUMN()-20,0)</f>
        <v>44500</v>
      </c>
      <c r="AC103" s="307">
        <f>VLOOKUP($U103,计算辅助页面!$Z$5:$AM$26,COLUMN()-20,0)</f>
        <v>62500</v>
      </c>
      <c r="AD103" s="307">
        <f>VLOOKUP($U103,计算辅助页面!$Z$5:$AM$26,COLUMN()-20,0)</f>
        <v>87500</v>
      </c>
      <c r="AE103" s="307">
        <f>VLOOKUP($U103,计算辅助页面!$Z$5:$AM$26,COLUMN()-20,0)</f>
        <v>122000</v>
      </c>
      <c r="AF103" s="307" t="str">
        <f>VLOOKUP($U103,计算辅助页面!$Z$5:$AM$26,COLUMN()-20,0)</f>
        <v>×</v>
      </c>
      <c r="AG103" s="307" t="str">
        <f>VLOOKUP($U103,计算辅助页面!$Z$5:$AM$26,COLUMN()-20,0)</f>
        <v>×</v>
      </c>
      <c r="AH103" s="304">
        <f>VLOOKUP($U103,计算辅助页面!$Z$5:$AM$26,COLUMN()-20,0)</f>
        <v>1656720</v>
      </c>
      <c r="AI103" s="314">
        <v>20000</v>
      </c>
      <c r="AJ103" s="315">
        <f>VLOOKUP(D103&amp;E103,计算辅助页面!$V$5:$Y$18,2,0)</f>
        <v>6</v>
      </c>
      <c r="AK103" s="316">
        <f t="shared" si="307"/>
        <v>40000</v>
      </c>
      <c r="AL103" s="316">
        <f>VLOOKUP(D103&amp;E103,计算辅助页面!$V$5:$Y$18,3,0)</f>
        <v>4</v>
      </c>
      <c r="AM103" s="317">
        <f t="shared" si="308"/>
        <v>120000</v>
      </c>
      <c r="AN103" s="317">
        <f>VLOOKUP(D103&amp;E103,计算辅助页面!$V$5:$Y$18,4,0)</f>
        <v>2</v>
      </c>
      <c r="AO103" s="304">
        <f t="shared" si="309"/>
        <v>2080000</v>
      </c>
      <c r="AP103" s="318">
        <f t="shared" si="310"/>
        <v>3736720</v>
      </c>
      <c r="AQ103" s="288" t="s">
        <v>592</v>
      </c>
      <c r="AR103" s="289" t="str">
        <f t="shared" si="286"/>
        <v>F-type SVR</v>
      </c>
      <c r="AS103" s="290" t="s">
        <v>596</v>
      </c>
      <c r="AT103" s="291" t="s">
        <v>631</v>
      </c>
      <c r="AU103" s="328" t="s">
        <v>702</v>
      </c>
      <c r="AV103" s="292">
        <v>5</v>
      </c>
      <c r="AW103" s="292">
        <v>355</v>
      </c>
      <c r="AY103" s="292">
        <v>462</v>
      </c>
      <c r="AZ103" s="292" t="s">
        <v>1400</v>
      </c>
      <c r="BA103" s="477">
        <v>123</v>
      </c>
      <c r="BB103" s="476">
        <v>2.2000000000000002</v>
      </c>
      <c r="BC103" s="472">
        <v>1.05</v>
      </c>
      <c r="BD103" s="472">
        <v>0.7</v>
      </c>
      <c r="BE103" s="472">
        <v>0</v>
      </c>
      <c r="BF103" s="474">
        <f>BA103+O103</f>
        <v>2623</v>
      </c>
      <c r="BG103" s="476">
        <f t="shared" ref="BG103" si="384">BB103+P103</f>
        <v>343.2</v>
      </c>
      <c r="BH103" s="480">
        <f t="shared" ref="BH103" si="385">BC103+Q103</f>
        <v>76.599999999999994</v>
      </c>
      <c r="BI103" s="480">
        <f t="shared" ref="BI103" si="386">BD103+R103</f>
        <v>49.980000000000004</v>
      </c>
      <c r="BJ103" s="480">
        <f t="shared" ref="BJ103" si="387">BE103+S103</f>
        <v>50.12</v>
      </c>
      <c r="BK103" s="473">
        <f t="shared" si="294"/>
        <v>2.1999999999999886</v>
      </c>
      <c r="BL103" s="473">
        <f t="shared" si="295"/>
        <v>1.0499999999999972</v>
      </c>
      <c r="BM103" s="473">
        <f t="shared" si="296"/>
        <v>0.70000000000000284</v>
      </c>
      <c r="BN103" s="473">
        <f t="shared" si="297"/>
        <v>0</v>
      </c>
      <c r="BO103" s="483">
        <v>7</v>
      </c>
      <c r="BP103" s="293"/>
      <c r="BQ103" s="293"/>
      <c r="BR103" s="293">
        <v>1</v>
      </c>
      <c r="BS103" s="293">
        <v>1</v>
      </c>
      <c r="BT103" s="293"/>
      <c r="BU103" s="293">
        <v>1</v>
      </c>
      <c r="BV103" s="293"/>
      <c r="BW103" s="293"/>
      <c r="BX103" s="293"/>
      <c r="BY103" s="293"/>
      <c r="BZ103" s="293"/>
      <c r="CA103" s="293"/>
      <c r="CB103" s="293"/>
      <c r="CC103" s="293"/>
      <c r="CD103" s="293"/>
      <c r="CE103" s="293"/>
      <c r="CF103" s="293"/>
      <c r="CG103" s="293"/>
      <c r="CH103" s="293"/>
      <c r="CI103" s="293">
        <v>1</v>
      </c>
      <c r="CJ103" s="294" t="s">
        <v>26</v>
      </c>
      <c r="CK103" s="294"/>
      <c r="CL103" s="294"/>
      <c r="CM103" s="294"/>
      <c r="CN103" s="294"/>
      <c r="CO103" s="295"/>
      <c r="CP103" s="295"/>
      <c r="CQ103" s="295"/>
      <c r="CR103" s="296">
        <v>322</v>
      </c>
      <c r="CS103" s="297">
        <v>66.7</v>
      </c>
      <c r="CT103" s="297">
        <v>43.33</v>
      </c>
      <c r="CU103" s="297">
        <v>34.31</v>
      </c>
      <c r="CV103" s="297">
        <f t="shared" si="383"/>
        <v>19</v>
      </c>
      <c r="CW103" s="297">
        <f t="shared" si="383"/>
        <v>8.8499999999999943</v>
      </c>
      <c r="CX103" s="297">
        <f t="shared" si="383"/>
        <v>5.9500000000000028</v>
      </c>
      <c r="CY103" s="297">
        <f t="shared" si="383"/>
        <v>15.809999999999995</v>
      </c>
      <c r="CZ103" s="297">
        <f>SUM(CV103:CY103)</f>
        <v>49.609999999999992</v>
      </c>
      <c r="DA103" s="297">
        <f>0.32*(P103-CR103)+1.75*(Q103-CS103)+1.13*(R103-CT103)+1.28*(S103-CU103)</f>
        <v>48.527799999999985</v>
      </c>
      <c r="DB103" s="295"/>
      <c r="DC103" s="295"/>
      <c r="DD103" s="295"/>
      <c r="DE103" s="295"/>
    </row>
    <row r="104" spans="1:109" ht="21" customHeight="1" thickBot="1">
      <c r="A104" s="299">
        <v>102</v>
      </c>
      <c r="B104" s="319" t="s">
        <v>1242</v>
      </c>
      <c r="C104" s="301" t="s">
        <v>1243</v>
      </c>
      <c r="D104" s="302" t="s">
        <v>7</v>
      </c>
      <c r="E104" s="303" t="s">
        <v>45</v>
      </c>
      <c r="F104" s="327"/>
      <c r="G104" s="328"/>
      <c r="H104" s="320">
        <v>55</v>
      </c>
      <c r="I104" s="320">
        <v>35</v>
      </c>
      <c r="J104" s="320">
        <v>44</v>
      </c>
      <c r="K104" s="320">
        <v>54</v>
      </c>
      <c r="L104" s="306" t="s">
        <v>59</v>
      </c>
      <c r="M104" s="306" t="s">
        <v>59</v>
      </c>
      <c r="N104" s="307">
        <f t="shared" si="306"/>
        <v>188</v>
      </c>
      <c r="O104" s="321">
        <v>2576</v>
      </c>
      <c r="P104" s="322">
        <v>338.9</v>
      </c>
      <c r="Q104" s="323">
        <v>73.849999999999994</v>
      </c>
      <c r="R104" s="323">
        <v>43.52</v>
      </c>
      <c r="S104" s="323">
        <v>61.42</v>
      </c>
      <c r="T104" s="323"/>
      <c r="U104" s="324">
        <v>5750</v>
      </c>
      <c r="V104" s="325">
        <f>VLOOKUP($U104,计算辅助页面!$Z$5:$AM$26,COLUMN()-20,0)</f>
        <v>9400</v>
      </c>
      <c r="W104" s="325">
        <f>VLOOKUP($U104,计算辅助页面!$Z$5:$AM$26,COLUMN()-20,0)</f>
        <v>15000</v>
      </c>
      <c r="X104" s="333">
        <f>VLOOKUP($U104,计算辅助页面!$Z$5:$AM$26,COLUMN()-20,0)</f>
        <v>22500</v>
      </c>
      <c r="Y104" s="333">
        <f>VLOOKUP($U104,计算辅助页面!$Z$5:$AM$26,COLUMN()-20,0)</f>
        <v>32500</v>
      </c>
      <c r="Z104" s="420">
        <f>VLOOKUP($U104,计算辅助页面!$Z$5:$AM$26,COLUMN()-20,0)</f>
        <v>45500</v>
      </c>
      <c r="AA104" s="333">
        <f>VLOOKUP($U104,计算辅助页面!$Z$5:$AM$26,COLUMN()-20,0)</f>
        <v>63500</v>
      </c>
      <c r="AB104" s="333">
        <f>VLOOKUP($U104,计算辅助页面!$Z$5:$AM$26,COLUMN()-20,0)</f>
        <v>89000</v>
      </c>
      <c r="AC104" s="333">
        <f>VLOOKUP($U104,计算辅助页面!$Z$5:$AM$26,COLUMN()-20,0)</f>
        <v>125000</v>
      </c>
      <c r="AD104" s="333">
        <f>VLOOKUP($U104,计算辅助页面!$Z$5:$AM$26,COLUMN()-20,0)</f>
        <v>175000</v>
      </c>
      <c r="AE104" s="333">
        <f>VLOOKUP($U104,计算辅助页面!$Z$5:$AM$26,COLUMN()-20,0)</f>
        <v>245000</v>
      </c>
      <c r="AF104" s="307" t="str">
        <f>VLOOKUP($U104,计算辅助页面!$Z$5:$AM$26,COLUMN()-20,0)</f>
        <v>×</v>
      </c>
      <c r="AG104" s="307" t="str">
        <f>VLOOKUP($U104,计算辅助页面!$Z$5:$AM$26,COLUMN()-20,0)</f>
        <v>×</v>
      </c>
      <c r="AH104" s="304">
        <f>VLOOKUP($U104,计算辅助页面!$Z$5:$AM$26,COLUMN()-20,0)</f>
        <v>3312600</v>
      </c>
      <c r="AI104" s="326">
        <v>40000</v>
      </c>
      <c r="AJ104" s="315">
        <f>VLOOKUP(D104&amp;E104,计算辅助页面!$V$5:$Y$18,2,0)</f>
        <v>6</v>
      </c>
      <c r="AK104" s="336">
        <f t="shared" si="307"/>
        <v>80000</v>
      </c>
      <c r="AL104" s="316">
        <f>VLOOKUP(D104&amp;E104,计算辅助页面!$V$5:$Y$18,3,0)</f>
        <v>4</v>
      </c>
      <c r="AM104" s="337">
        <f t="shared" si="308"/>
        <v>240000</v>
      </c>
      <c r="AN104" s="317">
        <f>VLOOKUP(D104&amp;E104,计算辅助页面!$V$5:$Y$18,4,0)</f>
        <v>2</v>
      </c>
      <c r="AO104" s="304">
        <f t="shared" si="309"/>
        <v>4160000</v>
      </c>
      <c r="AP104" s="318">
        <f t="shared" si="310"/>
        <v>7472600</v>
      </c>
      <c r="AQ104" s="288" t="s">
        <v>567</v>
      </c>
      <c r="AR104" s="289" t="str">
        <f t="shared" si="286"/>
        <v>F50</v>
      </c>
      <c r="AS104" s="290" t="s">
        <v>1240</v>
      </c>
      <c r="AT104" s="291" t="s">
        <v>1244</v>
      </c>
      <c r="AU104" s="335" t="s">
        <v>702</v>
      </c>
      <c r="AW104" s="292">
        <v>353</v>
      </c>
      <c r="AY104" s="292">
        <v>459</v>
      </c>
      <c r="AZ104" s="292" t="s">
        <v>1059</v>
      </c>
      <c r="BA104" s="477">
        <v>126</v>
      </c>
      <c r="BB104" s="476">
        <v>1.6</v>
      </c>
      <c r="BC104" s="472">
        <v>0.95</v>
      </c>
      <c r="BD104" s="472">
        <v>0.92</v>
      </c>
      <c r="BE104" s="472">
        <v>2.2599999999999998</v>
      </c>
      <c r="BF104" s="474">
        <f>BA104+O104</f>
        <v>2702</v>
      </c>
      <c r="BG104" s="476">
        <f t="shared" ref="BG104" si="388">BB104+P104</f>
        <v>340.5</v>
      </c>
      <c r="BH104" s="480">
        <f t="shared" ref="BH104" si="389">BC104+Q104</f>
        <v>74.8</v>
      </c>
      <c r="BI104" s="480">
        <f t="shared" ref="BI104" si="390">BD104+R104</f>
        <v>44.440000000000005</v>
      </c>
      <c r="BJ104" s="480">
        <f t="shared" ref="BJ104" si="391">BE104+S104</f>
        <v>63.68</v>
      </c>
      <c r="BK104" s="473">
        <f t="shared" si="294"/>
        <v>1.6000000000000227</v>
      </c>
      <c r="BL104" s="473">
        <f t="shared" si="295"/>
        <v>0.95000000000000284</v>
      </c>
      <c r="BM104" s="473">
        <f t="shared" si="296"/>
        <v>0.92000000000000171</v>
      </c>
      <c r="BN104" s="473">
        <f t="shared" si="297"/>
        <v>2.259999999999998</v>
      </c>
      <c r="BO104" s="483">
        <v>5</v>
      </c>
      <c r="BP104" s="293"/>
      <c r="BQ104" s="293"/>
      <c r="BR104" s="293"/>
      <c r="BS104" s="293"/>
      <c r="BT104" s="293"/>
      <c r="BU104" s="293"/>
      <c r="BV104" s="293">
        <v>1</v>
      </c>
      <c r="BW104" s="293"/>
      <c r="BX104" s="293"/>
      <c r="BY104" s="293"/>
      <c r="BZ104" s="293"/>
      <c r="CA104" s="293"/>
      <c r="CB104" s="293"/>
      <c r="CC104" s="293"/>
      <c r="CD104" s="293"/>
      <c r="CE104" s="293"/>
      <c r="CF104" s="293"/>
      <c r="CG104" s="293"/>
      <c r="CH104" s="293"/>
      <c r="CI104" s="293"/>
      <c r="CJ104" s="294" t="s">
        <v>831</v>
      </c>
      <c r="CK104" s="294"/>
      <c r="CL104" s="294"/>
      <c r="CM104" s="294"/>
      <c r="CN104" s="294"/>
      <c r="CO104" s="295"/>
      <c r="CP104" s="295"/>
      <c r="CQ104" s="295"/>
      <c r="CR104" s="296"/>
      <c r="CS104" s="297"/>
      <c r="CT104" s="297"/>
      <c r="CU104" s="297"/>
      <c r="CV104" s="297"/>
      <c r="CW104" s="297"/>
      <c r="CX104" s="297"/>
      <c r="CY104" s="297"/>
      <c r="CZ104" s="297"/>
      <c r="DA104" s="297"/>
      <c r="DB104" s="295" t="s">
        <v>1773</v>
      </c>
      <c r="DC104" s="295">
        <v>3</v>
      </c>
      <c r="DD104" s="295"/>
      <c r="DE104" s="295"/>
    </row>
    <row r="105" spans="1:109" ht="21" customHeight="1">
      <c r="A105" s="268">
        <v>103</v>
      </c>
      <c r="B105" s="300" t="s">
        <v>27</v>
      </c>
      <c r="C105" s="301" t="s">
        <v>1746</v>
      </c>
      <c r="D105" s="302" t="s">
        <v>7</v>
      </c>
      <c r="E105" s="303" t="s">
        <v>44</v>
      </c>
      <c r="F105" s="304">
        <f>9-LEN(E105)-LEN(SUBSTITUTE(E105,"★",""))</f>
        <v>6</v>
      </c>
      <c r="G105" s="305" t="s">
        <v>64</v>
      </c>
      <c r="H105" s="306">
        <v>40</v>
      </c>
      <c r="I105" s="306">
        <v>30</v>
      </c>
      <c r="J105" s="306">
        <v>70</v>
      </c>
      <c r="K105" s="306" t="s">
        <v>59</v>
      </c>
      <c r="L105" s="306" t="s">
        <v>59</v>
      </c>
      <c r="M105" s="306" t="s">
        <v>59</v>
      </c>
      <c r="N105" s="307">
        <f t="shared" si="306"/>
        <v>140</v>
      </c>
      <c r="O105" s="308">
        <v>2633</v>
      </c>
      <c r="P105" s="309">
        <v>329.7</v>
      </c>
      <c r="Q105" s="310">
        <v>80.209999999999994</v>
      </c>
      <c r="R105" s="310">
        <v>45.2</v>
      </c>
      <c r="S105" s="310">
        <v>56.71</v>
      </c>
      <c r="T105" s="310">
        <v>5.9659999999999993</v>
      </c>
      <c r="U105" s="311">
        <v>1840</v>
      </c>
      <c r="V105" s="312">
        <f>VLOOKUP($U105,计算辅助页面!$Z$5:$AM$26,COLUMN()-20,0)</f>
        <v>3000</v>
      </c>
      <c r="W105" s="312">
        <f>VLOOKUP($U105,计算辅助页面!$Z$5:$AM$26,COLUMN()-20,0)</f>
        <v>4800</v>
      </c>
      <c r="X105" s="307">
        <f>VLOOKUP($U105,计算辅助页面!$Z$5:$AM$26,COLUMN()-20,0)</f>
        <v>7200</v>
      </c>
      <c r="Y105" s="307">
        <f>VLOOKUP($U105,计算辅助页面!$Z$5:$AM$26,COLUMN()-20,0)</f>
        <v>10400</v>
      </c>
      <c r="Z105" s="313">
        <f>VLOOKUP($U105,计算辅助页面!$Z$5:$AM$26,COLUMN()-20,0)</f>
        <v>14500</v>
      </c>
      <c r="AA105" s="307">
        <f>VLOOKUP($U105,计算辅助页面!$Z$5:$AM$26,COLUMN()-20,0)</f>
        <v>20500</v>
      </c>
      <c r="AB105" s="307">
        <f>VLOOKUP($U105,计算辅助页面!$Z$5:$AM$26,COLUMN()-20,0)</f>
        <v>28500</v>
      </c>
      <c r="AC105" s="307">
        <f>VLOOKUP($U105,计算辅助页面!$Z$5:$AM$26,COLUMN()-20,0)</f>
        <v>40000</v>
      </c>
      <c r="AD105" s="307">
        <f>VLOOKUP($U105,计算辅助页面!$Z$5:$AM$26,COLUMN()-20,0)</f>
        <v>56000</v>
      </c>
      <c r="AE105" s="307" t="str">
        <f>VLOOKUP($U105,计算辅助页面!$Z$5:$AM$26,COLUMN()-20,0)</f>
        <v>×</v>
      </c>
      <c r="AF105" s="307" t="str">
        <f>VLOOKUP($U105,计算辅助页面!$Z$5:$AM$26,COLUMN()-20,0)</f>
        <v>×</v>
      </c>
      <c r="AG105" s="307" t="str">
        <f>VLOOKUP($U105,计算辅助页面!$Z$5:$AM$26,COLUMN()-20,0)</f>
        <v>×</v>
      </c>
      <c r="AH105" s="304">
        <f>VLOOKUP($U105,计算辅助页面!$Z$5:$AM$26,COLUMN()-20,0)</f>
        <v>746960</v>
      </c>
      <c r="AI105" s="314">
        <v>15000</v>
      </c>
      <c r="AJ105" s="315">
        <f>VLOOKUP(D105&amp;E105,计算辅助页面!$V$5:$Y$18,2,0)</f>
        <v>6</v>
      </c>
      <c r="AK105" s="316">
        <f t="shared" si="307"/>
        <v>30000</v>
      </c>
      <c r="AL105" s="316">
        <f>VLOOKUP(D105&amp;E105,计算辅助页面!$V$5:$Y$18,3,0)</f>
        <v>1</v>
      </c>
      <c r="AM105" s="317">
        <f t="shared" si="308"/>
        <v>90000</v>
      </c>
      <c r="AN105" s="317">
        <f>VLOOKUP(D105&amp;E105,计算辅助页面!$V$5:$Y$18,4,0)</f>
        <v>1</v>
      </c>
      <c r="AO105" s="304">
        <f t="shared" si="309"/>
        <v>840000</v>
      </c>
      <c r="AP105" s="318">
        <f t="shared" si="310"/>
        <v>1586960</v>
      </c>
      <c r="AQ105" s="288" t="s">
        <v>1009</v>
      </c>
      <c r="AR105" s="289" t="str">
        <f t="shared" si="286"/>
        <v>W70</v>
      </c>
      <c r="AS105" s="290" t="s">
        <v>596</v>
      </c>
      <c r="AT105" s="291" t="s">
        <v>282</v>
      </c>
      <c r="AU105" s="274" t="s">
        <v>701</v>
      </c>
      <c r="AV105" s="292">
        <v>6</v>
      </c>
      <c r="AW105" s="292">
        <v>342</v>
      </c>
      <c r="AY105" s="292">
        <v>441</v>
      </c>
      <c r="AZ105" s="292" t="s">
        <v>1400</v>
      </c>
      <c r="BK105" s="473" t="str">
        <f t="shared" si="294"/>
        <v/>
      </c>
      <c r="BL105" s="473" t="str">
        <f t="shared" si="295"/>
        <v/>
      </c>
      <c r="BM105" s="473" t="str">
        <f t="shared" si="296"/>
        <v/>
      </c>
      <c r="BN105" s="473" t="str">
        <f t="shared" si="297"/>
        <v/>
      </c>
      <c r="BP105" s="293"/>
      <c r="BQ105" s="293"/>
      <c r="BR105" s="293">
        <v>1</v>
      </c>
      <c r="BS105" s="293">
        <v>1</v>
      </c>
      <c r="BT105" s="293"/>
      <c r="BU105" s="293"/>
      <c r="BV105" s="293"/>
      <c r="BW105" s="293"/>
      <c r="BX105" s="293"/>
      <c r="BY105" s="293"/>
      <c r="BZ105" s="293"/>
      <c r="CA105" s="293"/>
      <c r="CB105" s="293"/>
      <c r="CC105" s="293"/>
      <c r="CD105" s="293"/>
      <c r="CE105" s="293"/>
      <c r="CF105" s="293"/>
      <c r="CG105" s="293"/>
      <c r="CH105" s="293"/>
      <c r="CI105" s="293">
        <v>1</v>
      </c>
      <c r="CJ105" s="294" t="s">
        <v>1048</v>
      </c>
      <c r="CK105" s="294"/>
      <c r="CL105" s="294"/>
      <c r="CM105" s="294"/>
      <c r="CN105" s="294"/>
      <c r="CO105" s="295"/>
      <c r="CP105" s="295"/>
      <c r="CQ105" s="295"/>
      <c r="CR105" s="296">
        <v>313</v>
      </c>
      <c r="CS105" s="297">
        <v>73.900000000000006</v>
      </c>
      <c r="CT105" s="297">
        <v>40.46</v>
      </c>
      <c r="CU105" s="297">
        <v>43.05</v>
      </c>
      <c r="CV105" s="297">
        <f t="shared" ref="CV105:CY110" si="392">P105-CR105</f>
        <v>16.699999999999989</v>
      </c>
      <c r="CW105" s="297">
        <f t="shared" si="392"/>
        <v>6.3099999999999881</v>
      </c>
      <c r="CX105" s="297">
        <f t="shared" si="392"/>
        <v>4.740000000000002</v>
      </c>
      <c r="CY105" s="297">
        <f t="shared" si="392"/>
        <v>13.660000000000004</v>
      </c>
      <c r="CZ105" s="297">
        <f>SUM(CV105:CY105)</f>
        <v>41.409999999999982</v>
      </c>
      <c r="DA105" s="297">
        <f>0.32*(P105-CR105)+1.75*(Q105-CS105)+1.13*(R105-CT105)+1.28*(S105-CU105)</f>
        <v>39.227499999999978</v>
      </c>
      <c r="DB105" s="295" t="s">
        <v>1773</v>
      </c>
      <c r="DC105" s="295">
        <v>3</v>
      </c>
      <c r="DD105" s="295"/>
      <c r="DE105" s="295"/>
    </row>
    <row r="106" spans="1:109" ht="21" customHeight="1" thickBot="1">
      <c r="A106" s="299">
        <v>104</v>
      </c>
      <c r="B106" s="319" t="s">
        <v>442</v>
      </c>
      <c r="C106" s="301" t="s">
        <v>749</v>
      </c>
      <c r="D106" s="302" t="s">
        <v>7</v>
      </c>
      <c r="E106" s="303" t="s">
        <v>45</v>
      </c>
      <c r="F106" s="304">
        <f>9-LEN(E106)-LEN(SUBSTITUTE(E106,"★",""))</f>
        <v>5</v>
      </c>
      <c r="G106" s="305" t="s">
        <v>67</v>
      </c>
      <c r="H106" s="320">
        <v>55</v>
      </c>
      <c r="I106" s="320">
        <v>35</v>
      </c>
      <c r="J106" s="320">
        <v>44</v>
      </c>
      <c r="K106" s="320">
        <v>54</v>
      </c>
      <c r="L106" s="306" t="s">
        <v>59</v>
      </c>
      <c r="M106" s="306" t="s">
        <v>59</v>
      </c>
      <c r="N106" s="307">
        <f t="shared" si="306"/>
        <v>188</v>
      </c>
      <c r="O106" s="321">
        <v>2735</v>
      </c>
      <c r="P106" s="322">
        <v>329.8</v>
      </c>
      <c r="Q106" s="323">
        <v>75.150000000000006</v>
      </c>
      <c r="R106" s="323">
        <v>53.7</v>
      </c>
      <c r="S106" s="323">
        <v>68.88</v>
      </c>
      <c r="T106" s="421">
        <v>7.95</v>
      </c>
      <c r="U106" s="324">
        <v>5750</v>
      </c>
      <c r="V106" s="325">
        <f>VLOOKUP($U106,计算辅助页面!$Z$5:$AM$26,COLUMN()-20,0)</f>
        <v>9400</v>
      </c>
      <c r="W106" s="325">
        <f>VLOOKUP($U106,计算辅助页面!$Z$5:$AM$26,COLUMN()-20,0)</f>
        <v>15000</v>
      </c>
      <c r="X106" s="333">
        <f>VLOOKUP($U106,计算辅助页面!$Z$5:$AM$26,COLUMN()-20,0)</f>
        <v>22500</v>
      </c>
      <c r="Y106" s="333">
        <f>VLOOKUP($U106,计算辅助页面!$Z$5:$AM$26,COLUMN()-20,0)</f>
        <v>32500</v>
      </c>
      <c r="Z106" s="420">
        <f>VLOOKUP($U106,计算辅助页面!$Z$5:$AM$26,COLUMN()-20,0)</f>
        <v>45500</v>
      </c>
      <c r="AA106" s="333">
        <f>VLOOKUP($U106,计算辅助页面!$Z$5:$AM$26,COLUMN()-20,0)</f>
        <v>63500</v>
      </c>
      <c r="AB106" s="333">
        <f>VLOOKUP($U106,计算辅助页面!$Z$5:$AM$26,COLUMN()-20,0)</f>
        <v>89000</v>
      </c>
      <c r="AC106" s="333">
        <f>VLOOKUP($U106,计算辅助页面!$Z$5:$AM$26,COLUMN()-20,0)</f>
        <v>125000</v>
      </c>
      <c r="AD106" s="333">
        <f>VLOOKUP($U106,计算辅助页面!$Z$5:$AM$26,COLUMN()-20,0)</f>
        <v>175000</v>
      </c>
      <c r="AE106" s="333">
        <f>VLOOKUP($U106,计算辅助页面!$Z$5:$AM$26,COLUMN()-20,0)</f>
        <v>245000</v>
      </c>
      <c r="AF106" s="307" t="str">
        <f>VLOOKUP($U106,计算辅助页面!$Z$5:$AM$26,COLUMN()-20,0)</f>
        <v>×</v>
      </c>
      <c r="AG106" s="307" t="str">
        <f>VLOOKUP($U106,计算辅助页面!$Z$5:$AM$26,COLUMN()-20,0)</f>
        <v>×</v>
      </c>
      <c r="AH106" s="304">
        <f>VLOOKUP($U106,计算辅助页面!$Z$5:$AM$26,COLUMN()-20,0)</f>
        <v>3312600</v>
      </c>
      <c r="AI106" s="326">
        <v>40000</v>
      </c>
      <c r="AJ106" s="315">
        <f>VLOOKUP(D106&amp;E106,计算辅助页面!$V$5:$Y$18,2,0)</f>
        <v>6</v>
      </c>
      <c r="AK106" s="336">
        <f t="shared" si="307"/>
        <v>80000</v>
      </c>
      <c r="AL106" s="316">
        <f>VLOOKUP(D106&amp;E106,计算辅助页面!$V$5:$Y$18,3,0)</f>
        <v>4</v>
      </c>
      <c r="AM106" s="337">
        <f t="shared" si="308"/>
        <v>240000</v>
      </c>
      <c r="AN106" s="317">
        <f>VLOOKUP(D106&amp;E106,计算辅助页面!$V$5:$Y$18,4,0)</f>
        <v>2</v>
      </c>
      <c r="AO106" s="304">
        <f t="shared" si="309"/>
        <v>4160000</v>
      </c>
      <c r="AP106" s="318">
        <f t="shared" si="310"/>
        <v>7472600</v>
      </c>
      <c r="AQ106" s="288" t="s">
        <v>561</v>
      </c>
      <c r="AR106" s="289" t="str">
        <f t="shared" si="286"/>
        <v>911 GT1 Evolution</v>
      </c>
      <c r="AS106" s="290" t="s">
        <v>914</v>
      </c>
      <c r="AT106" s="291" t="s">
        <v>622</v>
      </c>
      <c r="AU106" s="328" t="s">
        <v>702</v>
      </c>
      <c r="AV106" s="292">
        <v>44</v>
      </c>
      <c r="AW106" s="292">
        <v>343</v>
      </c>
      <c r="AY106" s="292">
        <v>443</v>
      </c>
      <c r="AZ106" s="292" t="s">
        <v>1124</v>
      </c>
      <c r="BA106" s="477">
        <v>131</v>
      </c>
      <c r="BB106" s="476">
        <v>2.2999999999999998</v>
      </c>
      <c r="BC106" s="472">
        <v>1</v>
      </c>
      <c r="BD106" s="472">
        <v>1.01</v>
      </c>
      <c r="BE106" s="472">
        <v>1.54</v>
      </c>
      <c r="BF106" s="474">
        <f>BA106+O106</f>
        <v>2866</v>
      </c>
      <c r="BG106" s="476">
        <f t="shared" ref="BG106" si="393">BB106+P106</f>
        <v>332.1</v>
      </c>
      <c r="BH106" s="480">
        <f t="shared" ref="BH106" si="394">BC106+Q106</f>
        <v>76.150000000000006</v>
      </c>
      <c r="BI106" s="480">
        <f t="shared" ref="BI106" si="395">BD106+R106</f>
        <v>54.71</v>
      </c>
      <c r="BJ106" s="480">
        <f t="shared" ref="BJ106" si="396">BE106+S106</f>
        <v>70.42</v>
      </c>
      <c r="BK106" s="473">
        <f t="shared" si="294"/>
        <v>2.3000000000000114</v>
      </c>
      <c r="BL106" s="473">
        <f t="shared" si="295"/>
        <v>1</v>
      </c>
      <c r="BM106" s="473">
        <f t="shared" si="296"/>
        <v>1.009999999999998</v>
      </c>
      <c r="BN106" s="473">
        <f t="shared" si="297"/>
        <v>1.5400000000000063</v>
      </c>
      <c r="BO106" s="483">
        <v>4</v>
      </c>
      <c r="BP106" s="293"/>
      <c r="BQ106" s="293"/>
      <c r="BR106" s="293"/>
      <c r="BS106" s="293"/>
      <c r="BT106" s="293"/>
      <c r="BU106" s="293">
        <v>1</v>
      </c>
      <c r="BV106" s="293"/>
      <c r="BW106" s="293"/>
      <c r="BX106" s="293"/>
      <c r="BY106" s="293"/>
      <c r="BZ106" s="293"/>
      <c r="CA106" s="293"/>
      <c r="CB106" s="293"/>
      <c r="CC106" s="293"/>
      <c r="CD106" s="293"/>
      <c r="CE106" s="293"/>
      <c r="CF106" s="293"/>
      <c r="CG106" s="293"/>
      <c r="CH106" s="293"/>
      <c r="CI106" s="293"/>
      <c r="CJ106" s="294" t="s">
        <v>1234</v>
      </c>
      <c r="CK106" s="294"/>
      <c r="CL106" s="294"/>
      <c r="CM106" s="294"/>
      <c r="CN106" s="294"/>
      <c r="CO106" s="295"/>
      <c r="CP106" s="295"/>
      <c r="CQ106" s="295"/>
      <c r="CR106" s="296">
        <v>310</v>
      </c>
      <c r="CS106" s="297">
        <v>66.7</v>
      </c>
      <c r="CT106" s="297">
        <v>45.1</v>
      </c>
      <c r="CU106" s="297">
        <v>55.86</v>
      </c>
      <c r="CV106" s="297">
        <f t="shared" si="392"/>
        <v>19.800000000000011</v>
      </c>
      <c r="CW106" s="297">
        <f t="shared" si="392"/>
        <v>8.4500000000000028</v>
      </c>
      <c r="CX106" s="297">
        <f t="shared" si="392"/>
        <v>8.6000000000000014</v>
      </c>
      <c r="CY106" s="297">
        <f t="shared" si="392"/>
        <v>13.019999999999996</v>
      </c>
      <c r="CZ106" s="297">
        <f>SUM(CV106:CY106)</f>
        <v>49.870000000000012</v>
      </c>
      <c r="DA106" s="297">
        <f>0.32*(P106-CR106)+1.75*(Q106-CS106)+1.13*(R106-CT106)+1.28*(S106-CU106)</f>
        <v>47.507100000000001</v>
      </c>
      <c r="DB106" s="295"/>
      <c r="DC106" s="295"/>
      <c r="DD106" s="295"/>
      <c r="DE106" s="295"/>
    </row>
    <row r="107" spans="1:109" ht="21" customHeight="1">
      <c r="A107" s="268">
        <v>105</v>
      </c>
      <c r="B107" s="300" t="s">
        <v>28</v>
      </c>
      <c r="C107" s="301" t="s">
        <v>1749</v>
      </c>
      <c r="D107" s="302" t="s">
        <v>7</v>
      </c>
      <c r="E107" s="303" t="s">
        <v>45</v>
      </c>
      <c r="F107" s="304">
        <f>9-LEN(E107)-LEN(SUBSTITUTE(E107,"★",""))</f>
        <v>5</v>
      </c>
      <c r="G107" s="305" t="s">
        <v>67</v>
      </c>
      <c r="H107" s="306">
        <v>35</v>
      </c>
      <c r="I107" s="306">
        <v>18</v>
      </c>
      <c r="J107" s="306">
        <v>24</v>
      </c>
      <c r="K107" s="306">
        <v>36</v>
      </c>
      <c r="L107" s="306" t="s">
        <v>59</v>
      </c>
      <c r="M107" s="306" t="s">
        <v>59</v>
      </c>
      <c r="N107" s="307">
        <f t="shared" si="306"/>
        <v>113</v>
      </c>
      <c r="O107" s="308">
        <v>2816</v>
      </c>
      <c r="P107" s="309">
        <v>362.8</v>
      </c>
      <c r="Q107" s="310">
        <v>79.150000000000006</v>
      </c>
      <c r="R107" s="310">
        <v>34.36</v>
      </c>
      <c r="S107" s="310">
        <v>54.49</v>
      </c>
      <c r="T107" s="310">
        <v>5.35</v>
      </c>
      <c r="U107" s="311">
        <v>2880</v>
      </c>
      <c r="V107" s="312">
        <f>VLOOKUP($U107,计算辅助页面!$Z$5:$AM$26,COLUMN()-20,0)</f>
        <v>4700</v>
      </c>
      <c r="W107" s="312">
        <f>VLOOKUP($U107,计算辅助页面!$Z$5:$AM$26,COLUMN()-20,0)</f>
        <v>7500</v>
      </c>
      <c r="X107" s="307">
        <f>VLOOKUP($U107,计算辅助页面!$Z$5:$AM$26,COLUMN()-20,0)</f>
        <v>11300</v>
      </c>
      <c r="Y107" s="307">
        <f>VLOOKUP($U107,计算辅助页面!$Z$5:$AM$26,COLUMN()-20,0)</f>
        <v>16300</v>
      </c>
      <c r="Z107" s="313">
        <f>VLOOKUP($U107,计算辅助页面!$Z$5:$AM$26,COLUMN()-20,0)</f>
        <v>23000</v>
      </c>
      <c r="AA107" s="307">
        <f>VLOOKUP($U107,计算辅助页面!$Z$5:$AM$26,COLUMN()-20,0)</f>
        <v>32000</v>
      </c>
      <c r="AB107" s="307">
        <f>VLOOKUP($U107,计算辅助页面!$Z$5:$AM$26,COLUMN()-20,0)</f>
        <v>44500</v>
      </c>
      <c r="AC107" s="307">
        <f>VLOOKUP($U107,计算辅助页面!$Z$5:$AM$26,COLUMN()-20,0)</f>
        <v>62500</v>
      </c>
      <c r="AD107" s="307">
        <f>VLOOKUP($U107,计算辅助页面!$Z$5:$AM$26,COLUMN()-20,0)</f>
        <v>87500</v>
      </c>
      <c r="AE107" s="307">
        <f>VLOOKUP($U107,计算辅助页面!$Z$5:$AM$26,COLUMN()-20,0)</f>
        <v>122000</v>
      </c>
      <c r="AF107" s="307" t="str">
        <f>VLOOKUP($U107,计算辅助页面!$Z$5:$AM$26,COLUMN()-20,0)</f>
        <v>×</v>
      </c>
      <c r="AG107" s="307" t="str">
        <f>VLOOKUP($U107,计算辅助页面!$Z$5:$AM$26,COLUMN()-20,0)</f>
        <v>×</v>
      </c>
      <c r="AH107" s="304">
        <f>VLOOKUP($U107,计算辅助页面!$Z$5:$AM$26,COLUMN()-20,0)</f>
        <v>1656720</v>
      </c>
      <c r="AI107" s="314">
        <v>20000</v>
      </c>
      <c r="AJ107" s="315">
        <f>VLOOKUP(D107&amp;E107,计算辅助页面!$V$5:$Y$18,2,0)</f>
        <v>6</v>
      </c>
      <c r="AK107" s="316">
        <f t="shared" si="307"/>
        <v>40000</v>
      </c>
      <c r="AL107" s="316">
        <f>VLOOKUP(D107&amp;E107,计算辅助页面!$V$5:$Y$18,3,0)</f>
        <v>4</v>
      </c>
      <c r="AM107" s="317">
        <f t="shared" si="308"/>
        <v>120000</v>
      </c>
      <c r="AN107" s="317">
        <f>VLOOKUP(D107&amp;E107,计算辅助页面!$V$5:$Y$18,4,0)</f>
        <v>2</v>
      </c>
      <c r="AO107" s="304">
        <f t="shared" si="309"/>
        <v>2080000</v>
      </c>
      <c r="AP107" s="318">
        <f t="shared" si="310"/>
        <v>3736720</v>
      </c>
      <c r="AQ107" s="288" t="s">
        <v>563</v>
      </c>
      <c r="AR107" s="289" t="str">
        <f t="shared" si="286"/>
        <v>GT</v>
      </c>
      <c r="AS107" s="290" t="s">
        <v>596</v>
      </c>
      <c r="AT107" s="291" t="s">
        <v>650</v>
      </c>
      <c r="AU107" s="328" t="s">
        <v>702</v>
      </c>
      <c r="AV107" s="292">
        <v>7</v>
      </c>
      <c r="AW107" s="292">
        <v>377</v>
      </c>
      <c r="AY107" s="292">
        <v>500</v>
      </c>
      <c r="AZ107" s="292" t="s">
        <v>1400</v>
      </c>
      <c r="BA107" s="477">
        <v>134</v>
      </c>
      <c r="BB107" s="476">
        <v>1.7</v>
      </c>
      <c r="BC107" s="472">
        <v>1.05</v>
      </c>
      <c r="BD107" s="472">
        <v>0.52</v>
      </c>
      <c r="BE107" s="472">
        <v>1.91</v>
      </c>
      <c r="BF107" s="474">
        <f>BA107+O107</f>
        <v>2950</v>
      </c>
      <c r="BG107" s="476">
        <f t="shared" ref="BG107" si="397">BB107+P107</f>
        <v>364.5</v>
      </c>
      <c r="BH107" s="480">
        <f t="shared" ref="BH107" si="398">BC107+Q107</f>
        <v>80.2</v>
      </c>
      <c r="BI107" s="480">
        <f t="shared" ref="BI107" si="399">BD107+R107</f>
        <v>34.880000000000003</v>
      </c>
      <c r="BJ107" s="480">
        <f t="shared" ref="BJ107" si="400">BE107+S107</f>
        <v>56.4</v>
      </c>
      <c r="BK107" s="473">
        <f t="shared" si="294"/>
        <v>1.6999999999999886</v>
      </c>
      <c r="BL107" s="473">
        <f t="shared" si="295"/>
        <v>1.0499999999999972</v>
      </c>
      <c r="BM107" s="473">
        <f t="shared" si="296"/>
        <v>0.52000000000000313</v>
      </c>
      <c r="BN107" s="473">
        <f t="shared" si="297"/>
        <v>1.9099999999999966</v>
      </c>
      <c r="BO107" s="483">
        <v>12</v>
      </c>
      <c r="BP107" s="293"/>
      <c r="BQ107" s="293"/>
      <c r="BR107" s="293">
        <v>1</v>
      </c>
      <c r="BS107" s="293">
        <v>1</v>
      </c>
      <c r="BT107" s="293"/>
      <c r="BU107" s="293">
        <v>1</v>
      </c>
      <c r="BV107" s="293"/>
      <c r="BW107" s="293"/>
      <c r="BX107" s="293"/>
      <c r="BY107" s="293"/>
      <c r="BZ107" s="293"/>
      <c r="CA107" s="293"/>
      <c r="CB107" s="293"/>
      <c r="CC107" s="293"/>
      <c r="CD107" s="293"/>
      <c r="CE107" s="293"/>
      <c r="CF107" s="293"/>
      <c r="CG107" s="293"/>
      <c r="CH107" s="293"/>
      <c r="CI107" s="293">
        <v>1</v>
      </c>
      <c r="CJ107" s="294" t="s">
        <v>1450</v>
      </c>
      <c r="CK107" s="294"/>
      <c r="CL107" s="294"/>
      <c r="CM107" s="294"/>
      <c r="CN107" s="294"/>
      <c r="CO107" s="295"/>
      <c r="CP107" s="295"/>
      <c r="CQ107" s="295"/>
      <c r="CR107" s="296">
        <v>348</v>
      </c>
      <c r="CS107" s="297">
        <v>70.3</v>
      </c>
      <c r="CT107" s="297">
        <v>29.92</v>
      </c>
      <c r="CU107" s="297">
        <v>38.29</v>
      </c>
      <c r="CV107" s="297">
        <f t="shared" si="392"/>
        <v>14.800000000000011</v>
      </c>
      <c r="CW107" s="297">
        <f t="shared" si="392"/>
        <v>8.8500000000000085</v>
      </c>
      <c r="CX107" s="297">
        <f t="shared" si="392"/>
        <v>4.4399999999999977</v>
      </c>
      <c r="CY107" s="297">
        <f t="shared" si="392"/>
        <v>16.200000000000003</v>
      </c>
      <c r="CZ107" s="297">
        <f>SUM(CV107:CY107)</f>
        <v>44.29000000000002</v>
      </c>
      <c r="DA107" s="297">
        <f>0.32*(P107-CR107)+1.75*(Q107-CS107)+1.13*(R107-CT107)+1.28*(S107-CU107)</f>
        <v>45.976700000000022</v>
      </c>
      <c r="DB107" s="295" t="s">
        <v>1773</v>
      </c>
      <c r="DC107" s="295">
        <v>2</v>
      </c>
      <c r="DD107" s="295"/>
      <c r="DE107" s="295"/>
    </row>
    <row r="108" spans="1:109" ht="21" customHeight="1" thickBot="1">
      <c r="A108" s="299">
        <v>106</v>
      </c>
      <c r="B108" s="300" t="s">
        <v>29</v>
      </c>
      <c r="C108" s="301" t="s">
        <v>1748</v>
      </c>
      <c r="D108" s="302" t="s">
        <v>7</v>
      </c>
      <c r="E108" s="303" t="s">
        <v>45</v>
      </c>
      <c r="F108" s="304">
        <f>9-LEN(E108)-LEN(SUBSTITUTE(E108,"★",""))</f>
        <v>5</v>
      </c>
      <c r="G108" s="305" t="s">
        <v>67</v>
      </c>
      <c r="H108" s="306">
        <v>40</v>
      </c>
      <c r="I108" s="306">
        <v>18</v>
      </c>
      <c r="J108" s="306">
        <v>24</v>
      </c>
      <c r="K108" s="306">
        <v>36</v>
      </c>
      <c r="L108" s="306" t="s">
        <v>59</v>
      </c>
      <c r="M108" s="306" t="s">
        <v>59</v>
      </c>
      <c r="N108" s="307">
        <f t="shared" si="306"/>
        <v>118</v>
      </c>
      <c r="O108" s="308">
        <v>2983</v>
      </c>
      <c r="P108" s="309">
        <v>336.6</v>
      </c>
      <c r="Q108" s="310">
        <v>81.05</v>
      </c>
      <c r="R108" s="310">
        <v>45.56</v>
      </c>
      <c r="S108" s="310">
        <v>68.209999999999994</v>
      </c>
      <c r="T108" s="310">
        <v>7.6159999999999997</v>
      </c>
      <c r="U108" s="311">
        <v>2880</v>
      </c>
      <c r="V108" s="312">
        <f>VLOOKUP($U108,计算辅助页面!$Z$5:$AM$26,COLUMN()-20,0)</f>
        <v>4700</v>
      </c>
      <c r="W108" s="312">
        <f>VLOOKUP($U108,计算辅助页面!$Z$5:$AM$26,COLUMN()-20,0)</f>
        <v>7500</v>
      </c>
      <c r="X108" s="307">
        <f>VLOOKUP($U108,计算辅助页面!$Z$5:$AM$26,COLUMN()-20,0)</f>
        <v>11300</v>
      </c>
      <c r="Y108" s="307">
        <f>VLOOKUP($U108,计算辅助页面!$Z$5:$AM$26,COLUMN()-20,0)</f>
        <v>16300</v>
      </c>
      <c r="Z108" s="313">
        <f>VLOOKUP($U108,计算辅助页面!$Z$5:$AM$26,COLUMN()-20,0)</f>
        <v>23000</v>
      </c>
      <c r="AA108" s="307">
        <f>VLOOKUP($U108,计算辅助页面!$Z$5:$AM$26,COLUMN()-20,0)</f>
        <v>32000</v>
      </c>
      <c r="AB108" s="307">
        <f>VLOOKUP($U108,计算辅助页面!$Z$5:$AM$26,COLUMN()-20,0)</f>
        <v>44500</v>
      </c>
      <c r="AC108" s="307">
        <f>VLOOKUP($U108,计算辅助页面!$Z$5:$AM$26,COLUMN()-20,0)</f>
        <v>62500</v>
      </c>
      <c r="AD108" s="307">
        <f>VLOOKUP($U108,计算辅助页面!$Z$5:$AM$26,COLUMN()-20,0)</f>
        <v>87500</v>
      </c>
      <c r="AE108" s="307">
        <f>VLOOKUP($U108,计算辅助页面!$Z$5:$AM$26,COLUMN()-20,0)</f>
        <v>122000</v>
      </c>
      <c r="AF108" s="307" t="str">
        <f>VLOOKUP($U108,计算辅助页面!$Z$5:$AM$26,COLUMN()-20,0)</f>
        <v>×</v>
      </c>
      <c r="AG108" s="307" t="str">
        <f>VLOOKUP($U108,计算辅助页面!$Z$5:$AM$26,COLUMN()-20,0)</f>
        <v>×</v>
      </c>
      <c r="AH108" s="304">
        <f>VLOOKUP($U108,计算辅助页面!$Z$5:$AM$26,COLUMN()-20,0)</f>
        <v>1656720</v>
      </c>
      <c r="AI108" s="314">
        <v>20000</v>
      </c>
      <c r="AJ108" s="315">
        <f>VLOOKUP(D108&amp;E108,计算辅助页面!$V$5:$Y$18,2,0)</f>
        <v>6</v>
      </c>
      <c r="AK108" s="316">
        <f t="shared" si="307"/>
        <v>40000</v>
      </c>
      <c r="AL108" s="316">
        <f>VLOOKUP(D108&amp;E108,计算辅助页面!$V$5:$Y$18,3,0)</f>
        <v>4</v>
      </c>
      <c r="AM108" s="317">
        <f t="shared" si="308"/>
        <v>120000</v>
      </c>
      <c r="AN108" s="317">
        <f>VLOOKUP(D108&amp;E108,计算辅助页面!$V$5:$Y$18,4,0)</f>
        <v>2</v>
      </c>
      <c r="AO108" s="304">
        <f t="shared" si="309"/>
        <v>2080000</v>
      </c>
      <c r="AP108" s="318">
        <f t="shared" si="310"/>
        <v>3736720</v>
      </c>
      <c r="AQ108" s="288" t="s">
        <v>565</v>
      </c>
      <c r="AR108" s="289" t="str">
        <f t="shared" si="286"/>
        <v>Asterion</v>
      </c>
      <c r="AS108" s="290" t="s">
        <v>596</v>
      </c>
      <c r="AT108" s="291" t="s">
        <v>624</v>
      </c>
      <c r="AU108" s="328" t="s">
        <v>702</v>
      </c>
      <c r="AW108" s="292">
        <v>350</v>
      </c>
      <c r="AY108" s="292">
        <v>455</v>
      </c>
      <c r="AZ108" s="292" t="s">
        <v>1451</v>
      </c>
      <c r="BA108" s="477">
        <v>139</v>
      </c>
      <c r="BB108" s="476">
        <v>2</v>
      </c>
      <c r="BC108" s="472">
        <v>0.95</v>
      </c>
      <c r="BD108" s="472">
        <v>0.95</v>
      </c>
      <c r="BE108" s="472">
        <v>1.19</v>
      </c>
      <c r="BF108" s="474">
        <f>BA108+O108</f>
        <v>3122</v>
      </c>
      <c r="BG108" s="476">
        <f t="shared" ref="BG108" si="401">BB108+P108</f>
        <v>338.6</v>
      </c>
      <c r="BH108" s="480">
        <f t="shared" ref="BH108" si="402">BC108+Q108</f>
        <v>82</v>
      </c>
      <c r="BI108" s="480">
        <f t="shared" ref="BI108" si="403">BD108+R108</f>
        <v>46.510000000000005</v>
      </c>
      <c r="BJ108" s="480">
        <f t="shared" ref="BJ108" si="404">BE108+S108</f>
        <v>69.399999999999991</v>
      </c>
      <c r="BK108" s="473">
        <f t="shared" si="294"/>
        <v>2</v>
      </c>
      <c r="BL108" s="473">
        <f t="shared" si="295"/>
        <v>0.95000000000000284</v>
      </c>
      <c r="BM108" s="473">
        <f t="shared" si="296"/>
        <v>0.95000000000000284</v>
      </c>
      <c r="BN108" s="473">
        <f t="shared" si="297"/>
        <v>1.1899999999999977</v>
      </c>
      <c r="BO108" s="483">
        <v>3</v>
      </c>
      <c r="BP108" s="293"/>
      <c r="BQ108" s="293">
        <v>1</v>
      </c>
      <c r="BR108" s="293"/>
      <c r="BS108" s="293"/>
      <c r="BT108" s="293"/>
      <c r="BU108" s="293"/>
      <c r="BV108" s="293"/>
      <c r="BW108" s="293"/>
      <c r="BX108" s="293"/>
      <c r="BY108" s="293"/>
      <c r="BZ108" s="293"/>
      <c r="CA108" s="293"/>
      <c r="CB108" s="293"/>
      <c r="CC108" s="293"/>
      <c r="CD108" s="293"/>
      <c r="CE108" s="293"/>
      <c r="CF108" s="293">
        <v>1</v>
      </c>
      <c r="CG108" s="293"/>
      <c r="CH108" s="293"/>
      <c r="CI108" s="293"/>
      <c r="CJ108" s="294" t="s">
        <v>1452</v>
      </c>
      <c r="CK108" s="294"/>
      <c r="CL108" s="294"/>
      <c r="CM108" s="294"/>
      <c r="CN108" s="294"/>
      <c r="CO108" s="295">
        <v>1</v>
      </c>
      <c r="CP108" s="295"/>
      <c r="CQ108" s="295"/>
      <c r="CR108" s="296">
        <v>320</v>
      </c>
      <c r="CS108" s="297">
        <v>73</v>
      </c>
      <c r="CT108" s="297">
        <v>37.51</v>
      </c>
      <c r="CU108" s="297">
        <v>58.07</v>
      </c>
      <c r="CV108" s="297">
        <f t="shared" si="392"/>
        <v>16.600000000000023</v>
      </c>
      <c r="CW108" s="297">
        <f t="shared" si="392"/>
        <v>8.0499999999999972</v>
      </c>
      <c r="CX108" s="297">
        <f t="shared" si="392"/>
        <v>8.0500000000000043</v>
      </c>
      <c r="CY108" s="297">
        <f t="shared" si="392"/>
        <v>10.139999999999993</v>
      </c>
      <c r="CZ108" s="297">
        <f>SUM(CV108:CY108)</f>
        <v>42.840000000000018</v>
      </c>
      <c r="DA108" s="297">
        <f>0.32*(P108-CR108)+1.75*(Q108-CS108)+1.13*(R108-CT108)+1.28*(S108-CU108)</f>
        <v>41.475200000000001</v>
      </c>
      <c r="DB108" s="295" t="s">
        <v>1773</v>
      </c>
      <c r="DC108" s="295">
        <v>1</v>
      </c>
      <c r="DD108" s="295"/>
      <c r="DE108" s="295"/>
    </row>
    <row r="109" spans="1:109" ht="21" customHeight="1">
      <c r="A109" s="268">
        <v>107</v>
      </c>
      <c r="B109" s="319" t="s">
        <v>1676</v>
      </c>
      <c r="C109" s="301" t="s">
        <v>1677</v>
      </c>
      <c r="D109" s="302" t="s">
        <v>7</v>
      </c>
      <c r="E109" s="303" t="s">
        <v>45</v>
      </c>
      <c r="F109" s="327"/>
      <c r="G109" s="328"/>
      <c r="H109" s="320">
        <v>55</v>
      </c>
      <c r="I109" s="320">
        <v>35</v>
      </c>
      <c r="J109" s="320">
        <v>44</v>
      </c>
      <c r="K109" s="320">
        <v>54</v>
      </c>
      <c r="L109" s="306" t="s">
        <v>59</v>
      </c>
      <c r="M109" s="306" t="s">
        <v>59</v>
      </c>
      <c r="N109" s="307">
        <f t="shared" ref="N109:N110" si="405">IF(COUNTBLANK(H109:M109),"",SUM(H109:M109))</f>
        <v>188</v>
      </c>
      <c r="O109" s="321">
        <v>3025</v>
      </c>
      <c r="P109" s="322">
        <v>335.2</v>
      </c>
      <c r="Q109" s="323">
        <v>75.650000000000006</v>
      </c>
      <c r="R109" s="323">
        <v>46.89</v>
      </c>
      <c r="S109" s="323">
        <v>73.819999999999993</v>
      </c>
      <c r="T109" s="323"/>
      <c r="U109" s="324">
        <v>5750</v>
      </c>
      <c r="V109" s="312">
        <f>VLOOKUP($U109,计算辅助页面!$Z$5:$AM$26,COLUMN()-20,0)</f>
        <v>9400</v>
      </c>
      <c r="W109" s="312">
        <f>VLOOKUP($U109,计算辅助页面!$Z$5:$AM$26,COLUMN()-20,0)</f>
        <v>15000</v>
      </c>
      <c r="X109" s="307">
        <f>VLOOKUP($U109,计算辅助页面!$Z$5:$AM$26,COLUMN()-20,0)</f>
        <v>22500</v>
      </c>
      <c r="Y109" s="307">
        <f>VLOOKUP($U109,计算辅助页面!$Z$5:$AM$26,COLUMN()-20,0)</f>
        <v>32500</v>
      </c>
      <c r="Z109" s="313">
        <f>VLOOKUP($U109,计算辅助页面!$Z$5:$AM$26,COLUMN()-20,0)</f>
        <v>45500</v>
      </c>
      <c r="AA109" s="307">
        <f>VLOOKUP($U109,计算辅助页面!$Z$5:$AM$26,COLUMN()-20,0)</f>
        <v>63500</v>
      </c>
      <c r="AB109" s="307">
        <f>VLOOKUP($U109,计算辅助页面!$Z$5:$AM$26,COLUMN()-20,0)</f>
        <v>89000</v>
      </c>
      <c r="AC109" s="307">
        <f>VLOOKUP($U109,计算辅助页面!$Z$5:$AM$26,COLUMN()-20,0)</f>
        <v>125000</v>
      </c>
      <c r="AD109" s="307">
        <f>VLOOKUP($U109,计算辅助页面!$Z$5:$AM$26,COLUMN()-20,0)</f>
        <v>175000</v>
      </c>
      <c r="AE109" s="307">
        <f>VLOOKUP($U109,计算辅助页面!$Z$5:$AM$26,COLUMN()-20,0)</f>
        <v>245000</v>
      </c>
      <c r="AF109" s="307" t="str">
        <f>VLOOKUP($U109,计算辅助页面!$Z$5:$AM$26,COLUMN()-20,0)</f>
        <v>×</v>
      </c>
      <c r="AG109" s="307" t="str">
        <f>VLOOKUP($U109,计算辅助页面!$Z$5:$AM$26,COLUMN()-20,0)</f>
        <v>×</v>
      </c>
      <c r="AH109" s="304">
        <f>VLOOKUP($U109,计算辅助页面!$Z$5:$AM$26,COLUMN()-20,0)</f>
        <v>3312600</v>
      </c>
      <c r="AI109" s="326">
        <v>40000</v>
      </c>
      <c r="AJ109" s="315">
        <f>VLOOKUP(D109&amp;E109,计算辅助页面!$V$5:$Y$18,2,0)</f>
        <v>6</v>
      </c>
      <c r="AK109" s="316">
        <f t="shared" ref="AK109" si="406">IF(AI109,2*AI109,"")</f>
        <v>80000</v>
      </c>
      <c r="AL109" s="316">
        <f>VLOOKUP(D109&amp;E109,计算辅助页面!$V$5:$Y$18,3,0)</f>
        <v>4</v>
      </c>
      <c r="AM109" s="317">
        <f t="shared" ref="AM109" si="407">IF(AN109="×",AN109,IF(AI109,6*AI109,""))</f>
        <v>240000</v>
      </c>
      <c r="AN109" s="317">
        <f>VLOOKUP(D109&amp;E109,计算辅助页面!$V$5:$Y$18,4,0)</f>
        <v>2</v>
      </c>
      <c r="AO109" s="304">
        <f t="shared" ref="AO109" si="408">IF(AI109,IF(AN109="×",4*(AI109*AJ109+AK109*AL109),4*(AI109*AJ109+AK109*AL109+AM109*AN109)),"")</f>
        <v>4160000</v>
      </c>
      <c r="AP109" s="318">
        <f t="shared" ref="AP109" si="409">IF(AND(AH109,AO109),AO109+AH109,"")</f>
        <v>7472600</v>
      </c>
      <c r="AQ109" s="288" t="s">
        <v>1678</v>
      </c>
      <c r="AR109" s="289" t="str">
        <f t="shared" si="286"/>
        <v>Mustang RTR Spec 5 10th Anniv.</v>
      </c>
      <c r="AS109" s="290" t="s">
        <v>1716</v>
      </c>
      <c r="AT109" s="291" t="s">
        <v>1679</v>
      </c>
      <c r="AU109" s="328" t="s">
        <v>702</v>
      </c>
      <c r="AZ109" s="292" t="s">
        <v>1059</v>
      </c>
      <c r="BA109" s="481">
        <f>BF109-O109</f>
        <v>140</v>
      </c>
      <c r="BB109" s="476">
        <f>BK109</f>
        <v>1.6000000000000227</v>
      </c>
      <c r="BC109" s="472">
        <f t="shared" ref="BC109" si="410">BL109</f>
        <v>0.94999999999998863</v>
      </c>
      <c r="BD109" s="472">
        <f t="shared" ref="BD109" si="411">BM109</f>
        <v>0.92000000000000171</v>
      </c>
      <c r="BE109" s="472">
        <f t="shared" ref="BE109" si="412">BN109</f>
        <v>1.2600000000000051</v>
      </c>
      <c r="BF109" s="474">
        <v>3165</v>
      </c>
      <c r="BG109" s="476">
        <v>336.8</v>
      </c>
      <c r="BH109" s="480">
        <v>76.599999999999994</v>
      </c>
      <c r="BI109" s="480">
        <v>47.81</v>
      </c>
      <c r="BJ109" s="480">
        <v>75.08</v>
      </c>
      <c r="BK109" s="473">
        <f t="shared" ref="BK109" si="413">IF(BG109="", "", BG109-P109)</f>
        <v>1.6000000000000227</v>
      </c>
      <c r="BL109" s="473">
        <f t="shared" ref="BL109" si="414">IF(BH109="", "", BH109-Q109)</f>
        <v>0.94999999999998863</v>
      </c>
      <c r="BM109" s="473">
        <f t="shared" ref="BM109" si="415">IF(BI109="", "", BI109-R109)</f>
        <v>0.92000000000000171</v>
      </c>
      <c r="BN109" s="473">
        <f t="shared" ref="BN109" si="416">IF(BJ109="", "", BJ109-S109)</f>
        <v>1.2600000000000051</v>
      </c>
      <c r="BO109" s="483">
        <v>7</v>
      </c>
      <c r="BP109" s="293"/>
      <c r="BQ109" s="293"/>
      <c r="BR109" s="293"/>
      <c r="BS109" s="293"/>
      <c r="BT109" s="293"/>
      <c r="BU109" s="293"/>
      <c r="BV109" s="293">
        <v>1</v>
      </c>
      <c r="BW109" s="293"/>
      <c r="BX109" s="293"/>
      <c r="BY109" s="293"/>
      <c r="BZ109" s="293"/>
      <c r="CA109" s="293"/>
      <c r="CB109" s="293"/>
      <c r="CC109" s="293"/>
      <c r="CD109" s="293"/>
      <c r="CE109" s="293"/>
      <c r="CF109" s="293"/>
      <c r="CG109" s="293"/>
      <c r="CH109" s="293"/>
      <c r="CI109" s="293"/>
      <c r="CJ109" s="294" t="s">
        <v>1709</v>
      </c>
      <c r="CK109" s="294"/>
      <c r="CL109" s="294"/>
      <c r="CM109" s="294"/>
      <c r="CN109" s="294"/>
      <c r="CO109" s="295"/>
      <c r="CP109" s="295"/>
      <c r="CQ109" s="295"/>
      <c r="CR109" s="296"/>
      <c r="CS109" s="297"/>
      <c r="CT109" s="297"/>
      <c r="CU109" s="297"/>
      <c r="CV109" s="297"/>
      <c r="CW109" s="297"/>
      <c r="CX109" s="297"/>
      <c r="CY109" s="297"/>
      <c r="CZ109" s="297"/>
      <c r="DA109" s="297"/>
      <c r="DB109" s="295"/>
      <c r="DC109" s="295"/>
      <c r="DD109" s="295"/>
      <c r="DE109" s="295"/>
    </row>
    <row r="110" spans="1:109" ht="21" customHeight="1" thickBot="1">
      <c r="A110" s="299">
        <v>108</v>
      </c>
      <c r="B110" s="319" t="s">
        <v>855</v>
      </c>
      <c r="C110" s="301" t="s">
        <v>856</v>
      </c>
      <c r="D110" s="302" t="s">
        <v>7</v>
      </c>
      <c r="E110" s="303" t="s">
        <v>45</v>
      </c>
      <c r="F110" s="327"/>
      <c r="G110" s="328"/>
      <c r="H110" s="320">
        <v>55</v>
      </c>
      <c r="I110" s="320">
        <v>35</v>
      </c>
      <c r="J110" s="320">
        <v>44</v>
      </c>
      <c r="K110" s="320">
        <v>54</v>
      </c>
      <c r="L110" s="306" t="s">
        <v>59</v>
      </c>
      <c r="M110" s="306" t="s">
        <v>59</v>
      </c>
      <c r="N110" s="307">
        <f t="shared" si="405"/>
        <v>188</v>
      </c>
      <c r="O110" s="321">
        <v>3069</v>
      </c>
      <c r="P110" s="322">
        <v>331.7</v>
      </c>
      <c r="Q110" s="323">
        <v>77.45</v>
      </c>
      <c r="R110" s="323">
        <v>60.49</v>
      </c>
      <c r="S110" s="323">
        <v>66.78</v>
      </c>
      <c r="T110" s="323">
        <v>7.33</v>
      </c>
      <c r="U110" s="324">
        <v>5750</v>
      </c>
      <c r="V110" s="312">
        <f>VLOOKUP($U110,计算辅助页面!$Z$5:$AM$26,COLUMN()-20,0)</f>
        <v>9400</v>
      </c>
      <c r="W110" s="312">
        <f>VLOOKUP($U110,计算辅助页面!$Z$5:$AM$26,COLUMN()-20,0)</f>
        <v>15000</v>
      </c>
      <c r="X110" s="307">
        <f>VLOOKUP($U110,计算辅助页面!$Z$5:$AM$26,COLUMN()-20,0)</f>
        <v>22500</v>
      </c>
      <c r="Y110" s="307">
        <f>VLOOKUP($U110,计算辅助页面!$Z$5:$AM$26,COLUMN()-20,0)</f>
        <v>32500</v>
      </c>
      <c r="Z110" s="313">
        <f>VLOOKUP($U110,计算辅助页面!$Z$5:$AM$26,COLUMN()-20,0)</f>
        <v>45500</v>
      </c>
      <c r="AA110" s="307">
        <f>VLOOKUP($U110,计算辅助页面!$Z$5:$AM$26,COLUMN()-20,0)</f>
        <v>63500</v>
      </c>
      <c r="AB110" s="307">
        <f>VLOOKUP($U110,计算辅助页面!$Z$5:$AM$26,COLUMN()-20,0)</f>
        <v>89000</v>
      </c>
      <c r="AC110" s="307">
        <f>VLOOKUP($U110,计算辅助页面!$Z$5:$AM$26,COLUMN()-20,0)</f>
        <v>125000</v>
      </c>
      <c r="AD110" s="307">
        <f>VLOOKUP($U110,计算辅助页面!$Z$5:$AM$26,COLUMN()-20,0)</f>
        <v>175000</v>
      </c>
      <c r="AE110" s="307">
        <f>VLOOKUP($U110,计算辅助页面!$Z$5:$AM$26,COLUMN()-20,0)</f>
        <v>245000</v>
      </c>
      <c r="AF110" s="307" t="str">
        <f>VLOOKUP($U110,计算辅助页面!$Z$5:$AM$26,COLUMN()-20,0)</f>
        <v>×</v>
      </c>
      <c r="AG110" s="307" t="str">
        <f>VLOOKUP($U110,计算辅助页面!$Z$5:$AM$26,COLUMN()-20,0)</f>
        <v>×</v>
      </c>
      <c r="AH110" s="304">
        <f>VLOOKUP($U110,计算辅助页面!$Z$5:$AM$26,COLUMN()-20,0)</f>
        <v>3312600</v>
      </c>
      <c r="AI110" s="326">
        <v>40000</v>
      </c>
      <c r="AJ110" s="315">
        <f>VLOOKUP(D110&amp;E110,计算辅助页面!$V$5:$Y$18,2,0)</f>
        <v>6</v>
      </c>
      <c r="AK110" s="316">
        <f t="shared" si="307"/>
        <v>80000</v>
      </c>
      <c r="AL110" s="316">
        <f>VLOOKUP(D110&amp;E110,计算辅助页面!$V$5:$Y$18,3,0)</f>
        <v>4</v>
      </c>
      <c r="AM110" s="317">
        <f t="shared" si="308"/>
        <v>240000</v>
      </c>
      <c r="AN110" s="317">
        <f>VLOOKUP(D110&amp;E110,计算辅助页面!$V$5:$Y$18,4,0)</f>
        <v>2</v>
      </c>
      <c r="AO110" s="304">
        <f t="shared" si="309"/>
        <v>4160000</v>
      </c>
      <c r="AP110" s="318">
        <f t="shared" si="310"/>
        <v>7472600</v>
      </c>
      <c r="AQ110" s="288" t="s">
        <v>857</v>
      </c>
      <c r="AR110" s="289" t="str">
        <f t="shared" si="286"/>
        <v>Roma</v>
      </c>
      <c r="AS110" s="290" t="s">
        <v>866</v>
      </c>
      <c r="AT110" s="291" t="s">
        <v>872</v>
      </c>
      <c r="AU110" s="328" t="s">
        <v>702</v>
      </c>
      <c r="AV110" s="292">
        <v>22</v>
      </c>
      <c r="AW110" s="292">
        <v>345</v>
      </c>
      <c r="AY110" s="292">
        <v>446</v>
      </c>
      <c r="AZ110" s="292" t="s">
        <v>1124</v>
      </c>
      <c r="BA110" s="477">
        <v>141</v>
      </c>
      <c r="BB110" s="476">
        <v>1.4</v>
      </c>
      <c r="BC110" s="472">
        <v>0.95</v>
      </c>
      <c r="BD110" s="472">
        <v>1.71</v>
      </c>
      <c r="BE110" s="472">
        <v>1.81</v>
      </c>
      <c r="BF110" s="474">
        <f>BA110+O110</f>
        <v>3210</v>
      </c>
      <c r="BG110" s="476">
        <f t="shared" ref="BG110:BG111" si="417">BB110+P110</f>
        <v>333.09999999999997</v>
      </c>
      <c r="BH110" s="480">
        <f t="shared" ref="BH110:BH111" si="418">BC110+Q110</f>
        <v>78.400000000000006</v>
      </c>
      <c r="BI110" s="480">
        <f t="shared" ref="BI110:BI111" si="419">BD110+R110</f>
        <v>62.2</v>
      </c>
      <c r="BJ110" s="480">
        <f t="shared" ref="BJ110:BJ111" si="420">BE110+S110</f>
        <v>68.59</v>
      </c>
      <c r="BK110" s="473">
        <f t="shared" si="294"/>
        <v>1.3999999999999773</v>
      </c>
      <c r="BL110" s="473">
        <f t="shared" si="295"/>
        <v>0.95000000000000284</v>
      </c>
      <c r="BM110" s="473">
        <f t="shared" si="296"/>
        <v>1.7100000000000009</v>
      </c>
      <c r="BN110" s="473">
        <f t="shared" si="297"/>
        <v>1.8100000000000023</v>
      </c>
      <c r="BO110" s="483">
        <v>6</v>
      </c>
      <c r="BP110" s="293"/>
      <c r="BQ110" s="293"/>
      <c r="BR110" s="293"/>
      <c r="BS110" s="293"/>
      <c r="BT110" s="293"/>
      <c r="BU110" s="293">
        <v>1</v>
      </c>
      <c r="BV110" s="293"/>
      <c r="BW110" s="293"/>
      <c r="BX110" s="293"/>
      <c r="BY110" s="293"/>
      <c r="BZ110" s="293"/>
      <c r="CA110" s="293"/>
      <c r="CB110" s="293"/>
      <c r="CC110" s="293"/>
      <c r="CD110" s="293"/>
      <c r="CE110" s="293"/>
      <c r="CF110" s="293"/>
      <c r="CG110" s="293"/>
      <c r="CH110" s="293"/>
      <c r="CI110" s="293"/>
      <c r="CJ110" s="294" t="s">
        <v>1453</v>
      </c>
      <c r="CK110" s="294"/>
      <c r="CL110" s="294"/>
      <c r="CM110" s="294"/>
      <c r="CN110" s="294"/>
      <c r="CO110" s="295"/>
      <c r="CP110" s="295"/>
      <c r="CQ110" s="295"/>
      <c r="CR110" s="296">
        <v>320</v>
      </c>
      <c r="CS110" s="297">
        <v>69.400000000000006</v>
      </c>
      <c r="CT110" s="297">
        <v>46.11</v>
      </c>
      <c r="CU110" s="297">
        <v>51.38</v>
      </c>
      <c r="CV110" s="297">
        <f t="shared" si="392"/>
        <v>11.699999999999989</v>
      </c>
      <c r="CW110" s="297">
        <f t="shared" si="392"/>
        <v>8.0499999999999972</v>
      </c>
      <c r="CX110" s="297">
        <f t="shared" si="392"/>
        <v>14.380000000000003</v>
      </c>
      <c r="CY110" s="297">
        <f t="shared" si="392"/>
        <v>15.399999999999999</v>
      </c>
      <c r="CZ110" s="297">
        <f>SUM(CV110:CY110)</f>
        <v>49.529999999999987</v>
      </c>
      <c r="DA110" s="297">
        <f>0.32*(P110-CR110)+1.75*(Q110-CS110)+1.13*(R110-CT110)+1.28*(S110-CU110)</f>
        <v>53.792899999999989</v>
      </c>
      <c r="DB110" s="295" t="s">
        <v>1773</v>
      </c>
      <c r="DC110" s="295">
        <v>1</v>
      </c>
      <c r="DD110" s="295"/>
      <c r="DE110" s="295"/>
    </row>
    <row r="111" spans="1:109" ht="21" customHeight="1">
      <c r="A111" s="268">
        <v>109</v>
      </c>
      <c r="B111" s="319" t="s">
        <v>1055</v>
      </c>
      <c r="C111" s="301" t="s">
        <v>1774</v>
      </c>
      <c r="D111" s="302" t="s">
        <v>7</v>
      </c>
      <c r="E111" s="303" t="s">
        <v>45</v>
      </c>
      <c r="F111" s="327"/>
      <c r="G111" s="328"/>
      <c r="H111" s="320">
        <v>55</v>
      </c>
      <c r="I111" s="320">
        <v>35</v>
      </c>
      <c r="J111" s="320">
        <v>44</v>
      </c>
      <c r="K111" s="320">
        <v>54</v>
      </c>
      <c r="L111" s="306" t="s">
        <v>59</v>
      </c>
      <c r="M111" s="306" t="s">
        <v>59</v>
      </c>
      <c r="N111" s="307">
        <f t="shared" si="306"/>
        <v>188</v>
      </c>
      <c r="O111" s="321">
        <v>3112</v>
      </c>
      <c r="P111" s="322">
        <v>337</v>
      </c>
      <c r="Q111" s="323">
        <v>78.73</v>
      </c>
      <c r="R111" s="323">
        <v>50.41</v>
      </c>
      <c r="S111" s="323">
        <v>59.6</v>
      </c>
      <c r="T111" s="323"/>
      <c r="U111" s="324">
        <v>5750</v>
      </c>
      <c r="V111" s="312">
        <f>VLOOKUP($U111,计算辅助页面!$Z$5:$AM$26,COLUMN()-20,0)</f>
        <v>9400</v>
      </c>
      <c r="W111" s="312">
        <f>VLOOKUP($U111,计算辅助页面!$Z$5:$AM$26,COLUMN()-20,0)</f>
        <v>15000</v>
      </c>
      <c r="X111" s="307">
        <f>VLOOKUP($U111,计算辅助页面!$Z$5:$AM$26,COLUMN()-20,0)</f>
        <v>22500</v>
      </c>
      <c r="Y111" s="307">
        <f>VLOOKUP($U111,计算辅助页面!$Z$5:$AM$26,COLUMN()-20,0)</f>
        <v>32500</v>
      </c>
      <c r="Z111" s="313">
        <f>VLOOKUP($U111,计算辅助页面!$Z$5:$AM$26,COLUMN()-20,0)</f>
        <v>45500</v>
      </c>
      <c r="AA111" s="307">
        <f>VLOOKUP($U111,计算辅助页面!$Z$5:$AM$26,COLUMN()-20,0)</f>
        <v>63500</v>
      </c>
      <c r="AB111" s="307">
        <f>VLOOKUP($U111,计算辅助页面!$Z$5:$AM$26,COLUMN()-20,0)</f>
        <v>89000</v>
      </c>
      <c r="AC111" s="307">
        <f>VLOOKUP($U111,计算辅助页面!$Z$5:$AM$26,COLUMN()-20,0)</f>
        <v>125000</v>
      </c>
      <c r="AD111" s="307">
        <f>VLOOKUP($U111,计算辅助页面!$Z$5:$AM$26,COLUMN()-20,0)</f>
        <v>175000</v>
      </c>
      <c r="AE111" s="307">
        <f>VLOOKUP($U111,计算辅助页面!$Z$5:$AM$26,COLUMN()-20,0)</f>
        <v>245000</v>
      </c>
      <c r="AF111" s="307" t="str">
        <f>VLOOKUP($U111,计算辅助页面!$Z$5:$AM$26,COLUMN()-20,0)</f>
        <v>×</v>
      </c>
      <c r="AG111" s="307" t="str">
        <f>VLOOKUP($U111,计算辅助页面!$Z$5:$AM$26,COLUMN()-20,0)</f>
        <v>×</v>
      </c>
      <c r="AH111" s="304">
        <f>VLOOKUP($U111,计算辅助页面!$Z$5:$AM$26,COLUMN()-20,0)</f>
        <v>3312600</v>
      </c>
      <c r="AI111" s="326">
        <v>40000</v>
      </c>
      <c r="AJ111" s="315">
        <f>VLOOKUP(D111&amp;E111,计算辅助页面!$V$5:$Y$18,2,0)</f>
        <v>6</v>
      </c>
      <c r="AK111" s="316">
        <f t="shared" si="307"/>
        <v>80000</v>
      </c>
      <c r="AL111" s="316">
        <f>VLOOKUP(D111&amp;E111,计算辅助页面!$V$5:$Y$18,3,0)</f>
        <v>4</v>
      </c>
      <c r="AM111" s="317">
        <f t="shared" si="308"/>
        <v>240000</v>
      </c>
      <c r="AN111" s="317">
        <f>VLOOKUP(D111&amp;E111,计算辅助页面!$V$5:$Y$18,4,0)</f>
        <v>2</v>
      </c>
      <c r="AO111" s="304">
        <f t="shared" si="309"/>
        <v>4160000</v>
      </c>
      <c r="AP111" s="318">
        <f t="shared" si="310"/>
        <v>7472600</v>
      </c>
      <c r="AQ111" s="288" t="s">
        <v>1057</v>
      </c>
      <c r="AR111" s="289" t="str">
        <f t="shared" si="286"/>
        <v>AF10</v>
      </c>
      <c r="AS111" s="290" t="s">
        <v>1053</v>
      </c>
      <c r="AT111" s="291" t="s">
        <v>1058</v>
      </c>
      <c r="AU111" s="328" t="s">
        <v>702</v>
      </c>
      <c r="AV111" s="292">
        <v>45</v>
      </c>
      <c r="AW111" s="292">
        <v>351</v>
      </c>
      <c r="AY111" s="292">
        <v>455</v>
      </c>
      <c r="AZ111" s="292" t="s">
        <v>1059</v>
      </c>
      <c r="BA111" s="477">
        <v>142</v>
      </c>
      <c r="BB111" s="476">
        <v>1.6</v>
      </c>
      <c r="BC111" s="472">
        <v>0.56999999999999995</v>
      </c>
      <c r="BD111" s="472">
        <v>1.32</v>
      </c>
      <c r="BE111" s="472">
        <v>1.84</v>
      </c>
      <c r="BF111" s="474">
        <f>BA111+O111</f>
        <v>3254</v>
      </c>
      <c r="BG111" s="476">
        <f t="shared" si="417"/>
        <v>338.6</v>
      </c>
      <c r="BH111" s="480">
        <f t="shared" si="418"/>
        <v>79.3</v>
      </c>
      <c r="BI111" s="480">
        <f t="shared" si="419"/>
        <v>51.73</v>
      </c>
      <c r="BJ111" s="480">
        <f t="shared" si="420"/>
        <v>61.440000000000005</v>
      </c>
      <c r="BK111" s="473">
        <f t="shared" si="294"/>
        <v>1.6000000000000227</v>
      </c>
      <c r="BL111" s="473">
        <f t="shared" si="295"/>
        <v>0.56999999999999318</v>
      </c>
      <c r="BM111" s="473">
        <f t="shared" si="296"/>
        <v>1.3200000000000003</v>
      </c>
      <c r="BN111" s="473">
        <f t="shared" si="297"/>
        <v>1.8400000000000034</v>
      </c>
      <c r="BO111" s="483">
        <v>17</v>
      </c>
      <c r="BP111" s="293"/>
      <c r="BQ111" s="293"/>
      <c r="BR111" s="293"/>
      <c r="BS111" s="293"/>
      <c r="BT111" s="293"/>
      <c r="BU111" s="293"/>
      <c r="BV111" s="293">
        <v>1</v>
      </c>
      <c r="BW111" s="293"/>
      <c r="BX111" s="293"/>
      <c r="BY111" s="293"/>
      <c r="BZ111" s="293"/>
      <c r="CA111" s="293"/>
      <c r="CB111" s="293"/>
      <c r="CC111" s="293"/>
      <c r="CD111" s="293"/>
      <c r="CE111" s="293"/>
      <c r="CF111" s="293"/>
      <c r="CG111" s="293"/>
      <c r="CH111" s="293"/>
      <c r="CI111" s="293"/>
      <c r="CJ111" s="294" t="s">
        <v>1056</v>
      </c>
      <c r="CK111" s="294"/>
      <c r="CL111" s="294"/>
      <c r="CM111" s="294"/>
      <c r="CN111" s="294"/>
      <c r="CO111" s="295"/>
      <c r="CP111" s="295"/>
      <c r="CQ111" s="295"/>
      <c r="CR111" s="296"/>
      <c r="CS111" s="297"/>
      <c r="CT111" s="297"/>
      <c r="CU111" s="297"/>
      <c r="CV111" s="297"/>
      <c r="CW111" s="297"/>
      <c r="CX111" s="297"/>
      <c r="CY111" s="297"/>
      <c r="CZ111" s="297"/>
      <c r="DA111" s="297"/>
      <c r="DB111" s="295" t="s">
        <v>1773</v>
      </c>
      <c r="DC111" s="295">
        <v>1</v>
      </c>
      <c r="DD111" s="295"/>
      <c r="DE111" s="295"/>
    </row>
    <row r="112" spans="1:109" ht="21" customHeight="1" thickBot="1">
      <c r="A112" s="299">
        <v>110</v>
      </c>
      <c r="B112" s="319" t="s">
        <v>1301</v>
      </c>
      <c r="C112" s="301" t="s">
        <v>1302</v>
      </c>
      <c r="D112" s="302" t="s">
        <v>7</v>
      </c>
      <c r="E112" s="303" t="s">
        <v>45</v>
      </c>
      <c r="F112" s="327"/>
      <c r="G112" s="328"/>
      <c r="H112" s="320">
        <v>55</v>
      </c>
      <c r="I112" s="320">
        <v>35</v>
      </c>
      <c r="J112" s="320">
        <v>44</v>
      </c>
      <c r="K112" s="320">
        <v>54</v>
      </c>
      <c r="L112" s="306" t="s">
        <v>59</v>
      </c>
      <c r="M112" s="306" t="s">
        <v>59</v>
      </c>
      <c r="N112" s="307">
        <f t="shared" si="306"/>
        <v>188</v>
      </c>
      <c r="O112" s="321">
        <v>3134</v>
      </c>
      <c r="P112" s="322">
        <v>333.3</v>
      </c>
      <c r="Q112" s="323">
        <v>79.459999999999994</v>
      </c>
      <c r="R112" s="323">
        <v>53.36</v>
      </c>
      <c r="S112" s="323">
        <v>63.69</v>
      </c>
      <c r="T112" s="323">
        <v>6.6</v>
      </c>
      <c r="U112" s="324">
        <v>5750</v>
      </c>
      <c r="V112" s="325">
        <f>VLOOKUP($U112,计算辅助页面!$Z$5:$AM$26,COLUMN()-20,0)</f>
        <v>9400</v>
      </c>
      <c r="W112" s="325">
        <f>VLOOKUP($U112,计算辅助页面!$Z$5:$AM$26,COLUMN()-20,0)</f>
        <v>15000</v>
      </c>
      <c r="X112" s="333">
        <f>VLOOKUP($U112,计算辅助页面!$Z$5:$AM$26,COLUMN()-20,0)</f>
        <v>22500</v>
      </c>
      <c r="Y112" s="333">
        <f>VLOOKUP($U112,计算辅助页面!$Z$5:$AM$26,COLUMN()-20,0)</f>
        <v>32500</v>
      </c>
      <c r="Z112" s="420">
        <f>VLOOKUP($U112,计算辅助页面!$Z$5:$AM$26,COLUMN()-20,0)</f>
        <v>45500</v>
      </c>
      <c r="AA112" s="333">
        <f>VLOOKUP($U112,计算辅助页面!$Z$5:$AM$26,COLUMN()-20,0)</f>
        <v>63500</v>
      </c>
      <c r="AB112" s="333">
        <f>VLOOKUP($U112,计算辅助页面!$Z$5:$AM$26,COLUMN()-20,0)</f>
        <v>89000</v>
      </c>
      <c r="AC112" s="333">
        <f>VLOOKUP($U112,计算辅助页面!$Z$5:$AM$26,COLUMN()-20,0)</f>
        <v>125000</v>
      </c>
      <c r="AD112" s="333">
        <f>VLOOKUP($U112,计算辅助页面!$Z$5:$AM$26,COLUMN()-20,0)</f>
        <v>175000</v>
      </c>
      <c r="AE112" s="333">
        <f>VLOOKUP($U112,计算辅助页面!$Z$5:$AM$26,COLUMN()-20,0)</f>
        <v>245000</v>
      </c>
      <c r="AF112" s="307" t="str">
        <f>VLOOKUP($U112,计算辅助页面!$Z$5:$AM$26,COLUMN()-20,0)</f>
        <v>×</v>
      </c>
      <c r="AG112" s="307" t="str">
        <f>VLOOKUP($U112,计算辅助页面!$Z$5:$AM$26,COLUMN()-20,0)</f>
        <v>×</v>
      </c>
      <c r="AH112" s="304">
        <f>VLOOKUP($U112,计算辅助页面!$Z$5:$AM$26,COLUMN()-20,0)</f>
        <v>3312600</v>
      </c>
      <c r="AI112" s="326">
        <v>40000</v>
      </c>
      <c r="AJ112" s="315">
        <f>VLOOKUP(D112&amp;E112,计算辅助页面!$V$5:$Y$18,2,0)</f>
        <v>6</v>
      </c>
      <c r="AK112" s="336">
        <f t="shared" si="307"/>
        <v>80000</v>
      </c>
      <c r="AL112" s="316">
        <f>VLOOKUP(D112&amp;E112,计算辅助页面!$V$5:$Y$18,3,0)</f>
        <v>4</v>
      </c>
      <c r="AM112" s="337">
        <f t="shared" si="308"/>
        <v>240000</v>
      </c>
      <c r="AN112" s="317">
        <f>VLOOKUP(D112&amp;E112,计算辅助页面!$V$5:$Y$18,4,0)</f>
        <v>2</v>
      </c>
      <c r="AO112" s="304">
        <f t="shared" si="309"/>
        <v>4160000</v>
      </c>
      <c r="AP112" s="318">
        <f t="shared" si="310"/>
        <v>7472600</v>
      </c>
      <c r="AQ112" s="288" t="s">
        <v>557</v>
      </c>
      <c r="AR112" s="289" t="str">
        <f t="shared" si="286"/>
        <v>M4 GT3</v>
      </c>
      <c r="AS112" s="290" t="s">
        <v>1292</v>
      </c>
      <c r="AT112" s="291" t="s">
        <v>1303</v>
      </c>
      <c r="AU112" s="328" t="s">
        <v>702</v>
      </c>
      <c r="AW112" s="292">
        <v>347</v>
      </c>
      <c r="AY112" s="292">
        <v>449</v>
      </c>
      <c r="AZ112" s="292" t="s">
        <v>1309</v>
      </c>
      <c r="BA112" s="477">
        <v>143</v>
      </c>
      <c r="BB112" s="476">
        <v>1.6</v>
      </c>
      <c r="BC112" s="472">
        <v>1.19</v>
      </c>
      <c r="BD112" s="472">
        <v>0.93</v>
      </c>
      <c r="BE112" s="472">
        <v>1.22</v>
      </c>
      <c r="BF112" s="474">
        <f>BA112+O112</f>
        <v>3277</v>
      </c>
      <c r="BG112" s="476">
        <f t="shared" ref="BG112:BG113" si="421">BB112+P112</f>
        <v>334.90000000000003</v>
      </c>
      <c r="BH112" s="480">
        <f t="shared" ref="BH112:BH113" si="422">BC112+Q112</f>
        <v>80.649999999999991</v>
      </c>
      <c r="BI112" s="480">
        <f t="shared" ref="BI112:BI113" si="423">BD112+R112</f>
        <v>54.29</v>
      </c>
      <c r="BJ112" s="480">
        <f t="shared" ref="BJ112:BJ113" si="424">BE112+S112</f>
        <v>64.91</v>
      </c>
      <c r="BK112" s="473">
        <f t="shared" si="294"/>
        <v>1.6000000000000227</v>
      </c>
      <c r="BL112" s="473">
        <f t="shared" si="295"/>
        <v>1.1899999999999977</v>
      </c>
      <c r="BM112" s="473">
        <f t="shared" si="296"/>
        <v>0.92999999999999972</v>
      </c>
      <c r="BN112" s="473">
        <f t="shared" si="297"/>
        <v>1.2199999999999989</v>
      </c>
      <c r="BO112" s="483">
        <v>7</v>
      </c>
      <c r="BP112" s="293"/>
      <c r="BQ112" s="293"/>
      <c r="BR112" s="293"/>
      <c r="BS112" s="293"/>
      <c r="BT112" s="293"/>
      <c r="BU112" s="293"/>
      <c r="BV112" s="293">
        <v>1</v>
      </c>
      <c r="BW112" s="293"/>
      <c r="BX112" s="293"/>
      <c r="BY112" s="293"/>
      <c r="BZ112" s="293"/>
      <c r="CA112" s="293"/>
      <c r="CB112" s="293"/>
      <c r="CC112" s="293"/>
      <c r="CD112" s="293"/>
      <c r="CE112" s="293"/>
      <c r="CF112" s="293"/>
      <c r="CG112" s="293"/>
      <c r="CH112" s="293"/>
      <c r="CI112" s="293"/>
      <c r="CJ112" s="294" t="s">
        <v>1316</v>
      </c>
      <c r="CK112" s="294"/>
      <c r="CL112" s="294"/>
      <c r="CM112" s="294"/>
      <c r="CN112" s="294"/>
      <c r="CO112" s="295"/>
      <c r="CP112" s="295"/>
      <c r="CQ112" s="295"/>
      <c r="CR112" s="296"/>
      <c r="CS112" s="297"/>
      <c r="CT112" s="297"/>
      <c r="CU112" s="297"/>
      <c r="CV112" s="297"/>
      <c r="CW112" s="297"/>
      <c r="CX112" s="297"/>
      <c r="CY112" s="297"/>
      <c r="CZ112" s="297"/>
      <c r="DA112" s="297"/>
      <c r="DB112" s="295" t="s">
        <v>1773</v>
      </c>
      <c r="DC112" s="295">
        <v>1</v>
      </c>
      <c r="DD112" s="295"/>
      <c r="DE112" s="295"/>
    </row>
    <row r="113" spans="1:109" ht="21" customHeight="1">
      <c r="A113" s="268">
        <v>111</v>
      </c>
      <c r="B113" s="300" t="s">
        <v>30</v>
      </c>
      <c r="C113" s="301" t="s">
        <v>750</v>
      </c>
      <c r="D113" s="302" t="s">
        <v>7</v>
      </c>
      <c r="E113" s="303" t="s">
        <v>45</v>
      </c>
      <c r="F113" s="304">
        <f>9-LEN(E113)-LEN(SUBSTITUTE(E113,"★",""))</f>
        <v>5</v>
      </c>
      <c r="G113" s="305" t="s">
        <v>66</v>
      </c>
      <c r="H113" s="306">
        <v>40</v>
      </c>
      <c r="I113" s="306">
        <v>18</v>
      </c>
      <c r="J113" s="306">
        <v>24</v>
      </c>
      <c r="K113" s="306">
        <v>36</v>
      </c>
      <c r="L113" s="306" t="s">
        <v>59</v>
      </c>
      <c r="M113" s="306" t="s">
        <v>59</v>
      </c>
      <c r="N113" s="307">
        <f>IF(COUNTBLANK(H113:M113),"",SUM(H113:M113))</f>
        <v>118</v>
      </c>
      <c r="O113" s="308">
        <v>3155</v>
      </c>
      <c r="P113" s="309">
        <v>368</v>
      </c>
      <c r="Q113" s="310">
        <v>76.55</v>
      </c>
      <c r="R113" s="310">
        <v>36.14</v>
      </c>
      <c r="S113" s="310">
        <v>61.1</v>
      </c>
      <c r="T113" s="310">
        <v>5.9329999999999998</v>
      </c>
      <c r="U113" s="311">
        <v>2880</v>
      </c>
      <c r="V113" s="312">
        <f>VLOOKUP($U113,计算辅助页面!$Z$5:$AM$26,COLUMN()-20,0)</f>
        <v>4700</v>
      </c>
      <c r="W113" s="312">
        <f>VLOOKUP($U113,计算辅助页面!$Z$5:$AM$26,COLUMN()-20,0)</f>
        <v>7500</v>
      </c>
      <c r="X113" s="307">
        <f>VLOOKUP($U113,计算辅助页面!$Z$5:$AM$26,COLUMN()-20,0)</f>
        <v>11300</v>
      </c>
      <c r="Y113" s="307">
        <f>VLOOKUP($U113,计算辅助页面!$Z$5:$AM$26,COLUMN()-20,0)</f>
        <v>16300</v>
      </c>
      <c r="Z113" s="313">
        <f>VLOOKUP($U113,计算辅助页面!$Z$5:$AM$26,COLUMN()-20,0)</f>
        <v>23000</v>
      </c>
      <c r="AA113" s="307">
        <f>VLOOKUP($U113,计算辅助页面!$Z$5:$AM$26,COLUMN()-20,0)</f>
        <v>32000</v>
      </c>
      <c r="AB113" s="307">
        <f>VLOOKUP($U113,计算辅助页面!$Z$5:$AM$26,COLUMN()-20,0)</f>
        <v>44500</v>
      </c>
      <c r="AC113" s="307">
        <f>VLOOKUP($U113,计算辅助页面!$Z$5:$AM$26,COLUMN()-20,0)</f>
        <v>62500</v>
      </c>
      <c r="AD113" s="307">
        <f>VLOOKUP($U113,计算辅助页面!$Z$5:$AM$26,COLUMN()-20,0)</f>
        <v>87500</v>
      </c>
      <c r="AE113" s="307">
        <f>VLOOKUP($U113,计算辅助页面!$Z$5:$AM$26,COLUMN()-20,0)</f>
        <v>122000</v>
      </c>
      <c r="AF113" s="307" t="str">
        <f>VLOOKUP($U113,计算辅助页面!$Z$5:$AM$26,COLUMN()-20,0)</f>
        <v>×</v>
      </c>
      <c r="AG113" s="307" t="str">
        <f>VLOOKUP($U113,计算辅助页面!$Z$5:$AM$26,COLUMN()-20,0)</f>
        <v>×</v>
      </c>
      <c r="AH113" s="304">
        <f>VLOOKUP($U113,计算辅助页面!$Z$5:$AM$26,COLUMN()-20,0)</f>
        <v>1656720</v>
      </c>
      <c r="AI113" s="314">
        <v>20000</v>
      </c>
      <c r="AJ113" s="315">
        <f>VLOOKUP(D113&amp;E113,计算辅助页面!$V$5:$Y$18,2,0)</f>
        <v>6</v>
      </c>
      <c r="AK113" s="316">
        <f>IF(AI113,2*AI113,"")</f>
        <v>40000</v>
      </c>
      <c r="AL113" s="316">
        <f>VLOOKUP(D113&amp;E113,计算辅助页面!$V$5:$Y$18,3,0)</f>
        <v>4</v>
      </c>
      <c r="AM113" s="317">
        <f>IF(AN113="×",AN113,IF(AI113,6*AI113,""))</f>
        <v>120000</v>
      </c>
      <c r="AN113" s="317">
        <f>VLOOKUP(D113&amp;E113,计算辅助页面!$V$5:$Y$18,4,0)</f>
        <v>2</v>
      </c>
      <c r="AO113" s="304">
        <f>IF(AI113,IF(AN113="×",4*(AI113*AJ113+AK113*AL113),4*(AI113*AJ113+AK113*AL113+AM113*AN113)),"")</f>
        <v>2080000</v>
      </c>
      <c r="AP113" s="318">
        <f>IF(AND(AH113,AO113),AO113+AH113,"")</f>
        <v>3736720</v>
      </c>
      <c r="AQ113" s="288" t="s">
        <v>1008</v>
      </c>
      <c r="AR113" s="289" t="str">
        <f>TRIM(RIGHT(B113,LEN(B113)-LEN(AQ113)-1))</f>
        <v>Cien Concept</v>
      </c>
      <c r="AS113" s="290" t="s">
        <v>596</v>
      </c>
      <c r="AT113" s="291" t="s">
        <v>661</v>
      </c>
      <c r="AU113" s="328" t="s">
        <v>702</v>
      </c>
      <c r="AW113" s="292">
        <v>383</v>
      </c>
      <c r="AY113" s="292">
        <v>509</v>
      </c>
      <c r="AZ113" s="292" t="s">
        <v>1425</v>
      </c>
      <c r="BA113" s="477">
        <v>144</v>
      </c>
      <c r="BB113" s="476">
        <v>2.1</v>
      </c>
      <c r="BC113" s="472">
        <v>0.95</v>
      </c>
      <c r="BD113" s="472">
        <v>0.72</v>
      </c>
      <c r="BE113" s="472">
        <v>1.24</v>
      </c>
      <c r="BF113" s="474">
        <f>BA113+O113</f>
        <v>3299</v>
      </c>
      <c r="BG113" s="476">
        <f t="shared" si="421"/>
        <v>370.1</v>
      </c>
      <c r="BH113" s="480">
        <f t="shared" si="422"/>
        <v>77.5</v>
      </c>
      <c r="BI113" s="480">
        <f t="shared" si="423"/>
        <v>36.86</v>
      </c>
      <c r="BJ113" s="480">
        <f t="shared" si="424"/>
        <v>62.34</v>
      </c>
      <c r="BK113" s="473">
        <f t="shared" ref="BK113:BN114" si="425">IF(BG113="", "", BG113-P113)</f>
        <v>2.1000000000000227</v>
      </c>
      <c r="BL113" s="473">
        <f t="shared" si="425"/>
        <v>0.95000000000000284</v>
      </c>
      <c r="BM113" s="473">
        <f t="shared" si="425"/>
        <v>0.71999999999999886</v>
      </c>
      <c r="BN113" s="473">
        <f t="shared" si="425"/>
        <v>1.240000000000002</v>
      </c>
      <c r="BO113" s="483">
        <v>10</v>
      </c>
      <c r="BP113" s="293"/>
      <c r="BQ113" s="293"/>
      <c r="BR113" s="293"/>
      <c r="BS113" s="293"/>
      <c r="BT113" s="293">
        <v>1</v>
      </c>
      <c r="BU113" s="293"/>
      <c r="BV113" s="293"/>
      <c r="BW113" s="293"/>
      <c r="BX113" s="293"/>
      <c r="BY113" s="293"/>
      <c r="BZ113" s="293"/>
      <c r="CA113" s="293"/>
      <c r="CB113" s="293"/>
      <c r="CC113" s="293"/>
      <c r="CD113" s="293"/>
      <c r="CE113" s="293"/>
      <c r="CF113" s="293"/>
      <c r="CG113" s="293"/>
      <c r="CH113" s="293"/>
      <c r="CI113" s="293"/>
      <c r="CJ113" s="294" t="s">
        <v>1454</v>
      </c>
      <c r="CK113" s="294"/>
      <c r="CL113" s="294"/>
      <c r="CM113" s="294"/>
      <c r="CN113" s="294"/>
      <c r="CO113" s="295">
        <v>1</v>
      </c>
      <c r="CP113" s="295"/>
      <c r="CQ113" s="295"/>
      <c r="CR113" s="296">
        <v>350</v>
      </c>
      <c r="CS113" s="297">
        <v>68.5</v>
      </c>
      <c r="CT113" s="297">
        <v>30.04</v>
      </c>
      <c r="CU113" s="297">
        <v>50.68</v>
      </c>
      <c r="CV113" s="297">
        <f t="shared" ref="CV113:CY115" si="426">P113-CR113</f>
        <v>18</v>
      </c>
      <c r="CW113" s="297">
        <f t="shared" si="426"/>
        <v>8.0499999999999972</v>
      </c>
      <c r="CX113" s="297">
        <f t="shared" si="426"/>
        <v>6.1000000000000014</v>
      </c>
      <c r="CY113" s="297">
        <f t="shared" si="426"/>
        <v>10.420000000000002</v>
      </c>
      <c r="CZ113" s="297">
        <f>SUM(CV113:CY113)</f>
        <v>42.57</v>
      </c>
      <c r="DA113" s="297">
        <f>0.32*(P113-CR113)+1.75*(Q113-CS113)+1.13*(R113-CT113)+1.28*(S113-CU113)</f>
        <v>40.078099999999999</v>
      </c>
      <c r="DB113" s="295" t="s">
        <v>1773</v>
      </c>
      <c r="DC113" s="295">
        <v>1</v>
      </c>
      <c r="DD113" s="295"/>
      <c r="DE113" s="295"/>
    </row>
    <row r="114" spans="1:109" ht="21" customHeight="1" thickBot="1">
      <c r="A114" s="299">
        <v>112</v>
      </c>
      <c r="B114" s="319" t="s">
        <v>1760</v>
      </c>
      <c r="C114" s="301" t="s">
        <v>1728</v>
      </c>
      <c r="D114" s="302" t="s">
        <v>7</v>
      </c>
      <c r="E114" s="303" t="s">
        <v>45</v>
      </c>
      <c r="F114" s="327"/>
      <c r="G114" s="328"/>
      <c r="H114" s="320" t="s">
        <v>448</v>
      </c>
      <c r="I114" s="320">
        <v>35</v>
      </c>
      <c r="J114" s="320">
        <v>55</v>
      </c>
      <c r="K114" s="320">
        <v>85</v>
      </c>
      <c r="L114" s="306" t="s">
        <v>59</v>
      </c>
      <c r="M114" s="306" t="s">
        <v>59</v>
      </c>
      <c r="N114" s="307">
        <f t="shared" ref="N114" si="427">IF(COUNTBLANK(H114:M114),"",SUM(H114:M114))</f>
        <v>175</v>
      </c>
      <c r="O114" s="321">
        <v>3178</v>
      </c>
      <c r="P114" s="322">
        <v>331</v>
      </c>
      <c r="Q114" s="323">
        <v>78.23</v>
      </c>
      <c r="R114" s="323">
        <v>56.43</v>
      </c>
      <c r="S114" s="323">
        <v>60.73</v>
      </c>
      <c r="T114" s="323"/>
      <c r="U114" s="324">
        <v>5750</v>
      </c>
      <c r="V114" s="325">
        <f>VLOOKUP($U114,计算辅助页面!$Z$5:$AM$26,COLUMN()-20,0)</f>
        <v>9400</v>
      </c>
      <c r="W114" s="325">
        <f>VLOOKUP($U114,计算辅助页面!$Z$5:$AM$26,COLUMN()-20,0)</f>
        <v>15000</v>
      </c>
      <c r="X114" s="333">
        <f>VLOOKUP($U114,计算辅助页面!$Z$5:$AM$26,COLUMN()-20,0)</f>
        <v>22500</v>
      </c>
      <c r="Y114" s="333">
        <f>VLOOKUP($U114,计算辅助页面!$Z$5:$AM$26,COLUMN()-20,0)</f>
        <v>32500</v>
      </c>
      <c r="Z114" s="420">
        <f>VLOOKUP($U114,计算辅助页面!$Z$5:$AM$26,COLUMN()-20,0)</f>
        <v>45500</v>
      </c>
      <c r="AA114" s="333">
        <f>VLOOKUP($U114,计算辅助页面!$Z$5:$AM$26,COLUMN()-20,0)</f>
        <v>63500</v>
      </c>
      <c r="AB114" s="333">
        <f>VLOOKUP($U114,计算辅助页面!$Z$5:$AM$26,COLUMN()-20,0)</f>
        <v>89000</v>
      </c>
      <c r="AC114" s="333">
        <f>VLOOKUP($U114,计算辅助页面!$Z$5:$AM$26,COLUMN()-20,0)</f>
        <v>125000</v>
      </c>
      <c r="AD114" s="333">
        <f>VLOOKUP($U114,计算辅助页面!$Z$5:$AM$26,COLUMN()-20,0)</f>
        <v>175000</v>
      </c>
      <c r="AE114" s="333">
        <f>VLOOKUP($U114,计算辅助页面!$Z$5:$AM$26,COLUMN()-20,0)</f>
        <v>245000</v>
      </c>
      <c r="AF114" s="307" t="str">
        <f>VLOOKUP($U114,计算辅助页面!$Z$5:$AM$26,COLUMN()-20,0)</f>
        <v>×</v>
      </c>
      <c r="AG114" s="307" t="str">
        <f>VLOOKUP($U114,计算辅助页面!$Z$5:$AM$26,COLUMN()-20,0)</f>
        <v>×</v>
      </c>
      <c r="AH114" s="304">
        <f>VLOOKUP($U114,计算辅助页面!$Z$5:$AM$26,COLUMN()-20,0)</f>
        <v>3312600</v>
      </c>
      <c r="AI114" s="326">
        <v>40000</v>
      </c>
      <c r="AJ114" s="315">
        <f>VLOOKUP(D114&amp;E114,计算辅助页面!$V$5:$Y$18,2,0)</f>
        <v>6</v>
      </c>
      <c r="AK114" s="336">
        <f t="shared" ref="AK114" si="428">IF(AI114,2*AI114,"")</f>
        <v>80000</v>
      </c>
      <c r="AL114" s="316">
        <f>VLOOKUP(D114&amp;E114,计算辅助页面!$V$5:$Y$18,3,0)</f>
        <v>4</v>
      </c>
      <c r="AM114" s="337">
        <f t="shared" ref="AM114" si="429">IF(AN114="×",AN114,IF(AI114,6*AI114,""))</f>
        <v>240000</v>
      </c>
      <c r="AN114" s="317">
        <f>VLOOKUP(D114&amp;E114,计算辅助页面!$V$5:$Y$18,4,0)</f>
        <v>2</v>
      </c>
      <c r="AO114" s="304">
        <f t="shared" ref="AO114" si="430">IF(AI114,IF(AN114="×",4*(AI114*AJ114+AK114*AL114),4*(AI114*AJ114+AK114*AL114+AM114*AN114)),"")</f>
        <v>4160000</v>
      </c>
      <c r="AP114" s="318">
        <f t="shared" ref="AP114" si="431">IF(AND(AH114,AO114),AO114+AH114,"")</f>
        <v>7472600</v>
      </c>
      <c r="AQ114" s="288" t="s">
        <v>566</v>
      </c>
      <c r="AR114" s="289" t="str">
        <f>TRIM(RIGHT(B114,LEN(B114)-LEN(AQ114)-1))</f>
        <v>Valour🔑</v>
      </c>
      <c r="AS114" s="290" t="s">
        <v>1726</v>
      </c>
      <c r="AT114" s="291" t="s">
        <v>1729</v>
      </c>
      <c r="AU114" s="328" t="s">
        <v>702</v>
      </c>
      <c r="AZ114" s="292" t="s">
        <v>1065</v>
      </c>
      <c r="BA114" s="481">
        <f>BF114-O114</f>
        <v>144</v>
      </c>
      <c r="BB114" s="476">
        <f>BK114</f>
        <v>1.1000000000000227</v>
      </c>
      <c r="BC114" s="472">
        <f t="shared" ref="BC114" si="432">BL114</f>
        <v>0.61999999999999034</v>
      </c>
      <c r="BD114" s="472">
        <f t="shared" ref="BD114" si="433">BM114</f>
        <v>1.9600000000000009</v>
      </c>
      <c r="BE114" s="472">
        <f t="shared" ref="BE114" si="434">BN114</f>
        <v>3.8000000000000043</v>
      </c>
      <c r="BF114" s="474">
        <v>3322</v>
      </c>
      <c r="BG114" s="476">
        <v>332.1</v>
      </c>
      <c r="BH114" s="480">
        <v>78.849999999999994</v>
      </c>
      <c r="BI114" s="480">
        <v>58.39</v>
      </c>
      <c r="BJ114" s="480">
        <v>64.53</v>
      </c>
      <c r="BK114" s="473">
        <f t="shared" si="425"/>
        <v>1.1000000000000227</v>
      </c>
      <c r="BL114" s="473">
        <f t="shared" si="425"/>
        <v>0.61999999999999034</v>
      </c>
      <c r="BM114" s="473">
        <f t="shared" si="425"/>
        <v>1.9600000000000009</v>
      </c>
      <c r="BN114" s="473">
        <f t="shared" si="425"/>
        <v>3.8000000000000043</v>
      </c>
      <c r="BO114" s="483">
        <v>16</v>
      </c>
      <c r="BP114" s="293"/>
      <c r="BQ114" s="293"/>
      <c r="BR114" s="293"/>
      <c r="BS114" s="293"/>
      <c r="BT114" s="293"/>
      <c r="BU114" s="293"/>
      <c r="BV114" s="293"/>
      <c r="BW114" s="293"/>
      <c r="BX114" s="293"/>
      <c r="BY114" s="293"/>
      <c r="BZ114" s="293"/>
      <c r="CA114" s="293">
        <v>1</v>
      </c>
      <c r="CB114" s="293"/>
      <c r="CC114" s="293">
        <v>1</v>
      </c>
      <c r="CD114" s="293"/>
      <c r="CE114" s="293"/>
      <c r="CF114" s="293"/>
      <c r="CG114" s="293"/>
      <c r="CH114" s="293"/>
      <c r="CI114" s="293"/>
      <c r="CJ114" s="294" t="s">
        <v>1127</v>
      </c>
      <c r="CK114" s="294"/>
      <c r="CL114" s="294"/>
      <c r="CM114" s="294"/>
      <c r="CN114" s="294"/>
      <c r="CO114" s="295"/>
      <c r="CP114" s="295"/>
      <c r="CQ114" s="295"/>
      <c r="CR114" s="296"/>
      <c r="CS114" s="297"/>
      <c r="CT114" s="297"/>
      <c r="CU114" s="297"/>
      <c r="CV114" s="297"/>
      <c r="CW114" s="297"/>
      <c r="CX114" s="297"/>
      <c r="CY114" s="297"/>
      <c r="CZ114" s="297"/>
      <c r="DA114" s="297"/>
      <c r="DB114" s="295"/>
      <c r="DC114" s="295"/>
      <c r="DD114" s="295"/>
      <c r="DE114" s="295"/>
    </row>
    <row r="115" spans="1:109" ht="21" customHeight="1">
      <c r="A115" s="268">
        <v>113</v>
      </c>
      <c r="B115" s="319" t="s">
        <v>1759</v>
      </c>
      <c r="C115" s="301" t="s">
        <v>751</v>
      </c>
      <c r="D115" s="302" t="s">
        <v>7</v>
      </c>
      <c r="E115" s="303" t="s">
        <v>45</v>
      </c>
      <c r="F115" s="304">
        <f>9-LEN(E115)-LEN(SUBSTITUTE(E115,"★",""))</f>
        <v>5</v>
      </c>
      <c r="G115" s="305" t="s">
        <v>66</v>
      </c>
      <c r="H115" s="320" t="s">
        <v>448</v>
      </c>
      <c r="I115" s="320">
        <v>35</v>
      </c>
      <c r="J115" s="320">
        <v>55</v>
      </c>
      <c r="K115" s="320">
        <v>85</v>
      </c>
      <c r="L115" s="306" t="s">
        <v>59</v>
      </c>
      <c r="M115" s="306" t="s">
        <v>59</v>
      </c>
      <c r="N115" s="307">
        <f t="shared" si="306"/>
        <v>175</v>
      </c>
      <c r="O115" s="321">
        <v>3200</v>
      </c>
      <c r="P115" s="322">
        <v>315.5</v>
      </c>
      <c r="Q115" s="323">
        <v>86.26</v>
      </c>
      <c r="R115" s="323">
        <v>79</v>
      </c>
      <c r="S115" s="323">
        <v>67.88</v>
      </c>
      <c r="T115" s="323">
        <v>8</v>
      </c>
      <c r="U115" s="324">
        <v>5750</v>
      </c>
      <c r="V115" s="325">
        <f>VLOOKUP($U115,计算辅助页面!$Z$5:$AM$26,COLUMN()-20,0)</f>
        <v>9400</v>
      </c>
      <c r="W115" s="325">
        <f>VLOOKUP($U115,计算辅助页面!$Z$5:$AM$26,COLUMN()-20,0)</f>
        <v>15000</v>
      </c>
      <c r="X115" s="333">
        <f>VLOOKUP($U115,计算辅助页面!$Z$5:$AM$26,COLUMN()-20,0)</f>
        <v>22500</v>
      </c>
      <c r="Y115" s="333">
        <f>VLOOKUP($U115,计算辅助页面!$Z$5:$AM$26,COLUMN()-20,0)</f>
        <v>32500</v>
      </c>
      <c r="Z115" s="420">
        <f>VLOOKUP($U115,计算辅助页面!$Z$5:$AM$26,COLUMN()-20,0)</f>
        <v>45500</v>
      </c>
      <c r="AA115" s="333">
        <f>VLOOKUP($U115,计算辅助页面!$Z$5:$AM$26,COLUMN()-20,0)</f>
        <v>63500</v>
      </c>
      <c r="AB115" s="333">
        <f>VLOOKUP($U115,计算辅助页面!$Z$5:$AM$26,COLUMN()-20,0)</f>
        <v>89000</v>
      </c>
      <c r="AC115" s="333">
        <f>VLOOKUP($U115,计算辅助页面!$Z$5:$AM$26,COLUMN()-20,0)</f>
        <v>125000</v>
      </c>
      <c r="AD115" s="333">
        <f>VLOOKUP($U115,计算辅助页面!$Z$5:$AM$26,COLUMN()-20,0)</f>
        <v>175000</v>
      </c>
      <c r="AE115" s="333">
        <f>VLOOKUP($U115,计算辅助页面!$Z$5:$AM$26,COLUMN()-20,0)</f>
        <v>245000</v>
      </c>
      <c r="AF115" s="307" t="str">
        <f>VLOOKUP($U115,计算辅助页面!$Z$5:$AM$26,COLUMN()-20,0)</f>
        <v>×</v>
      </c>
      <c r="AG115" s="307" t="str">
        <f>VLOOKUP($U115,计算辅助页面!$Z$5:$AM$26,COLUMN()-20,0)</f>
        <v>×</v>
      </c>
      <c r="AH115" s="304">
        <f>VLOOKUP($U115,计算辅助页面!$Z$5:$AM$26,COLUMN()-20,0)</f>
        <v>3312600</v>
      </c>
      <c r="AI115" s="326">
        <v>40000</v>
      </c>
      <c r="AJ115" s="315">
        <f>VLOOKUP(D115&amp;E115,计算辅助页面!$V$5:$Y$18,2,0)</f>
        <v>6</v>
      </c>
      <c r="AK115" s="336">
        <f t="shared" si="307"/>
        <v>80000</v>
      </c>
      <c r="AL115" s="316">
        <f>VLOOKUP(D115&amp;E115,计算辅助页面!$V$5:$Y$18,3,0)</f>
        <v>4</v>
      </c>
      <c r="AM115" s="337">
        <f t="shared" si="308"/>
        <v>240000</v>
      </c>
      <c r="AN115" s="317">
        <f>VLOOKUP(D115&amp;E115,计算辅助页面!$V$5:$Y$18,4,0)</f>
        <v>2</v>
      </c>
      <c r="AO115" s="304">
        <f t="shared" si="309"/>
        <v>4160000</v>
      </c>
      <c r="AP115" s="318">
        <f t="shared" si="310"/>
        <v>7472600</v>
      </c>
      <c r="AQ115" s="288" t="s">
        <v>563</v>
      </c>
      <c r="AR115" s="289" t="str">
        <f t="shared" si="286"/>
        <v>GT MKII🔑</v>
      </c>
      <c r="AS115" s="290" t="s">
        <v>918</v>
      </c>
      <c r="AT115" s="291" t="s">
        <v>613</v>
      </c>
      <c r="AU115" s="328" t="s">
        <v>702</v>
      </c>
      <c r="AW115" s="292">
        <v>329</v>
      </c>
      <c r="AY115" s="292">
        <v>419</v>
      </c>
      <c r="AZ115" s="292" t="s">
        <v>1065</v>
      </c>
      <c r="BA115" s="477">
        <v>145</v>
      </c>
      <c r="BB115" s="476">
        <v>1.8</v>
      </c>
      <c r="BC115" s="472">
        <v>1.1399999999999999</v>
      </c>
      <c r="BD115" s="472">
        <v>2.5</v>
      </c>
      <c r="BE115" s="472">
        <v>2.21</v>
      </c>
      <c r="BF115" s="474">
        <f>BA115+O115</f>
        <v>3345</v>
      </c>
      <c r="BG115" s="476">
        <f t="shared" ref="BG115" si="435">BB115+P115</f>
        <v>317.3</v>
      </c>
      <c r="BH115" s="480">
        <f t="shared" ref="BH115" si="436">BC115+Q115</f>
        <v>87.4</v>
      </c>
      <c r="BI115" s="480">
        <f t="shared" ref="BI115" si="437">BD115+R115</f>
        <v>81.5</v>
      </c>
      <c r="BJ115" s="480">
        <f t="shared" ref="BJ115" si="438">BE115+S115</f>
        <v>70.089999999999989</v>
      </c>
      <c r="BK115" s="473">
        <f t="shared" si="294"/>
        <v>1.8000000000000114</v>
      </c>
      <c r="BL115" s="473">
        <f t="shared" si="295"/>
        <v>1.1400000000000006</v>
      </c>
      <c r="BM115" s="473">
        <f t="shared" si="296"/>
        <v>2.5</v>
      </c>
      <c r="BN115" s="473">
        <f t="shared" si="297"/>
        <v>2.2099999999999937</v>
      </c>
      <c r="BO115" s="483">
        <v>3</v>
      </c>
      <c r="BP115" s="293"/>
      <c r="BQ115" s="293"/>
      <c r="BR115" s="293"/>
      <c r="BS115" s="293"/>
      <c r="BT115" s="293"/>
      <c r="BU115" s="293"/>
      <c r="BV115" s="293"/>
      <c r="BW115" s="293"/>
      <c r="BX115" s="293"/>
      <c r="BY115" s="293"/>
      <c r="BZ115" s="293"/>
      <c r="CA115" s="293">
        <v>1</v>
      </c>
      <c r="CB115" s="293"/>
      <c r="CC115" s="293">
        <v>1</v>
      </c>
      <c r="CD115" s="293">
        <v>1</v>
      </c>
      <c r="CE115" s="293"/>
      <c r="CF115" s="293"/>
      <c r="CG115" s="293"/>
      <c r="CH115" s="293"/>
      <c r="CI115" s="293"/>
      <c r="CJ115" s="294" t="s">
        <v>1455</v>
      </c>
      <c r="CK115" s="294"/>
      <c r="CL115" s="294"/>
      <c r="CM115" s="294"/>
      <c r="CN115" s="294"/>
      <c r="CO115" s="295"/>
      <c r="CP115" s="295"/>
      <c r="CQ115" s="295"/>
      <c r="CR115" s="296">
        <v>300</v>
      </c>
      <c r="CS115" s="297">
        <v>76.599999999999994</v>
      </c>
      <c r="CT115" s="297">
        <v>57.8</v>
      </c>
      <c r="CU115" s="297">
        <v>49.12</v>
      </c>
      <c r="CV115" s="297">
        <f t="shared" si="426"/>
        <v>15.5</v>
      </c>
      <c r="CW115" s="297">
        <f t="shared" si="426"/>
        <v>9.6600000000000108</v>
      </c>
      <c r="CX115" s="297">
        <f t="shared" si="426"/>
        <v>21.200000000000003</v>
      </c>
      <c r="CY115" s="297">
        <f t="shared" si="426"/>
        <v>18.759999999999998</v>
      </c>
      <c r="CZ115" s="297">
        <f>SUM(CV115:CY115)</f>
        <v>65.12</v>
      </c>
      <c r="DA115" s="297">
        <f>0.32*(P115-CR115)+1.75*(Q115-CS115)+1.13*(R115-CT115)+1.28*(S115-CU115)</f>
        <v>69.833800000000025</v>
      </c>
      <c r="DB115" s="295" t="s">
        <v>1775</v>
      </c>
      <c r="DC115" s="295">
        <v>4</v>
      </c>
      <c r="DD115" s="295"/>
      <c r="DE115" s="295"/>
    </row>
    <row r="116" spans="1:109" ht="21" customHeight="1" thickBot="1">
      <c r="A116" s="299">
        <v>114</v>
      </c>
      <c r="B116" s="319" t="s">
        <v>1610</v>
      </c>
      <c r="C116" s="301" t="s">
        <v>1579</v>
      </c>
      <c r="D116" s="302" t="s">
        <v>7</v>
      </c>
      <c r="E116" s="303" t="s">
        <v>45</v>
      </c>
      <c r="F116" s="327"/>
      <c r="G116" s="328"/>
      <c r="H116" s="320">
        <v>55</v>
      </c>
      <c r="I116" s="320">
        <v>35</v>
      </c>
      <c r="J116" s="320">
        <v>44</v>
      </c>
      <c r="K116" s="320">
        <v>54</v>
      </c>
      <c r="L116" s="306" t="s">
        <v>59</v>
      </c>
      <c r="M116" s="306" t="s">
        <v>59</v>
      </c>
      <c r="N116" s="307">
        <f t="shared" ref="N116" si="439">IF(COUNTBLANK(H116:M116),"",SUM(H116:M116))</f>
        <v>188</v>
      </c>
      <c r="O116" s="321">
        <v>3222</v>
      </c>
      <c r="P116" s="322">
        <v>320.3</v>
      </c>
      <c r="Q116" s="323">
        <v>85.88</v>
      </c>
      <c r="R116" s="323">
        <v>73.05</v>
      </c>
      <c r="S116" s="323">
        <v>57.09</v>
      </c>
      <c r="T116" s="323"/>
      <c r="U116" s="324">
        <v>5750</v>
      </c>
      <c r="V116" s="325">
        <f>VLOOKUP($U116,计算辅助页面!$Z$5:$AM$26,COLUMN()-20,0)</f>
        <v>9400</v>
      </c>
      <c r="W116" s="325">
        <f>VLOOKUP($U116,计算辅助页面!$Z$5:$AM$26,COLUMN()-20,0)</f>
        <v>15000</v>
      </c>
      <c r="X116" s="333">
        <f>VLOOKUP($U116,计算辅助页面!$Z$5:$AM$26,COLUMN()-20,0)</f>
        <v>22500</v>
      </c>
      <c r="Y116" s="333">
        <f>VLOOKUP($U116,计算辅助页面!$Z$5:$AM$26,COLUMN()-20,0)</f>
        <v>32500</v>
      </c>
      <c r="Z116" s="420">
        <f>VLOOKUP($U116,计算辅助页面!$Z$5:$AM$26,COLUMN()-20,0)</f>
        <v>45500</v>
      </c>
      <c r="AA116" s="333">
        <f>VLOOKUP($U116,计算辅助页面!$Z$5:$AM$26,COLUMN()-20,0)</f>
        <v>63500</v>
      </c>
      <c r="AB116" s="333">
        <f>VLOOKUP($U116,计算辅助页面!$Z$5:$AM$26,COLUMN()-20,0)</f>
        <v>89000</v>
      </c>
      <c r="AC116" s="333">
        <f>VLOOKUP($U116,计算辅助页面!$Z$5:$AM$26,COLUMN()-20,0)</f>
        <v>125000</v>
      </c>
      <c r="AD116" s="333">
        <f>VLOOKUP($U116,计算辅助页面!$Z$5:$AM$26,COLUMN()-20,0)</f>
        <v>175000</v>
      </c>
      <c r="AE116" s="333">
        <f>VLOOKUP($U116,计算辅助页面!$Z$5:$AM$26,COLUMN()-20,0)</f>
        <v>245000</v>
      </c>
      <c r="AF116" s="307" t="str">
        <f>VLOOKUP($U116,计算辅助页面!$Z$5:$AM$26,COLUMN()-20,0)</f>
        <v>×</v>
      </c>
      <c r="AG116" s="307" t="str">
        <f>VLOOKUP($U116,计算辅助页面!$Z$5:$AM$26,COLUMN()-20,0)</f>
        <v>×</v>
      </c>
      <c r="AH116" s="304">
        <f>VLOOKUP($U116,计算辅助页面!$Z$5:$AM$26,COLUMN()-20,0)</f>
        <v>3312600</v>
      </c>
      <c r="AI116" s="326">
        <v>40000</v>
      </c>
      <c r="AJ116" s="315">
        <f>VLOOKUP(D116&amp;E116,计算辅助页面!$V$5:$Y$18,2,0)</f>
        <v>6</v>
      </c>
      <c r="AK116" s="336">
        <f t="shared" ref="AK116" si="440">IF(AI116,2*AI116,"")</f>
        <v>80000</v>
      </c>
      <c r="AL116" s="316">
        <f>VLOOKUP(D116&amp;E116,计算辅助页面!$V$5:$Y$18,3,0)</f>
        <v>4</v>
      </c>
      <c r="AM116" s="337">
        <f t="shared" ref="AM116" si="441">IF(AN116="×",AN116,IF(AI116,6*AI116,""))</f>
        <v>240000</v>
      </c>
      <c r="AN116" s="317">
        <f>VLOOKUP(D116&amp;E116,计算辅助页面!$V$5:$Y$18,4,0)</f>
        <v>2</v>
      </c>
      <c r="AO116" s="304">
        <f t="shared" ref="AO116" si="442">IF(AI116,IF(AN116="×",4*(AI116*AJ116+AK116*AL116),4*(AI116*AJ116+AK116*AL116+AM116*AN116)),"")</f>
        <v>4160000</v>
      </c>
      <c r="AP116" s="318">
        <f t="shared" ref="AP116" si="443">IF(AND(AH116,AO116),AO116+AH116,"")</f>
        <v>7472600</v>
      </c>
      <c r="AQ116" s="288" t="s">
        <v>565</v>
      </c>
      <c r="AR116" s="289" t="str">
        <f t="shared" si="286"/>
        <v>Huracan STO</v>
      </c>
      <c r="AS116" s="290" t="s">
        <v>1580</v>
      </c>
      <c r="AT116" s="291" t="s">
        <v>1581</v>
      </c>
      <c r="AU116" s="328" t="s">
        <v>702</v>
      </c>
      <c r="AZ116" s="292" t="s">
        <v>1059</v>
      </c>
      <c r="BA116" s="481">
        <f>BF116-O116</f>
        <v>146</v>
      </c>
      <c r="BB116" s="476">
        <f>BK116</f>
        <v>1.1999999999999886</v>
      </c>
      <c r="BC116" s="472">
        <f t="shared" ref="BC116:BE116" si="444">BL116</f>
        <v>1.5200000000000102</v>
      </c>
      <c r="BD116" s="472">
        <f t="shared" si="444"/>
        <v>2.7199999999999989</v>
      </c>
      <c r="BE116" s="472">
        <f t="shared" si="444"/>
        <v>2.1299999999999955</v>
      </c>
      <c r="BF116" s="474">
        <v>3368</v>
      </c>
      <c r="BG116" s="476">
        <v>321.5</v>
      </c>
      <c r="BH116" s="480">
        <v>87.4</v>
      </c>
      <c r="BI116" s="480">
        <v>75.77</v>
      </c>
      <c r="BJ116" s="480">
        <v>59.22</v>
      </c>
      <c r="BK116" s="473">
        <f t="shared" si="294"/>
        <v>1.1999999999999886</v>
      </c>
      <c r="BL116" s="473">
        <f t="shared" si="295"/>
        <v>1.5200000000000102</v>
      </c>
      <c r="BM116" s="473">
        <f t="shared" si="296"/>
        <v>2.7199999999999989</v>
      </c>
      <c r="BN116" s="473">
        <f t="shared" si="297"/>
        <v>2.1299999999999955</v>
      </c>
      <c r="BO116" s="483">
        <v>1</v>
      </c>
      <c r="BP116" s="293"/>
      <c r="BQ116" s="293"/>
      <c r="BR116" s="293"/>
      <c r="BS116" s="293"/>
      <c r="BT116" s="293"/>
      <c r="BU116" s="293"/>
      <c r="BV116" s="293">
        <v>1</v>
      </c>
      <c r="BW116" s="293"/>
      <c r="BX116" s="293"/>
      <c r="BY116" s="293"/>
      <c r="BZ116" s="293"/>
      <c r="CA116" s="293"/>
      <c r="CB116" s="293"/>
      <c r="CC116" s="293"/>
      <c r="CD116" s="293"/>
      <c r="CE116" s="293"/>
      <c r="CF116" s="293"/>
      <c r="CG116" s="293"/>
      <c r="CH116" s="293"/>
      <c r="CI116" s="293"/>
      <c r="CJ116" s="294" t="s">
        <v>1601</v>
      </c>
      <c r="CK116" s="294"/>
      <c r="CL116" s="294"/>
      <c r="CM116" s="294"/>
      <c r="CN116" s="294"/>
      <c r="CO116" s="295"/>
      <c r="CP116" s="295"/>
      <c r="CQ116" s="295"/>
      <c r="CR116" s="296"/>
      <c r="CS116" s="297"/>
      <c r="CT116" s="297"/>
      <c r="CU116" s="297"/>
      <c r="CV116" s="297"/>
      <c r="CW116" s="297"/>
      <c r="CX116" s="297"/>
      <c r="CY116" s="297"/>
      <c r="CZ116" s="297"/>
      <c r="DA116" s="297"/>
      <c r="DB116" s="295" t="s">
        <v>1775</v>
      </c>
      <c r="DC116" s="295">
        <v>4</v>
      </c>
      <c r="DD116" s="295"/>
      <c r="DE116" s="295"/>
    </row>
    <row r="117" spans="1:109" ht="21" customHeight="1">
      <c r="A117" s="268">
        <v>115</v>
      </c>
      <c r="B117" s="319" t="s">
        <v>394</v>
      </c>
      <c r="C117" s="301" t="s">
        <v>752</v>
      </c>
      <c r="D117" s="302" t="s">
        <v>7</v>
      </c>
      <c r="E117" s="303" t="s">
        <v>45</v>
      </c>
      <c r="F117" s="304">
        <f>9-LEN(E117)-LEN(SUBSTITUTE(E117,"★",""))</f>
        <v>5</v>
      </c>
      <c r="G117" s="305" t="s">
        <v>66</v>
      </c>
      <c r="H117" s="320">
        <v>40</v>
      </c>
      <c r="I117" s="320">
        <v>35</v>
      </c>
      <c r="J117" s="320">
        <v>44</v>
      </c>
      <c r="K117" s="320">
        <v>54</v>
      </c>
      <c r="L117" s="306" t="s">
        <v>59</v>
      </c>
      <c r="M117" s="306" t="s">
        <v>59</v>
      </c>
      <c r="N117" s="307">
        <f t="shared" si="306"/>
        <v>173</v>
      </c>
      <c r="O117" s="321">
        <v>3245</v>
      </c>
      <c r="P117" s="322">
        <v>341</v>
      </c>
      <c r="Q117" s="323">
        <v>79.25</v>
      </c>
      <c r="R117" s="323">
        <v>58.34</v>
      </c>
      <c r="S117" s="323">
        <v>54.1</v>
      </c>
      <c r="T117" s="323">
        <v>5.54</v>
      </c>
      <c r="U117" s="324">
        <v>5750</v>
      </c>
      <c r="V117" s="325">
        <f>VLOOKUP($U117,计算辅助页面!$Z$5:$AM$26,COLUMN()-20,0)</f>
        <v>9400</v>
      </c>
      <c r="W117" s="325">
        <f>VLOOKUP($U117,计算辅助页面!$Z$5:$AM$26,COLUMN()-20,0)</f>
        <v>15000</v>
      </c>
      <c r="X117" s="333">
        <f>VLOOKUP($U117,计算辅助页面!$Z$5:$AM$26,COLUMN()-20,0)</f>
        <v>22500</v>
      </c>
      <c r="Y117" s="333">
        <f>VLOOKUP($U117,计算辅助页面!$Z$5:$AM$26,COLUMN()-20,0)</f>
        <v>32500</v>
      </c>
      <c r="Z117" s="420">
        <f>VLOOKUP($U117,计算辅助页面!$Z$5:$AM$26,COLUMN()-20,0)</f>
        <v>45500</v>
      </c>
      <c r="AA117" s="333">
        <f>VLOOKUP($U117,计算辅助页面!$Z$5:$AM$26,COLUMN()-20,0)</f>
        <v>63500</v>
      </c>
      <c r="AB117" s="333">
        <f>VLOOKUP($U117,计算辅助页面!$Z$5:$AM$26,COLUMN()-20,0)</f>
        <v>89000</v>
      </c>
      <c r="AC117" s="333">
        <f>VLOOKUP($U117,计算辅助页面!$Z$5:$AM$26,COLUMN()-20,0)</f>
        <v>125000</v>
      </c>
      <c r="AD117" s="333">
        <f>VLOOKUP($U117,计算辅助页面!$Z$5:$AM$26,COLUMN()-20,0)</f>
        <v>175000</v>
      </c>
      <c r="AE117" s="333">
        <f>VLOOKUP($U117,计算辅助页面!$Z$5:$AM$26,COLUMN()-20,0)</f>
        <v>245000</v>
      </c>
      <c r="AF117" s="307" t="str">
        <f>VLOOKUP($U117,计算辅助页面!$Z$5:$AM$26,COLUMN()-20,0)</f>
        <v>×</v>
      </c>
      <c r="AG117" s="307" t="str">
        <f>VLOOKUP($U117,计算辅助页面!$Z$5:$AM$26,COLUMN()-20,0)</f>
        <v>×</v>
      </c>
      <c r="AH117" s="304">
        <f>VLOOKUP($U117,计算辅助页面!$Z$5:$AM$26,COLUMN()-20,0)</f>
        <v>3312600</v>
      </c>
      <c r="AI117" s="326">
        <v>40000</v>
      </c>
      <c r="AJ117" s="315">
        <f>VLOOKUP(D117&amp;E117,计算辅助页面!$V$5:$Y$18,2,0)</f>
        <v>6</v>
      </c>
      <c r="AK117" s="336">
        <f t="shared" si="307"/>
        <v>80000</v>
      </c>
      <c r="AL117" s="316">
        <f>VLOOKUP(D117&amp;E117,计算辅助页面!$V$5:$Y$18,3,0)</f>
        <v>4</v>
      </c>
      <c r="AM117" s="337">
        <f t="shared" si="308"/>
        <v>240000</v>
      </c>
      <c r="AN117" s="317">
        <f>VLOOKUP(D117&amp;E117,计算辅助页面!$V$5:$Y$18,4,0)</f>
        <v>2</v>
      </c>
      <c r="AO117" s="304">
        <f t="shared" si="309"/>
        <v>4160000</v>
      </c>
      <c r="AP117" s="318">
        <f t="shared" si="310"/>
        <v>7472600</v>
      </c>
      <c r="AQ117" s="288" t="s">
        <v>850</v>
      </c>
      <c r="AR117" s="289" t="str">
        <f t="shared" si="286"/>
        <v>Zerouno</v>
      </c>
      <c r="AS117" s="290" t="s">
        <v>917</v>
      </c>
      <c r="AT117" s="291" t="s">
        <v>632</v>
      </c>
      <c r="AU117" s="328" t="s">
        <v>702</v>
      </c>
      <c r="AV117" s="292">
        <v>8</v>
      </c>
      <c r="AW117" s="292">
        <v>355</v>
      </c>
      <c r="AY117" s="292">
        <v>462</v>
      </c>
      <c r="AZ117" s="292" t="s">
        <v>1400</v>
      </c>
      <c r="BA117" s="481">
        <v>146</v>
      </c>
      <c r="BB117" s="476">
        <v>1.3</v>
      </c>
      <c r="BC117" s="472">
        <v>0.95</v>
      </c>
      <c r="BD117" s="472">
        <v>1.32</v>
      </c>
      <c r="BE117" s="472">
        <v>1.8</v>
      </c>
      <c r="BF117" s="474">
        <f t="shared" ref="BF117:BF125" si="445">BA117+O117</f>
        <v>3391</v>
      </c>
      <c r="BG117" s="476">
        <f t="shared" ref="BG117:BG118" si="446">BB117+P117</f>
        <v>342.3</v>
      </c>
      <c r="BH117" s="480">
        <f t="shared" ref="BH117:BH118" si="447">BC117+Q117</f>
        <v>80.2</v>
      </c>
      <c r="BI117" s="480">
        <f t="shared" ref="BI117:BI118" si="448">BD117+R117</f>
        <v>59.660000000000004</v>
      </c>
      <c r="BJ117" s="480">
        <f t="shared" ref="BJ117:BJ118" si="449">BE117+S117</f>
        <v>55.9</v>
      </c>
      <c r="BK117" s="473">
        <f t="shared" si="294"/>
        <v>1.3000000000000114</v>
      </c>
      <c r="BL117" s="473">
        <f t="shared" si="295"/>
        <v>0.95000000000000284</v>
      </c>
      <c r="BM117" s="473">
        <f t="shared" si="296"/>
        <v>1.3200000000000003</v>
      </c>
      <c r="BN117" s="473">
        <f t="shared" si="297"/>
        <v>1.7999999999999972</v>
      </c>
      <c r="BO117" s="483">
        <v>1</v>
      </c>
      <c r="BP117" s="293"/>
      <c r="BQ117" s="293"/>
      <c r="BR117" s="293">
        <v>1</v>
      </c>
      <c r="BS117" s="293">
        <v>1</v>
      </c>
      <c r="BT117" s="293"/>
      <c r="BU117" s="293">
        <v>1</v>
      </c>
      <c r="BV117" s="293"/>
      <c r="BW117" s="293"/>
      <c r="BX117" s="293"/>
      <c r="BY117" s="293"/>
      <c r="BZ117" s="293"/>
      <c r="CA117" s="293"/>
      <c r="CB117" s="293"/>
      <c r="CC117" s="293"/>
      <c r="CD117" s="293"/>
      <c r="CE117" s="293"/>
      <c r="CF117" s="293"/>
      <c r="CG117" s="293"/>
      <c r="CH117" s="293"/>
      <c r="CI117" s="293">
        <v>1</v>
      </c>
      <c r="CJ117" s="294" t="s">
        <v>1456</v>
      </c>
      <c r="CK117" s="294"/>
      <c r="CL117" s="294"/>
      <c r="CM117" s="294"/>
      <c r="CN117" s="294"/>
      <c r="CO117" s="295"/>
      <c r="CP117" s="295"/>
      <c r="CQ117" s="295"/>
      <c r="CR117" s="296">
        <v>330</v>
      </c>
      <c r="CS117" s="297">
        <v>71.2</v>
      </c>
      <c r="CT117" s="297">
        <v>47.13</v>
      </c>
      <c r="CU117" s="297">
        <v>38.82</v>
      </c>
      <c r="CV117" s="297">
        <f>P117-CR117</f>
        <v>11</v>
      </c>
      <c r="CW117" s="297">
        <f>Q117-CS117</f>
        <v>8.0499999999999972</v>
      </c>
      <c r="CX117" s="297">
        <f>R117-CT117</f>
        <v>11.21</v>
      </c>
      <c r="CY117" s="297">
        <f>S117-CU117</f>
        <v>15.280000000000001</v>
      </c>
      <c r="CZ117" s="297">
        <f>SUM(CV117:CY117)</f>
        <v>45.54</v>
      </c>
      <c r="DA117" s="297">
        <f>0.32*(P117-CR117)+1.75*(Q117-CS117)+1.13*(R117-CT117)+1.28*(S117-CU117)</f>
        <v>49.833199999999991</v>
      </c>
      <c r="DB117" s="295" t="s">
        <v>1775</v>
      </c>
      <c r="DC117" s="295">
        <v>4</v>
      </c>
      <c r="DD117" s="295"/>
      <c r="DE117" s="295"/>
    </row>
    <row r="118" spans="1:109" ht="21" customHeight="1" thickBot="1">
      <c r="A118" s="299">
        <v>116</v>
      </c>
      <c r="B118" s="319" t="s">
        <v>1363</v>
      </c>
      <c r="C118" s="301" t="s">
        <v>1364</v>
      </c>
      <c r="D118" s="302" t="s">
        <v>7</v>
      </c>
      <c r="E118" s="303" t="s">
        <v>45</v>
      </c>
      <c r="F118" s="327"/>
      <c r="G118" s="328"/>
      <c r="H118" s="320">
        <v>55</v>
      </c>
      <c r="I118" s="320">
        <v>35</v>
      </c>
      <c r="J118" s="320">
        <v>44</v>
      </c>
      <c r="K118" s="320">
        <v>54</v>
      </c>
      <c r="L118" s="306" t="s">
        <v>59</v>
      </c>
      <c r="M118" s="306" t="s">
        <v>59</v>
      </c>
      <c r="N118" s="307">
        <f t="shared" si="306"/>
        <v>188</v>
      </c>
      <c r="O118" s="321">
        <v>3267</v>
      </c>
      <c r="P118" s="322">
        <v>337.7</v>
      </c>
      <c r="Q118" s="323">
        <v>81.05</v>
      </c>
      <c r="R118" s="323">
        <v>68.33</v>
      </c>
      <c r="S118" s="323">
        <v>47.34</v>
      </c>
      <c r="T118" s="323">
        <v>4.8</v>
      </c>
      <c r="U118" s="324">
        <v>5750</v>
      </c>
      <c r="V118" s="325">
        <f>VLOOKUP($U118,计算辅助页面!$Z$5:$AM$26,COLUMN()-20,0)</f>
        <v>9400</v>
      </c>
      <c r="W118" s="325">
        <f>VLOOKUP($U118,计算辅助页面!$Z$5:$AM$26,COLUMN()-20,0)</f>
        <v>15000</v>
      </c>
      <c r="X118" s="333">
        <f>VLOOKUP($U118,计算辅助页面!$Z$5:$AM$26,COLUMN()-20,0)</f>
        <v>22500</v>
      </c>
      <c r="Y118" s="333">
        <f>VLOOKUP($U118,计算辅助页面!$Z$5:$AM$26,COLUMN()-20,0)</f>
        <v>32500</v>
      </c>
      <c r="Z118" s="420">
        <f>VLOOKUP($U118,计算辅助页面!$Z$5:$AM$26,COLUMN()-20,0)</f>
        <v>45500</v>
      </c>
      <c r="AA118" s="333">
        <f>VLOOKUP($U118,计算辅助页面!$Z$5:$AM$26,COLUMN()-20,0)</f>
        <v>63500</v>
      </c>
      <c r="AB118" s="333">
        <f>VLOOKUP($U118,计算辅助页面!$Z$5:$AM$26,COLUMN()-20,0)</f>
        <v>89000</v>
      </c>
      <c r="AC118" s="333">
        <f>VLOOKUP($U118,计算辅助页面!$Z$5:$AM$26,COLUMN()-20,0)</f>
        <v>125000</v>
      </c>
      <c r="AD118" s="333">
        <f>VLOOKUP($U118,计算辅助页面!$Z$5:$AM$26,COLUMN()-20,0)</f>
        <v>175000</v>
      </c>
      <c r="AE118" s="333">
        <f>VLOOKUP($U118,计算辅助页面!$Z$5:$AM$26,COLUMN()-20,0)</f>
        <v>245000</v>
      </c>
      <c r="AF118" s="307" t="str">
        <f>VLOOKUP($U118,计算辅助页面!$Z$5:$AM$26,COLUMN()-20,0)</f>
        <v>×</v>
      </c>
      <c r="AG118" s="307" t="str">
        <f>VLOOKUP($U118,计算辅助页面!$Z$5:$AM$26,COLUMN()-20,0)</f>
        <v>×</v>
      </c>
      <c r="AH118" s="304">
        <f>VLOOKUP($U118,计算辅助页面!$Z$5:$AM$26,COLUMN()-20,0)</f>
        <v>3312600</v>
      </c>
      <c r="AI118" s="326">
        <v>40000</v>
      </c>
      <c r="AJ118" s="315">
        <f>VLOOKUP(D118&amp;E118,计算辅助页面!$V$5:$Y$18,2,0)</f>
        <v>6</v>
      </c>
      <c r="AK118" s="336">
        <f t="shared" si="307"/>
        <v>80000</v>
      </c>
      <c r="AL118" s="316">
        <f>VLOOKUP(D118&amp;E118,计算辅助页面!$V$5:$Y$18,3,0)</f>
        <v>4</v>
      </c>
      <c r="AM118" s="337">
        <f t="shared" si="308"/>
        <v>240000</v>
      </c>
      <c r="AN118" s="317">
        <f>VLOOKUP(D118&amp;E118,计算辅助页面!$V$5:$Y$18,4,0)</f>
        <v>2</v>
      </c>
      <c r="AO118" s="304">
        <f t="shared" si="309"/>
        <v>4160000</v>
      </c>
      <c r="AP118" s="318">
        <f t="shared" si="310"/>
        <v>7472600</v>
      </c>
      <c r="AQ118" s="288" t="s">
        <v>568</v>
      </c>
      <c r="AR118" s="289" t="str">
        <f t="shared" ref="AR118:AR158" si="450">TRIM(RIGHT(B118,LEN(B118)-LEN(AQ118)-1))</f>
        <v>Artura</v>
      </c>
      <c r="AS118" s="290" t="s">
        <v>1355</v>
      </c>
      <c r="AT118" s="291" t="s">
        <v>1365</v>
      </c>
      <c r="AU118" s="328" t="s">
        <v>702</v>
      </c>
      <c r="AW118" s="292">
        <v>351</v>
      </c>
      <c r="AY118" s="292">
        <v>457</v>
      </c>
      <c r="AZ118" s="292" t="s">
        <v>1059</v>
      </c>
      <c r="BA118" s="477">
        <v>147</v>
      </c>
      <c r="BB118" s="476">
        <v>0.9</v>
      </c>
      <c r="BC118" s="472">
        <v>0.95</v>
      </c>
      <c r="BD118" s="472">
        <v>2.0699999999999998</v>
      </c>
      <c r="BE118" s="472">
        <v>2.15</v>
      </c>
      <c r="BF118" s="474">
        <f t="shared" si="445"/>
        <v>3414</v>
      </c>
      <c r="BG118" s="476">
        <f t="shared" si="446"/>
        <v>338.59999999999997</v>
      </c>
      <c r="BH118" s="480">
        <f t="shared" si="447"/>
        <v>82</v>
      </c>
      <c r="BI118" s="480">
        <f t="shared" si="448"/>
        <v>70.399999999999991</v>
      </c>
      <c r="BJ118" s="480">
        <f t="shared" si="449"/>
        <v>49.49</v>
      </c>
      <c r="BK118" s="473">
        <f t="shared" si="294"/>
        <v>0.89999999999997726</v>
      </c>
      <c r="BL118" s="473">
        <f t="shared" si="295"/>
        <v>0.95000000000000284</v>
      </c>
      <c r="BM118" s="473">
        <f t="shared" si="296"/>
        <v>2.0699999999999932</v>
      </c>
      <c r="BN118" s="473">
        <f t="shared" si="297"/>
        <v>2.1499999999999986</v>
      </c>
      <c r="BO118" s="483">
        <v>4</v>
      </c>
      <c r="BP118" s="293"/>
      <c r="BQ118" s="293"/>
      <c r="BR118" s="293"/>
      <c r="BS118" s="293"/>
      <c r="BT118" s="293"/>
      <c r="BU118" s="293"/>
      <c r="BV118" s="293">
        <v>1</v>
      </c>
      <c r="BW118" s="293"/>
      <c r="BX118" s="293"/>
      <c r="BY118" s="293"/>
      <c r="BZ118" s="293"/>
      <c r="CA118" s="293"/>
      <c r="CB118" s="293"/>
      <c r="CC118" s="293"/>
      <c r="CD118" s="293"/>
      <c r="CE118" s="293"/>
      <c r="CF118" s="293"/>
      <c r="CG118" s="293"/>
      <c r="CH118" s="293"/>
      <c r="CI118" s="293"/>
      <c r="CJ118" s="294" t="s">
        <v>1705</v>
      </c>
      <c r="CK118" s="294"/>
      <c r="CL118" s="294"/>
      <c r="CM118" s="294"/>
      <c r="CN118" s="294"/>
      <c r="CO118" s="295"/>
      <c r="CP118" s="295"/>
      <c r="CQ118" s="295"/>
      <c r="CR118" s="296"/>
      <c r="CS118" s="297"/>
      <c r="CT118" s="297"/>
      <c r="CU118" s="297"/>
      <c r="CV118" s="297"/>
      <c r="CW118" s="297"/>
      <c r="CX118" s="297"/>
      <c r="CY118" s="297"/>
      <c r="CZ118" s="297"/>
      <c r="DA118" s="297"/>
      <c r="DB118" s="295" t="s">
        <v>1775</v>
      </c>
      <c r="DC118" s="295">
        <v>4</v>
      </c>
      <c r="DD118" s="295"/>
      <c r="DE118" s="295"/>
    </row>
    <row r="119" spans="1:109" ht="21" customHeight="1">
      <c r="A119" s="268">
        <v>117</v>
      </c>
      <c r="B119" s="319" t="s">
        <v>1457</v>
      </c>
      <c r="C119" s="301" t="s">
        <v>1110</v>
      </c>
      <c r="D119" s="302" t="s">
        <v>7</v>
      </c>
      <c r="E119" s="303" t="s">
        <v>45</v>
      </c>
      <c r="F119" s="327"/>
      <c r="G119" s="328"/>
      <c r="H119" s="320" t="s">
        <v>448</v>
      </c>
      <c r="I119" s="320">
        <v>35</v>
      </c>
      <c r="J119" s="320">
        <v>55</v>
      </c>
      <c r="K119" s="320">
        <v>85</v>
      </c>
      <c r="L119" s="306" t="s">
        <v>59</v>
      </c>
      <c r="M119" s="306" t="s">
        <v>59</v>
      </c>
      <c r="N119" s="307">
        <f t="shared" si="306"/>
        <v>175</v>
      </c>
      <c r="O119" s="321">
        <v>3289</v>
      </c>
      <c r="P119" s="322">
        <v>332.6</v>
      </c>
      <c r="Q119" s="323">
        <v>76.739999999999995</v>
      </c>
      <c r="R119" s="323">
        <v>66.010000000000005</v>
      </c>
      <c r="S119" s="323">
        <v>76.94</v>
      </c>
      <c r="T119" s="323"/>
      <c r="U119" s="324">
        <v>5750</v>
      </c>
      <c r="V119" s="325">
        <f>VLOOKUP($U119,计算辅助页面!$Z$5:$AM$26,COLUMN()-20,0)</f>
        <v>9400</v>
      </c>
      <c r="W119" s="325">
        <f>VLOOKUP($U119,计算辅助页面!$Z$5:$AM$26,COLUMN()-20,0)</f>
        <v>15000</v>
      </c>
      <c r="X119" s="333">
        <f>VLOOKUP($U119,计算辅助页面!$Z$5:$AM$26,COLUMN()-20,0)</f>
        <v>22500</v>
      </c>
      <c r="Y119" s="333">
        <f>VLOOKUP($U119,计算辅助页面!$Z$5:$AM$26,COLUMN()-20,0)</f>
        <v>32500</v>
      </c>
      <c r="Z119" s="420">
        <f>VLOOKUP($U119,计算辅助页面!$Z$5:$AM$26,COLUMN()-20,0)</f>
        <v>45500</v>
      </c>
      <c r="AA119" s="333">
        <f>VLOOKUP($U119,计算辅助页面!$Z$5:$AM$26,COLUMN()-20,0)</f>
        <v>63500</v>
      </c>
      <c r="AB119" s="333">
        <f>VLOOKUP($U119,计算辅助页面!$Z$5:$AM$26,COLUMN()-20,0)</f>
        <v>89000</v>
      </c>
      <c r="AC119" s="333">
        <f>VLOOKUP($U119,计算辅助页面!$Z$5:$AM$26,COLUMN()-20,0)</f>
        <v>125000</v>
      </c>
      <c r="AD119" s="333">
        <f>VLOOKUP($U119,计算辅助页面!$Z$5:$AM$26,COLUMN()-20,0)</f>
        <v>175000</v>
      </c>
      <c r="AE119" s="333">
        <f>VLOOKUP($U119,计算辅助页面!$Z$5:$AM$26,COLUMN()-20,0)</f>
        <v>245000</v>
      </c>
      <c r="AF119" s="307" t="str">
        <f>VLOOKUP($U119,计算辅助页面!$Z$5:$AM$26,COLUMN()-20,0)</f>
        <v>×</v>
      </c>
      <c r="AG119" s="307" t="str">
        <f>VLOOKUP($U119,计算辅助页面!$Z$5:$AM$26,COLUMN()-20,0)</f>
        <v>×</v>
      </c>
      <c r="AH119" s="304">
        <f>VLOOKUP($U119,计算辅助页面!$Z$5:$AM$26,COLUMN()-20,0)</f>
        <v>3312600</v>
      </c>
      <c r="AI119" s="326">
        <v>40000</v>
      </c>
      <c r="AJ119" s="315">
        <f>VLOOKUP(D119&amp;E119,计算辅助页面!$V$5:$Y$18,2,0)</f>
        <v>6</v>
      </c>
      <c r="AK119" s="336">
        <f t="shared" si="307"/>
        <v>80000</v>
      </c>
      <c r="AL119" s="316">
        <f>VLOOKUP(D119&amp;E119,计算辅助页面!$V$5:$Y$18,3,0)</f>
        <v>4</v>
      </c>
      <c r="AM119" s="337">
        <f t="shared" si="308"/>
        <v>240000</v>
      </c>
      <c r="AN119" s="317">
        <f>VLOOKUP(D119&amp;E119,计算辅助页面!$V$5:$Y$18,4,0)</f>
        <v>2</v>
      </c>
      <c r="AO119" s="304">
        <f t="shared" si="309"/>
        <v>4160000</v>
      </c>
      <c r="AP119" s="318">
        <f t="shared" si="310"/>
        <v>7472600</v>
      </c>
      <c r="AQ119" s="288" t="s">
        <v>1057</v>
      </c>
      <c r="AR119" s="289" t="str">
        <f t="shared" si="450"/>
        <v>AF8 Falcon Edition🔑</v>
      </c>
      <c r="AS119" s="290" t="s">
        <v>1105</v>
      </c>
      <c r="AT119" s="291" t="s">
        <v>1111</v>
      </c>
      <c r="AU119" s="328" t="s">
        <v>702</v>
      </c>
      <c r="AW119" s="292">
        <v>346</v>
      </c>
      <c r="AY119" s="292">
        <v>448</v>
      </c>
      <c r="AZ119" s="292" t="s">
        <v>1065</v>
      </c>
      <c r="BA119" s="481">
        <v>148</v>
      </c>
      <c r="BB119" s="476">
        <v>1.4</v>
      </c>
      <c r="BC119" s="472">
        <v>0.76</v>
      </c>
      <c r="BD119" s="472">
        <v>1.48</v>
      </c>
      <c r="BE119" s="472">
        <v>1.64</v>
      </c>
      <c r="BF119" s="474">
        <f t="shared" si="445"/>
        <v>3437</v>
      </c>
      <c r="BG119" s="476">
        <f t="shared" ref="BG119" si="451">BB119+P119</f>
        <v>334</v>
      </c>
      <c r="BH119" s="480">
        <f t="shared" ref="BH119" si="452">BC119+Q119</f>
        <v>77.5</v>
      </c>
      <c r="BI119" s="480">
        <f t="shared" ref="BI119" si="453">BD119+R119</f>
        <v>67.490000000000009</v>
      </c>
      <c r="BJ119" s="480">
        <f t="shared" ref="BJ119" si="454">BE119+S119</f>
        <v>78.58</v>
      </c>
      <c r="BK119" s="473">
        <f t="shared" si="294"/>
        <v>1.3999999999999773</v>
      </c>
      <c r="BL119" s="473">
        <f t="shared" si="295"/>
        <v>0.76000000000000512</v>
      </c>
      <c r="BM119" s="473">
        <f t="shared" si="296"/>
        <v>1.480000000000004</v>
      </c>
      <c r="BN119" s="473">
        <f t="shared" si="297"/>
        <v>1.6400000000000006</v>
      </c>
      <c r="BO119" s="483">
        <v>1</v>
      </c>
      <c r="BP119" s="293"/>
      <c r="BQ119" s="293"/>
      <c r="BR119" s="293"/>
      <c r="BS119" s="293"/>
      <c r="BT119" s="293"/>
      <c r="BU119" s="293"/>
      <c r="BV119" s="293">
        <v>1</v>
      </c>
      <c r="BW119" s="293"/>
      <c r="BX119" s="293"/>
      <c r="BY119" s="293"/>
      <c r="BZ119" s="293"/>
      <c r="CA119" s="293">
        <v>1</v>
      </c>
      <c r="CB119" s="293"/>
      <c r="CC119" s="293">
        <v>1</v>
      </c>
      <c r="CD119" s="293">
        <v>1</v>
      </c>
      <c r="CE119" s="293"/>
      <c r="CF119" s="293"/>
      <c r="CG119" s="293"/>
      <c r="CH119" s="293"/>
      <c r="CI119" s="293"/>
      <c r="CJ119" s="294" t="s">
        <v>1056</v>
      </c>
      <c r="CK119" s="294"/>
      <c r="CL119" s="294"/>
      <c r="CM119" s="294"/>
      <c r="CN119" s="294"/>
      <c r="CO119" s="295"/>
      <c r="CP119" s="295"/>
      <c r="CQ119" s="295"/>
      <c r="CR119" s="296"/>
      <c r="CS119" s="297"/>
      <c r="CT119" s="297"/>
      <c r="CU119" s="297"/>
      <c r="CV119" s="297"/>
      <c r="CW119" s="297"/>
      <c r="CX119" s="297"/>
      <c r="CY119" s="297"/>
      <c r="CZ119" s="297"/>
      <c r="DA119" s="297"/>
      <c r="DB119" s="295"/>
      <c r="DC119" s="295"/>
      <c r="DD119" s="295"/>
      <c r="DE119" s="295"/>
    </row>
    <row r="120" spans="1:109" ht="21" customHeight="1" thickBot="1">
      <c r="A120" s="299">
        <v>118</v>
      </c>
      <c r="B120" s="300" t="s">
        <v>32</v>
      </c>
      <c r="C120" s="301">
        <v>488</v>
      </c>
      <c r="D120" s="302" t="s">
        <v>7</v>
      </c>
      <c r="E120" s="303" t="s">
        <v>45</v>
      </c>
      <c r="F120" s="304">
        <f>9-LEN(E120)-LEN(SUBSTITUTE(E120,"★",""))</f>
        <v>5</v>
      </c>
      <c r="G120" s="305" t="s">
        <v>66</v>
      </c>
      <c r="H120" s="306">
        <v>40</v>
      </c>
      <c r="I120" s="306">
        <v>18</v>
      </c>
      <c r="J120" s="306">
        <v>24</v>
      </c>
      <c r="K120" s="306">
        <v>36</v>
      </c>
      <c r="L120" s="306" t="s">
        <v>59</v>
      </c>
      <c r="M120" s="306" t="s">
        <v>59</v>
      </c>
      <c r="N120" s="307">
        <f t="shared" si="306"/>
        <v>118</v>
      </c>
      <c r="O120" s="308">
        <v>3334</v>
      </c>
      <c r="P120" s="309">
        <v>347.6</v>
      </c>
      <c r="Q120" s="310">
        <v>80.239999999999995</v>
      </c>
      <c r="R120" s="310">
        <v>48.38</v>
      </c>
      <c r="S120" s="310">
        <v>65.84</v>
      </c>
      <c r="T120" s="310">
        <v>6.5</v>
      </c>
      <c r="U120" s="311">
        <v>2880</v>
      </c>
      <c r="V120" s="312">
        <f>VLOOKUP($U120,计算辅助页面!$Z$5:$AM$26,COLUMN()-20,0)</f>
        <v>4700</v>
      </c>
      <c r="W120" s="312">
        <f>VLOOKUP($U120,计算辅助页面!$Z$5:$AM$26,COLUMN()-20,0)</f>
        <v>7500</v>
      </c>
      <c r="X120" s="307">
        <f>VLOOKUP($U120,计算辅助页面!$Z$5:$AM$26,COLUMN()-20,0)</f>
        <v>11300</v>
      </c>
      <c r="Y120" s="307">
        <f>VLOOKUP($U120,计算辅助页面!$Z$5:$AM$26,COLUMN()-20,0)</f>
        <v>16300</v>
      </c>
      <c r="Z120" s="313">
        <f>VLOOKUP($U120,计算辅助页面!$Z$5:$AM$26,COLUMN()-20,0)</f>
        <v>23000</v>
      </c>
      <c r="AA120" s="307">
        <f>VLOOKUP($U120,计算辅助页面!$Z$5:$AM$26,COLUMN()-20,0)</f>
        <v>32000</v>
      </c>
      <c r="AB120" s="307">
        <f>VLOOKUP($U120,计算辅助页面!$Z$5:$AM$26,COLUMN()-20,0)</f>
        <v>44500</v>
      </c>
      <c r="AC120" s="307">
        <f>VLOOKUP($U120,计算辅助页面!$Z$5:$AM$26,COLUMN()-20,0)</f>
        <v>62500</v>
      </c>
      <c r="AD120" s="307">
        <f>VLOOKUP($U120,计算辅助页面!$Z$5:$AM$26,COLUMN()-20,0)</f>
        <v>87500</v>
      </c>
      <c r="AE120" s="307">
        <f>VLOOKUP($U120,计算辅助页面!$Z$5:$AM$26,COLUMN()-20,0)</f>
        <v>122000</v>
      </c>
      <c r="AF120" s="307" t="str">
        <f>VLOOKUP($U120,计算辅助页面!$Z$5:$AM$26,COLUMN()-20,0)</f>
        <v>×</v>
      </c>
      <c r="AG120" s="307" t="str">
        <f>VLOOKUP($U120,计算辅助页面!$Z$5:$AM$26,COLUMN()-20,0)</f>
        <v>×</v>
      </c>
      <c r="AH120" s="304">
        <f>VLOOKUP($U120,计算辅助页面!$Z$5:$AM$26,COLUMN()-20,0)</f>
        <v>1656720</v>
      </c>
      <c r="AI120" s="314">
        <v>20000</v>
      </c>
      <c r="AJ120" s="315">
        <f>VLOOKUP(D120&amp;E120,计算辅助页面!$V$5:$Y$18,2,0)</f>
        <v>6</v>
      </c>
      <c r="AK120" s="316">
        <f t="shared" si="307"/>
        <v>40000</v>
      </c>
      <c r="AL120" s="316">
        <f>VLOOKUP(D120&amp;E120,计算辅助页面!$V$5:$Y$18,3,0)</f>
        <v>4</v>
      </c>
      <c r="AM120" s="317">
        <f t="shared" si="308"/>
        <v>120000</v>
      </c>
      <c r="AN120" s="317">
        <f>VLOOKUP(D120&amp;E120,计算辅助页面!$V$5:$Y$18,4,0)</f>
        <v>2</v>
      </c>
      <c r="AO120" s="304">
        <f t="shared" si="309"/>
        <v>2080000</v>
      </c>
      <c r="AP120" s="318">
        <f t="shared" si="310"/>
        <v>3736720</v>
      </c>
      <c r="AQ120" s="288" t="s">
        <v>567</v>
      </c>
      <c r="AR120" s="289" t="str">
        <f t="shared" si="450"/>
        <v>488 GTB</v>
      </c>
      <c r="AS120" s="290" t="s">
        <v>596</v>
      </c>
      <c r="AT120" s="291" t="s">
        <v>635</v>
      </c>
      <c r="AU120" s="328" t="s">
        <v>702</v>
      </c>
      <c r="AV120" s="292">
        <v>8</v>
      </c>
      <c r="AW120" s="292">
        <v>362</v>
      </c>
      <c r="AY120" s="292">
        <v>474</v>
      </c>
      <c r="AZ120" s="292" t="s">
        <v>1400</v>
      </c>
      <c r="BA120" s="477">
        <v>149</v>
      </c>
      <c r="BB120" s="476">
        <v>2.1</v>
      </c>
      <c r="BC120" s="472">
        <v>0.86</v>
      </c>
      <c r="BD120" s="472">
        <v>0.74</v>
      </c>
      <c r="BE120" s="472">
        <v>1.1200000000000001</v>
      </c>
      <c r="BF120" s="474">
        <f t="shared" si="445"/>
        <v>3483</v>
      </c>
      <c r="BG120" s="476">
        <f t="shared" ref="BG120:BG121" si="455">BB120+P120</f>
        <v>349.70000000000005</v>
      </c>
      <c r="BH120" s="480">
        <f t="shared" ref="BH120:BH121" si="456">BC120+Q120</f>
        <v>81.099999999999994</v>
      </c>
      <c r="BI120" s="480">
        <f t="shared" ref="BI120:BI121" si="457">BD120+R120</f>
        <v>49.120000000000005</v>
      </c>
      <c r="BJ120" s="480">
        <f t="shared" ref="BJ120:BJ121" si="458">BE120+S120</f>
        <v>66.960000000000008</v>
      </c>
      <c r="BK120" s="473">
        <f t="shared" si="294"/>
        <v>2.1000000000000227</v>
      </c>
      <c r="BL120" s="473">
        <f t="shared" si="295"/>
        <v>0.85999999999999943</v>
      </c>
      <c r="BM120" s="473">
        <f t="shared" si="296"/>
        <v>0.74000000000000199</v>
      </c>
      <c r="BN120" s="473">
        <f t="shared" si="297"/>
        <v>1.1200000000000045</v>
      </c>
      <c r="BO120" s="483">
        <v>3</v>
      </c>
      <c r="BP120" s="293"/>
      <c r="BQ120" s="293"/>
      <c r="BR120" s="293">
        <v>1</v>
      </c>
      <c r="BS120" s="293">
        <v>1</v>
      </c>
      <c r="BT120" s="293"/>
      <c r="BU120" s="293">
        <v>1</v>
      </c>
      <c r="BV120" s="293"/>
      <c r="BW120" s="293"/>
      <c r="BX120" s="293"/>
      <c r="BY120" s="293"/>
      <c r="BZ120" s="293"/>
      <c r="CA120" s="293"/>
      <c r="CB120" s="293"/>
      <c r="CC120" s="293"/>
      <c r="CD120" s="293"/>
      <c r="CE120" s="293"/>
      <c r="CF120" s="293"/>
      <c r="CG120" s="293"/>
      <c r="CH120" s="293"/>
      <c r="CI120" s="293">
        <v>1</v>
      </c>
      <c r="CJ120" s="294" t="s">
        <v>831</v>
      </c>
      <c r="CK120" s="294"/>
      <c r="CL120" s="294"/>
      <c r="CM120" s="294"/>
      <c r="CN120" s="294"/>
      <c r="CO120" s="295"/>
      <c r="CP120" s="295"/>
      <c r="CQ120" s="295"/>
      <c r="CR120" s="296">
        <v>330</v>
      </c>
      <c r="CS120" s="297">
        <v>73</v>
      </c>
      <c r="CT120" s="297">
        <v>42</v>
      </c>
      <c r="CU120" s="297">
        <v>56.41</v>
      </c>
      <c r="CV120" s="297">
        <f>P120-CR120</f>
        <v>17.600000000000023</v>
      </c>
      <c r="CW120" s="297">
        <f>Q120-CS120</f>
        <v>7.2399999999999949</v>
      </c>
      <c r="CX120" s="297">
        <f>R120-CT120</f>
        <v>6.3800000000000026</v>
      </c>
      <c r="CY120" s="297">
        <f>S120-CU120</f>
        <v>9.4300000000000068</v>
      </c>
      <c r="CZ120" s="297">
        <f>SUM(CV120:CY120)</f>
        <v>40.650000000000027</v>
      </c>
      <c r="DA120" s="297">
        <f>0.32*(P120-CR120)+1.75*(Q120-CS120)+1.13*(R120-CT120)+1.28*(S120-CU120)</f>
        <v>37.581800000000008</v>
      </c>
      <c r="DB120" s="295" t="s">
        <v>1775</v>
      </c>
      <c r="DC120" s="295">
        <v>3</v>
      </c>
      <c r="DD120" s="295"/>
      <c r="DE120" s="295"/>
    </row>
    <row r="121" spans="1:109" ht="21" customHeight="1">
      <c r="A121" s="268">
        <v>119</v>
      </c>
      <c r="B121" s="319" t="s">
        <v>1271</v>
      </c>
      <c r="C121" s="301" t="s">
        <v>1272</v>
      </c>
      <c r="D121" s="302" t="s">
        <v>7</v>
      </c>
      <c r="E121" s="303" t="s">
        <v>45</v>
      </c>
      <c r="F121" s="327"/>
      <c r="G121" s="328"/>
      <c r="H121" s="320">
        <v>55</v>
      </c>
      <c r="I121" s="320">
        <v>35</v>
      </c>
      <c r="J121" s="320">
        <v>44</v>
      </c>
      <c r="K121" s="320">
        <v>54</v>
      </c>
      <c r="L121" s="306" t="s">
        <v>59</v>
      </c>
      <c r="M121" s="306" t="s">
        <v>59</v>
      </c>
      <c r="N121" s="307">
        <f t="shared" si="306"/>
        <v>188</v>
      </c>
      <c r="O121" s="321">
        <v>3380</v>
      </c>
      <c r="P121" s="322">
        <v>338.5</v>
      </c>
      <c r="Q121" s="323">
        <v>86.45</v>
      </c>
      <c r="R121" s="323">
        <v>48.72</v>
      </c>
      <c r="S121" s="323">
        <v>61.18</v>
      </c>
      <c r="T121" s="323"/>
      <c r="U121" s="324">
        <v>5750</v>
      </c>
      <c r="V121" s="312">
        <f>VLOOKUP($U121,计算辅助页面!$Z$5:$AM$26,COLUMN()-20,0)</f>
        <v>9400</v>
      </c>
      <c r="W121" s="312">
        <f>VLOOKUP($U121,计算辅助页面!$Z$5:$AM$26,COLUMN()-20,0)</f>
        <v>15000</v>
      </c>
      <c r="X121" s="307">
        <f>VLOOKUP($U121,计算辅助页面!$Z$5:$AM$26,COLUMN()-20,0)</f>
        <v>22500</v>
      </c>
      <c r="Y121" s="307">
        <f>VLOOKUP($U121,计算辅助页面!$Z$5:$AM$26,COLUMN()-20,0)</f>
        <v>32500</v>
      </c>
      <c r="Z121" s="313">
        <f>VLOOKUP($U121,计算辅助页面!$Z$5:$AM$26,COLUMN()-20,0)</f>
        <v>45500</v>
      </c>
      <c r="AA121" s="307">
        <f>VLOOKUP($U121,计算辅助页面!$Z$5:$AM$26,COLUMN()-20,0)</f>
        <v>63500</v>
      </c>
      <c r="AB121" s="307">
        <f>VLOOKUP($U121,计算辅助页面!$Z$5:$AM$26,COLUMN()-20,0)</f>
        <v>89000</v>
      </c>
      <c r="AC121" s="307">
        <f>VLOOKUP($U121,计算辅助页面!$Z$5:$AM$26,COLUMN()-20,0)</f>
        <v>125000</v>
      </c>
      <c r="AD121" s="307">
        <f>VLOOKUP($U121,计算辅助页面!$Z$5:$AM$26,COLUMN()-20,0)</f>
        <v>175000</v>
      </c>
      <c r="AE121" s="307">
        <f>VLOOKUP($U121,计算辅助页面!$Z$5:$AM$26,COLUMN()-20,0)</f>
        <v>245000</v>
      </c>
      <c r="AF121" s="307" t="str">
        <f>VLOOKUP($U121,计算辅助页面!$Z$5:$AM$26,COLUMN()-20,0)</f>
        <v>×</v>
      </c>
      <c r="AG121" s="307" t="str">
        <f>VLOOKUP($U121,计算辅助页面!$Z$5:$AM$26,COLUMN()-20,0)</f>
        <v>×</v>
      </c>
      <c r="AH121" s="304">
        <f>VLOOKUP($U121,计算辅助页面!$Z$5:$AM$26,COLUMN()-20,0)</f>
        <v>3312600</v>
      </c>
      <c r="AI121" s="326">
        <v>40000</v>
      </c>
      <c r="AJ121" s="315">
        <f>VLOOKUP(D121&amp;E121,计算辅助页面!$V$5:$Y$18,2,0)</f>
        <v>6</v>
      </c>
      <c r="AK121" s="316">
        <f t="shared" si="307"/>
        <v>80000</v>
      </c>
      <c r="AL121" s="316">
        <f>VLOOKUP(D121&amp;E121,计算辅助页面!$V$5:$Y$18,3,0)</f>
        <v>4</v>
      </c>
      <c r="AM121" s="317">
        <f t="shared" si="308"/>
        <v>240000</v>
      </c>
      <c r="AN121" s="317">
        <f>VLOOKUP(D121&amp;E121,计算辅助页面!$V$5:$Y$18,4,0)</f>
        <v>2</v>
      </c>
      <c r="AO121" s="304">
        <f t="shared" si="309"/>
        <v>4160000</v>
      </c>
      <c r="AP121" s="318">
        <f t="shared" si="310"/>
        <v>7472600</v>
      </c>
      <c r="AQ121" s="288" t="s">
        <v>1273</v>
      </c>
      <c r="AR121" s="289" t="str">
        <f t="shared" si="450"/>
        <v>Motion</v>
      </c>
      <c r="AS121" s="290" t="s">
        <v>1263</v>
      </c>
      <c r="AT121" s="291" t="s">
        <v>1274</v>
      </c>
      <c r="AU121" s="328" t="s">
        <v>702</v>
      </c>
      <c r="AW121" s="292">
        <v>352</v>
      </c>
      <c r="AY121" s="292">
        <v>458</v>
      </c>
      <c r="AZ121" s="292" t="s">
        <v>1286</v>
      </c>
      <c r="BA121" s="477">
        <v>150</v>
      </c>
      <c r="BB121" s="476">
        <v>2</v>
      </c>
      <c r="BC121" s="472">
        <v>0.95</v>
      </c>
      <c r="BD121" s="472">
        <v>0.97</v>
      </c>
      <c r="BE121" s="472">
        <v>2.5</v>
      </c>
      <c r="BF121" s="474">
        <f t="shared" si="445"/>
        <v>3530</v>
      </c>
      <c r="BG121" s="476">
        <f t="shared" si="455"/>
        <v>340.5</v>
      </c>
      <c r="BH121" s="480">
        <f t="shared" si="456"/>
        <v>87.4</v>
      </c>
      <c r="BI121" s="480">
        <f t="shared" si="457"/>
        <v>49.69</v>
      </c>
      <c r="BJ121" s="480">
        <f t="shared" si="458"/>
        <v>63.68</v>
      </c>
      <c r="BK121" s="473">
        <f t="shared" si="294"/>
        <v>2</v>
      </c>
      <c r="BL121" s="473">
        <f t="shared" si="295"/>
        <v>0.95000000000000284</v>
      </c>
      <c r="BM121" s="473">
        <f t="shared" si="296"/>
        <v>0.96999999999999886</v>
      </c>
      <c r="BN121" s="473">
        <f t="shared" si="297"/>
        <v>2.5</v>
      </c>
      <c r="BO121" s="483">
        <v>12</v>
      </c>
      <c r="BP121" s="293"/>
      <c r="BQ121" s="293"/>
      <c r="BR121" s="293"/>
      <c r="BS121" s="293"/>
      <c r="BT121" s="293"/>
      <c r="BU121" s="293"/>
      <c r="BV121" s="293">
        <v>1</v>
      </c>
      <c r="BW121" s="293"/>
      <c r="BX121" s="293"/>
      <c r="BY121" s="293"/>
      <c r="BZ121" s="293"/>
      <c r="CA121" s="293"/>
      <c r="CB121" s="293"/>
      <c r="CC121" s="293"/>
      <c r="CD121" s="293"/>
      <c r="CE121" s="293"/>
      <c r="CF121" s="293"/>
      <c r="CG121" s="293"/>
      <c r="CH121" s="293"/>
      <c r="CI121" s="293"/>
      <c r="CJ121" s="294" t="s">
        <v>1290</v>
      </c>
      <c r="CK121" s="294"/>
      <c r="CL121" s="294"/>
      <c r="CM121" s="294"/>
      <c r="CN121" s="294"/>
      <c r="CO121" s="295"/>
      <c r="CP121" s="295"/>
      <c r="CQ121" s="295"/>
      <c r="CR121" s="296"/>
      <c r="CS121" s="297"/>
      <c r="CT121" s="297"/>
      <c r="CU121" s="297"/>
      <c r="CV121" s="297"/>
      <c r="CW121" s="297"/>
      <c r="CX121" s="297"/>
      <c r="CY121" s="297"/>
      <c r="CZ121" s="297"/>
      <c r="DA121" s="297"/>
      <c r="DB121" s="295" t="s">
        <v>1775</v>
      </c>
      <c r="DC121" s="295">
        <v>3</v>
      </c>
      <c r="DD121" s="295"/>
      <c r="DE121" s="295"/>
    </row>
    <row r="122" spans="1:109" ht="21" customHeight="1" thickBot="1">
      <c r="A122" s="299">
        <v>120</v>
      </c>
      <c r="B122" s="319" t="s">
        <v>1033</v>
      </c>
      <c r="C122" s="301" t="s">
        <v>1034</v>
      </c>
      <c r="D122" s="302" t="s">
        <v>7</v>
      </c>
      <c r="E122" s="303" t="s">
        <v>45</v>
      </c>
      <c r="F122" s="327"/>
      <c r="G122" s="328"/>
      <c r="H122" s="320">
        <v>55</v>
      </c>
      <c r="I122" s="320">
        <v>35</v>
      </c>
      <c r="J122" s="320">
        <v>44</v>
      </c>
      <c r="K122" s="320">
        <v>54</v>
      </c>
      <c r="L122" s="306" t="s">
        <v>59</v>
      </c>
      <c r="M122" s="306" t="s">
        <v>59</v>
      </c>
      <c r="N122" s="307">
        <f t="shared" si="306"/>
        <v>188</v>
      </c>
      <c r="O122" s="321">
        <v>3425</v>
      </c>
      <c r="P122" s="322">
        <v>346.2</v>
      </c>
      <c r="Q122" s="323">
        <v>81.849999999999994</v>
      </c>
      <c r="R122" s="323">
        <v>47.31</v>
      </c>
      <c r="S122" s="323">
        <v>61.18</v>
      </c>
      <c r="T122" s="323"/>
      <c r="U122" s="324">
        <v>5750</v>
      </c>
      <c r="V122" s="312">
        <f>VLOOKUP($U122,计算辅助页面!$Z$5:$AM$26,COLUMN()-20,0)</f>
        <v>9400</v>
      </c>
      <c r="W122" s="312">
        <f>VLOOKUP($U122,计算辅助页面!$Z$5:$AM$26,COLUMN()-20,0)</f>
        <v>15000</v>
      </c>
      <c r="X122" s="307">
        <f>VLOOKUP($U122,计算辅助页面!$Z$5:$AM$26,COLUMN()-20,0)</f>
        <v>22500</v>
      </c>
      <c r="Y122" s="307">
        <f>VLOOKUP($U122,计算辅助页面!$Z$5:$AM$26,COLUMN()-20,0)</f>
        <v>32500</v>
      </c>
      <c r="Z122" s="313">
        <f>VLOOKUP($U122,计算辅助页面!$Z$5:$AM$26,COLUMN()-20,0)</f>
        <v>45500</v>
      </c>
      <c r="AA122" s="307">
        <f>VLOOKUP($U122,计算辅助页面!$Z$5:$AM$26,COLUMN()-20,0)</f>
        <v>63500</v>
      </c>
      <c r="AB122" s="307">
        <f>VLOOKUP($U122,计算辅助页面!$Z$5:$AM$26,COLUMN()-20,0)</f>
        <v>89000</v>
      </c>
      <c r="AC122" s="307">
        <f>VLOOKUP($U122,计算辅助页面!$Z$5:$AM$26,COLUMN()-20,0)</f>
        <v>125000</v>
      </c>
      <c r="AD122" s="307">
        <f>VLOOKUP($U122,计算辅助页面!$Z$5:$AM$26,COLUMN()-20,0)</f>
        <v>175000</v>
      </c>
      <c r="AE122" s="307">
        <f>VLOOKUP($U122,计算辅助页面!$Z$5:$AM$26,COLUMN()-20,0)</f>
        <v>245000</v>
      </c>
      <c r="AF122" s="307" t="str">
        <f>VLOOKUP($U122,计算辅助页面!$Z$5:$AM$26,COLUMN()-20,0)</f>
        <v>×</v>
      </c>
      <c r="AG122" s="307" t="str">
        <f>VLOOKUP($U122,计算辅助页面!$Z$5:$AM$26,COLUMN()-20,0)</f>
        <v>×</v>
      </c>
      <c r="AH122" s="304">
        <f>VLOOKUP($U122,计算辅助页面!$Z$5:$AM$26,COLUMN()-20,0)</f>
        <v>3312600</v>
      </c>
      <c r="AI122" s="326">
        <v>40000</v>
      </c>
      <c r="AJ122" s="315">
        <f>VLOOKUP(D122&amp;E122,计算辅助页面!$V$5:$Y$18,2,0)</f>
        <v>6</v>
      </c>
      <c r="AK122" s="316">
        <f t="shared" ref="AK122:AK164" si="459">IF(AI122,2*AI122,"")</f>
        <v>80000</v>
      </c>
      <c r="AL122" s="316">
        <f>VLOOKUP(D122&amp;E122,计算辅助页面!$V$5:$Y$18,3,0)</f>
        <v>4</v>
      </c>
      <c r="AM122" s="317">
        <f t="shared" ref="AM122:AM164" si="460">IF(AN122="×",AN122,IF(AI122,6*AI122,""))</f>
        <v>240000</v>
      </c>
      <c r="AN122" s="317">
        <f>VLOOKUP(D122&amp;E122,计算辅助页面!$V$5:$Y$18,4,0)</f>
        <v>2</v>
      </c>
      <c r="AO122" s="304">
        <f t="shared" ref="AO122:AO164" si="461">IF(AI122,IF(AN122="×",4*(AI122*AJ122+AK122*AL122),4*(AI122*AJ122+AK122*AL122+AM122*AN122)),"")</f>
        <v>4160000</v>
      </c>
      <c r="AP122" s="318">
        <f t="shared" ref="AP122:AP164" si="462">IF(AND(AH122,AO122),AO122+AH122,"")</f>
        <v>7472600</v>
      </c>
      <c r="AQ122" s="288" t="s">
        <v>1035</v>
      </c>
      <c r="AR122" s="289" t="str">
        <f t="shared" si="450"/>
        <v>GTE</v>
      </c>
      <c r="AS122" s="290" t="s">
        <v>1030</v>
      </c>
      <c r="AT122" s="291" t="s">
        <v>1036</v>
      </c>
      <c r="AU122" s="328" t="s">
        <v>702</v>
      </c>
      <c r="AV122" s="292">
        <v>25</v>
      </c>
      <c r="AW122" s="292">
        <v>360</v>
      </c>
      <c r="AY122" s="292">
        <v>471</v>
      </c>
      <c r="AZ122" s="292" t="s">
        <v>1124</v>
      </c>
      <c r="BA122" s="477">
        <v>152</v>
      </c>
      <c r="BB122" s="476">
        <v>1.7</v>
      </c>
      <c r="BC122" s="472">
        <v>1.05</v>
      </c>
      <c r="BD122" s="472">
        <v>0.87</v>
      </c>
      <c r="BE122" s="472">
        <v>1.46</v>
      </c>
      <c r="BF122" s="474">
        <f t="shared" si="445"/>
        <v>3577</v>
      </c>
      <c r="BG122" s="476">
        <f t="shared" ref="BG122:BG124" si="463">BB122+P122</f>
        <v>347.9</v>
      </c>
      <c r="BH122" s="480">
        <f t="shared" ref="BH122:BH124" si="464">BC122+Q122</f>
        <v>82.899999999999991</v>
      </c>
      <c r="BI122" s="480">
        <f t="shared" ref="BI122:BI124" si="465">BD122+R122</f>
        <v>48.18</v>
      </c>
      <c r="BJ122" s="480">
        <f t="shared" ref="BJ122:BJ124" si="466">BE122+S122</f>
        <v>62.64</v>
      </c>
      <c r="BK122" s="473">
        <f t="shared" si="294"/>
        <v>1.6999999999999886</v>
      </c>
      <c r="BL122" s="473">
        <f t="shared" si="295"/>
        <v>1.0499999999999972</v>
      </c>
      <c r="BM122" s="473">
        <f t="shared" si="296"/>
        <v>0.86999999999999744</v>
      </c>
      <c r="BN122" s="473">
        <f t="shared" si="297"/>
        <v>1.4600000000000009</v>
      </c>
      <c r="BO122" s="483">
        <v>3</v>
      </c>
      <c r="BP122" s="293"/>
      <c r="BQ122" s="293"/>
      <c r="BR122" s="293"/>
      <c r="BS122" s="293"/>
      <c r="BT122" s="293"/>
      <c r="BU122" s="293">
        <v>1</v>
      </c>
      <c r="BV122" s="293"/>
      <c r="BW122" s="293"/>
      <c r="BX122" s="293"/>
      <c r="BY122" s="293"/>
      <c r="BZ122" s="293"/>
      <c r="CA122" s="293"/>
      <c r="CB122" s="293"/>
      <c r="CC122" s="293"/>
      <c r="CD122" s="293"/>
      <c r="CE122" s="293"/>
      <c r="CF122" s="293"/>
      <c r="CG122" s="293"/>
      <c r="CH122" s="293"/>
      <c r="CI122" s="293"/>
      <c r="CJ122" s="294"/>
      <c r="CK122" s="294"/>
      <c r="CL122" s="294"/>
      <c r="CM122" s="294"/>
      <c r="CN122" s="294"/>
      <c r="CO122" s="295"/>
      <c r="CP122" s="295"/>
      <c r="CQ122" s="295"/>
      <c r="CR122" s="296"/>
      <c r="CS122" s="297"/>
      <c r="CT122" s="297"/>
      <c r="CU122" s="297"/>
      <c r="CV122" s="297"/>
      <c r="CW122" s="297"/>
      <c r="CX122" s="297"/>
      <c r="CY122" s="297"/>
      <c r="CZ122" s="297"/>
      <c r="DA122" s="297"/>
      <c r="DB122" s="295" t="s">
        <v>1775</v>
      </c>
      <c r="DC122" s="295">
        <v>3</v>
      </c>
      <c r="DD122" s="295"/>
      <c r="DE122" s="295"/>
    </row>
    <row r="123" spans="1:109" ht="21" customHeight="1">
      <c r="A123" s="268">
        <v>121</v>
      </c>
      <c r="B123" s="319" t="s">
        <v>1800</v>
      </c>
      <c r="C123" s="301" t="s">
        <v>1816</v>
      </c>
      <c r="D123" s="302" t="s">
        <v>7</v>
      </c>
      <c r="E123" s="303" t="s">
        <v>45</v>
      </c>
      <c r="F123" s="327"/>
      <c r="G123" s="328"/>
      <c r="H123" s="320">
        <v>55</v>
      </c>
      <c r="I123" s="320">
        <v>35</v>
      </c>
      <c r="J123" s="320">
        <v>44</v>
      </c>
      <c r="K123" s="320">
        <v>54</v>
      </c>
      <c r="L123" s="306" t="s">
        <v>59</v>
      </c>
      <c r="M123" s="306" t="s">
        <v>59</v>
      </c>
      <c r="N123" s="307">
        <f t="shared" ref="N123" si="467">IF(COUNTBLANK(H123:M123),"",SUM(H123:M123))</f>
        <v>188</v>
      </c>
      <c r="O123" s="321">
        <v>3495</v>
      </c>
      <c r="P123" s="322">
        <v>343.5</v>
      </c>
      <c r="Q123" s="323">
        <v>82.94</v>
      </c>
      <c r="R123" s="323">
        <v>53.72</v>
      </c>
      <c r="S123" s="323">
        <v>59.39</v>
      </c>
      <c r="T123" s="323"/>
      <c r="U123" s="324">
        <v>5750</v>
      </c>
      <c r="V123" s="312">
        <f>VLOOKUP($U123,计算辅助页面!$Z$5:$AM$26,COLUMN()-20,0)</f>
        <v>9400</v>
      </c>
      <c r="W123" s="312">
        <f>VLOOKUP($U123,计算辅助页面!$Z$5:$AM$26,COLUMN()-20,0)</f>
        <v>15000</v>
      </c>
      <c r="X123" s="307">
        <f>VLOOKUP($U123,计算辅助页面!$Z$5:$AM$26,COLUMN()-20,0)</f>
        <v>22500</v>
      </c>
      <c r="Y123" s="307">
        <f>VLOOKUP($U123,计算辅助页面!$Z$5:$AM$26,COLUMN()-20,0)</f>
        <v>32500</v>
      </c>
      <c r="Z123" s="313">
        <f>VLOOKUP($U123,计算辅助页面!$Z$5:$AM$26,COLUMN()-20,0)</f>
        <v>45500</v>
      </c>
      <c r="AA123" s="307">
        <f>VLOOKUP($U123,计算辅助页面!$Z$5:$AM$26,COLUMN()-20,0)</f>
        <v>63500</v>
      </c>
      <c r="AB123" s="307">
        <f>VLOOKUP($U123,计算辅助页面!$Z$5:$AM$26,COLUMN()-20,0)</f>
        <v>89000</v>
      </c>
      <c r="AC123" s="307">
        <f>VLOOKUP($U123,计算辅助页面!$Z$5:$AM$26,COLUMN()-20,0)</f>
        <v>125000</v>
      </c>
      <c r="AD123" s="307">
        <f>VLOOKUP($U123,计算辅助页面!$Z$5:$AM$26,COLUMN()-20,0)</f>
        <v>175000</v>
      </c>
      <c r="AE123" s="307">
        <f>VLOOKUP($U123,计算辅助页面!$Z$5:$AM$26,COLUMN()-20,0)</f>
        <v>245000</v>
      </c>
      <c r="AF123" s="307" t="str">
        <f>VLOOKUP($U123,计算辅助页面!$Z$5:$AM$26,COLUMN()-20,0)</f>
        <v>×</v>
      </c>
      <c r="AG123" s="307" t="str">
        <f>VLOOKUP($U123,计算辅助页面!$Z$5:$AM$26,COLUMN()-20,0)</f>
        <v>×</v>
      </c>
      <c r="AH123" s="304">
        <f>VLOOKUP($U123,计算辅助页面!$Z$5:$AM$26,COLUMN()-20,0)</f>
        <v>3312600</v>
      </c>
      <c r="AI123" s="326">
        <v>40000</v>
      </c>
      <c r="AJ123" s="315">
        <f>VLOOKUP(D123&amp;E123,计算辅助页面!$V$5:$Y$18,2,0)</f>
        <v>6</v>
      </c>
      <c r="AK123" s="316">
        <f t="shared" ref="AK123" si="468">IF(AI123,2*AI123,"")</f>
        <v>80000</v>
      </c>
      <c r="AL123" s="316">
        <f>VLOOKUP(D123&amp;E123,计算辅助页面!$V$5:$Y$18,3,0)</f>
        <v>4</v>
      </c>
      <c r="AM123" s="317">
        <f t="shared" ref="AM123" si="469">IF(AN123="×",AN123,IF(AI123,6*AI123,""))</f>
        <v>240000</v>
      </c>
      <c r="AN123" s="317">
        <f>VLOOKUP(D123&amp;E123,计算辅助页面!$V$5:$Y$18,4,0)</f>
        <v>2</v>
      </c>
      <c r="AO123" s="304">
        <f t="shared" ref="AO123" si="470">IF(AI123,IF(AN123="×",4*(AI123*AJ123+AK123*AL123),4*(AI123*AJ123+AK123*AL123+AM123*AN123)),"")</f>
        <v>4160000</v>
      </c>
      <c r="AP123" s="318">
        <f t="shared" ref="AP123" si="471">IF(AND(AH123,AO123),AO123+AH123,"")</f>
        <v>7472600</v>
      </c>
      <c r="AQ123" s="288" t="s">
        <v>561</v>
      </c>
      <c r="AR123" s="289" t="str">
        <f t="shared" si="450"/>
        <v>911 Turbo 50 years</v>
      </c>
      <c r="AS123" s="290" t="s">
        <v>1817</v>
      </c>
      <c r="AT123" s="291" t="s">
        <v>1801</v>
      </c>
      <c r="AU123" s="328" t="s">
        <v>702</v>
      </c>
      <c r="AZ123" s="292" t="s">
        <v>1059</v>
      </c>
      <c r="BA123" s="477">
        <v>154</v>
      </c>
      <c r="BB123" s="476">
        <v>1.6</v>
      </c>
      <c r="BC123" s="472">
        <v>0.86</v>
      </c>
      <c r="BD123" s="472">
        <v>2.5</v>
      </c>
      <c r="BE123" s="472">
        <v>2.89</v>
      </c>
      <c r="BF123" s="474">
        <f t="shared" si="445"/>
        <v>3649</v>
      </c>
      <c r="BG123" s="476">
        <f t="shared" si="463"/>
        <v>345.1</v>
      </c>
      <c r="BH123" s="480">
        <f t="shared" si="464"/>
        <v>83.8</v>
      </c>
      <c r="BI123" s="480">
        <f t="shared" si="465"/>
        <v>56.22</v>
      </c>
      <c r="BJ123" s="480">
        <f t="shared" si="466"/>
        <v>62.28</v>
      </c>
      <c r="BK123" s="473">
        <f t="shared" si="294"/>
        <v>1.6000000000000227</v>
      </c>
      <c r="BL123" s="473">
        <f t="shared" si="295"/>
        <v>0.85999999999999943</v>
      </c>
      <c r="BM123" s="473">
        <f t="shared" si="296"/>
        <v>2.5</v>
      </c>
      <c r="BN123" s="473">
        <f t="shared" si="297"/>
        <v>2.8900000000000006</v>
      </c>
      <c r="BO123" s="483">
        <v>12</v>
      </c>
      <c r="BP123" s="293"/>
      <c r="BQ123" s="293"/>
      <c r="BR123" s="293"/>
      <c r="BS123" s="293"/>
      <c r="BT123" s="293"/>
      <c r="BU123" s="293"/>
      <c r="BV123" s="293"/>
      <c r="BW123" s="293"/>
      <c r="BX123" s="293"/>
      <c r="BY123" s="293"/>
      <c r="BZ123" s="293"/>
      <c r="CA123" s="293"/>
      <c r="CB123" s="293"/>
      <c r="CC123" s="293"/>
      <c r="CD123" s="293"/>
      <c r="CE123" s="293"/>
      <c r="CF123" s="293"/>
      <c r="CG123" s="293"/>
      <c r="CH123" s="293"/>
      <c r="CI123" s="293"/>
      <c r="CJ123" s="294" t="s">
        <v>1824</v>
      </c>
      <c r="CK123" s="294"/>
      <c r="CL123" s="294"/>
      <c r="CM123" s="294"/>
      <c r="CN123" s="294"/>
      <c r="CO123" s="295"/>
      <c r="CP123" s="295"/>
      <c r="CQ123" s="295"/>
      <c r="CR123" s="296"/>
      <c r="CS123" s="297"/>
      <c r="CT123" s="297"/>
      <c r="CU123" s="297"/>
      <c r="CV123" s="297"/>
      <c r="CW123" s="297"/>
      <c r="CX123" s="297"/>
      <c r="CY123" s="297"/>
      <c r="CZ123" s="297"/>
      <c r="DA123" s="297"/>
      <c r="DB123" s="295"/>
      <c r="DC123" s="295"/>
      <c r="DD123" s="295"/>
      <c r="DE123" s="295"/>
    </row>
    <row r="124" spans="1:109" ht="21" customHeight="1" thickBot="1">
      <c r="A124" s="299">
        <v>122</v>
      </c>
      <c r="B124" s="300" t="s">
        <v>1706</v>
      </c>
      <c r="C124" s="301" t="s">
        <v>753</v>
      </c>
      <c r="D124" s="302" t="s">
        <v>7</v>
      </c>
      <c r="E124" s="303" t="s">
        <v>45</v>
      </c>
      <c r="F124" s="304">
        <f>9-LEN(E124)-LEN(SUBSTITUTE(E124,"★",""))</f>
        <v>5</v>
      </c>
      <c r="G124" s="305" t="s">
        <v>66</v>
      </c>
      <c r="H124" s="306">
        <v>40</v>
      </c>
      <c r="I124" s="306">
        <v>18</v>
      </c>
      <c r="J124" s="306">
        <v>24</v>
      </c>
      <c r="K124" s="306">
        <v>36</v>
      </c>
      <c r="L124" s="306" t="s">
        <v>59</v>
      </c>
      <c r="M124" s="306" t="s">
        <v>59</v>
      </c>
      <c r="N124" s="307">
        <f t="shared" si="306"/>
        <v>118</v>
      </c>
      <c r="O124" s="308">
        <v>3519</v>
      </c>
      <c r="P124" s="309">
        <v>368.8</v>
      </c>
      <c r="Q124" s="310">
        <v>79.44</v>
      </c>
      <c r="R124" s="310">
        <v>38.58</v>
      </c>
      <c r="S124" s="310">
        <v>63.11</v>
      </c>
      <c r="T124" s="310">
        <v>6.1659999999999995</v>
      </c>
      <c r="U124" s="311">
        <v>2880</v>
      </c>
      <c r="V124" s="312">
        <f>VLOOKUP($U124,计算辅助页面!$Z$5:$AM$26,COLUMN()-20,0)</f>
        <v>4700</v>
      </c>
      <c r="W124" s="312">
        <f>VLOOKUP($U124,计算辅助页面!$Z$5:$AM$26,COLUMN()-20,0)</f>
        <v>7500</v>
      </c>
      <c r="X124" s="307">
        <f>VLOOKUP($U124,计算辅助页面!$Z$5:$AM$26,COLUMN()-20,0)</f>
        <v>11300</v>
      </c>
      <c r="Y124" s="307">
        <f>VLOOKUP($U124,计算辅助页面!$Z$5:$AM$26,COLUMN()-20,0)</f>
        <v>16300</v>
      </c>
      <c r="Z124" s="313">
        <f>VLOOKUP($U124,计算辅助页面!$Z$5:$AM$26,COLUMN()-20,0)</f>
        <v>23000</v>
      </c>
      <c r="AA124" s="307">
        <f>VLOOKUP($U124,计算辅助页面!$Z$5:$AM$26,COLUMN()-20,0)</f>
        <v>32000</v>
      </c>
      <c r="AB124" s="307">
        <f>VLOOKUP($U124,计算辅助页面!$Z$5:$AM$26,COLUMN()-20,0)</f>
        <v>44500</v>
      </c>
      <c r="AC124" s="307">
        <f>VLOOKUP($U124,计算辅助页面!$Z$5:$AM$26,COLUMN()-20,0)</f>
        <v>62500</v>
      </c>
      <c r="AD124" s="307">
        <f>VLOOKUP($U124,计算辅助页面!$Z$5:$AM$26,COLUMN()-20,0)</f>
        <v>87500</v>
      </c>
      <c r="AE124" s="307">
        <f>VLOOKUP($U124,计算辅助页面!$Z$5:$AM$26,COLUMN()-20,0)</f>
        <v>122000</v>
      </c>
      <c r="AF124" s="307" t="str">
        <f>VLOOKUP($U124,计算辅助页面!$Z$5:$AM$26,COLUMN()-20,0)</f>
        <v>×</v>
      </c>
      <c r="AG124" s="307" t="str">
        <f>VLOOKUP($U124,计算辅助页面!$Z$5:$AM$26,COLUMN()-20,0)</f>
        <v>×</v>
      </c>
      <c r="AH124" s="304">
        <f>VLOOKUP($U124,计算辅助页面!$Z$5:$AM$26,COLUMN()-20,0)</f>
        <v>1656720</v>
      </c>
      <c r="AI124" s="314">
        <v>20000</v>
      </c>
      <c r="AJ124" s="315">
        <f>VLOOKUP(D124&amp;E124,计算辅助页面!$V$5:$Y$18,2,0)</f>
        <v>6</v>
      </c>
      <c r="AK124" s="316">
        <f t="shared" si="459"/>
        <v>40000</v>
      </c>
      <c r="AL124" s="316">
        <f>VLOOKUP(D124&amp;E124,计算辅助页面!$V$5:$Y$18,3,0)</f>
        <v>4</v>
      </c>
      <c r="AM124" s="317">
        <f t="shared" si="460"/>
        <v>120000</v>
      </c>
      <c r="AN124" s="317">
        <f>VLOOKUP(D124&amp;E124,计算辅助页面!$V$5:$Y$18,4,0)</f>
        <v>2</v>
      </c>
      <c r="AO124" s="304">
        <f t="shared" si="461"/>
        <v>2080000</v>
      </c>
      <c r="AP124" s="318">
        <f t="shared" si="462"/>
        <v>3736720</v>
      </c>
      <c r="AQ124" s="288" t="s">
        <v>1919</v>
      </c>
      <c r="AR124" s="289" t="str">
        <f t="shared" si="450"/>
        <v>003S</v>
      </c>
      <c r="AS124" s="290" t="s">
        <v>596</v>
      </c>
      <c r="AT124" s="291" t="s">
        <v>286</v>
      </c>
      <c r="AU124" s="328" t="s">
        <v>702</v>
      </c>
      <c r="AV124" s="292">
        <v>10</v>
      </c>
      <c r="AW124" s="292">
        <v>383</v>
      </c>
      <c r="AY124" s="292">
        <v>510</v>
      </c>
      <c r="AZ124" s="292" t="s">
        <v>1400</v>
      </c>
      <c r="BA124" s="477">
        <v>154</v>
      </c>
      <c r="BB124" s="476">
        <v>2.2000000000000002</v>
      </c>
      <c r="BC124" s="472">
        <v>0.76</v>
      </c>
      <c r="BD124" s="472">
        <v>0.74</v>
      </c>
      <c r="BE124" s="472">
        <v>1.47</v>
      </c>
      <c r="BF124" s="474">
        <f t="shared" si="445"/>
        <v>3673</v>
      </c>
      <c r="BG124" s="476">
        <f t="shared" si="463"/>
        <v>371</v>
      </c>
      <c r="BH124" s="480">
        <f t="shared" si="464"/>
        <v>80.2</v>
      </c>
      <c r="BI124" s="480">
        <f t="shared" si="465"/>
        <v>39.32</v>
      </c>
      <c r="BJ124" s="480">
        <f t="shared" si="466"/>
        <v>64.58</v>
      </c>
      <c r="BK124" s="473">
        <f t="shared" si="294"/>
        <v>2.1999999999999886</v>
      </c>
      <c r="BL124" s="473">
        <f t="shared" si="295"/>
        <v>0.76000000000000512</v>
      </c>
      <c r="BM124" s="473">
        <f t="shared" si="296"/>
        <v>0.74000000000000199</v>
      </c>
      <c r="BN124" s="473">
        <f t="shared" si="297"/>
        <v>1.4699999999999989</v>
      </c>
      <c r="BO124" s="483">
        <v>7</v>
      </c>
      <c r="BP124" s="293"/>
      <c r="BQ124" s="293"/>
      <c r="BR124" s="293">
        <v>1</v>
      </c>
      <c r="BS124" s="293">
        <v>1</v>
      </c>
      <c r="BT124" s="293"/>
      <c r="BU124" s="293">
        <v>1</v>
      </c>
      <c r="BV124" s="293"/>
      <c r="BW124" s="293"/>
      <c r="BX124" s="293"/>
      <c r="BY124" s="293"/>
      <c r="BZ124" s="293"/>
      <c r="CA124" s="293"/>
      <c r="CB124" s="293"/>
      <c r="CC124" s="293"/>
      <c r="CD124" s="293"/>
      <c r="CE124" s="293"/>
      <c r="CF124" s="293"/>
      <c r="CG124" s="293"/>
      <c r="CH124" s="293"/>
      <c r="CI124" s="293">
        <v>1</v>
      </c>
      <c r="CJ124" s="294" t="s">
        <v>1707</v>
      </c>
      <c r="CK124" s="294"/>
      <c r="CL124" s="294"/>
      <c r="CM124" s="294"/>
      <c r="CN124" s="294"/>
      <c r="CO124" s="295"/>
      <c r="CP124" s="295"/>
      <c r="CQ124" s="295"/>
      <c r="CR124" s="296">
        <v>350</v>
      </c>
      <c r="CS124" s="297">
        <v>73</v>
      </c>
      <c r="CT124" s="297">
        <v>32.33</v>
      </c>
      <c r="CU124" s="297">
        <v>50.68</v>
      </c>
      <c r="CV124" s="297">
        <f>P124-CR124</f>
        <v>18.800000000000011</v>
      </c>
      <c r="CW124" s="297">
        <f>Q124-CS124</f>
        <v>6.4399999999999977</v>
      </c>
      <c r="CX124" s="297">
        <f>R124-CT124</f>
        <v>6.25</v>
      </c>
      <c r="CY124" s="297">
        <f>S124-CU124</f>
        <v>12.43</v>
      </c>
      <c r="CZ124" s="297">
        <f>SUM(CV124:CY124)</f>
        <v>43.920000000000009</v>
      </c>
      <c r="DA124" s="297">
        <f>0.32*(P124-CR124)+1.75*(Q124-CS124)+1.13*(R124-CT124)+1.28*(S124-CU124)</f>
        <v>40.258899999999997</v>
      </c>
      <c r="DB124" s="295" t="s">
        <v>1775</v>
      </c>
      <c r="DC124" s="295">
        <v>3</v>
      </c>
      <c r="DD124" s="295"/>
      <c r="DE124" s="295"/>
    </row>
    <row r="125" spans="1:109" ht="21" customHeight="1">
      <c r="A125" s="268">
        <v>123</v>
      </c>
      <c r="B125" s="319" t="s">
        <v>943</v>
      </c>
      <c r="C125" s="301" t="s">
        <v>944</v>
      </c>
      <c r="D125" s="302" t="s">
        <v>7</v>
      </c>
      <c r="E125" s="303" t="s">
        <v>78</v>
      </c>
      <c r="F125" s="327"/>
      <c r="G125" s="328"/>
      <c r="H125" s="306">
        <v>45</v>
      </c>
      <c r="I125" s="306">
        <v>17</v>
      </c>
      <c r="J125" s="306">
        <v>23</v>
      </c>
      <c r="K125" s="306">
        <v>32</v>
      </c>
      <c r="L125" s="306">
        <v>45</v>
      </c>
      <c r="M125" s="306" t="s">
        <v>59</v>
      </c>
      <c r="N125" s="307">
        <f t="shared" si="306"/>
        <v>162</v>
      </c>
      <c r="O125" s="321">
        <v>3533</v>
      </c>
      <c r="P125" s="322">
        <v>339.1</v>
      </c>
      <c r="Q125" s="323">
        <v>81.31</v>
      </c>
      <c r="R125" s="323">
        <v>75.510000000000005</v>
      </c>
      <c r="S125" s="323">
        <v>65.900000000000006</v>
      </c>
      <c r="T125" s="323"/>
      <c r="U125" s="324">
        <v>7820</v>
      </c>
      <c r="V125" s="312">
        <f>VLOOKUP($U125,计算辅助页面!$Z$5:$AM$26,COLUMN()-20,0)</f>
        <v>12800</v>
      </c>
      <c r="W125" s="312">
        <f>VLOOKUP($U125,计算辅助页面!$Z$5:$AM$26,COLUMN()-20,0)</f>
        <v>20400</v>
      </c>
      <c r="X125" s="307">
        <f>VLOOKUP($U125,计算辅助页面!$Z$5:$AM$26,COLUMN()-20,0)</f>
        <v>30600</v>
      </c>
      <c r="Y125" s="307">
        <f>VLOOKUP($U125,计算辅助页面!$Z$5:$AM$26,COLUMN()-20,0)</f>
        <v>44200</v>
      </c>
      <c r="Z125" s="313">
        <f>VLOOKUP($U125,计算辅助页面!$Z$5:$AM$26,COLUMN()-20,0)</f>
        <v>62000</v>
      </c>
      <c r="AA125" s="307">
        <f>VLOOKUP($U125,计算辅助页面!$Z$5:$AM$26,COLUMN()-20,0)</f>
        <v>86500</v>
      </c>
      <c r="AB125" s="307">
        <f>VLOOKUP($U125,计算辅助页面!$Z$5:$AM$26,COLUMN()-20,0)</f>
        <v>121500</v>
      </c>
      <c r="AC125" s="307">
        <f>VLOOKUP($U125,计算辅助页面!$Z$5:$AM$26,COLUMN()-20,0)</f>
        <v>170000</v>
      </c>
      <c r="AD125" s="307">
        <f>VLOOKUP($U125,计算辅助页面!$Z$5:$AM$26,COLUMN()-20,0)</f>
        <v>237500</v>
      </c>
      <c r="AE125" s="307">
        <f>VLOOKUP($U125,计算辅助页面!$Z$5:$AM$26,COLUMN()-20,0)</f>
        <v>333000</v>
      </c>
      <c r="AF125" s="307">
        <f>VLOOKUP($U125,计算辅助页面!$Z$5:$AM$26,COLUMN()-20,0)</f>
        <v>466000</v>
      </c>
      <c r="AG125" s="307" t="str">
        <f>VLOOKUP($U125,计算辅助页面!$Z$5:$AM$26,COLUMN()-20,0)</f>
        <v>×</v>
      </c>
      <c r="AH125" s="304">
        <f>VLOOKUP($U125,计算辅助页面!$Z$5:$AM$26,COLUMN()-20,0)</f>
        <v>6369280</v>
      </c>
      <c r="AI125" s="314">
        <v>50000</v>
      </c>
      <c r="AJ125" s="315">
        <f>VLOOKUP(D125&amp;E125,计算辅助页面!$V$5:$Y$18,2,0)</f>
        <v>8</v>
      </c>
      <c r="AK125" s="316">
        <f t="shared" si="459"/>
        <v>100000</v>
      </c>
      <c r="AL125" s="316">
        <f>VLOOKUP(D125&amp;E125,计算辅助页面!$V$5:$Y$18,3,0)</f>
        <v>5</v>
      </c>
      <c r="AM125" s="317">
        <f t="shared" si="460"/>
        <v>300000</v>
      </c>
      <c r="AN125" s="317">
        <f>VLOOKUP(D125&amp;E125,计算辅助页面!$V$5:$Y$18,4,0)</f>
        <v>2</v>
      </c>
      <c r="AO125" s="304">
        <f t="shared" si="461"/>
        <v>6000000</v>
      </c>
      <c r="AP125" s="318">
        <f t="shared" si="462"/>
        <v>12369280</v>
      </c>
      <c r="AQ125" s="288" t="s">
        <v>568</v>
      </c>
      <c r="AR125" s="289" t="str">
        <f t="shared" si="450"/>
        <v>Elva</v>
      </c>
      <c r="AS125" s="290" t="s">
        <v>945</v>
      </c>
      <c r="AT125" s="291" t="s">
        <v>947</v>
      </c>
      <c r="AU125" s="328" t="s">
        <v>703</v>
      </c>
      <c r="AV125" s="292">
        <v>26</v>
      </c>
      <c r="AW125" s="292">
        <v>353</v>
      </c>
      <c r="AY125" s="292">
        <v>459</v>
      </c>
      <c r="AZ125" s="292" t="s">
        <v>1059</v>
      </c>
      <c r="BA125" s="477">
        <v>140</v>
      </c>
      <c r="BB125" s="476">
        <v>1.4</v>
      </c>
      <c r="BC125" s="472">
        <v>0.69</v>
      </c>
      <c r="BD125" s="472">
        <v>2.66</v>
      </c>
      <c r="BE125" s="472">
        <v>1.78</v>
      </c>
      <c r="BF125" s="474">
        <f t="shared" si="445"/>
        <v>3673</v>
      </c>
      <c r="BG125" s="476">
        <f t="shared" ref="BG125" si="472">BB125+P125</f>
        <v>340.5</v>
      </c>
      <c r="BH125" s="480">
        <f t="shared" ref="BH125" si="473">BC125+Q125</f>
        <v>82</v>
      </c>
      <c r="BI125" s="480">
        <f t="shared" ref="BI125" si="474">BD125+R125</f>
        <v>78.17</v>
      </c>
      <c r="BJ125" s="480">
        <f t="shared" ref="BJ125" si="475">BE125+S125</f>
        <v>67.680000000000007</v>
      </c>
      <c r="BK125" s="473">
        <f t="shared" si="294"/>
        <v>1.3999999999999773</v>
      </c>
      <c r="BL125" s="473">
        <f t="shared" si="295"/>
        <v>0.68999999999999773</v>
      </c>
      <c r="BM125" s="473">
        <f t="shared" si="296"/>
        <v>2.6599999999999966</v>
      </c>
      <c r="BN125" s="473">
        <f t="shared" si="297"/>
        <v>1.7800000000000011</v>
      </c>
      <c r="BO125" s="483">
        <v>3</v>
      </c>
      <c r="BP125" s="293"/>
      <c r="BQ125" s="293"/>
      <c r="BR125" s="293"/>
      <c r="BS125" s="293"/>
      <c r="BT125" s="293"/>
      <c r="BU125" s="293"/>
      <c r="BV125" s="293">
        <v>1</v>
      </c>
      <c r="BW125" s="293"/>
      <c r="BX125" s="293"/>
      <c r="BY125" s="293"/>
      <c r="BZ125" s="293"/>
      <c r="CA125" s="293"/>
      <c r="CB125" s="293"/>
      <c r="CC125" s="293"/>
      <c r="CD125" s="293">
        <v>1</v>
      </c>
      <c r="CE125" s="293"/>
      <c r="CF125" s="293"/>
      <c r="CG125" s="293" t="s">
        <v>1150</v>
      </c>
      <c r="CH125" s="293"/>
      <c r="CI125" s="293"/>
      <c r="CJ125" s="294" t="s">
        <v>1126</v>
      </c>
      <c r="CK125" s="294"/>
      <c r="CL125" s="294"/>
      <c r="CM125" s="294"/>
      <c r="CN125" s="294"/>
      <c r="CO125" s="295"/>
      <c r="CP125" s="295"/>
      <c r="CQ125" s="295"/>
      <c r="CR125" s="296"/>
      <c r="CS125" s="297"/>
      <c r="CT125" s="297"/>
      <c r="CU125" s="297"/>
      <c r="CV125" s="297"/>
      <c r="CW125" s="297"/>
      <c r="CX125" s="297"/>
      <c r="CY125" s="297"/>
      <c r="CZ125" s="297"/>
      <c r="DA125" s="297"/>
      <c r="DB125" s="295" t="s">
        <v>1775</v>
      </c>
      <c r="DC125" s="295">
        <v>3</v>
      </c>
      <c r="DD125" s="295"/>
      <c r="DE125" s="295"/>
    </row>
    <row r="126" spans="1:109" ht="21" customHeight="1" thickBot="1">
      <c r="A126" s="299">
        <v>124</v>
      </c>
      <c r="B126" s="319" t="s">
        <v>1657</v>
      </c>
      <c r="C126" s="301" t="s">
        <v>1658</v>
      </c>
      <c r="D126" s="302" t="s">
        <v>7</v>
      </c>
      <c r="E126" s="303" t="s">
        <v>78</v>
      </c>
      <c r="F126" s="327"/>
      <c r="G126" s="328"/>
      <c r="H126" s="306">
        <v>45</v>
      </c>
      <c r="I126" s="306">
        <v>17</v>
      </c>
      <c r="J126" s="306">
        <v>23</v>
      </c>
      <c r="K126" s="306">
        <v>32</v>
      </c>
      <c r="L126" s="306">
        <v>45</v>
      </c>
      <c r="M126" s="306" t="s">
        <v>59</v>
      </c>
      <c r="N126" s="307">
        <f t="shared" ref="N126" si="476">IF(COUNTBLANK(H126:M126),"",SUM(H126:M126))</f>
        <v>162</v>
      </c>
      <c r="O126" s="321">
        <v>3580</v>
      </c>
      <c r="P126" s="322">
        <v>343.2</v>
      </c>
      <c r="Q126" s="323">
        <v>74.11</v>
      </c>
      <c r="R126" s="323">
        <v>69.680000000000007</v>
      </c>
      <c r="S126" s="323">
        <v>77.89</v>
      </c>
      <c r="T126" s="323"/>
      <c r="U126" s="324">
        <v>7820</v>
      </c>
      <c r="V126" s="312">
        <f>VLOOKUP($U126,计算辅助页面!$Z$5:$AM$26,COLUMN()-20,0)</f>
        <v>12800</v>
      </c>
      <c r="W126" s="312">
        <f>VLOOKUP($U126,计算辅助页面!$Z$5:$AM$26,COLUMN()-20,0)</f>
        <v>20400</v>
      </c>
      <c r="X126" s="307">
        <f>VLOOKUP($U126,计算辅助页面!$Z$5:$AM$26,COLUMN()-20,0)</f>
        <v>30600</v>
      </c>
      <c r="Y126" s="307">
        <f>VLOOKUP($U126,计算辅助页面!$Z$5:$AM$26,COLUMN()-20,0)</f>
        <v>44200</v>
      </c>
      <c r="Z126" s="313">
        <f>VLOOKUP($U126,计算辅助页面!$Z$5:$AM$26,COLUMN()-20,0)</f>
        <v>62000</v>
      </c>
      <c r="AA126" s="307">
        <f>VLOOKUP($U126,计算辅助页面!$Z$5:$AM$26,COLUMN()-20,0)</f>
        <v>86500</v>
      </c>
      <c r="AB126" s="307">
        <f>VLOOKUP($U126,计算辅助页面!$Z$5:$AM$26,COLUMN()-20,0)</f>
        <v>121500</v>
      </c>
      <c r="AC126" s="307">
        <f>VLOOKUP($U126,计算辅助页面!$Z$5:$AM$26,COLUMN()-20,0)</f>
        <v>170000</v>
      </c>
      <c r="AD126" s="307">
        <f>VLOOKUP($U126,计算辅助页面!$Z$5:$AM$26,COLUMN()-20,0)</f>
        <v>237500</v>
      </c>
      <c r="AE126" s="307">
        <f>VLOOKUP($U126,计算辅助页面!$Z$5:$AM$26,COLUMN()-20,0)</f>
        <v>333000</v>
      </c>
      <c r="AF126" s="307">
        <f>VLOOKUP($U126,计算辅助页面!$Z$5:$AM$26,COLUMN()-20,0)</f>
        <v>466000</v>
      </c>
      <c r="AG126" s="307" t="str">
        <f>VLOOKUP($U126,计算辅助页面!$Z$5:$AM$26,COLUMN()-20,0)</f>
        <v>×</v>
      </c>
      <c r="AH126" s="304">
        <f>VLOOKUP($U126,计算辅助页面!$Z$5:$AM$26,COLUMN()-20,0)</f>
        <v>6369280</v>
      </c>
      <c r="AI126" s="314">
        <v>50000</v>
      </c>
      <c r="AJ126" s="315">
        <f>VLOOKUP(D126&amp;E126,计算辅助页面!$V$5:$Y$18,2,0)</f>
        <v>8</v>
      </c>
      <c r="AK126" s="316">
        <f t="shared" ref="AK126" si="477">IF(AI126,2*AI126,"")</f>
        <v>100000</v>
      </c>
      <c r="AL126" s="316">
        <f>VLOOKUP(D126&amp;E126,计算辅助页面!$V$5:$Y$18,3,0)</f>
        <v>5</v>
      </c>
      <c r="AM126" s="317">
        <f t="shared" ref="AM126" si="478">IF(AN126="×",AN126,IF(AI126,6*AI126,""))</f>
        <v>300000</v>
      </c>
      <c r="AN126" s="317">
        <f>VLOOKUP(D126&amp;E126,计算辅助页面!$V$5:$Y$18,4,0)</f>
        <v>2</v>
      </c>
      <c r="AO126" s="304">
        <f t="shared" ref="AO126" si="479">IF(AI126,IF(AN126="×",4*(AI126*AJ126+AK126*AL126),4*(AI126*AJ126+AK126*AL126+AM126*AN126)),"")</f>
        <v>6000000</v>
      </c>
      <c r="AP126" s="318">
        <f t="shared" ref="AP126" si="480">IF(AND(AH126,AO126),AO126+AH126,"")</f>
        <v>12369280</v>
      </c>
      <c r="AQ126" s="288" t="s">
        <v>566</v>
      </c>
      <c r="AR126" s="289" t="str">
        <f t="shared" si="450"/>
        <v>DB12</v>
      </c>
      <c r="AS126" s="290" t="s">
        <v>1659</v>
      </c>
      <c r="AT126" s="291" t="s">
        <v>1660</v>
      </c>
      <c r="AU126" s="328" t="s">
        <v>703</v>
      </c>
      <c r="AZ126" s="292" t="s">
        <v>1059</v>
      </c>
      <c r="BA126" s="477">
        <f>BF126-O126</f>
        <v>141</v>
      </c>
      <c r="BB126" s="476">
        <f>BK126</f>
        <v>1.9000000000000341</v>
      </c>
      <c r="BC126" s="472">
        <f t="shared" ref="BC126" si="481">BL126</f>
        <v>0.68999999999999773</v>
      </c>
      <c r="BD126" s="472">
        <f t="shared" ref="BD126" si="482">BM126</f>
        <v>1.6799999999999926</v>
      </c>
      <c r="BE126" s="472">
        <f t="shared" ref="BE126" si="483">BN126</f>
        <v>2.5499999999999972</v>
      </c>
      <c r="BF126" s="474">
        <v>3721</v>
      </c>
      <c r="BG126" s="476">
        <v>345.1</v>
      </c>
      <c r="BH126" s="480">
        <v>74.8</v>
      </c>
      <c r="BI126" s="480">
        <v>71.36</v>
      </c>
      <c r="BJ126" s="480">
        <v>80.44</v>
      </c>
      <c r="BK126" s="473">
        <f t="shared" ref="BK126" si="484">IF(BG126="", "", BG126-P126)</f>
        <v>1.9000000000000341</v>
      </c>
      <c r="BL126" s="473">
        <f t="shared" ref="BL126" si="485">IF(BH126="", "", BH126-Q126)</f>
        <v>0.68999999999999773</v>
      </c>
      <c r="BM126" s="473">
        <f t="shared" ref="BM126" si="486">IF(BI126="", "", BI126-R126)</f>
        <v>1.6799999999999926</v>
      </c>
      <c r="BN126" s="473">
        <f t="shared" ref="BN126" si="487">IF(BJ126="", "", BJ126-S126)</f>
        <v>2.5499999999999972</v>
      </c>
      <c r="BO126" s="483">
        <v>5</v>
      </c>
      <c r="BP126" s="293"/>
      <c r="BQ126" s="293"/>
      <c r="BR126" s="293"/>
      <c r="BS126" s="293"/>
      <c r="BT126" s="293"/>
      <c r="BU126" s="293"/>
      <c r="BV126" s="293">
        <v>1</v>
      </c>
      <c r="BW126" s="293"/>
      <c r="BX126" s="293"/>
      <c r="BY126" s="293"/>
      <c r="BZ126" s="293"/>
      <c r="CA126" s="293"/>
      <c r="CB126" s="293"/>
      <c r="CC126" s="293"/>
      <c r="CD126" s="293"/>
      <c r="CE126" s="293"/>
      <c r="CF126" s="293"/>
      <c r="CG126" s="293"/>
      <c r="CH126" s="293"/>
      <c r="CI126" s="293"/>
      <c r="CJ126" s="294" t="s">
        <v>1127</v>
      </c>
      <c r="CK126" s="294"/>
      <c r="CL126" s="294"/>
      <c r="CM126" s="294"/>
      <c r="CN126" s="294"/>
      <c r="CO126" s="295"/>
      <c r="CP126" s="295"/>
      <c r="CQ126" s="295"/>
      <c r="CR126" s="296"/>
      <c r="CS126" s="297"/>
      <c r="CT126" s="297"/>
      <c r="CU126" s="297"/>
      <c r="CV126" s="297"/>
      <c r="CW126" s="297"/>
      <c r="CX126" s="297"/>
      <c r="CY126" s="297"/>
      <c r="CZ126" s="297"/>
      <c r="DA126" s="297"/>
      <c r="DB126" s="295" t="s">
        <v>1775</v>
      </c>
      <c r="DC126" s="295">
        <v>2</v>
      </c>
      <c r="DD126" s="295"/>
      <c r="DE126" s="295"/>
    </row>
    <row r="127" spans="1:109" ht="21" customHeight="1">
      <c r="A127" s="268">
        <v>125</v>
      </c>
      <c r="B127" s="319" t="s">
        <v>1458</v>
      </c>
      <c r="C127" s="301" t="s">
        <v>1195</v>
      </c>
      <c r="D127" s="302" t="s">
        <v>7</v>
      </c>
      <c r="E127" s="303" t="s">
        <v>78</v>
      </c>
      <c r="F127" s="327"/>
      <c r="G127" s="328"/>
      <c r="H127" s="306" t="s">
        <v>407</v>
      </c>
      <c r="I127" s="320">
        <v>26</v>
      </c>
      <c r="J127" s="320">
        <v>34</v>
      </c>
      <c r="K127" s="320">
        <v>40</v>
      </c>
      <c r="L127" s="320">
        <v>62</v>
      </c>
      <c r="M127" s="306" t="s">
        <v>59</v>
      </c>
      <c r="N127" s="307">
        <f t="shared" si="306"/>
        <v>162</v>
      </c>
      <c r="O127" s="321">
        <v>3627</v>
      </c>
      <c r="P127" s="322">
        <v>373.5</v>
      </c>
      <c r="Q127" s="323">
        <v>76.72</v>
      </c>
      <c r="R127" s="323">
        <v>52.63</v>
      </c>
      <c r="S127" s="323">
        <v>55.45</v>
      </c>
      <c r="T127" s="323"/>
      <c r="U127" s="311">
        <v>7820</v>
      </c>
      <c r="V127" s="312">
        <f>VLOOKUP($U127,计算辅助页面!$Z$5:$AM$26,COLUMN()-20,0)</f>
        <v>12800</v>
      </c>
      <c r="W127" s="312">
        <f>VLOOKUP($U127,计算辅助页面!$Z$5:$AM$26,COLUMN()-20,0)</f>
        <v>20400</v>
      </c>
      <c r="X127" s="307">
        <f>VLOOKUP($U127,计算辅助页面!$Z$5:$AM$26,COLUMN()-20,0)</f>
        <v>30600</v>
      </c>
      <c r="Y127" s="307">
        <f>VLOOKUP($U127,计算辅助页面!$Z$5:$AM$26,COLUMN()-20,0)</f>
        <v>44200</v>
      </c>
      <c r="Z127" s="313">
        <f>VLOOKUP($U127,计算辅助页面!$Z$5:$AM$26,COLUMN()-20,0)</f>
        <v>62000</v>
      </c>
      <c r="AA127" s="307">
        <f>VLOOKUP($U127,计算辅助页面!$Z$5:$AM$26,COLUMN()-20,0)</f>
        <v>86500</v>
      </c>
      <c r="AB127" s="307">
        <f>VLOOKUP($U127,计算辅助页面!$Z$5:$AM$26,COLUMN()-20,0)</f>
        <v>121500</v>
      </c>
      <c r="AC127" s="307">
        <f>VLOOKUP($U127,计算辅助页面!$Z$5:$AM$26,COLUMN()-20,0)</f>
        <v>170000</v>
      </c>
      <c r="AD127" s="307">
        <f>VLOOKUP($U127,计算辅助页面!$Z$5:$AM$26,COLUMN()-20,0)</f>
        <v>237500</v>
      </c>
      <c r="AE127" s="307">
        <f>VLOOKUP($U127,计算辅助页面!$Z$5:$AM$26,COLUMN()-20,0)</f>
        <v>333000</v>
      </c>
      <c r="AF127" s="307">
        <f>VLOOKUP($U127,计算辅助页面!$Z$5:$AM$26,COLUMN()-20,0)</f>
        <v>466000</v>
      </c>
      <c r="AG127" s="307" t="str">
        <f>VLOOKUP($U127,计算辅助页面!$Z$5:$AM$26,COLUMN()-20,0)</f>
        <v>×</v>
      </c>
      <c r="AH127" s="304">
        <f>VLOOKUP($U127,计算辅助页面!$Z$5:$AM$26,COLUMN()-20,0)</f>
        <v>6369280</v>
      </c>
      <c r="AI127" s="314">
        <v>50000</v>
      </c>
      <c r="AJ127" s="315">
        <f>VLOOKUP(D127&amp;E127,计算辅助页面!$V$5:$Y$18,2,0)</f>
        <v>8</v>
      </c>
      <c r="AK127" s="316">
        <f t="shared" si="459"/>
        <v>100000</v>
      </c>
      <c r="AL127" s="316">
        <f>VLOOKUP(D127&amp;E127,计算辅助页面!$V$5:$Y$18,3,0)</f>
        <v>5</v>
      </c>
      <c r="AM127" s="317">
        <f t="shared" si="460"/>
        <v>300000</v>
      </c>
      <c r="AN127" s="317">
        <f>VLOOKUP(D127&amp;E127,计算辅助页面!$V$5:$Y$18,4,0)</f>
        <v>2</v>
      </c>
      <c r="AO127" s="304">
        <f t="shared" si="461"/>
        <v>6000000</v>
      </c>
      <c r="AP127" s="318">
        <f t="shared" si="462"/>
        <v>12369280</v>
      </c>
      <c r="AQ127" s="288" t="s">
        <v>559</v>
      </c>
      <c r="AR127" s="289" t="str">
        <f t="shared" si="450"/>
        <v>R390 GT1🔑</v>
      </c>
      <c r="AS127" s="290" t="s">
        <v>1186</v>
      </c>
      <c r="AT127" s="291" t="s">
        <v>1200</v>
      </c>
      <c r="AU127" s="328" t="s">
        <v>703</v>
      </c>
      <c r="AW127" s="292">
        <v>388</v>
      </c>
      <c r="AY127" s="292">
        <v>519</v>
      </c>
      <c r="AZ127" s="292" t="s">
        <v>1065</v>
      </c>
      <c r="BA127" s="477">
        <v>143</v>
      </c>
      <c r="BB127" s="476">
        <v>2.1</v>
      </c>
      <c r="BC127" s="472">
        <v>0.78</v>
      </c>
      <c r="BD127" s="472">
        <v>0.73</v>
      </c>
      <c r="BE127" s="472">
        <v>2.2000000000000002</v>
      </c>
      <c r="BF127" s="474">
        <f>BA127+O127</f>
        <v>3770</v>
      </c>
      <c r="BG127" s="476">
        <f t="shared" ref="BG127:BG130" si="488">BB127+P127</f>
        <v>375.6</v>
      </c>
      <c r="BH127" s="480">
        <f t="shared" ref="BH127:BH130" si="489">BC127+Q127</f>
        <v>77.5</v>
      </c>
      <c r="BI127" s="480">
        <f t="shared" ref="BI127:BI130" si="490">BD127+R127</f>
        <v>53.36</v>
      </c>
      <c r="BJ127" s="480">
        <f t="shared" ref="BJ127:BJ130" si="491">BE127+S127</f>
        <v>57.650000000000006</v>
      </c>
      <c r="BK127" s="473">
        <f t="shared" si="294"/>
        <v>2.1000000000000227</v>
      </c>
      <c r="BL127" s="473">
        <f t="shared" si="295"/>
        <v>0.78000000000000114</v>
      </c>
      <c r="BM127" s="473">
        <f t="shared" si="296"/>
        <v>0.72999999999999687</v>
      </c>
      <c r="BN127" s="473">
        <f t="shared" si="297"/>
        <v>2.2000000000000028</v>
      </c>
      <c r="BO127" s="483">
        <v>3</v>
      </c>
      <c r="BP127" s="293"/>
      <c r="BQ127" s="293"/>
      <c r="BR127" s="293"/>
      <c r="BS127" s="293"/>
      <c r="BT127" s="293"/>
      <c r="BU127" s="293"/>
      <c r="BV127" s="293"/>
      <c r="BW127" s="293"/>
      <c r="BX127" s="293"/>
      <c r="BY127" s="293"/>
      <c r="BZ127" s="293"/>
      <c r="CA127" s="293">
        <v>1</v>
      </c>
      <c r="CB127" s="293"/>
      <c r="CC127" s="293">
        <v>1</v>
      </c>
      <c r="CD127" s="293"/>
      <c r="CE127" s="293"/>
      <c r="CF127" s="293"/>
      <c r="CG127" s="293"/>
      <c r="CH127" s="293"/>
      <c r="CI127" s="293"/>
      <c r="CJ127" s="294" t="s">
        <v>1201</v>
      </c>
      <c r="CK127" s="294"/>
      <c r="CL127" s="294"/>
      <c r="CM127" s="294"/>
      <c r="CN127" s="294"/>
      <c r="CO127" s="295"/>
      <c r="CP127" s="295"/>
      <c r="CQ127" s="295"/>
      <c r="CR127" s="296"/>
      <c r="CS127" s="297"/>
      <c r="CT127" s="297"/>
      <c r="CU127" s="297"/>
      <c r="CV127" s="297"/>
      <c r="CW127" s="297"/>
      <c r="CX127" s="297"/>
      <c r="CY127" s="297"/>
      <c r="CZ127" s="297"/>
      <c r="DA127" s="297"/>
      <c r="DB127" s="295" t="s">
        <v>1775</v>
      </c>
      <c r="DC127" s="295">
        <v>2</v>
      </c>
      <c r="DD127" s="295"/>
      <c r="DE127" s="295"/>
    </row>
    <row r="128" spans="1:109" ht="21" customHeight="1" thickBot="1">
      <c r="A128" s="299">
        <v>126</v>
      </c>
      <c r="B128" s="319" t="s">
        <v>1842</v>
      </c>
      <c r="C128" s="301" t="s">
        <v>1843</v>
      </c>
      <c r="D128" s="302" t="s">
        <v>7</v>
      </c>
      <c r="E128" s="303" t="s">
        <v>78</v>
      </c>
      <c r="F128" s="327"/>
      <c r="G128" s="328"/>
      <c r="H128" s="306">
        <v>45</v>
      </c>
      <c r="I128" s="306">
        <v>17</v>
      </c>
      <c r="J128" s="306">
        <v>23</v>
      </c>
      <c r="K128" s="306">
        <v>32</v>
      </c>
      <c r="L128" s="306">
        <v>45</v>
      </c>
      <c r="M128" s="306" t="s">
        <v>59</v>
      </c>
      <c r="N128" s="307">
        <f t="shared" ref="N128" si="492">IF(COUNTBLANK(H128:M128),"",SUM(H128:M128))</f>
        <v>162</v>
      </c>
      <c r="O128" s="321">
        <v>3647</v>
      </c>
      <c r="P128" s="322">
        <v>327.7</v>
      </c>
      <c r="Q128" s="323">
        <v>82.76</v>
      </c>
      <c r="R128" s="323">
        <v>80.66</v>
      </c>
      <c r="S128" s="323">
        <v>70.400000000000006</v>
      </c>
      <c r="T128" s="323"/>
      <c r="U128" s="311">
        <v>7820</v>
      </c>
      <c r="V128" s="312">
        <f>VLOOKUP($U128,计算辅助页面!$Z$5:$AM$26,COLUMN()-20,0)</f>
        <v>12800</v>
      </c>
      <c r="W128" s="312">
        <f>VLOOKUP($U128,计算辅助页面!$Z$5:$AM$26,COLUMN()-20,0)</f>
        <v>20400</v>
      </c>
      <c r="X128" s="307">
        <f>VLOOKUP($U128,计算辅助页面!$Z$5:$AM$26,COLUMN()-20,0)</f>
        <v>30600</v>
      </c>
      <c r="Y128" s="307">
        <f>VLOOKUP($U128,计算辅助页面!$Z$5:$AM$26,COLUMN()-20,0)</f>
        <v>44200</v>
      </c>
      <c r="Z128" s="313">
        <f>VLOOKUP($U128,计算辅助页面!$Z$5:$AM$26,COLUMN()-20,0)</f>
        <v>62000</v>
      </c>
      <c r="AA128" s="307">
        <f>VLOOKUP($U128,计算辅助页面!$Z$5:$AM$26,COLUMN()-20,0)</f>
        <v>86500</v>
      </c>
      <c r="AB128" s="307">
        <f>VLOOKUP($U128,计算辅助页面!$Z$5:$AM$26,COLUMN()-20,0)</f>
        <v>121500</v>
      </c>
      <c r="AC128" s="307">
        <f>VLOOKUP($U128,计算辅助页面!$Z$5:$AM$26,COLUMN()-20,0)</f>
        <v>170000</v>
      </c>
      <c r="AD128" s="307">
        <f>VLOOKUP($U128,计算辅助页面!$Z$5:$AM$26,COLUMN()-20,0)</f>
        <v>237500</v>
      </c>
      <c r="AE128" s="307">
        <f>VLOOKUP($U128,计算辅助页面!$Z$5:$AM$26,COLUMN()-20,0)</f>
        <v>333000</v>
      </c>
      <c r="AF128" s="307">
        <f>VLOOKUP($U128,计算辅助页面!$Z$5:$AM$26,COLUMN()-20,0)</f>
        <v>466000</v>
      </c>
      <c r="AG128" s="307" t="str">
        <f>VLOOKUP($U128,计算辅助页面!$Z$5:$AM$26,COLUMN()-20,0)</f>
        <v>×</v>
      </c>
      <c r="AH128" s="304">
        <f>VLOOKUP($U128,计算辅助页面!$Z$5:$AM$26,COLUMN()-20,0)</f>
        <v>6369280</v>
      </c>
      <c r="AI128" s="314">
        <v>50000</v>
      </c>
      <c r="AJ128" s="315">
        <f>VLOOKUP(D128&amp;E128,计算辅助页面!$V$5:$Y$18,2,0)</f>
        <v>8</v>
      </c>
      <c r="AK128" s="316">
        <f t="shared" ref="AK128" si="493">IF(AI128,2*AI128,"")</f>
        <v>100000</v>
      </c>
      <c r="AL128" s="316">
        <f>VLOOKUP(D128&amp;E128,计算辅助页面!$V$5:$Y$18,3,0)</f>
        <v>5</v>
      </c>
      <c r="AM128" s="317">
        <f t="shared" ref="AM128" si="494">IF(AN128="×",AN128,IF(AI128,6*AI128,""))</f>
        <v>300000</v>
      </c>
      <c r="AN128" s="317">
        <f>VLOOKUP(D128&amp;E128,计算辅助页面!$V$5:$Y$18,4,0)</f>
        <v>2</v>
      </c>
      <c r="AO128" s="304">
        <f t="shared" ref="AO128" si="495">IF(AI128,IF(AN128="×",4*(AI128*AJ128+AK128*AL128),4*(AI128*AJ128+AK128*AL128+AM128*AN128)),"")</f>
        <v>6000000</v>
      </c>
      <c r="AP128" s="318">
        <f t="shared" ref="AP128" si="496">IF(AND(AH128,AO128),AO128+AH128,"")</f>
        <v>12369280</v>
      </c>
      <c r="AQ128" s="288" t="s">
        <v>1004</v>
      </c>
      <c r="AR128" s="289" t="str">
        <f t="shared" si="450"/>
        <v>Chevrolet Corvette Stingray</v>
      </c>
      <c r="AS128" s="290" t="s">
        <v>1834</v>
      </c>
      <c r="AT128" s="291" t="s">
        <v>1844</v>
      </c>
      <c r="AU128" s="328" t="s">
        <v>703</v>
      </c>
      <c r="AZ128" s="292" t="s">
        <v>1863</v>
      </c>
      <c r="BA128" s="477">
        <v>153</v>
      </c>
      <c r="BB128" s="476">
        <v>1.7</v>
      </c>
      <c r="BC128" s="472">
        <v>1.04</v>
      </c>
      <c r="BD128" s="472">
        <v>3.01</v>
      </c>
      <c r="BE128" s="472">
        <v>3.51</v>
      </c>
      <c r="BF128" s="474">
        <f>BA128+O128</f>
        <v>3800</v>
      </c>
      <c r="BG128" s="476">
        <f t="shared" si="488"/>
        <v>329.4</v>
      </c>
      <c r="BH128" s="480">
        <f t="shared" si="489"/>
        <v>83.800000000000011</v>
      </c>
      <c r="BI128" s="480">
        <f t="shared" si="490"/>
        <v>83.67</v>
      </c>
      <c r="BJ128" s="480">
        <f t="shared" si="491"/>
        <v>73.910000000000011</v>
      </c>
      <c r="BK128" s="473">
        <f t="shared" si="294"/>
        <v>1.6999999999999886</v>
      </c>
      <c r="BL128" s="473">
        <f t="shared" si="295"/>
        <v>1.0400000000000063</v>
      </c>
      <c r="BM128" s="473">
        <f t="shared" si="296"/>
        <v>3.0100000000000051</v>
      </c>
      <c r="BN128" s="473">
        <f t="shared" si="297"/>
        <v>3.5100000000000051</v>
      </c>
      <c r="BO128" s="483">
        <v>14</v>
      </c>
      <c r="BP128" s="293"/>
      <c r="BQ128" s="293"/>
      <c r="BR128" s="293"/>
      <c r="BS128" s="293"/>
      <c r="BT128" s="293"/>
      <c r="BU128" s="293"/>
      <c r="BV128" s="293"/>
      <c r="BW128" s="293"/>
      <c r="BX128" s="293"/>
      <c r="BY128" s="293"/>
      <c r="BZ128" s="293"/>
      <c r="CA128" s="293"/>
      <c r="CB128" s="293"/>
      <c r="CC128" s="293"/>
      <c r="CD128" s="293"/>
      <c r="CE128" s="293"/>
      <c r="CF128" s="293"/>
      <c r="CG128" s="293"/>
      <c r="CH128" s="293"/>
      <c r="CI128" s="293"/>
      <c r="CJ128" s="294" t="s">
        <v>1854</v>
      </c>
      <c r="CK128" s="294"/>
      <c r="CL128" s="294"/>
      <c r="CM128" s="294"/>
      <c r="CN128" s="294"/>
      <c r="CO128" s="295"/>
      <c r="CP128" s="295"/>
      <c r="CQ128" s="295"/>
      <c r="CR128" s="296"/>
      <c r="CS128" s="297"/>
      <c r="CT128" s="297"/>
      <c r="CU128" s="297"/>
      <c r="CV128" s="297"/>
      <c r="CW128" s="297"/>
      <c r="CX128" s="297"/>
      <c r="CY128" s="297"/>
      <c r="CZ128" s="297"/>
      <c r="DA128" s="297"/>
      <c r="DB128" s="295"/>
      <c r="DC128" s="295"/>
      <c r="DD128" s="295"/>
      <c r="DE128" s="295"/>
    </row>
    <row r="129" spans="1:109" ht="21" customHeight="1">
      <c r="A129" s="268">
        <v>127</v>
      </c>
      <c r="B129" s="300" t="s">
        <v>34</v>
      </c>
      <c r="C129" s="301" t="s">
        <v>1776</v>
      </c>
      <c r="D129" s="302" t="s">
        <v>7</v>
      </c>
      <c r="E129" s="303" t="s">
        <v>78</v>
      </c>
      <c r="F129" s="304">
        <f>9-LEN(E129)-LEN(SUBSTITUTE(E129,"★",""))</f>
        <v>4</v>
      </c>
      <c r="G129" s="305" t="s">
        <v>68</v>
      </c>
      <c r="H129" s="306">
        <v>30</v>
      </c>
      <c r="I129" s="306">
        <v>9</v>
      </c>
      <c r="J129" s="306">
        <v>13</v>
      </c>
      <c r="K129" s="306">
        <v>21</v>
      </c>
      <c r="L129" s="306">
        <v>32</v>
      </c>
      <c r="M129" s="306" t="s">
        <v>59</v>
      </c>
      <c r="N129" s="307">
        <f t="shared" si="306"/>
        <v>105</v>
      </c>
      <c r="O129" s="308">
        <v>3724</v>
      </c>
      <c r="P129" s="309">
        <v>360.5</v>
      </c>
      <c r="Q129" s="310">
        <v>78.38</v>
      </c>
      <c r="R129" s="310">
        <v>40.130000000000003</v>
      </c>
      <c r="S129" s="310">
        <v>80.180000000000007</v>
      </c>
      <c r="T129" s="310">
        <v>9.6660000000000004</v>
      </c>
      <c r="U129" s="311">
        <v>3910</v>
      </c>
      <c r="V129" s="312">
        <f>VLOOKUP($U129,计算辅助页面!$Z$5:$AM$26,COLUMN()-20,0)</f>
        <v>6400</v>
      </c>
      <c r="W129" s="312">
        <f>VLOOKUP($U129,计算辅助页面!$Z$5:$AM$26,COLUMN()-20,0)</f>
        <v>10200</v>
      </c>
      <c r="X129" s="307">
        <f>VLOOKUP($U129,计算辅助页面!$Z$5:$AM$26,COLUMN()-20,0)</f>
        <v>15300</v>
      </c>
      <c r="Y129" s="307">
        <f>VLOOKUP($U129,计算辅助页面!$Z$5:$AM$26,COLUMN()-20,0)</f>
        <v>22100</v>
      </c>
      <c r="Z129" s="313">
        <f>VLOOKUP($U129,计算辅助页面!$Z$5:$AM$26,COLUMN()-20,0)</f>
        <v>31000</v>
      </c>
      <c r="AA129" s="307">
        <f>VLOOKUP($U129,计算辅助页面!$Z$5:$AM$26,COLUMN()-20,0)</f>
        <v>43500</v>
      </c>
      <c r="AB129" s="307">
        <f>VLOOKUP($U129,计算辅助页面!$Z$5:$AM$26,COLUMN()-20,0)</f>
        <v>60500</v>
      </c>
      <c r="AC129" s="307">
        <f>VLOOKUP($U129,计算辅助页面!$Z$5:$AM$26,COLUMN()-20,0)</f>
        <v>85000</v>
      </c>
      <c r="AD129" s="307">
        <f>VLOOKUP($U129,计算辅助页面!$Z$5:$AM$26,COLUMN()-20,0)</f>
        <v>119000</v>
      </c>
      <c r="AE129" s="307">
        <f>VLOOKUP($U129,计算辅助页面!$Z$5:$AM$26,COLUMN()-20,0)</f>
        <v>166000</v>
      </c>
      <c r="AF129" s="307">
        <f>VLOOKUP($U129,计算辅助页面!$Z$5:$AM$26,COLUMN()-20,0)</f>
        <v>233000</v>
      </c>
      <c r="AG129" s="307" t="str">
        <f>VLOOKUP($U129,计算辅助页面!$Z$5:$AM$26,COLUMN()-20,0)</f>
        <v>×</v>
      </c>
      <c r="AH129" s="304">
        <f>VLOOKUP($U129,计算辅助页面!$Z$5:$AM$26,COLUMN()-20,0)</f>
        <v>3183640</v>
      </c>
      <c r="AI129" s="314">
        <v>25000</v>
      </c>
      <c r="AJ129" s="315">
        <f>VLOOKUP(D129&amp;E129,计算辅助页面!$V$5:$Y$18,2,0)</f>
        <v>8</v>
      </c>
      <c r="AK129" s="316">
        <f t="shared" si="459"/>
        <v>50000</v>
      </c>
      <c r="AL129" s="316">
        <f>VLOOKUP(D129&amp;E129,计算辅助页面!$V$5:$Y$18,3,0)</f>
        <v>5</v>
      </c>
      <c r="AM129" s="317">
        <f t="shared" si="460"/>
        <v>150000</v>
      </c>
      <c r="AN129" s="317">
        <f>VLOOKUP(D129&amp;E129,计算辅助页面!$V$5:$Y$18,4,0)</f>
        <v>2</v>
      </c>
      <c r="AO129" s="304">
        <f t="shared" si="461"/>
        <v>3000000</v>
      </c>
      <c r="AP129" s="318">
        <f t="shared" si="462"/>
        <v>6183640</v>
      </c>
      <c r="AQ129" s="288" t="s">
        <v>567</v>
      </c>
      <c r="AR129" s="289" t="str">
        <f t="shared" si="450"/>
        <v>F12tdf</v>
      </c>
      <c r="AS129" s="290" t="s">
        <v>596</v>
      </c>
      <c r="AT129" s="291" t="s">
        <v>647</v>
      </c>
      <c r="AU129" s="328" t="s">
        <v>703</v>
      </c>
      <c r="AV129" s="292">
        <v>13</v>
      </c>
      <c r="AW129" s="292">
        <v>375</v>
      </c>
      <c r="AY129" s="292">
        <v>496</v>
      </c>
      <c r="AZ129" s="292" t="s">
        <v>1400</v>
      </c>
      <c r="BA129" s="477">
        <v>145</v>
      </c>
      <c r="BB129" s="476">
        <v>2.2000000000000002</v>
      </c>
      <c r="BC129" s="472">
        <v>0.47</v>
      </c>
      <c r="BD129" s="472">
        <v>0.89</v>
      </c>
      <c r="BE129" s="472">
        <v>1.1200000000000001</v>
      </c>
      <c r="BF129" s="474">
        <f>BA129+O129</f>
        <v>3869</v>
      </c>
      <c r="BG129" s="476">
        <f t="shared" si="488"/>
        <v>362.7</v>
      </c>
      <c r="BH129" s="480">
        <f t="shared" si="489"/>
        <v>78.849999999999994</v>
      </c>
      <c r="BI129" s="480">
        <f t="shared" si="490"/>
        <v>41.02</v>
      </c>
      <c r="BJ129" s="480">
        <f t="shared" si="491"/>
        <v>81.300000000000011</v>
      </c>
      <c r="BK129" s="473">
        <f t="shared" si="294"/>
        <v>2.1999999999999886</v>
      </c>
      <c r="BL129" s="473">
        <f t="shared" si="295"/>
        <v>0.46999999999999886</v>
      </c>
      <c r="BM129" s="473">
        <f t="shared" si="296"/>
        <v>0.89000000000000057</v>
      </c>
      <c r="BN129" s="473">
        <f t="shared" si="297"/>
        <v>1.1200000000000045</v>
      </c>
      <c r="BO129" s="483">
        <v>7</v>
      </c>
      <c r="BP129" s="293"/>
      <c r="BQ129" s="293"/>
      <c r="BR129" s="293">
        <v>1</v>
      </c>
      <c r="BS129" s="293">
        <v>1</v>
      </c>
      <c r="BT129" s="293"/>
      <c r="BU129" s="293">
        <v>1</v>
      </c>
      <c r="BV129" s="293"/>
      <c r="BW129" s="293"/>
      <c r="BX129" s="293"/>
      <c r="BY129" s="293"/>
      <c r="BZ129" s="293"/>
      <c r="CA129" s="293"/>
      <c r="CB129" s="293"/>
      <c r="CC129" s="293"/>
      <c r="CD129" s="293"/>
      <c r="CE129" s="293"/>
      <c r="CF129" s="293"/>
      <c r="CG129" s="293"/>
      <c r="CH129" s="293"/>
      <c r="CI129" s="293">
        <v>1</v>
      </c>
      <c r="CJ129" s="294" t="s">
        <v>1459</v>
      </c>
      <c r="CK129" s="294"/>
      <c r="CL129" s="294"/>
      <c r="CM129" s="294"/>
      <c r="CN129" s="294"/>
      <c r="CO129" s="295"/>
      <c r="CP129" s="295"/>
      <c r="CQ129" s="295"/>
      <c r="CR129" s="296">
        <v>340</v>
      </c>
      <c r="CS129" s="297">
        <v>73.900000000000006</v>
      </c>
      <c r="CT129" s="297">
        <v>31.67</v>
      </c>
      <c r="CU129" s="297">
        <v>69.61</v>
      </c>
      <c r="CV129" s="297">
        <f>P129-CR129</f>
        <v>20.5</v>
      </c>
      <c r="CW129" s="297">
        <f>Q129-CS129</f>
        <v>4.4799999999999898</v>
      </c>
      <c r="CX129" s="297">
        <f>R129-CT129</f>
        <v>8.4600000000000009</v>
      </c>
      <c r="CY129" s="297">
        <f>S129-CU129</f>
        <v>10.570000000000007</v>
      </c>
      <c r="CZ129" s="297">
        <f>SUM(CV129:CY129)</f>
        <v>44.01</v>
      </c>
      <c r="DA129" s="297">
        <f>0.32*(P129-CR129)+1.75*(Q129-CS129)+1.13*(R129-CT129)+1.28*(S129-CU129)</f>
        <v>37.489399999999989</v>
      </c>
      <c r="DB129" s="295" t="s">
        <v>1775</v>
      </c>
      <c r="DC129" s="295">
        <v>2</v>
      </c>
      <c r="DD129" s="295"/>
      <c r="DE129" s="295"/>
    </row>
    <row r="130" spans="1:109" ht="21" customHeight="1" thickBot="1">
      <c r="A130" s="299">
        <v>128</v>
      </c>
      <c r="B130" s="338" t="s">
        <v>1366</v>
      </c>
      <c r="C130" s="301" t="s">
        <v>1367</v>
      </c>
      <c r="D130" s="302" t="s">
        <v>7</v>
      </c>
      <c r="E130" s="303" t="s">
        <v>78</v>
      </c>
      <c r="F130" s="327"/>
      <c r="G130" s="328"/>
      <c r="H130" s="400">
        <v>45</v>
      </c>
      <c r="I130" s="400">
        <v>17</v>
      </c>
      <c r="J130" s="400">
        <v>23</v>
      </c>
      <c r="K130" s="400">
        <v>32</v>
      </c>
      <c r="L130" s="400">
        <v>45</v>
      </c>
      <c r="M130" s="306" t="s">
        <v>59</v>
      </c>
      <c r="N130" s="307">
        <f t="shared" si="306"/>
        <v>162</v>
      </c>
      <c r="O130" s="339">
        <v>3773</v>
      </c>
      <c r="P130" s="340">
        <v>335.7</v>
      </c>
      <c r="Q130" s="341">
        <v>81.63</v>
      </c>
      <c r="R130" s="341">
        <v>90.79</v>
      </c>
      <c r="S130" s="341">
        <v>75.84</v>
      </c>
      <c r="T130" s="341">
        <v>9.4</v>
      </c>
      <c r="U130" s="311">
        <v>7820</v>
      </c>
      <c r="V130" s="312">
        <f>VLOOKUP($U130,计算辅助页面!$Z$5:$AM$26,COLUMN()-20,0)</f>
        <v>12800</v>
      </c>
      <c r="W130" s="312">
        <f>VLOOKUP($U130,计算辅助页面!$Z$5:$AM$26,COLUMN()-20,0)</f>
        <v>20400</v>
      </c>
      <c r="X130" s="307">
        <f>VLOOKUP($U130,计算辅助页面!$Z$5:$AM$26,COLUMN()-20,0)</f>
        <v>30600</v>
      </c>
      <c r="Y130" s="307">
        <f>VLOOKUP($U130,计算辅助页面!$Z$5:$AM$26,COLUMN()-20,0)</f>
        <v>44200</v>
      </c>
      <c r="Z130" s="313">
        <f>VLOOKUP($U130,计算辅助页面!$Z$5:$AM$26,COLUMN()-20,0)</f>
        <v>62000</v>
      </c>
      <c r="AA130" s="307">
        <f>VLOOKUP($U130,计算辅助页面!$Z$5:$AM$26,COLUMN()-20,0)</f>
        <v>86500</v>
      </c>
      <c r="AB130" s="307">
        <f>VLOOKUP($U130,计算辅助页面!$Z$5:$AM$26,COLUMN()-20,0)</f>
        <v>121500</v>
      </c>
      <c r="AC130" s="307">
        <f>VLOOKUP($U130,计算辅助页面!$Z$5:$AM$26,COLUMN()-20,0)</f>
        <v>170000</v>
      </c>
      <c r="AD130" s="307">
        <f>VLOOKUP($U130,计算辅助页面!$Z$5:$AM$26,COLUMN()-20,0)</f>
        <v>237500</v>
      </c>
      <c r="AE130" s="307">
        <f>VLOOKUP($U130,计算辅助页面!$Z$5:$AM$26,COLUMN()-20,0)</f>
        <v>333000</v>
      </c>
      <c r="AF130" s="307">
        <f>VLOOKUP($U130,计算辅助页面!$Z$5:$AM$26,COLUMN()-20,0)</f>
        <v>466000</v>
      </c>
      <c r="AG130" s="307" t="str">
        <f>VLOOKUP($U130,计算辅助页面!$Z$5:$AM$26,COLUMN()-20,0)</f>
        <v>×</v>
      </c>
      <c r="AH130" s="304">
        <f>VLOOKUP($U130,计算辅助页面!$Z$5:$AM$26,COLUMN()-20,0)</f>
        <v>6369280</v>
      </c>
      <c r="AI130" s="314">
        <v>50000</v>
      </c>
      <c r="AJ130" s="315">
        <f>VLOOKUP(D130&amp;E130,计算辅助页面!$V$5:$Y$18,2,0)</f>
        <v>8</v>
      </c>
      <c r="AK130" s="316">
        <f t="shared" si="459"/>
        <v>100000</v>
      </c>
      <c r="AL130" s="316">
        <f>VLOOKUP(D130&amp;E130,计算辅助页面!$V$5:$Y$18,3,0)</f>
        <v>5</v>
      </c>
      <c r="AM130" s="317">
        <f t="shared" si="460"/>
        <v>300000</v>
      </c>
      <c r="AN130" s="317">
        <f>VLOOKUP(D130&amp;E130,计算辅助页面!$V$5:$Y$18,4,0)</f>
        <v>2</v>
      </c>
      <c r="AO130" s="304">
        <f t="shared" si="461"/>
        <v>6000000</v>
      </c>
      <c r="AP130" s="318">
        <f t="shared" si="462"/>
        <v>12369280</v>
      </c>
      <c r="AQ130" s="288" t="s">
        <v>1016</v>
      </c>
      <c r="AR130" s="289" t="str">
        <f t="shared" si="450"/>
        <v>MC20</v>
      </c>
      <c r="AS130" s="290" t="s">
        <v>1355</v>
      </c>
      <c r="AT130" s="291" t="s">
        <v>1368</v>
      </c>
      <c r="AU130" s="328" t="s">
        <v>703</v>
      </c>
      <c r="AW130" s="292">
        <v>349</v>
      </c>
      <c r="AY130" s="292">
        <v>453</v>
      </c>
      <c r="AZ130" s="292" t="s">
        <v>1377</v>
      </c>
      <c r="BA130" s="477">
        <v>146</v>
      </c>
      <c r="BB130" s="476">
        <v>1.1000000000000001</v>
      </c>
      <c r="BC130" s="472">
        <v>0.82</v>
      </c>
      <c r="BD130" s="472">
        <v>3.14</v>
      </c>
      <c r="BE130" s="472">
        <v>3.21</v>
      </c>
      <c r="BF130" s="474">
        <f>BA130+O130</f>
        <v>3919</v>
      </c>
      <c r="BG130" s="476">
        <f t="shared" si="488"/>
        <v>336.8</v>
      </c>
      <c r="BH130" s="480">
        <f t="shared" si="489"/>
        <v>82.449999999999989</v>
      </c>
      <c r="BI130" s="480">
        <f t="shared" si="490"/>
        <v>93.93</v>
      </c>
      <c r="BJ130" s="480">
        <f t="shared" si="491"/>
        <v>79.05</v>
      </c>
      <c r="BK130" s="473">
        <f t="shared" si="294"/>
        <v>1.1000000000000227</v>
      </c>
      <c r="BL130" s="473">
        <f t="shared" si="295"/>
        <v>0.81999999999999318</v>
      </c>
      <c r="BM130" s="473">
        <f t="shared" si="296"/>
        <v>3.1400000000000006</v>
      </c>
      <c r="BN130" s="473">
        <f t="shared" si="297"/>
        <v>3.2099999999999937</v>
      </c>
      <c r="BO130" s="483">
        <v>11</v>
      </c>
      <c r="BP130" s="293"/>
      <c r="BQ130" s="293"/>
      <c r="BR130" s="293"/>
      <c r="BS130" s="293"/>
      <c r="BT130" s="293"/>
      <c r="BU130" s="293"/>
      <c r="BV130" s="293">
        <v>1</v>
      </c>
      <c r="BW130" s="293"/>
      <c r="BX130" s="293"/>
      <c r="BY130" s="293"/>
      <c r="BZ130" s="293"/>
      <c r="CA130" s="293"/>
      <c r="CB130" s="293"/>
      <c r="CC130" s="293"/>
      <c r="CD130" s="293"/>
      <c r="CE130" s="293"/>
      <c r="CF130" s="293"/>
      <c r="CG130" s="293"/>
      <c r="CH130" s="293"/>
      <c r="CI130" s="293"/>
      <c r="CJ130" s="294" t="s">
        <v>1431</v>
      </c>
      <c r="CK130" s="294"/>
      <c r="CL130" s="294"/>
      <c r="CM130" s="294"/>
      <c r="CN130" s="294"/>
      <c r="CO130" s="295"/>
      <c r="CP130" s="295"/>
      <c r="CQ130" s="295"/>
      <c r="CR130" s="296"/>
      <c r="CS130" s="297"/>
      <c r="CT130" s="297"/>
      <c r="CU130" s="297"/>
      <c r="CV130" s="297"/>
      <c r="CW130" s="297"/>
      <c r="CX130" s="297"/>
      <c r="CY130" s="297"/>
      <c r="CZ130" s="297"/>
      <c r="DA130" s="297"/>
      <c r="DB130" s="295" t="s">
        <v>1775</v>
      </c>
      <c r="DC130" s="295">
        <v>1</v>
      </c>
      <c r="DD130" s="295"/>
      <c r="DE130" s="295"/>
    </row>
    <row r="131" spans="1:109" ht="21" customHeight="1">
      <c r="A131" s="268">
        <v>129</v>
      </c>
      <c r="B131" s="338" t="s">
        <v>852</v>
      </c>
      <c r="C131" s="301" t="s">
        <v>853</v>
      </c>
      <c r="D131" s="352" t="s">
        <v>7</v>
      </c>
      <c r="E131" s="303" t="s">
        <v>78</v>
      </c>
      <c r="F131" s="304">
        <f>9-LEN(E131)-LEN(SUBSTITUTE(E131,"★",""))</f>
        <v>4</v>
      </c>
      <c r="G131" s="305" t="s">
        <v>854</v>
      </c>
      <c r="H131" s="306">
        <v>45</v>
      </c>
      <c r="I131" s="306">
        <v>17</v>
      </c>
      <c r="J131" s="306">
        <v>23</v>
      </c>
      <c r="K131" s="306">
        <v>32</v>
      </c>
      <c r="L131" s="306">
        <v>45</v>
      </c>
      <c r="M131" s="306" t="s">
        <v>59</v>
      </c>
      <c r="N131" s="307">
        <f t="shared" si="306"/>
        <v>162</v>
      </c>
      <c r="O131" s="339">
        <v>3792</v>
      </c>
      <c r="P131" s="340">
        <v>354.1</v>
      </c>
      <c r="Q131" s="341">
        <v>77.540000000000006</v>
      </c>
      <c r="R131" s="341">
        <v>67.180000000000007</v>
      </c>
      <c r="S131" s="341">
        <v>61.13</v>
      </c>
      <c r="T131" s="341"/>
      <c r="U131" s="311">
        <v>7820</v>
      </c>
      <c r="V131" s="312">
        <f>VLOOKUP($U131,计算辅助页面!$Z$5:$AM$26,COLUMN()-20,0)</f>
        <v>12800</v>
      </c>
      <c r="W131" s="312">
        <f>VLOOKUP($U131,计算辅助页面!$Z$5:$AM$26,COLUMN()-20,0)</f>
        <v>20400</v>
      </c>
      <c r="X131" s="307">
        <f>VLOOKUP($U131,计算辅助页面!$Z$5:$AM$26,COLUMN()-20,0)</f>
        <v>30600</v>
      </c>
      <c r="Y131" s="307">
        <f>VLOOKUP($U131,计算辅助页面!$Z$5:$AM$26,COLUMN()-20,0)</f>
        <v>44200</v>
      </c>
      <c r="Z131" s="313">
        <f>VLOOKUP($U131,计算辅助页面!$Z$5:$AM$26,COLUMN()-20,0)</f>
        <v>62000</v>
      </c>
      <c r="AA131" s="307">
        <f>VLOOKUP($U131,计算辅助页面!$Z$5:$AM$26,COLUMN()-20,0)</f>
        <v>86500</v>
      </c>
      <c r="AB131" s="307">
        <f>VLOOKUP($U131,计算辅助页面!$Z$5:$AM$26,COLUMN()-20,0)</f>
        <v>121500</v>
      </c>
      <c r="AC131" s="307">
        <f>VLOOKUP($U131,计算辅助页面!$Z$5:$AM$26,COLUMN()-20,0)</f>
        <v>170000</v>
      </c>
      <c r="AD131" s="307">
        <f>VLOOKUP($U131,计算辅助页面!$Z$5:$AM$26,COLUMN()-20,0)</f>
        <v>237500</v>
      </c>
      <c r="AE131" s="307">
        <f>VLOOKUP($U131,计算辅助页面!$Z$5:$AM$26,COLUMN()-20,0)</f>
        <v>333000</v>
      </c>
      <c r="AF131" s="307">
        <f>VLOOKUP($U131,计算辅助页面!$Z$5:$AM$26,COLUMN()-20,0)</f>
        <v>466000</v>
      </c>
      <c r="AG131" s="307" t="str">
        <f>VLOOKUP($U131,计算辅助页面!$Z$5:$AM$26,COLUMN()-20,0)</f>
        <v>×</v>
      </c>
      <c r="AH131" s="304">
        <f>VLOOKUP($U131,计算辅助页面!$Z$5:$AM$26,COLUMN()-20,0)</f>
        <v>6369280</v>
      </c>
      <c r="AI131" s="314">
        <v>50000</v>
      </c>
      <c r="AJ131" s="315">
        <f>VLOOKUP(D131&amp;E131,计算辅助页面!$V$5:$Y$18,2,0)</f>
        <v>8</v>
      </c>
      <c r="AK131" s="316">
        <f t="shared" si="459"/>
        <v>100000</v>
      </c>
      <c r="AL131" s="316">
        <f>VLOOKUP(D131&amp;E131,计算辅助页面!$V$5:$Y$18,3,0)</f>
        <v>5</v>
      </c>
      <c r="AM131" s="317">
        <f t="shared" si="460"/>
        <v>300000</v>
      </c>
      <c r="AN131" s="317">
        <f>VLOOKUP(D131&amp;E131,计算辅助页面!$V$5:$Y$18,4,0)</f>
        <v>2</v>
      </c>
      <c r="AO131" s="304">
        <f t="shared" si="461"/>
        <v>6000000</v>
      </c>
      <c r="AP131" s="318">
        <f t="shared" si="462"/>
        <v>12369280</v>
      </c>
      <c r="AQ131" s="288" t="s">
        <v>565</v>
      </c>
      <c r="AR131" s="289" t="str">
        <f t="shared" si="450"/>
        <v>Murcielago LP 640 Roadster</v>
      </c>
      <c r="AS131" s="290" t="s">
        <v>866</v>
      </c>
      <c r="AT131" s="291" t="s">
        <v>873</v>
      </c>
      <c r="AU131" s="328" t="s">
        <v>703</v>
      </c>
      <c r="AV131" s="292">
        <v>27</v>
      </c>
      <c r="AW131" s="292">
        <v>368</v>
      </c>
      <c r="AY131" s="292">
        <v>484</v>
      </c>
      <c r="AZ131" s="292" t="s">
        <v>1059</v>
      </c>
      <c r="BA131" s="481">
        <v>292</v>
      </c>
      <c r="BB131" s="476">
        <v>1.2</v>
      </c>
      <c r="BC131" s="472">
        <v>0.86</v>
      </c>
      <c r="BD131" s="472">
        <v>1.83</v>
      </c>
      <c r="BE131" s="472">
        <v>2.4700000000000002</v>
      </c>
      <c r="BF131" s="474">
        <f t="shared" ref="BF131:BF138" si="497">BA131+O131</f>
        <v>4084</v>
      </c>
      <c r="BG131" s="476">
        <f t="shared" ref="BG131" si="498">BB131+P131</f>
        <v>355.3</v>
      </c>
      <c r="BH131" s="480">
        <f t="shared" ref="BH131" si="499">BC131+Q131</f>
        <v>78.400000000000006</v>
      </c>
      <c r="BI131" s="480">
        <f t="shared" ref="BI131" si="500">BD131+R131</f>
        <v>69.010000000000005</v>
      </c>
      <c r="BJ131" s="480">
        <f t="shared" ref="BJ131" si="501">BE131+S131</f>
        <v>63.6</v>
      </c>
      <c r="BK131" s="473">
        <f t="shared" si="294"/>
        <v>1.1999999999999886</v>
      </c>
      <c r="BL131" s="473">
        <f t="shared" si="295"/>
        <v>0.85999999999999943</v>
      </c>
      <c r="BM131" s="473">
        <f t="shared" si="296"/>
        <v>1.8299999999999983</v>
      </c>
      <c r="BN131" s="473">
        <f t="shared" si="297"/>
        <v>2.4699999999999989</v>
      </c>
      <c r="BO131" s="483">
        <v>1</v>
      </c>
      <c r="BP131" s="293"/>
      <c r="BQ131" s="293"/>
      <c r="BR131" s="293"/>
      <c r="BS131" s="293"/>
      <c r="BT131" s="293"/>
      <c r="BU131" s="293"/>
      <c r="BV131" s="293">
        <v>1</v>
      </c>
      <c r="BW131" s="293"/>
      <c r="BX131" s="293"/>
      <c r="BY131" s="293"/>
      <c r="BZ131" s="293"/>
      <c r="CA131" s="293"/>
      <c r="CB131" s="293"/>
      <c r="CC131" s="293"/>
      <c r="CD131" s="293">
        <v>1</v>
      </c>
      <c r="CE131" s="293"/>
      <c r="CF131" s="293"/>
      <c r="CG131" s="293" t="s">
        <v>1150</v>
      </c>
      <c r="CH131" s="293"/>
      <c r="CI131" s="293"/>
      <c r="CJ131" s="294" t="s">
        <v>1460</v>
      </c>
      <c r="CK131" s="294"/>
      <c r="CL131" s="294"/>
      <c r="CM131" s="294"/>
      <c r="CN131" s="294"/>
      <c r="CP131" s="295">
        <v>1</v>
      </c>
      <c r="CQ131" s="295"/>
      <c r="CR131" s="296">
        <v>342.3</v>
      </c>
      <c r="CS131" s="297">
        <v>69.400000000000006</v>
      </c>
      <c r="CT131" s="297">
        <v>49.88</v>
      </c>
      <c r="CU131" s="297">
        <v>37.840000000000003</v>
      </c>
      <c r="CV131" s="297">
        <f>P131-CR131</f>
        <v>11.800000000000011</v>
      </c>
      <c r="CW131" s="297">
        <f>Q131-CS131</f>
        <v>8.14</v>
      </c>
      <c r="CX131" s="297">
        <f>R131-CT131</f>
        <v>17.300000000000004</v>
      </c>
      <c r="CY131" s="297">
        <f>S131-CU131</f>
        <v>23.29</v>
      </c>
      <c r="CZ131" s="297">
        <f>SUM(CV131:CY131)</f>
        <v>60.530000000000015</v>
      </c>
      <c r="DA131" s="297">
        <f>0.32*(P131-CR131)+1.75*(Q131-CS131)+1.13*(R131-CT131)+1.28*(S131-CU131)</f>
        <v>67.381200000000007</v>
      </c>
      <c r="DB131" s="295" t="s">
        <v>1777</v>
      </c>
      <c r="DC131" s="295">
        <v>4</v>
      </c>
      <c r="DD131" s="295"/>
      <c r="DE131" s="295"/>
    </row>
    <row r="132" spans="1:109" ht="21" customHeight="1" thickBot="1">
      <c r="A132" s="299">
        <v>130</v>
      </c>
      <c r="B132" s="338" t="s">
        <v>1162</v>
      </c>
      <c r="C132" s="301" t="s">
        <v>1163</v>
      </c>
      <c r="D132" s="352" t="s">
        <v>177</v>
      </c>
      <c r="E132" s="329" t="s">
        <v>170</v>
      </c>
      <c r="F132" s="327">
        <v>45</v>
      </c>
      <c r="G132" s="328" t="s">
        <v>1164</v>
      </c>
      <c r="H132" s="400">
        <v>45</v>
      </c>
      <c r="I132" s="400">
        <v>17</v>
      </c>
      <c r="J132" s="400">
        <v>23</v>
      </c>
      <c r="K132" s="400">
        <v>32</v>
      </c>
      <c r="L132" s="400">
        <v>45</v>
      </c>
      <c r="M132" s="306" t="s">
        <v>59</v>
      </c>
      <c r="N132" s="307">
        <f t="shared" si="306"/>
        <v>162</v>
      </c>
      <c r="O132" s="339">
        <v>3821</v>
      </c>
      <c r="P132" s="340">
        <v>349.5</v>
      </c>
      <c r="Q132" s="341">
        <v>80.5</v>
      </c>
      <c r="R132" s="341">
        <v>70.61</v>
      </c>
      <c r="S132" s="341">
        <v>62.26</v>
      </c>
      <c r="T132" s="341"/>
      <c r="U132" s="311">
        <v>7820</v>
      </c>
      <c r="V132" s="312">
        <f>VLOOKUP($U132,计算辅助页面!$Z$5:$AM$26,COLUMN()-20,0)</f>
        <v>12800</v>
      </c>
      <c r="W132" s="312">
        <f>VLOOKUP($U132,计算辅助页面!$Z$5:$AM$26,COLUMN()-20,0)</f>
        <v>20400</v>
      </c>
      <c r="X132" s="307">
        <f>VLOOKUP($U132,计算辅助页面!$Z$5:$AM$26,COLUMN()-20,0)</f>
        <v>30600</v>
      </c>
      <c r="Y132" s="307">
        <f>VLOOKUP($U132,计算辅助页面!$Z$5:$AM$26,COLUMN()-20,0)</f>
        <v>44200</v>
      </c>
      <c r="Z132" s="313">
        <f>VLOOKUP($U132,计算辅助页面!$Z$5:$AM$26,COLUMN()-20,0)</f>
        <v>62000</v>
      </c>
      <c r="AA132" s="307">
        <f>VLOOKUP($U132,计算辅助页面!$Z$5:$AM$26,COLUMN()-20,0)</f>
        <v>86500</v>
      </c>
      <c r="AB132" s="307">
        <f>VLOOKUP($U132,计算辅助页面!$Z$5:$AM$26,COLUMN()-20,0)</f>
        <v>121500</v>
      </c>
      <c r="AC132" s="307">
        <f>VLOOKUP($U132,计算辅助页面!$Z$5:$AM$26,COLUMN()-20,0)</f>
        <v>170000</v>
      </c>
      <c r="AD132" s="307">
        <f>VLOOKUP($U132,计算辅助页面!$Z$5:$AM$26,COLUMN()-20,0)</f>
        <v>237500</v>
      </c>
      <c r="AE132" s="307">
        <f>VLOOKUP($U132,计算辅助页面!$Z$5:$AM$26,COLUMN()-20,0)</f>
        <v>333000</v>
      </c>
      <c r="AF132" s="307">
        <f>VLOOKUP($U132,计算辅助页面!$Z$5:$AM$26,COLUMN()-20,0)</f>
        <v>466000</v>
      </c>
      <c r="AG132" s="307" t="str">
        <f>VLOOKUP($U132,计算辅助页面!$Z$5:$AM$26,COLUMN()-20,0)</f>
        <v>×</v>
      </c>
      <c r="AH132" s="304">
        <f>VLOOKUP($U132,计算辅助页面!$Z$5:$AM$26,COLUMN()-20,0)</f>
        <v>6369280</v>
      </c>
      <c r="AI132" s="314">
        <v>50000</v>
      </c>
      <c r="AJ132" s="315">
        <f>VLOOKUP(D132&amp;E132,计算辅助页面!$V$5:$Y$18,2,0)</f>
        <v>8</v>
      </c>
      <c r="AK132" s="316">
        <f t="shared" si="459"/>
        <v>100000</v>
      </c>
      <c r="AL132" s="316">
        <f>VLOOKUP(D132&amp;E132,计算辅助页面!$V$5:$Y$18,3,0)</f>
        <v>5</v>
      </c>
      <c r="AM132" s="317">
        <f t="shared" si="460"/>
        <v>300000</v>
      </c>
      <c r="AN132" s="317">
        <f>VLOOKUP(D132&amp;E132,计算辅助页面!$V$5:$Y$18,4,0)</f>
        <v>2</v>
      </c>
      <c r="AO132" s="304">
        <f t="shared" si="461"/>
        <v>6000000</v>
      </c>
      <c r="AP132" s="318">
        <f t="shared" si="462"/>
        <v>12369280</v>
      </c>
      <c r="AQ132" s="288" t="s">
        <v>568</v>
      </c>
      <c r="AR132" s="289" t="str">
        <f t="shared" si="450"/>
        <v>765LT</v>
      </c>
      <c r="AS132" s="290" t="s">
        <v>1155</v>
      </c>
      <c r="AT132" s="291" t="s">
        <v>1165</v>
      </c>
      <c r="AU132" s="328" t="s">
        <v>703</v>
      </c>
      <c r="AV132" s="292">
        <v>49</v>
      </c>
      <c r="AW132" s="292">
        <v>363</v>
      </c>
      <c r="AY132" s="292">
        <v>477</v>
      </c>
      <c r="AZ132" s="292" t="s">
        <v>1173</v>
      </c>
      <c r="BA132" s="477">
        <v>148</v>
      </c>
      <c r="BB132" s="476">
        <v>2.1</v>
      </c>
      <c r="BC132" s="472">
        <v>0.6</v>
      </c>
      <c r="BD132" s="472">
        <v>1.71</v>
      </c>
      <c r="BE132" s="472">
        <v>2.91</v>
      </c>
      <c r="BF132" s="474">
        <f t="shared" si="497"/>
        <v>3969</v>
      </c>
      <c r="BG132" s="476">
        <f t="shared" ref="BG132" si="502">BB132+P132</f>
        <v>351.6</v>
      </c>
      <c r="BH132" s="480">
        <f t="shared" ref="BH132" si="503">BC132+Q132</f>
        <v>81.099999999999994</v>
      </c>
      <c r="BI132" s="480">
        <f t="shared" ref="BI132" si="504">BD132+R132</f>
        <v>72.319999999999993</v>
      </c>
      <c r="BJ132" s="480">
        <f t="shared" ref="BJ132" si="505">BE132+S132</f>
        <v>65.17</v>
      </c>
      <c r="BK132" s="473">
        <f t="shared" si="294"/>
        <v>2.1000000000000227</v>
      </c>
      <c r="BL132" s="473">
        <f t="shared" si="295"/>
        <v>0.59999999999999432</v>
      </c>
      <c r="BM132" s="473">
        <f t="shared" si="296"/>
        <v>1.7099999999999937</v>
      </c>
      <c r="BN132" s="473">
        <f t="shared" si="297"/>
        <v>2.9100000000000037</v>
      </c>
      <c r="BO132" s="483">
        <v>3</v>
      </c>
      <c r="BP132" s="293"/>
      <c r="BQ132" s="293"/>
      <c r="BR132" s="293"/>
      <c r="BS132" s="293"/>
      <c r="BT132" s="293"/>
      <c r="BU132" s="293"/>
      <c r="BV132" s="293"/>
      <c r="BW132" s="293"/>
      <c r="BX132" s="293"/>
      <c r="BY132" s="293"/>
      <c r="BZ132" s="293"/>
      <c r="CA132" s="293"/>
      <c r="CB132" s="293">
        <v>1</v>
      </c>
      <c r="CC132" s="293"/>
      <c r="CD132" s="293"/>
      <c r="CE132" s="293"/>
      <c r="CF132" s="293"/>
      <c r="CG132" s="293"/>
      <c r="CH132" s="293"/>
      <c r="CI132" s="293"/>
      <c r="CJ132" s="294" t="s">
        <v>1126</v>
      </c>
      <c r="CK132" s="294"/>
      <c r="CL132" s="294"/>
      <c r="CM132" s="294"/>
      <c r="CN132" s="294"/>
      <c r="CP132" s="295"/>
      <c r="CQ132" s="295"/>
      <c r="CR132" s="296"/>
      <c r="CS132" s="297"/>
      <c r="CT132" s="297"/>
      <c r="CU132" s="297"/>
      <c r="CV132" s="297"/>
      <c r="CW132" s="297"/>
      <c r="CX132" s="297"/>
      <c r="CY132" s="297"/>
      <c r="CZ132" s="297"/>
      <c r="DA132" s="297"/>
      <c r="DB132" s="295" t="s">
        <v>1775</v>
      </c>
      <c r="DC132" s="295">
        <v>1</v>
      </c>
      <c r="DD132" s="295"/>
      <c r="DE132" s="295"/>
    </row>
    <row r="133" spans="1:109" ht="21" customHeight="1">
      <c r="A133" s="268">
        <v>131</v>
      </c>
      <c r="B133" s="338" t="s">
        <v>1962</v>
      </c>
      <c r="C133" s="301" t="s">
        <v>1930</v>
      </c>
      <c r="D133" s="352" t="s">
        <v>177</v>
      </c>
      <c r="E133" s="329" t="s">
        <v>170</v>
      </c>
      <c r="F133" s="327"/>
      <c r="G133" s="328"/>
      <c r="H133" s="487" t="s">
        <v>407</v>
      </c>
      <c r="I133" s="487">
        <v>35</v>
      </c>
      <c r="J133" s="487">
        <v>40</v>
      </c>
      <c r="K133" s="487">
        <v>50</v>
      </c>
      <c r="L133" s="487">
        <v>55</v>
      </c>
      <c r="M133" s="306" t="s">
        <v>59</v>
      </c>
      <c r="N133" s="307">
        <f t="shared" si="306"/>
        <v>180</v>
      </c>
      <c r="O133" s="339">
        <v>3871</v>
      </c>
      <c r="P133" s="340">
        <v>335.4</v>
      </c>
      <c r="Q133" s="341">
        <v>90.29</v>
      </c>
      <c r="R133" s="341">
        <v>71.209999999999994</v>
      </c>
      <c r="S133" s="341">
        <v>59.35</v>
      </c>
      <c r="T133" s="341"/>
      <c r="U133" s="311">
        <v>7820</v>
      </c>
      <c r="V133" s="312">
        <f>VLOOKUP($U133,计算辅助页面!$Z$5:$AM$26,COLUMN()-20,0)</f>
        <v>12800</v>
      </c>
      <c r="W133" s="312">
        <f>VLOOKUP($U133,计算辅助页面!$Z$5:$AM$26,COLUMN()-20,0)</f>
        <v>20400</v>
      </c>
      <c r="X133" s="307">
        <f>VLOOKUP($U133,计算辅助页面!$Z$5:$AM$26,COLUMN()-20,0)</f>
        <v>30600</v>
      </c>
      <c r="Y133" s="307">
        <f>VLOOKUP($U133,计算辅助页面!$Z$5:$AM$26,COLUMN()-20,0)</f>
        <v>44200</v>
      </c>
      <c r="Z133" s="313">
        <f>VLOOKUP($U133,计算辅助页面!$Z$5:$AM$26,COLUMN()-20,0)</f>
        <v>62000</v>
      </c>
      <c r="AA133" s="307">
        <f>VLOOKUP($U133,计算辅助页面!$Z$5:$AM$26,COLUMN()-20,0)</f>
        <v>86500</v>
      </c>
      <c r="AB133" s="307">
        <f>VLOOKUP($U133,计算辅助页面!$Z$5:$AM$26,COLUMN()-20,0)</f>
        <v>121500</v>
      </c>
      <c r="AC133" s="307">
        <f>VLOOKUP($U133,计算辅助页面!$Z$5:$AM$26,COLUMN()-20,0)</f>
        <v>170000</v>
      </c>
      <c r="AD133" s="307">
        <f>VLOOKUP($U133,计算辅助页面!$Z$5:$AM$26,COLUMN()-20,0)</f>
        <v>237500</v>
      </c>
      <c r="AE133" s="307">
        <f>VLOOKUP($U133,计算辅助页面!$Z$5:$AM$26,COLUMN()-20,0)</f>
        <v>333000</v>
      </c>
      <c r="AF133" s="307">
        <f>VLOOKUP($U133,计算辅助页面!$Z$5:$AM$26,COLUMN()-20,0)</f>
        <v>466000</v>
      </c>
      <c r="AG133" s="307" t="str">
        <f>VLOOKUP($U133,计算辅助页面!$Z$5:$AM$26,COLUMN()-20,0)</f>
        <v>×</v>
      </c>
      <c r="AH133" s="304">
        <f>VLOOKUP($U133,计算辅助页面!$Z$5:$AM$26,COLUMN()-20,0)</f>
        <v>6369280</v>
      </c>
      <c r="AI133" s="314">
        <v>50000</v>
      </c>
      <c r="AJ133" s="315">
        <f>VLOOKUP(D133&amp;E133,计算辅助页面!$V$5:$Y$18,2,0)</f>
        <v>8</v>
      </c>
      <c r="AK133" s="316">
        <f t="shared" ref="AK133" si="506">IF(AI133,2*AI133,"")</f>
        <v>100000</v>
      </c>
      <c r="AL133" s="316">
        <f>VLOOKUP(D133&amp;E133,计算辅助页面!$V$5:$Y$18,3,0)</f>
        <v>5</v>
      </c>
      <c r="AM133" s="317">
        <f t="shared" ref="AM133" si="507">IF(AN133="×",AN133,IF(AI133,6*AI133,""))</f>
        <v>300000</v>
      </c>
      <c r="AN133" s="317">
        <f>VLOOKUP(D133&amp;E133,计算辅助页面!$V$5:$Y$18,4,0)</f>
        <v>2</v>
      </c>
      <c r="AO133" s="304">
        <f t="shared" ref="AO133" si="508">IF(AI133,IF(AN133="×",4*(AI133*AJ133+AK133*AL133),4*(AI133*AJ133+AK133*AL133+AM133*AN133)),"")</f>
        <v>6000000</v>
      </c>
      <c r="AP133" s="318">
        <f t="shared" ref="AP133" si="509">IF(AND(AH133,AO133),AO133+AH133,"")</f>
        <v>12369280</v>
      </c>
      <c r="AQ133" s="288" t="s">
        <v>1931</v>
      </c>
      <c r="AR133" s="289" t="str">
        <f t="shared" si="450"/>
        <v>Gen3 Evo Championship Edition 🔑</v>
      </c>
      <c r="AS133" s="290" t="s">
        <v>1925</v>
      </c>
      <c r="AT133" s="291" t="s">
        <v>1948</v>
      </c>
      <c r="AU133" s="328" t="s">
        <v>703</v>
      </c>
      <c r="AZ133" s="292" t="s">
        <v>1951</v>
      </c>
      <c r="BA133" s="477">
        <v>149</v>
      </c>
      <c r="BB133" s="476">
        <v>1.4</v>
      </c>
      <c r="BC133" s="472">
        <v>0.71</v>
      </c>
      <c r="BD133" s="472">
        <v>2.63</v>
      </c>
      <c r="BE133" s="472">
        <v>1.85</v>
      </c>
      <c r="BF133" s="474">
        <f t="shared" ref="BF133" si="510">BA133+O133</f>
        <v>4020</v>
      </c>
      <c r="BG133" s="476">
        <f t="shared" ref="BG133" si="511">BB133+P133</f>
        <v>336.79999999999995</v>
      </c>
      <c r="BH133" s="480">
        <f t="shared" ref="BH133" si="512">BC133+Q133</f>
        <v>91</v>
      </c>
      <c r="BI133" s="480">
        <f t="shared" ref="BI133" si="513">BD133+R133</f>
        <v>73.839999999999989</v>
      </c>
      <c r="BJ133" s="480">
        <f t="shared" ref="BJ133" si="514">BE133+S133</f>
        <v>61.2</v>
      </c>
      <c r="BK133" s="473">
        <f t="shared" ref="BK133" si="515">IF(BG133="", "", BG133-P133)</f>
        <v>1.3999999999999773</v>
      </c>
      <c r="BL133" s="473">
        <f t="shared" ref="BL133" si="516">IF(BH133="", "", BH133-Q133)</f>
        <v>0.70999999999999375</v>
      </c>
      <c r="BM133" s="473">
        <f t="shared" ref="BM133" si="517">IF(BI133="", "", BI133-R133)</f>
        <v>2.6299999999999955</v>
      </c>
      <c r="BN133" s="473">
        <f t="shared" ref="BN133" si="518">IF(BJ133="", "", BJ133-S133)</f>
        <v>1.8500000000000014</v>
      </c>
      <c r="BP133" s="293"/>
      <c r="BQ133" s="293"/>
      <c r="BR133" s="293"/>
      <c r="BS133" s="293"/>
      <c r="BT133" s="293"/>
      <c r="BU133" s="293"/>
      <c r="BV133" s="293"/>
      <c r="BW133" s="293"/>
      <c r="BX133" s="293"/>
      <c r="BY133" s="293"/>
      <c r="BZ133" s="293"/>
      <c r="CA133" s="293"/>
      <c r="CB133" s="293"/>
      <c r="CC133" s="293"/>
      <c r="CD133" s="293"/>
      <c r="CE133" s="293"/>
      <c r="CF133" s="293"/>
      <c r="CG133" s="293"/>
      <c r="CH133" s="293"/>
      <c r="CI133" s="293"/>
      <c r="CJ133" s="294" t="s">
        <v>1943</v>
      </c>
      <c r="CK133" s="294"/>
      <c r="CL133" s="294"/>
      <c r="CM133" s="294"/>
      <c r="CN133" s="294"/>
      <c r="CP133" s="295"/>
      <c r="CQ133" s="295"/>
      <c r="CR133" s="296"/>
      <c r="CS133" s="297"/>
      <c r="CT133" s="297"/>
      <c r="CU133" s="297"/>
      <c r="CV133" s="297"/>
      <c r="CW133" s="297"/>
      <c r="CX133" s="297"/>
      <c r="CY133" s="297"/>
      <c r="CZ133" s="297"/>
      <c r="DA133" s="297"/>
      <c r="DB133" s="295"/>
      <c r="DC133" s="295"/>
      <c r="DD133" s="295"/>
      <c r="DE133" s="295"/>
    </row>
    <row r="134" spans="1:109" ht="21" customHeight="1" thickBot="1">
      <c r="A134" s="299">
        <v>132</v>
      </c>
      <c r="B134" s="338" t="s">
        <v>395</v>
      </c>
      <c r="C134" s="301" t="s">
        <v>754</v>
      </c>
      <c r="D134" s="352" t="s">
        <v>7</v>
      </c>
      <c r="E134" s="303" t="s">
        <v>78</v>
      </c>
      <c r="F134" s="304">
        <f>9-LEN(E134)-LEN(SUBSTITUTE(E134,"★",""))</f>
        <v>4</v>
      </c>
      <c r="G134" s="305" t="s">
        <v>68</v>
      </c>
      <c r="H134" s="306">
        <v>30</v>
      </c>
      <c r="I134" s="306">
        <v>9</v>
      </c>
      <c r="J134" s="306">
        <v>13</v>
      </c>
      <c r="K134" s="306">
        <v>21</v>
      </c>
      <c r="L134" s="306">
        <v>32</v>
      </c>
      <c r="M134" s="306" t="s">
        <v>59</v>
      </c>
      <c r="N134" s="307">
        <f t="shared" si="306"/>
        <v>105</v>
      </c>
      <c r="O134" s="339">
        <v>3921</v>
      </c>
      <c r="P134" s="340">
        <v>331.2</v>
      </c>
      <c r="Q134" s="341">
        <v>76.55</v>
      </c>
      <c r="R134" s="341">
        <v>92.99</v>
      </c>
      <c r="S134" s="341">
        <v>80.87</v>
      </c>
      <c r="T134" s="341">
        <v>11.63</v>
      </c>
      <c r="U134" s="311">
        <v>3910</v>
      </c>
      <c r="V134" s="312">
        <f>VLOOKUP($U134,计算辅助页面!$Z$5:$AM$26,COLUMN()-20,0)</f>
        <v>6400</v>
      </c>
      <c r="W134" s="312">
        <f>VLOOKUP($U134,计算辅助页面!$Z$5:$AM$26,COLUMN()-20,0)</f>
        <v>10200</v>
      </c>
      <c r="X134" s="307">
        <f>VLOOKUP($U134,计算辅助页面!$Z$5:$AM$26,COLUMN()-20,0)</f>
        <v>15300</v>
      </c>
      <c r="Y134" s="307">
        <f>VLOOKUP($U134,计算辅助页面!$Z$5:$AM$26,COLUMN()-20,0)</f>
        <v>22100</v>
      </c>
      <c r="Z134" s="313">
        <f>VLOOKUP($U134,计算辅助页面!$Z$5:$AM$26,COLUMN()-20,0)</f>
        <v>31000</v>
      </c>
      <c r="AA134" s="307">
        <f>VLOOKUP($U134,计算辅助页面!$Z$5:$AM$26,COLUMN()-20,0)</f>
        <v>43500</v>
      </c>
      <c r="AB134" s="307">
        <f>VLOOKUP($U134,计算辅助页面!$Z$5:$AM$26,COLUMN()-20,0)</f>
        <v>60500</v>
      </c>
      <c r="AC134" s="307">
        <f>VLOOKUP($U134,计算辅助页面!$Z$5:$AM$26,COLUMN()-20,0)</f>
        <v>85000</v>
      </c>
      <c r="AD134" s="307">
        <f>VLOOKUP($U134,计算辅助页面!$Z$5:$AM$26,COLUMN()-20,0)</f>
        <v>119000</v>
      </c>
      <c r="AE134" s="307">
        <f>VLOOKUP($U134,计算辅助页面!$Z$5:$AM$26,COLUMN()-20,0)</f>
        <v>166000</v>
      </c>
      <c r="AF134" s="307">
        <f>VLOOKUP($U134,计算辅助页面!$Z$5:$AM$26,COLUMN()-20,0)</f>
        <v>233000</v>
      </c>
      <c r="AG134" s="307" t="str">
        <f>VLOOKUP($U134,计算辅助页面!$Z$5:$AM$26,COLUMN()-20,0)</f>
        <v>×</v>
      </c>
      <c r="AH134" s="304">
        <f>VLOOKUP($U134,计算辅助页面!$Z$5:$AM$26,COLUMN()-20,0)</f>
        <v>3183640</v>
      </c>
      <c r="AI134" s="314">
        <v>25000</v>
      </c>
      <c r="AJ134" s="315">
        <f>VLOOKUP(D134&amp;E134,计算辅助页面!$V$5:$Y$18,2,0)</f>
        <v>8</v>
      </c>
      <c r="AK134" s="316">
        <f t="shared" si="459"/>
        <v>50000</v>
      </c>
      <c r="AL134" s="316">
        <f>VLOOKUP(D134&amp;E134,计算辅助页面!$V$5:$Y$18,3,0)</f>
        <v>5</v>
      </c>
      <c r="AM134" s="317">
        <f t="shared" si="460"/>
        <v>150000</v>
      </c>
      <c r="AN134" s="317">
        <f>VLOOKUP(D134&amp;E134,计算辅助页面!$V$5:$Y$18,4,0)</f>
        <v>2</v>
      </c>
      <c r="AO134" s="304">
        <f t="shared" si="461"/>
        <v>3000000</v>
      </c>
      <c r="AP134" s="318">
        <f t="shared" si="462"/>
        <v>6183640</v>
      </c>
      <c r="AQ134" s="288" t="s">
        <v>867</v>
      </c>
      <c r="AR134" s="289" t="str">
        <f t="shared" si="450"/>
        <v>Grand Sport</v>
      </c>
      <c r="AS134" s="290" t="s">
        <v>596</v>
      </c>
      <c r="AT134" s="291" t="s">
        <v>686</v>
      </c>
      <c r="AU134" s="328" t="s">
        <v>703</v>
      </c>
      <c r="AV134" s="292">
        <v>13</v>
      </c>
      <c r="AW134" s="292">
        <v>345</v>
      </c>
      <c r="AY134" s="292">
        <v>445</v>
      </c>
      <c r="AZ134" s="292" t="s">
        <v>1400</v>
      </c>
      <c r="BA134" s="477">
        <v>150</v>
      </c>
      <c r="BB134" s="476">
        <v>1.8</v>
      </c>
      <c r="BC134" s="472">
        <v>0.95</v>
      </c>
      <c r="BD134" s="472">
        <v>2.41</v>
      </c>
      <c r="BE134" s="472">
        <v>1.5</v>
      </c>
      <c r="BF134" s="474">
        <f t="shared" si="497"/>
        <v>4071</v>
      </c>
      <c r="BG134" s="476">
        <f t="shared" ref="BG134" si="519">BB134+P134</f>
        <v>333</v>
      </c>
      <c r="BH134" s="480">
        <f t="shared" ref="BH134" si="520">BC134+Q134</f>
        <v>77.5</v>
      </c>
      <c r="BI134" s="480">
        <f t="shared" ref="BI134" si="521">BD134+R134</f>
        <v>95.399999999999991</v>
      </c>
      <c r="BJ134" s="480">
        <f t="shared" ref="BJ134" si="522">BE134+S134</f>
        <v>82.37</v>
      </c>
      <c r="BK134" s="473">
        <f t="shared" si="294"/>
        <v>1.8000000000000114</v>
      </c>
      <c r="BL134" s="473">
        <f t="shared" si="295"/>
        <v>0.95000000000000284</v>
      </c>
      <c r="BM134" s="473">
        <f t="shared" si="296"/>
        <v>2.4099999999999966</v>
      </c>
      <c r="BN134" s="473">
        <f t="shared" si="297"/>
        <v>1.5</v>
      </c>
      <c r="BO134" s="483">
        <v>3</v>
      </c>
      <c r="BP134" s="293"/>
      <c r="BQ134" s="293"/>
      <c r="BR134" s="293">
        <v>1</v>
      </c>
      <c r="BS134" s="293">
        <v>1</v>
      </c>
      <c r="BT134" s="293"/>
      <c r="BU134" s="293">
        <v>1</v>
      </c>
      <c r="BV134" s="293"/>
      <c r="BW134" s="293"/>
      <c r="BX134" s="293"/>
      <c r="BY134" s="293"/>
      <c r="BZ134" s="293"/>
      <c r="CA134" s="293"/>
      <c r="CB134" s="293"/>
      <c r="CC134" s="293"/>
      <c r="CD134" s="293"/>
      <c r="CE134" s="293"/>
      <c r="CF134" s="293">
        <v>1</v>
      </c>
      <c r="CG134" s="293" t="s">
        <v>1403</v>
      </c>
      <c r="CH134" s="293"/>
      <c r="CI134" s="293">
        <v>1</v>
      </c>
      <c r="CJ134" s="294" t="s">
        <v>1461</v>
      </c>
      <c r="CK134" s="294"/>
      <c r="CL134" s="294"/>
      <c r="CM134" s="294"/>
      <c r="CN134" s="294"/>
      <c r="CO134" s="295"/>
      <c r="CP134" s="295"/>
      <c r="CQ134" s="295"/>
      <c r="CR134" s="296">
        <v>314</v>
      </c>
      <c r="CS134" s="297">
        <v>67.599999999999994</v>
      </c>
      <c r="CT134" s="297">
        <v>70.28</v>
      </c>
      <c r="CU134" s="297">
        <v>66.739999999999995</v>
      </c>
      <c r="CV134" s="297">
        <f t="shared" ref="CV134:CY139" si="523">P134-CR134</f>
        <v>17.199999999999989</v>
      </c>
      <c r="CW134" s="297">
        <f t="shared" si="523"/>
        <v>8.9500000000000028</v>
      </c>
      <c r="CX134" s="297">
        <f t="shared" si="523"/>
        <v>22.709999999999994</v>
      </c>
      <c r="CY134" s="297">
        <f t="shared" si="523"/>
        <v>14.13000000000001</v>
      </c>
      <c r="CZ134" s="297">
        <f>SUM(CV134:CY134)</f>
        <v>62.989999999999995</v>
      </c>
      <c r="DA134" s="297">
        <f>0.32*(P134-CR134)+1.75*(Q134-CS134)+1.13*(R134-CT134)+1.28*(S134-CU134)</f>
        <v>64.915199999999999</v>
      </c>
      <c r="DB134" s="295"/>
      <c r="DC134" s="295"/>
      <c r="DD134" s="295"/>
      <c r="DE134" s="295"/>
    </row>
    <row r="135" spans="1:109" ht="21" customHeight="1">
      <c r="A135" s="268">
        <v>133</v>
      </c>
      <c r="B135" s="338" t="s">
        <v>589</v>
      </c>
      <c r="C135" s="301" t="s">
        <v>755</v>
      </c>
      <c r="D135" s="352" t="s">
        <v>7</v>
      </c>
      <c r="E135" s="303" t="s">
        <v>78</v>
      </c>
      <c r="F135" s="304">
        <f>9-LEN(E135)-LEN(SUBSTITUTE(E135,"★",""))</f>
        <v>4</v>
      </c>
      <c r="G135" s="305" t="s">
        <v>167</v>
      </c>
      <c r="H135" s="306">
        <v>45</v>
      </c>
      <c r="I135" s="306">
        <v>17</v>
      </c>
      <c r="J135" s="306">
        <v>23</v>
      </c>
      <c r="K135" s="306">
        <v>32</v>
      </c>
      <c r="L135" s="306">
        <v>45</v>
      </c>
      <c r="M135" s="306" t="s">
        <v>59</v>
      </c>
      <c r="N135" s="307">
        <f t="shared" si="306"/>
        <v>162</v>
      </c>
      <c r="O135" s="339">
        <v>3946</v>
      </c>
      <c r="P135" s="340">
        <v>335.1</v>
      </c>
      <c r="Q135" s="341">
        <v>80.959999999999994</v>
      </c>
      <c r="R135" s="341">
        <v>89.37</v>
      </c>
      <c r="S135" s="341">
        <v>75.16</v>
      </c>
      <c r="T135" s="341">
        <v>9.33</v>
      </c>
      <c r="U135" s="311">
        <v>7820</v>
      </c>
      <c r="V135" s="312">
        <f>VLOOKUP($U135,计算辅助页面!$Z$5:$AM$26,COLUMN()-20,0)</f>
        <v>12800</v>
      </c>
      <c r="W135" s="312">
        <f>VLOOKUP($U135,计算辅助页面!$Z$5:$AM$26,COLUMN()-20,0)</f>
        <v>20400</v>
      </c>
      <c r="X135" s="307">
        <f>VLOOKUP($U135,计算辅助页面!$Z$5:$AM$26,COLUMN()-20,0)</f>
        <v>30600</v>
      </c>
      <c r="Y135" s="307">
        <f>VLOOKUP($U135,计算辅助页面!$Z$5:$AM$26,COLUMN()-20,0)</f>
        <v>44200</v>
      </c>
      <c r="Z135" s="313">
        <f>VLOOKUP($U135,计算辅助页面!$Z$5:$AM$26,COLUMN()-20,0)</f>
        <v>62000</v>
      </c>
      <c r="AA135" s="307">
        <f>VLOOKUP($U135,计算辅助页面!$Z$5:$AM$26,COLUMN()-20,0)</f>
        <v>86500</v>
      </c>
      <c r="AB135" s="307">
        <f>VLOOKUP($U135,计算辅助页面!$Z$5:$AM$26,COLUMN()-20,0)</f>
        <v>121500</v>
      </c>
      <c r="AC135" s="307">
        <f>VLOOKUP($U135,计算辅助页面!$Z$5:$AM$26,COLUMN()-20,0)</f>
        <v>170000</v>
      </c>
      <c r="AD135" s="307">
        <f>VLOOKUP($U135,计算辅助页面!$Z$5:$AM$26,COLUMN()-20,0)</f>
        <v>237500</v>
      </c>
      <c r="AE135" s="307">
        <f>VLOOKUP($U135,计算辅助页面!$Z$5:$AM$26,COLUMN()-20,0)</f>
        <v>333000</v>
      </c>
      <c r="AF135" s="307">
        <f>VLOOKUP($U135,计算辅助页面!$Z$5:$AM$26,COLUMN()-20,0)</f>
        <v>466000</v>
      </c>
      <c r="AG135" s="307" t="str">
        <f>VLOOKUP($U135,计算辅助页面!$Z$5:$AM$26,COLUMN()-20,0)</f>
        <v>×</v>
      </c>
      <c r="AH135" s="304">
        <f>VLOOKUP($U135,计算辅助页面!$Z$5:$AM$26,COLUMN()-20,0)</f>
        <v>6369280</v>
      </c>
      <c r="AI135" s="314">
        <v>50000</v>
      </c>
      <c r="AJ135" s="315">
        <f>VLOOKUP(D135&amp;E135,计算辅助页面!$V$5:$Y$18,2,0)</f>
        <v>8</v>
      </c>
      <c r="AK135" s="316">
        <f t="shared" ref="AK135" si="524">IF(AI135,2*AI135,"")</f>
        <v>100000</v>
      </c>
      <c r="AL135" s="316">
        <f>VLOOKUP(D135&amp;E135,计算辅助页面!$V$5:$Y$18,3,0)</f>
        <v>5</v>
      </c>
      <c r="AM135" s="317">
        <f t="shared" ref="AM135" si="525">IF(AN135="×",AN135,IF(AI135,6*AI135,""))</f>
        <v>300000</v>
      </c>
      <c r="AN135" s="317">
        <f>VLOOKUP(D135&amp;E135,计算辅助页面!$V$5:$Y$18,4,0)</f>
        <v>2</v>
      </c>
      <c r="AO135" s="304">
        <f t="shared" ref="AO135" si="526">IF(AI135,IF(AN135="×",4*(AI135*AJ135+AK135*AL135),4*(AI135*AJ135+AK135*AL135+AM135*AN135)),"")</f>
        <v>6000000</v>
      </c>
      <c r="AP135" s="318">
        <f t="shared" ref="AP135" si="527">IF(AND(AH135,AO135),AO135+AH135,"")</f>
        <v>12369280</v>
      </c>
      <c r="AQ135" s="288" t="s">
        <v>1006</v>
      </c>
      <c r="AR135" s="289" t="str">
        <f t="shared" si="450"/>
        <v>AP-0</v>
      </c>
      <c r="AS135" s="290" t="s">
        <v>916</v>
      </c>
      <c r="AT135" s="291" t="s">
        <v>687</v>
      </c>
      <c r="AU135" s="328" t="s">
        <v>703</v>
      </c>
      <c r="AV135" s="292">
        <v>28</v>
      </c>
      <c r="AW135" s="292">
        <v>349</v>
      </c>
      <c r="AX135" s="292">
        <v>358</v>
      </c>
      <c r="AY135" s="292">
        <v>465</v>
      </c>
      <c r="AZ135" s="292" t="s">
        <v>1124</v>
      </c>
      <c r="BA135" s="477">
        <v>163</v>
      </c>
      <c r="BB135" s="476">
        <v>1.7</v>
      </c>
      <c r="BC135" s="472">
        <v>1.04</v>
      </c>
      <c r="BD135" s="472">
        <v>3.07</v>
      </c>
      <c r="BE135" s="472">
        <v>1.91</v>
      </c>
      <c r="BF135" s="474">
        <f t="shared" si="497"/>
        <v>4109</v>
      </c>
      <c r="BG135" s="476">
        <f t="shared" ref="BG135:BG138" si="528">BB135+P135</f>
        <v>336.8</v>
      </c>
      <c r="BH135" s="480">
        <f t="shared" ref="BH135:BH138" si="529">BC135+Q135</f>
        <v>82</v>
      </c>
      <c r="BI135" s="480">
        <f t="shared" ref="BI135:BI138" si="530">BD135+R135</f>
        <v>92.44</v>
      </c>
      <c r="BJ135" s="480">
        <f t="shared" ref="BJ135:BJ138" si="531">BE135+S135</f>
        <v>77.069999999999993</v>
      </c>
      <c r="BK135" s="473">
        <f t="shared" si="294"/>
        <v>1.6999999999999886</v>
      </c>
      <c r="BL135" s="473">
        <f t="shared" si="295"/>
        <v>1.0400000000000063</v>
      </c>
      <c r="BM135" s="473">
        <f t="shared" si="296"/>
        <v>3.0699999999999932</v>
      </c>
      <c r="BN135" s="473">
        <f t="shared" si="297"/>
        <v>1.9099999999999966</v>
      </c>
      <c r="BO135" s="483">
        <v>3</v>
      </c>
      <c r="BP135" s="293"/>
      <c r="BQ135" s="293"/>
      <c r="BR135" s="293"/>
      <c r="BS135" s="293"/>
      <c r="BT135" s="293"/>
      <c r="BU135" s="293">
        <v>1</v>
      </c>
      <c r="BV135" s="293"/>
      <c r="BW135" s="293"/>
      <c r="BX135" s="293"/>
      <c r="BY135" s="293"/>
      <c r="BZ135" s="293"/>
      <c r="CA135" s="293"/>
      <c r="CB135" s="293"/>
      <c r="CC135" s="293"/>
      <c r="CD135" s="293"/>
      <c r="CE135" s="293"/>
      <c r="CF135" s="293"/>
      <c r="CG135" s="293"/>
      <c r="CH135" s="293"/>
      <c r="CI135" s="293"/>
      <c r="CJ135" s="294"/>
      <c r="CK135" s="294"/>
      <c r="CL135" s="294"/>
      <c r="CM135" s="294"/>
      <c r="CN135" s="294"/>
      <c r="CO135" s="295"/>
      <c r="CP135" s="295"/>
      <c r="CQ135" s="295"/>
      <c r="CR135" s="296">
        <v>320</v>
      </c>
      <c r="CS135" s="297">
        <v>71.2</v>
      </c>
      <c r="CT135" s="297">
        <v>60.46</v>
      </c>
      <c r="CU135" s="297">
        <v>57.11</v>
      </c>
      <c r="CV135" s="297">
        <f t="shared" si="523"/>
        <v>15.100000000000023</v>
      </c>
      <c r="CW135" s="297">
        <f t="shared" si="523"/>
        <v>9.7599999999999909</v>
      </c>
      <c r="CX135" s="297">
        <f t="shared" si="523"/>
        <v>28.910000000000004</v>
      </c>
      <c r="CY135" s="297">
        <f t="shared" si="523"/>
        <v>18.049999999999997</v>
      </c>
      <c r="CZ135" s="297">
        <f>SUM(CV135:CY135)</f>
        <v>71.820000000000022</v>
      </c>
      <c r="DA135" s="297">
        <f>0.32*(P135-CR135)+1.75*(Q135-CS135)+1.13*(R135-CT135)+1.28*(S135-CU135)</f>
        <v>77.684299999999993</v>
      </c>
      <c r="DB135" s="295" t="s">
        <v>1777</v>
      </c>
      <c r="DC135" s="295">
        <v>4</v>
      </c>
      <c r="DD135" s="295"/>
      <c r="DE135" s="295"/>
    </row>
    <row r="136" spans="1:109" ht="21" customHeight="1" thickBot="1">
      <c r="A136" s="299">
        <v>134</v>
      </c>
      <c r="B136" s="338" t="s">
        <v>329</v>
      </c>
      <c r="C136" s="301" t="s">
        <v>756</v>
      </c>
      <c r="D136" s="302" t="s">
        <v>7</v>
      </c>
      <c r="E136" s="303" t="s">
        <v>78</v>
      </c>
      <c r="F136" s="304">
        <f>9-LEN(E136)-LEN(SUBSTITUTE(E136,"★",""))</f>
        <v>4</v>
      </c>
      <c r="G136" s="305" t="s">
        <v>167</v>
      </c>
      <c r="H136" s="306">
        <v>45</v>
      </c>
      <c r="I136" s="306">
        <v>17</v>
      </c>
      <c r="J136" s="306">
        <v>23</v>
      </c>
      <c r="K136" s="306">
        <v>32</v>
      </c>
      <c r="L136" s="306">
        <v>45</v>
      </c>
      <c r="M136" s="306" t="s">
        <v>59</v>
      </c>
      <c r="N136" s="307">
        <f t="shared" si="306"/>
        <v>162</v>
      </c>
      <c r="O136" s="339">
        <v>3946</v>
      </c>
      <c r="P136" s="340">
        <v>337.8</v>
      </c>
      <c r="Q136" s="341">
        <v>78.260000000000005</v>
      </c>
      <c r="R136" s="341">
        <v>86.85</v>
      </c>
      <c r="S136" s="341">
        <v>80.459999999999994</v>
      </c>
      <c r="T136" s="341">
        <v>11.13</v>
      </c>
      <c r="U136" s="311">
        <v>7820</v>
      </c>
      <c r="V136" s="312">
        <f>VLOOKUP($U136,计算辅助页面!$Z$5:$AM$26,COLUMN()-20,0)</f>
        <v>12800</v>
      </c>
      <c r="W136" s="312">
        <f>VLOOKUP($U136,计算辅助页面!$Z$5:$AM$26,COLUMN()-20,0)</f>
        <v>20400</v>
      </c>
      <c r="X136" s="307">
        <f>VLOOKUP($U136,计算辅助页面!$Z$5:$AM$26,COLUMN()-20,0)</f>
        <v>30600</v>
      </c>
      <c r="Y136" s="307">
        <f>VLOOKUP($U136,计算辅助页面!$Z$5:$AM$26,COLUMN()-20,0)</f>
        <v>44200</v>
      </c>
      <c r="Z136" s="313">
        <f>VLOOKUP($U136,计算辅助页面!$Z$5:$AM$26,COLUMN()-20,0)</f>
        <v>62000</v>
      </c>
      <c r="AA136" s="307">
        <f>VLOOKUP($U136,计算辅助页面!$Z$5:$AM$26,COLUMN()-20,0)</f>
        <v>86500</v>
      </c>
      <c r="AB136" s="307">
        <f>VLOOKUP($U136,计算辅助页面!$Z$5:$AM$26,COLUMN()-20,0)</f>
        <v>121500</v>
      </c>
      <c r="AC136" s="307">
        <f>VLOOKUP($U136,计算辅助页面!$Z$5:$AM$26,COLUMN()-20,0)</f>
        <v>170000</v>
      </c>
      <c r="AD136" s="307">
        <f>VLOOKUP($U136,计算辅助页面!$Z$5:$AM$26,COLUMN()-20,0)</f>
        <v>237500</v>
      </c>
      <c r="AE136" s="307">
        <f>VLOOKUP($U136,计算辅助页面!$Z$5:$AM$26,COLUMN()-20,0)</f>
        <v>333000</v>
      </c>
      <c r="AF136" s="307">
        <f>VLOOKUP($U136,计算辅助页面!$Z$5:$AM$26,COLUMN()-20,0)</f>
        <v>466000</v>
      </c>
      <c r="AG136" s="307" t="str">
        <f>VLOOKUP($U136,计算辅助页面!$Z$5:$AM$26,COLUMN()-20,0)</f>
        <v>×</v>
      </c>
      <c r="AH136" s="304">
        <f>VLOOKUP($U136,计算辅助页面!$Z$5:$AM$26,COLUMN()-20,0)</f>
        <v>6369280</v>
      </c>
      <c r="AI136" s="314">
        <v>50000</v>
      </c>
      <c r="AJ136" s="315">
        <f>VLOOKUP(D136&amp;E136,计算辅助页面!$V$5:$Y$18,2,0)</f>
        <v>8</v>
      </c>
      <c r="AK136" s="316">
        <f t="shared" si="459"/>
        <v>100000</v>
      </c>
      <c r="AL136" s="316">
        <f>VLOOKUP(D136&amp;E136,计算辅助页面!$V$5:$Y$18,3,0)</f>
        <v>5</v>
      </c>
      <c r="AM136" s="317">
        <f t="shared" si="460"/>
        <v>300000</v>
      </c>
      <c r="AN136" s="317">
        <f>VLOOKUP(D136&amp;E136,计算辅助页面!$V$5:$Y$18,4,0)</f>
        <v>2</v>
      </c>
      <c r="AO136" s="304">
        <f t="shared" si="461"/>
        <v>6000000</v>
      </c>
      <c r="AP136" s="318">
        <f t="shared" si="462"/>
        <v>12369280</v>
      </c>
      <c r="AQ136" s="288" t="s">
        <v>566</v>
      </c>
      <c r="AR136" s="289" t="str">
        <f t="shared" si="450"/>
        <v>Vantage GT12</v>
      </c>
      <c r="AS136" s="290" t="s">
        <v>915</v>
      </c>
      <c r="AT136" s="291" t="s">
        <v>625</v>
      </c>
      <c r="AU136" s="328" t="s">
        <v>703</v>
      </c>
      <c r="AV136" s="292">
        <v>15</v>
      </c>
      <c r="AW136" s="292">
        <v>352</v>
      </c>
      <c r="AY136" s="292">
        <v>457</v>
      </c>
      <c r="AZ136" s="292" t="s">
        <v>1462</v>
      </c>
      <c r="BA136" s="477">
        <v>151</v>
      </c>
      <c r="BB136" s="476">
        <v>1.7</v>
      </c>
      <c r="BC136" s="472">
        <v>1.04</v>
      </c>
      <c r="BD136" s="472">
        <v>2.39</v>
      </c>
      <c r="BE136" s="472">
        <v>2.04</v>
      </c>
      <c r="BF136" s="474">
        <f t="shared" si="497"/>
        <v>4097</v>
      </c>
      <c r="BG136" s="476">
        <f t="shared" si="528"/>
        <v>339.5</v>
      </c>
      <c r="BH136" s="480">
        <f t="shared" si="529"/>
        <v>79.300000000000011</v>
      </c>
      <c r="BI136" s="480">
        <f t="shared" si="530"/>
        <v>89.24</v>
      </c>
      <c r="BJ136" s="480">
        <f t="shared" si="531"/>
        <v>82.5</v>
      </c>
      <c r="BK136" s="473">
        <f t="shared" si="294"/>
        <v>1.6999999999999886</v>
      </c>
      <c r="BL136" s="473">
        <f t="shared" si="295"/>
        <v>1.0400000000000063</v>
      </c>
      <c r="BM136" s="473">
        <f t="shared" si="296"/>
        <v>2.3900000000000006</v>
      </c>
      <c r="BN136" s="473">
        <f t="shared" si="297"/>
        <v>2.0400000000000063</v>
      </c>
      <c r="BO136" s="483">
        <v>4</v>
      </c>
      <c r="BP136" s="293"/>
      <c r="BQ136" s="293"/>
      <c r="BR136" s="293"/>
      <c r="BS136" s="293">
        <v>1</v>
      </c>
      <c r="BT136" s="293"/>
      <c r="BU136" s="293">
        <v>1</v>
      </c>
      <c r="BV136" s="293"/>
      <c r="BW136" s="293"/>
      <c r="BX136" s="293"/>
      <c r="BY136" s="293"/>
      <c r="BZ136" s="293"/>
      <c r="CA136" s="293"/>
      <c r="CB136" s="293"/>
      <c r="CC136" s="293"/>
      <c r="CD136" s="293"/>
      <c r="CE136" s="293"/>
      <c r="CF136" s="293"/>
      <c r="CG136" s="293"/>
      <c r="CH136" s="293"/>
      <c r="CI136" s="293">
        <v>1</v>
      </c>
      <c r="CJ136" s="294" t="s">
        <v>1127</v>
      </c>
      <c r="CK136" s="294"/>
      <c r="CL136" s="294"/>
      <c r="CM136" s="294"/>
      <c r="CN136" s="294"/>
      <c r="CO136" s="295"/>
      <c r="CP136" s="295"/>
      <c r="CQ136" s="295"/>
      <c r="CR136" s="296">
        <v>322</v>
      </c>
      <c r="CS136" s="297">
        <v>68.5</v>
      </c>
      <c r="CT136" s="297">
        <v>64.33</v>
      </c>
      <c r="CU136" s="297">
        <v>61.21</v>
      </c>
      <c r="CV136" s="297">
        <f t="shared" si="523"/>
        <v>15.800000000000011</v>
      </c>
      <c r="CW136" s="297">
        <f t="shared" si="523"/>
        <v>9.7600000000000051</v>
      </c>
      <c r="CX136" s="297">
        <f t="shared" si="523"/>
        <v>22.519999999999996</v>
      </c>
      <c r="CY136" s="297">
        <f t="shared" si="523"/>
        <v>19.249999999999993</v>
      </c>
      <c r="CZ136" s="297">
        <f>SUM(CV136:CY136)</f>
        <v>67.330000000000013</v>
      </c>
      <c r="DA136" s="297">
        <f>0.32*(P136-CR136)+1.75*(Q136-CS136)+1.13*(R136-CT136)+1.28*(S136-CU136)</f>
        <v>72.22359999999999</v>
      </c>
      <c r="DB136" s="295" t="s">
        <v>1777</v>
      </c>
      <c r="DC136" s="295">
        <v>4</v>
      </c>
      <c r="DD136" s="295"/>
      <c r="DE136" s="295"/>
    </row>
    <row r="137" spans="1:109" ht="21" customHeight="1">
      <c r="A137" s="268">
        <v>135</v>
      </c>
      <c r="B137" s="338" t="s">
        <v>1977</v>
      </c>
      <c r="C137" s="301" t="s">
        <v>1978</v>
      </c>
      <c r="D137" s="302" t="s">
        <v>7</v>
      </c>
      <c r="E137" s="303" t="s">
        <v>78</v>
      </c>
      <c r="F137" s="327"/>
      <c r="G137" s="328"/>
      <c r="H137" s="320">
        <v>25</v>
      </c>
      <c r="I137" s="320">
        <v>30</v>
      </c>
      <c r="J137" s="320" t="s">
        <v>1967</v>
      </c>
      <c r="K137" s="320" t="s">
        <v>1967</v>
      </c>
      <c r="L137" s="320" t="s">
        <v>1967</v>
      </c>
      <c r="M137" s="306" t="s">
        <v>59</v>
      </c>
      <c r="N137" s="333"/>
      <c r="O137" s="339">
        <v>3950</v>
      </c>
      <c r="P137" s="340">
        <v>357.2</v>
      </c>
      <c r="Q137" s="341">
        <v>81.86</v>
      </c>
      <c r="R137" s="341">
        <v>61.13</v>
      </c>
      <c r="S137" s="341">
        <v>68.14</v>
      </c>
      <c r="T137" s="341"/>
      <c r="U137" s="311">
        <v>7820</v>
      </c>
      <c r="V137" s="312">
        <f>VLOOKUP($U137,计算辅助页面!$Z$5:$AM$26,COLUMN()-20,0)</f>
        <v>12800</v>
      </c>
      <c r="W137" s="312">
        <f>VLOOKUP($U137,计算辅助页面!$Z$5:$AM$26,COLUMN()-20,0)</f>
        <v>20400</v>
      </c>
      <c r="X137" s="307">
        <f>VLOOKUP($U137,计算辅助页面!$Z$5:$AM$26,COLUMN()-20,0)</f>
        <v>30600</v>
      </c>
      <c r="Y137" s="307">
        <f>VLOOKUP($U137,计算辅助页面!$Z$5:$AM$26,COLUMN()-20,0)</f>
        <v>44200</v>
      </c>
      <c r="Z137" s="313">
        <f>VLOOKUP($U137,计算辅助页面!$Z$5:$AM$26,COLUMN()-20,0)</f>
        <v>62000</v>
      </c>
      <c r="AA137" s="307">
        <f>VLOOKUP($U137,计算辅助页面!$Z$5:$AM$26,COLUMN()-20,0)</f>
        <v>86500</v>
      </c>
      <c r="AB137" s="307">
        <f>VLOOKUP($U137,计算辅助页面!$Z$5:$AM$26,COLUMN()-20,0)</f>
        <v>121500</v>
      </c>
      <c r="AC137" s="307">
        <f>VLOOKUP($U137,计算辅助页面!$Z$5:$AM$26,COLUMN()-20,0)</f>
        <v>170000</v>
      </c>
      <c r="AD137" s="307">
        <f>VLOOKUP($U137,计算辅助页面!$Z$5:$AM$26,COLUMN()-20,0)</f>
        <v>237500</v>
      </c>
      <c r="AE137" s="307">
        <f>VLOOKUP($U137,计算辅助页面!$Z$5:$AM$26,COLUMN()-20,0)</f>
        <v>333000</v>
      </c>
      <c r="AF137" s="307">
        <f>VLOOKUP($U137,计算辅助页面!$Z$5:$AM$26,COLUMN()-20,0)</f>
        <v>466000</v>
      </c>
      <c r="AG137" s="307" t="str">
        <f>VLOOKUP($U137,计算辅助页面!$Z$5:$AM$26,COLUMN()-20,0)</f>
        <v>×</v>
      </c>
      <c r="AH137" s="304">
        <f>VLOOKUP($U137,计算辅助页面!$Z$5:$AM$26,COLUMN()-20,0)</f>
        <v>6369280</v>
      </c>
      <c r="AI137" s="314">
        <v>50000</v>
      </c>
      <c r="AJ137" s="315">
        <f>VLOOKUP(D137&amp;E137,计算辅助页面!$V$5:$Y$18,2,0)</f>
        <v>8</v>
      </c>
      <c r="AK137" s="316">
        <f t="shared" ref="AK137" si="532">IF(AI137,2*AI137,"")</f>
        <v>100000</v>
      </c>
      <c r="AL137" s="316">
        <f>VLOOKUP(D137&amp;E137,计算辅助页面!$V$5:$Y$18,3,0)</f>
        <v>5</v>
      </c>
      <c r="AM137" s="317">
        <f t="shared" ref="AM137" si="533">IF(AN137="×",AN137,IF(AI137,6*AI137,""))</f>
        <v>300000</v>
      </c>
      <c r="AN137" s="317">
        <f>VLOOKUP(D137&amp;E137,计算辅助页面!$V$5:$Y$18,4,0)</f>
        <v>2</v>
      </c>
      <c r="AO137" s="304">
        <f t="shared" ref="AO137" si="534">IF(AI137,IF(AN137="×",4*(AI137*AJ137+AK137*AL137),4*(AI137*AJ137+AK137*AL137+AM137*AN137)),"")</f>
        <v>6000000</v>
      </c>
      <c r="AP137" s="318">
        <f t="shared" ref="AP137" si="535">IF(AND(AH137,AO137),AO137+AH137,"")</f>
        <v>12369280</v>
      </c>
      <c r="AQ137" s="288" t="s">
        <v>567</v>
      </c>
      <c r="AR137" s="289" t="str">
        <f t="shared" si="450"/>
        <v>F12 Berlinetta</v>
      </c>
      <c r="AS137" s="290" t="s">
        <v>1996</v>
      </c>
      <c r="AT137" s="291" t="s">
        <v>1979</v>
      </c>
      <c r="AU137" s="328" t="s">
        <v>703</v>
      </c>
      <c r="AZ137" s="292" t="s">
        <v>1994</v>
      </c>
      <c r="BP137" s="293"/>
      <c r="BQ137" s="293"/>
      <c r="BR137" s="293"/>
      <c r="BS137" s="293"/>
      <c r="BT137" s="293"/>
      <c r="BU137" s="293"/>
      <c r="BV137" s="293"/>
      <c r="BW137" s="293"/>
      <c r="BX137" s="293"/>
      <c r="BY137" s="293"/>
      <c r="BZ137" s="293"/>
      <c r="CA137" s="293"/>
      <c r="CB137" s="293"/>
      <c r="CC137" s="293"/>
      <c r="CD137" s="293"/>
      <c r="CE137" s="293"/>
      <c r="CF137" s="293"/>
      <c r="CG137" s="293"/>
      <c r="CH137" s="293"/>
      <c r="CI137" s="293"/>
      <c r="CJ137" s="294"/>
      <c r="CK137" s="294"/>
      <c r="CL137" s="294"/>
      <c r="CM137" s="294"/>
      <c r="CN137" s="294"/>
      <c r="CO137" s="295"/>
      <c r="CP137" s="295"/>
      <c r="CQ137" s="295"/>
      <c r="CR137" s="296"/>
      <c r="CS137" s="297"/>
      <c r="CT137" s="297"/>
      <c r="CU137" s="297"/>
      <c r="CV137" s="297"/>
      <c r="CW137" s="297"/>
      <c r="CX137" s="297"/>
      <c r="CY137" s="297"/>
      <c r="CZ137" s="297"/>
      <c r="DA137" s="297"/>
      <c r="DB137" s="295"/>
      <c r="DC137" s="295"/>
      <c r="DD137" s="295"/>
      <c r="DE137" s="295"/>
    </row>
    <row r="138" spans="1:109" ht="21" customHeight="1" thickBot="1">
      <c r="A138" s="299">
        <v>136</v>
      </c>
      <c r="B138" s="338" t="s">
        <v>707</v>
      </c>
      <c r="C138" s="301" t="s">
        <v>757</v>
      </c>
      <c r="D138" s="302" t="s">
        <v>7</v>
      </c>
      <c r="E138" s="303" t="s">
        <v>78</v>
      </c>
      <c r="F138" s="304">
        <f>9-LEN(E138)-LEN(SUBSTITUTE(E138,"★",""))</f>
        <v>4</v>
      </c>
      <c r="G138" s="305" t="s">
        <v>167</v>
      </c>
      <c r="H138" s="306">
        <v>45</v>
      </c>
      <c r="I138" s="306">
        <v>17</v>
      </c>
      <c r="J138" s="306">
        <v>23</v>
      </c>
      <c r="K138" s="306">
        <v>32</v>
      </c>
      <c r="L138" s="306">
        <v>45</v>
      </c>
      <c r="M138" s="306" t="s">
        <v>59</v>
      </c>
      <c r="N138" s="307">
        <f t="shared" si="306"/>
        <v>162</v>
      </c>
      <c r="O138" s="339">
        <v>3953</v>
      </c>
      <c r="P138" s="340">
        <v>348.3</v>
      </c>
      <c r="Q138" s="341">
        <v>84.65</v>
      </c>
      <c r="R138" s="341">
        <v>73.17</v>
      </c>
      <c r="S138" s="341">
        <v>69.12</v>
      </c>
      <c r="T138" s="341">
        <v>7.46</v>
      </c>
      <c r="U138" s="311">
        <v>7820</v>
      </c>
      <c r="V138" s="312">
        <f>VLOOKUP($U138,计算辅助页面!$Z$5:$AM$26,COLUMN()-20,0)</f>
        <v>12800</v>
      </c>
      <c r="W138" s="312">
        <f>VLOOKUP($U138,计算辅助页面!$Z$5:$AM$26,COLUMN()-20,0)</f>
        <v>20400</v>
      </c>
      <c r="X138" s="307">
        <f>VLOOKUP($U138,计算辅助页面!$Z$5:$AM$26,COLUMN()-20,0)</f>
        <v>30600</v>
      </c>
      <c r="Y138" s="307">
        <f>VLOOKUP($U138,计算辅助页面!$Z$5:$AM$26,COLUMN()-20,0)</f>
        <v>44200</v>
      </c>
      <c r="Z138" s="313">
        <f>VLOOKUP($U138,计算辅助页面!$Z$5:$AM$26,COLUMN()-20,0)</f>
        <v>62000</v>
      </c>
      <c r="AA138" s="307">
        <f>VLOOKUP($U138,计算辅助页面!$Z$5:$AM$26,COLUMN()-20,0)</f>
        <v>86500</v>
      </c>
      <c r="AB138" s="307">
        <f>VLOOKUP($U138,计算辅助页面!$Z$5:$AM$26,COLUMN()-20,0)</f>
        <v>121500</v>
      </c>
      <c r="AC138" s="307">
        <f>VLOOKUP($U138,计算辅助页面!$Z$5:$AM$26,COLUMN()-20,0)</f>
        <v>170000</v>
      </c>
      <c r="AD138" s="307">
        <f>VLOOKUP($U138,计算辅助页面!$Z$5:$AM$26,COLUMN()-20,0)</f>
        <v>237500</v>
      </c>
      <c r="AE138" s="307">
        <f>VLOOKUP($U138,计算辅助页面!$Z$5:$AM$26,COLUMN()-20,0)</f>
        <v>333000</v>
      </c>
      <c r="AF138" s="307">
        <f>VLOOKUP($U138,计算辅助页面!$Z$5:$AM$26,COLUMN()-20,0)</f>
        <v>466000</v>
      </c>
      <c r="AG138" s="307" t="str">
        <f>VLOOKUP($U138,计算辅助页面!$Z$5:$AM$26,COLUMN()-20,0)</f>
        <v>×</v>
      </c>
      <c r="AH138" s="304">
        <f>VLOOKUP($U138,计算辅助页面!$Z$5:$AM$26,COLUMN()-20,0)</f>
        <v>6369280</v>
      </c>
      <c r="AI138" s="314">
        <v>50000</v>
      </c>
      <c r="AJ138" s="315">
        <f>VLOOKUP(D138&amp;E138,计算辅助页面!$V$5:$Y$18,2,0)</f>
        <v>8</v>
      </c>
      <c r="AK138" s="316">
        <f t="shared" si="459"/>
        <v>100000</v>
      </c>
      <c r="AL138" s="316">
        <f>VLOOKUP(D138&amp;E138,计算辅助页面!$V$5:$Y$18,3,0)</f>
        <v>5</v>
      </c>
      <c r="AM138" s="317">
        <f t="shared" si="460"/>
        <v>300000</v>
      </c>
      <c r="AN138" s="317">
        <f>VLOOKUP(D138&amp;E138,计算辅助页面!$V$5:$Y$18,4,0)</f>
        <v>2</v>
      </c>
      <c r="AO138" s="304">
        <f t="shared" si="461"/>
        <v>6000000</v>
      </c>
      <c r="AP138" s="318">
        <f t="shared" si="462"/>
        <v>12369280</v>
      </c>
      <c r="AQ138" s="288" t="s">
        <v>713</v>
      </c>
      <c r="AR138" s="289" t="str">
        <f t="shared" si="450"/>
        <v>IE</v>
      </c>
      <c r="AS138" s="290" t="s">
        <v>714</v>
      </c>
      <c r="AT138" s="291" t="s">
        <v>840</v>
      </c>
      <c r="AU138" s="328" t="s">
        <v>703</v>
      </c>
      <c r="AV138" s="292">
        <v>46</v>
      </c>
      <c r="AW138" s="292">
        <v>362</v>
      </c>
      <c r="AY138" s="292">
        <v>475</v>
      </c>
      <c r="AZ138" s="292" t="s">
        <v>1059</v>
      </c>
      <c r="BA138" s="477">
        <v>162</v>
      </c>
      <c r="BB138" s="476">
        <v>1.4</v>
      </c>
      <c r="BC138" s="472">
        <v>0.95</v>
      </c>
      <c r="BD138" s="472">
        <v>2.7</v>
      </c>
      <c r="BE138" s="472">
        <v>0.91</v>
      </c>
      <c r="BF138" s="474">
        <f t="shared" si="497"/>
        <v>4115</v>
      </c>
      <c r="BG138" s="476">
        <f t="shared" si="528"/>
        <v>349.7</v>
      </c>
      <c r="BH138" s="480">
        <f t="shared" si="529"/>
        <v>85.600000000000009</v>
      </c>
      <c r="BI138" s="480">
        <f t="shared" si="530"/>
        <v>75.87</v>
      </c>
      <c r="BJ138" s="480">
        <f t="shared" si="531"/>
        <v>70.03</v>
      </c>
      <c r="BK138" s="473">
        <f t="shared" si="294"/>
        <v>1.3999999999999773</v>
      </c>
      <c r="BL138" s="473">
        <f t="shared" si="295"/>
        <v>0.95000000000000284</v>
      </c>
      <c r="BM138" s="473">
        <f t="shared" si="296"/>
        <v>2.7000000000000028</v>
      </c>
      <c r="BN138" s="473">
        <f t="shared" si="297"/>
        <v>0.90999999999999659</v>
      </c>
      <c r="BO138" s="483">
        <v>8</v>
      </c>
      <c r="BP138" s="293"/>
      <c r="BQ138" s="293"/>
      <c r="BR138" s="293"/>
      <c r="BS138" s="293"/>
      <c r="BT138" s="293"/>
      <c r="BU138" s="293"/>
      <c r="BV138" s="293">
        <v>1</v>
      </c>
      <c r="BW138" s="293"/>
      <c r="BX138" s="293"/>
      <c r="BY138" s="293"/>
      <c r="BZ138" s="293"/>
      <c r="CA138" s="293"/>
      <c r="CB138" s="293"/>
      <c r="CC138" s="293"/>
      <c r="CD138" s="293">
        <v>1</v>
      </c>
      <c r="CE138" s="293"/>
      <c r="CF138" s="293"/>
      <c r="CG138" s="293"/>
      <c r="CH138" s="293"/>
      <c r="CI138" s="293"/>
      <c r="CJ138" s="294" t="s">
        <v>1463</v>
      </c>
      <c r="CK138" s="294"/>
      <c r="CL138" s="294"/>
      <c r="CM138" s="294"/>
      <c r="CN138" s="294"/>
      <c r="CP138" s="295">
        <v>1</v>
      </c>
      <c r="CQ138" s="295"/>
      <c r="CR138" s="296">
        <v>335</v>
      </c>
      <c r="CS138" s="297">
        <v>75.7</v>
      </c>
      <c r="CT138" s="297">
        <v>47.64</v>
      </c>
      <c r="CU138" s="297">
        <v>51.09</v>
      </c>
      <c r="CV138" s="297">
        <f t="shared" si="523"/>
        <v>13.300000000000011</v>
      </c>
      <c r="CW138" s="297">
        <f t="shared" si="523"/>
        <v>8.9500000000000028</v>
      </c>
      <c r="CX138" s="297">
        <f t="shared" si="523"/>
        <v>25.53</v>
      </c>
      <c r="CY138" s="297">
        <f t="shared" si="523"/>
        <v>18.03</v>
      </c>
      <c r="CZ138" s="297">
        <f>SUM(CV138:CY138)</f>
        <v>65.810000000000016</v>
      </c>
      <c r="DA138" s="297">
        <f>0.32*(P138-CR138)+1.75*(Q138-CS138)+1.13*(R138-CT138)+1.28*(S138-CU138)</f>
        <v>71.845800000000011</v>
      </c>
      <c r="DB138" s="295" t="s">
        <v>1777</v>
      </c>
      <c r="DC138" s="295">
        <v>4</v>
      </c>
      <c r="DD138" s="295"/>
      <c r="DE138" s="295"/>
    </row>
    <row r="139" spans="1:109" ht="21" customHeight="1">
      <c r="A139" s="268">
        <v>137</v>
      </c>
      <c r="B139" s="300" t="s">
        <v>163</v>
      </c>
      <c r="C139" s="301" t="s">
        <v>1750</v>
      </c>
      <c r="D139" s="302" t="s">
        <v>7</v>
      </c>
      <c r="E139" s="303" t="s">
        <v>170</v>
      </c>
      <c r="F139" s="304">
        <f>9-LEN(E139)-LEN(SUBSTITUTE(E139,"★",""))</f>
        <v>4</v>
      </c>
      <c r="G139" s="305" t="s">
        <v>167</v>
      </c>
      <c r="H139" s="306">
        <v>30</v>
      </c>
      <c r="I139" s="306">
        <v>9</v>
      </c>
      <c r="J139" s="306">
        <v>13</v>
      </c>
      <c r="K139" s="306">
        <v>21</v>
      </c>
      <c r="L139" s="306">
        <v>32</v>
      </c>
      <c r="M139" s="306" t="s">
        <v>59</v>
      </c>
      <c r="N139" s="307">
        <f t="shared" si="306"/>
        <v>105</v>
      </c>
      <c r="O139" s="308">
        <v>3971</v>
      </c>
      <c r="P139" s="309">
        <v>370.6</v>
      </c>
      <c r="Q139" s="310">
        <v>77.040000000000006</v>
      </c>
      <c r="R139" s="310">
        <v>45.74</v>
      </c>
      <c r="S139" s="310">
        <v>85</v>
      </c>
      <c r="T139" s="310">
        <v>10.7</v>
      </c>
      <c r="U139" s="311">
        <v>7820</v>
      </c>
      <c r="V139" s="312">
        <f>VLOOKUP($U139,计算辅助页面!$Z$5:$AM$26,COLUMN()-20,0)</f>
        <v>12800</v>
      </c>
      <c r="W139" s="312">
        <f>VLOOKUP($U139,计算辅助页面!$Z$5:$AM$26,COLUMN()-20,0)</f>
        <v>20400</v>
      </c>
      <c r="X139" s="307">
        <f>VLOOKUP($U139,计算辅助页面!$Z$5:$AM$26,COLUMN()-20,0)</f>
        <v>30600</v>
      </c>
      <c r="Y139" s="307">
        <f>VLOOKUP($U139,计算辅助页面!$Z$5:$AM$26,COLUMN()-20,0)</f>
        <v>44200</v>
      </c>
      <c r="Z139" s="313">
        <f>VLOOKUP($U139,计算辅助页面!$Z$5:$AM$26,COLUMN()-20,0)</f>
        <v>62000</v>
      </c>
      <c r="AA139" s="307">
        <f>VLOOKUP($U139,计算辅助页面!$Z$5:$AM$26,COLUMN()-20,0)</f>
        <v>86500</v>
      </c>
      <c r="AB139" s="307">
        <f>VLOOKUP($U139,计算辅助页面!$Z$5:$AM$26,COLUMN()-20,0)</f>
        <v>121500</v>
      </c>
      <c r="AC139" s="307">
        <f>VLOOKUP($U139,计算辅助页面!$Z$5:$AM$26,COLUMN()-20,0)</f>
        <v>170000</v>
      </c>
      <c r="AD139" s="307">
        <f>VLOOKUP($U139,计算辅助页面!$Z$5:$AM$26,COLUMN()-20,0)</f>
        <v>237500</v>
      </c>
      <c r="AE139" s="307">
        <f>VLOOKUP($U139,计算辅助页面!$Z$5:$AM$26,COLUMN()-20,0)</f>
        <v>333000</v>
      </c>
      <c r="AF139" s="307">
        <f>VLOOKUP($U139,计算辅助页面!$Z$5:$AM$26,COLUMN()-20,0)</f>
        <v>466000</v>
      </c>
      <c r="AG139" s="307" t="str">
        <f>VLOOKUP($U139,计算辅助页面!$Z$5:$AM$26,COLUMN()-20,0)</f>
        <v>×</v>
      </c>
      <c r="AH139" s="304">
        <f>VLOOKUP($U139,计算辅助页面!$Z$5:$AM$26,COLUMN()-20,0)</f>
        <v>6369280</v>
      </c>
      <c r="AI139" s="314">
        <v>50000</v>
      </c>
      <c r="AJ139" s="315">
        <f>VLOOKUP(D139&amp;E139,计算辅助页面!$V$5:$Y$18,2,0)</f>
        <v>8</v>
      </c>
      <c r="AK139" s="316">
        <f t="shared" si="459"/>
        <v>100000</v>
      </c>
      <c r="AL139" s="316">
        <f>VLOOKUP(D139&amp;E139,计算辅助页面!$V$5:$Y$18,3,0)</f>
        <v>5</v>
      </c>
      <c r="AM139" s="317">
        <f t="shared" si="460"/>
        <v>300000</v>
      </c>
      <c r="AN139" s="317">
        <f>VLOOKUP(D139&amp;E139,计算辅助页面!$V$5:$Y$18,4,0)</f>
        <v>2</v>
      </c>
      <c r="AO139" s="304">
        <f t="shared" si="461"/>
        <v>6000000</v>
      </c>
      <c r="AP139" s="318">
        <f t="shared" si="462"/>
        <v>12369280</v>
      </c>
      <c r="AQ139" s="288" t="s">
        <v>1007</v>
      </c>
      <c r="AR139" s="289" t="str">
        <f t="shared" si="450"/>
        <v>R1 550</v>
      </c>
      <c r="AS139" s="290" t="s">
        <v>825</v>
      </c>
      <c r="AT139" s="291">
        <v>550</v>
      </c>
      <c r="AU139" s="328" t="s">
        <v>703</v>
      </c>
      <c r="AV139" s="292">
        <v>27</v>
      </c>
      <c r="AW139" s="292">
        <v>384</v>
      </c>
      <c r="AY139" s="292">
        <v>511</v>
      </c>
      <c r="AZ139" s="292" t="s">
        <v>1405</v>
      </c>
      <c r="BK139" s="473" t="str">
        <f t="shared" si="294"/>
        <v/>
      </c>
      <c r="BL139" s="473" t="str">
        <f t="shared" si="295"/>
        <v/>
      </c>
      <c r="BM139" s="473" t="str">
        <f t="shared" si="296"/>
        <v/>
      </c>
      <c r="BN139" s="473" t="str">
        <f t="shared" si="297"/>
        <v/>
      </c>
      <c r="BP139" s="293"/>
      <c r="BQ139" s="293"/>
      <c r="BR139" s="293"/>
      <c r="BS139" s="293">
        <v>1</v>
      </c>
      <c r="BT139" s="293"/>
      <c r="BU139" s="293"/>
      <c r="BV139" s="293"/>
      <c r="BW139" s="293"/>
      <c r="BX139" s="293"/>
      <c r="BY139" s="293"/>
      <c r="BZ139" s="293"/>
      <c r="CA139" s="293"/>
      <c r="CB139" s="293"/>
      <c r="CC139" s="293"/>
      <c r="CD139" s="293"/>
      <c r="CE139" s="293"/>
      <c r="CF139" s="293"/>
      <c r="CG139" s="293"/>
      <c r="CH139" s="293"/>
      <c r="CI139" s="293">
        <v>1</v>
      </c>
      <c r="CJ139" s="294"/>
      <c r="CK139" s="294"/>
      <c r="CL139" s="294"/>
      <c r="CM139" s="294"/>
      <c r="CN139" s="294"/>
      <c r="CO139" s="295">
        <v>1</v>
      </c>
      <c r="CP139" s="295"/>
      <c r="CQ139" s="295"/>
      <c r="CR139" s="296">
        <v>353.2</v>
      </c>
      <c r="CS139" s="297">
        <v>69.569999999999993</v>
      </c>
      <c r="CT139" s="297">
        <v>38.03</v>
      </c>
      <c r="CU139" s="297">
        <v>67.05</v>
      </c>
      <c r="CV139" s="297">
        <f t="shared" si="523"/>
        <v>17.400000000000034</v>
      </c>
      <c r="CW139" s="297">
        <f t="shared" si="523"/>
        <v>7.4700000000000131</v>
      </c>
      <c r="CX139" s="297">
        <f t="shared" si="523"/>
        <v>7.7100000000000009</v>
      </c>
      <c r="CY139" s="297">
        <f t="shared" si="523"/>
        <v>17.950000000000003</v>
      </c>
      <c r="CZ139" s="297">
        <f>SUM(CV139:CY139)</f>
        <v>50.530000000000051</v>
      </c>
      <c r="DA139" s="297">
        <f>0.32*(P139-CR139)+1.75*(Q139-CS139)+1.13*(R139-CT139)+1.28*(S139-CU139)</f>
        <v>50.328800000000044</v>
      </c>
      <c r="DB139" s="295" t="s">
        <v>1777</v>
      </c>
      <c r="DC139" s="295">
        <v>4</v>
      </c>
      <c r="DD139" s="295"/>
      <c r="DE139" s="295"/>
    </row>
    <row r="140" spans="1:109" ht="21" customHeight="1" thickBot="1">
      <c r="A140" s="299">
        <v>138</v>
      </c>
      <c r="B140" s="319" t="s">
        <v>1464</v>
      </c>
      <c r="C140" s="301" t="s">
        <v>1139</v>
      </c>
      <c r="D140" s="302" t="s">
        <v>7</v>
      </c>
      <c r="E140" s="303" t="s">
        <v>170</v>
      </c>
      <c r="F140" s="327"/>
      <c r="G140" s="328"/>
      <c r="H140" s="306" t="s">
        <v>448</v>
      </c>
      <c r="I140" s="320">
        <v>26</v>
      </c>
      <c r="J140" s="320">
        <v>34</v>
      </c>
      <c r="K140" s="320">
        <v>40</v>
      </c>
      <c r="L140" s="320">
        <v>62</v>
      </c>
      <c r="M140" s="306" t="s">
        <v>59</v>
      </c>
      <c r="N140" s="307">
        <f t="shared" si="306"/>
        <v>162</v>
      </c>
      <c r="O140" s="321">
        <v>3984</v>
      </c>
      <c r="P140" s="322">
        <v>356.3</v>
      </c>
      <c r="Q140" s="323">
        <v>78.349999999999994</v>
      </c>
      <c r="R140" s="323">
        <v>67.650000000000006</v>
      </c>
      <c r="S140" s="323">
        <v>74.41</v>
      </c>
      <c r="T140" s="323"/>
      <c r="U140" s="311">
        <v>7820</v>
      </c>
      <c r="V140" s="312">
        <f>VLOOKUP($U140,计算辅助页面!$Z$5:$AM$26,COLUMN()-20,0)</f>
        <v>12800</v>
      </c>
      <c r="W140" s="312">
        <f>VLOOKUP($U140,计算辅助页面!$Z$5:$AM$26,COLUMN()-20,0)</f>
        <v>20400</v>
      </c>
      <c r="X140" s="307">
        <f>VLOOKUP($U140,计算辅助页面!$Z$5:$AM$26,COLUMN()-20,0)</f>
        <v>30600</v>
      </c>
      <c r="Y140" s="307">
        <f>VLOOKUP($U140,计算辅助页面!$Z$5:$AM$26,COLUMN()-20,0)</f>
        <v>44200</v>
      </c>
      <c r="Z140" s="313">
        <f>VLOOKUP($U140,计算辅助页面!$Z$5:$AM$26,COLUMN()-20,0)</f>
        <v>62000</v>
      </c>
      <c r="AA140" s="307">
        <f>VLOOKUP($U140,计算辅助页面!$Z$5:$AM$26,COLUMN()-20,0)</f>
        <v>86500</v>
      </c>
      <c r="AB140" s="307">
        <f>VLOOKUP($U140,计算辅助页面!$Z$5:$AM$26,COLUMN()-20,0)</f>
        <v>121500</v>
      </c>
      <c r="AC140" s="307">
        <f>VLOOKUP($U140,计算辅助页面!$Z$5:$AM$26,COLUMN()-20,0)</f>
        <v>170000</v>
      </c>
      <c r="AD140" s="307">
        <f>VLOOKUP($U140,计算辅助页面!$Z$5:$AM$26,COLUMN()-20,0)</f>
        <v>237500</v>
      </c>
      <c r="AE140" s="307">
        <f>VLOOKUP($U140,计算辅助页面!$Z$5:$AM$26,COLUMN()-20,0)</f>
        <v>333000</v>
      </c>
      <c r="AF140" s="307">
        <f>VLOOKUP($U140,计算辅助页面!$Z$5:$AM$26,COLUMN()-20,0)</f>
        <v>466000</v>
      </c>
      <c r="AG140" s="307" t="str">
        <f>VLOOKUP($U140,计算辅助页面!$Z$5:$AM$26,COLUMN()-20,0)</f>
        <v>×</v>
      </c>
      <c r="AH140" s="304">
        <f>VLOOKUP($U140,计算辅助页面!$Z$5:$AM$26,COLUMN()-20,0)</f>
        <v>6369280</v>
      </c>
      <c r="AI140" s="314">
        <v>50000</v>
      </c>
      <c r="AJ140" s="315">
        <f>VLOOKUP(D140&amp;E140,计算辅助页面!$V$5:$Y$18,2,0)</f>
        <v>8</v>
      </c>
      <c r="AK140" s="316">
        <f t="shared" si="459"/>
        <v>100000</v>
      </c>
      <c r="AL140" s="316">
        <f>VLOOKUP(D140&amp;E140,计算辅助页面!$V$5:$Y$18,3,0)</f>
        <v>5</v>
      </c>
      <c r="AM140" s="317">
        <f t="shared" si="460"/>
        <v>300000</v>
      </c>
      <c r="AN140" s="317">
        <f>VLOOKUP(D140&amp;E140,计算辅助页面!$V$5:$Y$18,4,0)</f>
        <v>2</v>
      </c>
      <c r="AO140" s="304">
        <f t="shared" si="461"/>
        <v>6000000</v>
      </c>
      <c r="AP140" s="318">
        <f t="shared" si="462"/>
        <v>12369280</v>
      </c>
      <c r="AQ140" s="288" t="s">
        <v>565</v>
      </c>
      <c r="AR140" s="289" t="str">
        <f t="shared" si="450"/>
        <v>Reventon Roadster🔑</v>
      </c>
      <c r="AS140" s="290" t="s">
        <v>1131</v>
      </c>
      <c r="AT140" s="291" t="s">
        <v>1140</v>
      </c>
      <c r="AU140" s="328" t="s">
        <v>703</v>
      </c>
      <c r="AW140" s="292">
        <v>371</v>
      </c>
      <c r="AY140" s="292">
        <v>489</v>
      </c>
      <c r="AZ140" s="292" t="s">
        <v>1065</v>
      </c>
      <c r="BA140" s="477">
        <f>BF140-O140</f>
        <v>151</v>
      </c>
      <c r="BB140" s="476">
        <f>BK140</f>
        <v>1.6999999999999886</v>
      </c>
      <c r="BC140" s="472">
        <f t="shared" ref="BC140" si="536">BL140</f>
        <v>0.95000000000000284</v>
      </c>
      <c r="BD140" s="472">
        <f t="shared" ref="BD140" si="537">BM140</f>
        <v>1.75</v>
      </c>
      <c r="BE140" s="472">
        <f t="shared" ref="BE140" si="538">BN140</f>
        <v>1.9900000000000091</v>
      </c>
      <c r="BF140" s="474">
        <v>4135</v>
      </c>
      <c r="BG140" s="476">
        <v>358</v>
      </c>
      <c r="BH140" s="480">
        <v>79.3</v>
      </c>
      <c r="BI140" s="480">
        <v>69.400000000000006</v>
      </c>
      <c r="BJ140" s="480">
        <v>76.400000000000006</v>
      </c>
      <c r="BK140" s="473">
        <f t="shared" si="294"/>
        <v>1.6999999999999886</v>
      </c>
      <c r="BL140" s="473">
        <f t="shared" si="295"/>
        <v>0.95000000000000284</v>
      </c>
      <c r="BM140" s="473">
        <f t="shared" si="296"/>
        <v>1.75</v>
      </c>
      <c r="BN140" s="473">
        <f t="shared" si="297"/>
        <v>1.9900000000000091</v>
      </c>
      <c r="BO140" s="483">
        <v>6</v>
      </c>
      <c r="BP140" s="293"/>
      <c r="BQ140" s="293"/>
      <c r="BR140" s="293"/>
      <c r="BS140" s="293"/>
      <c r="BT140" s="293"/>
      <c r="BU140" s="293"/>
      <c r="BV140" s="293"/>
      <c r="BW140" s="293"/>
      <c r="BX140" s="293"/>
      <c r="BY140" s="293"/>
      <c r="BZ140" s="293"/>
      <c r="CA140" s="293">
        <v>1</v>
      </c>
      <c r="CB140" s="293"/>
      <c r="CC140" s="293">
        <v>1</v>
      </c>
      <c r="CD140" s="293">
        <v>1</v>
      </c>
      <c r="CE140" s="293"/>
      <c r="CF140" s="293"/>
      <c r="CG140" s="293" t="s">
        <v>1150</v>
      </c>
      <c r="CH140" s="293"/>
      <c r="CI140" s="293"/>
      <c r="CJ140" s="294" t="s">
        <v>1147</v>
      </c>
      <c r="CK140" s="294"/>
      <c r="CL140" s="294"/>
      <c r="CM140" s="294"/>
      <c r="CN140" s="294"/>
      <c r="CO140" s="295"/>
      <c r="CP140" s="295"/>
      <c r="CQ140" s="295"/>
      <c r="CR140" s="296"/>
      <c r="CS140" s="297"/>
      <c r="CT140" s="297"/>
      <c r="CU140" s="297"/>
      <c r="CV140" s="297"/>
      <c r="CW140" s="297"/>
      <c r="CX140" s="297"/>
      <c r="CY140" s="297"/>
      <c r="CZ140" s="297"/>
      <c r="DA140" s="297"/>
      <c r="DB140" s="295" t="s">
        <v>1777</v>
      </c>
      <c r="DC140" s="295">
        <v>3</v>
      </c>
      <c r="DD140" s="295"/>
      <c r="DE140" s="295"/>
    </row>
    <row r="141" spans="1:109" ht="21" customHeight="1">
      <c r="A141" s="268">
        <v>139</v>
      </c>
      <c r="B141" s="319" t="s">
        <v>692</v>
      </c>
      <c r="C141" s="301" t="s">
        <v>758</v>
      </c>
      <c r="D141" s="302" t="s">
        <v>7</v>
      </c>
      <c r="E141" s="303" t="s">
        <v>170</v>
      </c>
      <c r="F141" s="304">
        <f>9-LEN(E141)-LEN(SUBSTITUTE(E141,"★",""))</f>
        <v>4</v>
      </c>
      <c r="G141" s="305" t="s">
        <v>167</v>
      </c>
      <c r="H141" s="306">
        <v>45</v>
      </c>
      <c r="I141" s="306">
        <v>17</v>
      </c>
      <c r="J141" s="306">
        <v>23</v>
      </c>
      <c r="K141" s="306">
        <v>32</v>
      </c>
      <c r="L141" s="306">
        <v>45</v>
      </c>
      <c r="M141" s="306" t="s">
        <v>59</v>
      </c>
      <c r="N141" s="307">
        <f t="shared" si="306"/>
        <v>162</v>
      </c>
      <c r="O141" s="321">
        <v>4009</v>
      </c>
      <c r="P141" s="322">
        <v>364.8</v>
      </c>
      <c r="Q141" s="323">
        <v>75.290000000000006</v>
      </c>
      <c r="R141" s="323">
        <v>64.95</v>
      </c>
      <c r="S141" s="323">
        <v>72.260000000000005</v>
      </c>
      <c r="T141" s="323">
        <v>7.37</v>
      </c>
      <c r="U141" s="311">
        <v>7820</v>
      </c>
      <c r="V141" s="312">
        <f>VLOOKUP($U141,计算辅助页面!$Z$5:$AM$26,COLUMN()-20,0)</f>
        <v>12800</v>
      </c>
      <c r="W141" s="312">
        <f>VLOOKUP($U141,计算辅助页面!$Z$5:$AM$26,COLUMN()-20,0)</f>
        <v>20400</v>
      </c>
      <c r="X141" s="307">
        <f>VLOOKUP($U141,计算辅助页面!$Z$5:$AM$26,COLUMN()-20,0)</f>
        <v>30600</v>
      </c>
      <c r="Y141" s="307">
        <f>VLOOKUP($U141,计算辅助页面!$Z$5:$AM$26,COLUMN()-20,0)</f>
        <v>44200</v>
      </c>
      <c r="Z141" s="313">
        <f>VLOOKUP($U141,计算辅助页面!$Z$5:$AM$26,COLUMN()-20,0)</f>
        <v>62000</v>
      </c>
      <c r="AA141" s="307">
        <f>VLOOKUP($U141,计算辅助页面!$Z$5:$AM$26,COLUMN()-20,0)</f>
        <v>86500</v>
      </c>
      <c r="AB141" s="307">
        <f>VLOOKUP($U141,计算辅助页面!$Z$5:$AM$26,COLUMN()-20,0)</f>
        <v>121500</v>
      </c>
      <c r="AC141" s="307">
        <f>VLOOKUP($U141,计算辅助页面!$Z$5:$AM$26,COLUMN()-20,0)</f>
        <v>170000</v>
      </c>
      <c r="AD141" s="307">
        <f>VLOOKUP($U141,计算辅助页面!$Z$5:$AM$26,COLUMN()-20,0)</f>
        <v>237500</v>
      </c>
      <c r="AE141" s="307">
        <f>VLOOKUP($U141,计算辅助页面!$Z$5:$AM$26,COLUMN()-20,0)</f>
        <v>333000</v>
      </c>
      <c r="AF141" s="307">
        <f>VLOOKUP($U141,计算辅助页面!$Z$5:$AM$26,COLUMN()-20,0)</f>
        <v>466000</v>
      </c>
      <c r="AG141" s="307" t="str">
        <f>VLOOKUP($U141,计算辅助页面!$Z$5:$AM$26,COLUMN()-20,0)</f>
        <v>×</v>
      </c>
      <c r="AH141" s="304">
        <f>VLOOKUP($U141,计算辅助页面!$Z$5:$AM$26,COLUMN()-20,0)</f>
        <v>6369280</v>
      </c>
      <c r="AI141" s="314">
        <v>50000</v>
      </c>
      <c r="AJ141" s="315">
        <f>VLOOKUP(D141&amp;E141,计算辅助页面!$V$5:$Y$18,2,0)</f>
        <v>8</v>
      </c>
      <c r="AK141" s="316">
        <f t="shared" si="459"/>
        <v>100000</v>
      </c>
      <c r="AL141" s="316">
        <f>VLOOKUP(D141&amp;E141,计算辅助页面!$V$5:$Y$18,3,0)</f>
        <v>5</v>
      </c>
      <c r="AM141" s="317">
        <f t="shared" si="460"/>
        <v>300000</v>
      </c>
      <c r="AN141" s="317">
        <f>VLOOKUP(D141&amp;E141,计算辅助页面!$V$5:$Y$18,4,0)</f>
        <v>2</v>
      </c>
      <c r="AO141" s="304">
        <f t="shared" si="461"/>
        <v>6000000</v>
      </c>
      <c r="AP141" s="318">
        <f t="shared" si="462"/>
        <v>12369280</v>
      </c>
      <c r="AQ141" s="288" t="s">
        <v>567</v>
      </c>
      <c r="AR141" s="289" t="str">
        <f t="shared" si="450"/>
        <v>Enzo Ferrari</v>
      </c>
      <c r="AS141" s="290" t="s">
        <v>695</v>
      </c>
      <c r="AT141" s="291" t="s">
        <v>698</v>
      </c>
      <c r="AU141" s="328" t="s">
        <v>703</v>
      </c>
      <c r="AV141" s="292">
        <v>48</v>
      </c>
      <c r="AW141" s="292">
        <v>379</v>
      </c>
      <c r="AY141" s="292">
        <v>503</v>
      </c>
      <c r="AZ141" s="292" t="s">
        <v>1059</v>
      </c>
      <c r="BA141" s="481">
        <v>152</v>
      </c>
      <c r="BB141" s="476">
        <v>1.6</v>
      </c>
      <c r="BC141" s="472">
        <v>0.86</v>
      </c>
      <c r="BD141" s="472">
        <v>1.67</v>
      </c>
      <c r="BE141" s="472">
        <v>1.21</v>
      </c>
      <c r="BF141" s="474">
        <f>BA141+O141</f>
        <v>4161</v>
      </c>
      <c r="BG141" s="476">
        <f t="shared" ref="BG141" si="539">BB141+P141</f>
        <v>366.40000000000003</v>
      </c>
      <c r="BH141" s="480">
        <f t="shared" ref="BH141" si="540">BC141+Q141</f>
        <v>76.150000000000006</v>
      </c>
      <c r="BI141" s="480">
        <f t="shared" ref="BI141" si="541">BD141+R141</f>
        <v>66.62</v>
      </c>
      <c r="BJ141" s="480">
        <f t="shared" ref="BJ141" si="542">BE141+S141</f>
        <v>73.47</v>
      </c>
      <c r="BK141" s="473">
        <f t="shared" si="294"/>
        <v>1.6000000000000227</v>
      </c>
      <c r="BL141" s="473">
        <f t="shared" si="295"/>
        <v>0.85999999999999943</v>
      </c>
      <c r="BM141" s="473">
        <f t="shared" si="296"/>
        <v>1.6700000000000017</v>
      </c>
      <c r="BN141" s="473">
        <f t="shared" si="297"/>
        <v>1.2099999999999937</v>
      </c>
      <c r="BO141" s="483">
        <v>1</v>
      </c>
      <c r="BP141" s="293"/>
      <c r="BQ141" s="293"/>
      <c r="BR141" s="293"/>
      <c r="BS141" s="293"/>
      <c r="BT141" s="293"/>
      <c r="BU141" s="293"/>
      <c r="BV141" s="293">
        <v>1</v>
      </c>
      <c r="BW141" s="293"/>
      <c r="BX141" s="293"/>
      <c r="BY141" s="293"/>
      <c r="BZ141" s="293"/>
      <c r="CA141" s="293"/>
      <c r="CB141" s="293"/>
      <c r="CC141" s="293"/>
      <c r="CD141" s="293">
        <v>1</v>
      </c>
      <c r="CE141" s="293"/>
      <c r="CF141" s="293"/>
      <c r="CG141" s="293"/>
      <c r="CH141" s="293"/>
      <c r="CI141" s="293"/>
      <c r="CJ141" s="294" t="s">
        <v>1465</v>
      </c>
      <c r="CK141" s="294"/>
      <c r="CL141" s="294"/>
      <c r="CM141" s="294"/>
      <c r="CN141" s="294"/>
      <c r="CP141" s="295">
        <v>1</v>
      </c>
      <c r="CQ141" s="295"/>
      <c r="CR141" s="296">
        <v>350</v>
      </c>
      <c r="CS141" s="297">
        <v>67.150000000000006</v>
      </c>
      <c r="CT141" s="297">
        <v>49.16</v>
      </c>
      <c r="CU141" s="297">
        <v>60.88</v>
      </c>
      <c r="CV141" s="297">
        <f>P141-CR141</f>
        <v>14.800000000000011</v>
      </c>
      <c r="CW141" s="297">
        <f>Q141-CS141</f>
        <v>8.14</v>
      </c>
      <c r="CX141" s="297">
        <f>R141-CT141</f>
        <v>15.790000000000006</v>
      </c>
      <c r="CY141" s="297">
        <f>S141-CU141</f>
        <v>11.380000000000003</v>
      </c>
      <c r="CZ141" s="297">
        <f>SUM(CV141:CY141)</f>
        <v>50.110000000000021</v>
      </c>
      <c r="DA141" s="297">
        <f>0.32*(P141-CR141)+1.75*(Q141-CS141)+1.13*(R141-CT141)+1.28*(S141-CU141)</f>
        <v>51.390100000000011</v>
      </c>
      <c r="DB141" s="295"/>
      <c r="DC141" s="295"/>
      <c r="DD141" s="295"/>
      <c r="DE141" s="295"/>
    </row>
    <row r="142" spans="1:109" ht="21" customHeight="1" thickBot="1">
      <c r="A142" s="299">
        <v>140</v>
      </c>
      <c r="B142" s="319" t="s">
        <v>1087</v>
      </c>
      <c r="C142" s="301" t="s">
        <v>1088</v>
      </c>
      <c r="D142" s="302" t="s">
        <v>7</v>
      </c>
      <c r="E142" s="303" t="s">
        <v>170</v>
      </c>
      <c r="F142" s="327"/>
      <c r="G142" s="328"/>
      <c r="H142" s="306">
        <v>45</v>
      </c>
      <c r="I142" s="306">
        <v>17</v>
      </c>
      <c r="J142" s="306">
        <v>23</v>
      </c>
      <c r="K142" s="306">
        <v>32</v>
      </c>
      <c r="L142" s="306">
        <v>45</v>
      </c>
      <c r="M142" s="306" t="s">
        <v>59</v>
      </c>
      <c r="N142" s="307">
        <f t="shared" si="306"/>
        <v>162</v>
      </c>
      <c r="O142" s="321">
        <v>4022</v>
      </c>
      <c r="P142" s="322">
        <v>363.5</v>
      </c>
      <c r="Q142" s="323">
        <v>79.34</v>
      </c>
      <c r="R142" s="323">
        <v>68.7</v>
      </c>
      <c r="S142" s="323">
        <v>56.61</v>
      </c>
      <c r="T142" s="323">
        <v>5.4</v>
      </c>
      <c r="U142" s="311">
        <v>7820</v>
      </c>
      <c r="V142" s="312">
        <f>VLOOKUP($U142,计算辅助页面!$Z$5:$AM$26,COLUMN()-20,0)</f>
        <v>12800</v>
      </c>
      <c r="W142" s="312">
        <f>VLOOKUP($U142,计算辅助页面!$Z$5:$AM$26,COLUMN()-20,0)</f>
        <v>20400</v>
      </c>
      <c r="X142" s="307">
        <f>VLOOKUP($U142,计算辅助页面!$Z$5:$AM$26,COLUMN()-20,0)</f>
        <v>30600</v>
      </c>
      <c r="Y142" s="307">
        <f>VLOOKUP($U142,计算辅助页面!$Z$5:$AM$26,COLUMN()-20,0)</f>
        <v>44200</v>
      </c>
      <c r="Z142" s="313">
        <f>VLOOKUP($U142,计算辅助页面!$Z$5:$AM$26,COLUMN()-20,0)</f>
        <v>62000</v>
      </c>
      <c r="AA142" s="307">
        <f>VLOOKUP($U142,计算辅助页面!$Z$5:$AM$26,COLUMN()-20,0)</f>
        <v>86500</v>
      </c>
      <c r="AB142" s="307">
        <f>VLOOKUP($U142,计算辅助页面!$Z$5:$AM$26,COLUMN()-20,0)</f>
        <v>121500</v>
      </c>
      <c r="AC142" s="307">
        <f>VLOOKUP($U142,计算辅助页面!$Z$5:$AM$26,COLUMN()-20,0)</f>
        <v>170000</v>
      </c>
      <c r="AD142" s="307">
        <f>VLOOKUP($U142,计算辅助页面!$Z$5:$AM$26,COLUMN()-20,0)</f>
        <v>237500</v>
      </c>
      <c r="AE142" s="307">
        <f>VLOOKUP($U142,计算辅助页面!$Z$5:$AM$26,COLUMN()-20,0)</f>
        <v>333000</v>
      </c>
      <c r="AF142" s="307">
        <f>VLOOKUP($U142,计算辅助页面!$Z$5:$AM$26,COLUMN()-20,0)</f>
        <v>466000</v>
      </c>
      <c r="AG142" s="307" t="str">
        <f>VLOOKUP($U142,计算辅助页面!$Z$5:$AM$26,COLUMN()-20,0)</f>
        <v>×</v>
      </c>
      <c r="AH142" s="304">
        <f>VLOOKUP($U142,计算辅助页面!$Z$5:$AM$26,COLUMN()-20,0)</f>
        <v>6369280</v>
      </c>
      <c r="AI142" s="314">
        <v>50000</v>
      </c>
      <c r="AJ142" s="315">
        <f>VLOOKUP(D142&amp;E142,计算辅助页面!$V$5:$Y$18,2,0)</f>
        <v>8</v>
      </c>
      <c r="AK142" s="316">
        <f t="shared" si="459"/>
        <v>100000</v>
      </c>
      <c r="AL142" s="316">
        <f>VLOOKUP(D142&amp;E142,计算辅助页面!$V$5:$Y$18,3,0)</f>
        <v>5</v>
      </c>
      <c r="AM142" s="317">
        <f t="shared" si="460"/>
        <v>300000</v>
      </c>
      <c r="AN142" s="317">
        <f>VLOOKUP(D142&amp;E142,计算辅助页面!$V$5:$Y$18,4,0)</f>
        <v>2</v>
      </c>
      <c r="AO142" s="304">
        <f t="shared" si="461"/>
        <v>6000000</v>
      </c>
      <c r="AP142" s="318">
        <f t="shared" si="462"/>
        <v>12369280</v>
      </c>
      <c r="AQ142" s="288" t="s">
        <v>566</v>
      </c>
      <c r="AR142" s="289" t="str">
        <f t="shared" si="450"/>
        <v>One77</v>
      </c>
      <c r="AS142" s="290" t="s">
        <v>1082</v>
      </c>
      <c r="AT142" s="291" t="s">
        <v>1089</v>
      </c>
      <c r="AU142" s="328" t="s">
        <v>703</v>
      </c>
      <c r="AV142" s="292">
        <v>29</v>
      </c>
      <c r="AW142" s="292">
        <v>378</v>
      </c>
      <c r="AY142" s="292">
        <v>501</v>
      </c>
      <c r="AZ142" s="292" t="s">
        <v>1059</v>
      </c>
      <c r="BA142" s="481">
        <v>152</v>
      </c>
      <c r="BB142" s="476">
        <v>1</v>
      </c>
      <c r="BC142" s="472">
        <v>0.86</v>
      </c>
      <c r="BD142" s="472">
        <v>1.61</v>
      </c>
      <c r="BE142" s="472">
        <v>1.89</v>
      </c>
      <c r="BF142" s="474">
        <f>BA142+O142</f>
        <v>4174</v>
      </c>
      <c r="BG142" s="476">
        <f t="shared" ref="BG142" si="543">BB142+P142</f>
        <v>364.5</v>
      </c>
      <c r="BH142" s="480">
        <f t="shared" ref="BH142" si="544">BC142+Q142</f>
        <v>80.2</v>
      </c>
      <c r="BI142" s="480">
        <f t="shared" ref="BI142" si="545">BD142+R142</f>
        <v>70.31</v>
      </c>
      <c r="BJ142" s="480">
        <f t="shared" ref="BJ142" si="546">BE142+S142</f>
        <v>58.5</v>
      </c>
      <c r="BK142" s="473">
        <f t="shared" si="294"/>
        <v>1</v>
      </c>
      <c r="BL142" s="473">
        <f t="shared" si="295"/>
        <v>0.85999999999999943</v>
      </c>
      <c r="BM142" s="473">
        <f t="shared" si="296"/>
        <v>1.6099999999999994</v>
      </c>
      <c r="BN142" s="473">
        <f t="shared" si="297"/>
        <v>1.8900000000000006</v>
      </c>
      <c r="BO142" s="483">
        <v>1</v>
      </c>
      <c r="BP142" s="293"/>
      <c r="BQ142" s="293"/>
      <c r="BR142" s="293"/>
      <c r="BS142" s="293"/>
      <c r="BT142" s="293"/>
      <c r="BU142" s="293"/>
      <c r="BV142" s="293">
        <v>1</v>
      </c>
      <c r="BW142" s="293"/>
      <c r="BX142" s="293"/>
      <c r="BY142" s="293"/>
      <c r="BZ142" s="293"/>
      <c r="CA142" s="293"/>
      <c r="CB142" s="293"/>
      <c r="CC142" s="293"/>
      <c r="CD142" s="293"/>
      <c r="CE142" s="293"/>
      <c r="CF142" s="293"/>
      <c r="CG142" s="293"/>
      <c r="CH142" s="293"/>
      <c r="CI142" s="293"/>
      <c r="CJ142" s="294" t="s">
        <v>1127</v>
      </c>
      <c r="CK142" s="294"/>
      <c r="CL142" s="294"/>
      <c r="CM142" s="294"/>
      <c r="CN142" s="294"/>
      <c r="CP142" s="295"/>
      <c r="CQ142" s="295"/>
      <c r="CR142" s="296"/>
      <c r="CS142" s="297"/>
      <c r="CT142" s="297"/>
      <c r="CU142" s="297"/>
      <c r="CV142" s="297"/>
      <c r="CW142" s="297"/>
      <c r="CX142" s="297"/>
      <c r="CY142" s="297"/>
      <c r="CZ142" s="297"/>
      <c r="DA142" s="297"/>
      <c r="DB142" s="295" t="s">
        <v>1777</v>
      </c>
      <c r="DC142" s="295">
        <v>3</v>
      </c>
      <c r="DD142" s="295"/>
      <c r="DE142" s="295"/>
    </row>
    <row r="143" spans="1:109" ht="21" customHeight="1">
      <c r="A143" s="268">
        <v>141</v>
      </c>
      <c r="B143" s="319" t="s">
        <v>1914</v>
      </c>
      <c r="C143" s="301" t="s">
        <v>1763</v>
      </c>
      <c r="D143" s="302" t="s">
        <v>177</v>
      </c>
      <c r="E143" s="303" t="s">
        <v>78</v>
      </c>
      <c r="F143" s="327"/>
      <c r="G143" s="328"/>
      <c r="H143" s="320">
        <v>45</v>
      </c>
      <c r="I143" s="306">
        <v>17</v>
      </c>
      <c r="J143" s="306">
        <v>23</v>
      </c>
      <c r="K143" s="306">
        <v>32</v>
      </c>
      <c r="L143" s="306">
        <v>45</v>
      </c>
      <c r="M143" s="306" t="s">
        <v>59</v>
      </c>
      <c r="N143" s="307">
        <f t="shared" ref="N143" si="547">IF(COUNTBLANK(H143:M143),"",SUM(H143:M143))</f>
        <v>162</v>
      </c>
      <c r="O143" s="321">
        <v>4034</v>
      </c>
      <c r="P143" s="322">
        <v>361</v>
      </c>
      <c r="Q143" s="323">
        <v>85.12</v>
      </c>
      <c r="R143" s="323">
        <v>80.430000000000007</v>
      </c>
      <c r="S143" s="323">
        <v>77.790000000000006</v>
      </c>
      <c r="T143" s="323"/>
      <c r="U143" s="324"/>
      <c r="V143" s="325"/>
      <c r="W143" s="325"/>
      <c r="X143" s="333"/>
      <c r="Y143" s="333"/>
      <c r="Z143" s="420"/>
      <c r="AA143" s="333"/>
      <c r="AB143" s="333"/>
      <c r="AC143" s="333"/>
      <c r="AD143" s="333"/>
      <c r="AE143" s="333"/>
      <c r="AF143" s="333"/>
      <c r="AG143" s="333"/>
      <c r="AH143" s="327"/>
      <c r="AI143" s="326"/>
      <c r="AJ143" s="429"/>
      <c r="AK143" s="336"/>
      <c r="AL143" s="336"/>
      <c r="AM143" s="337"/>
      <c r="AN143" s="337"/>
      <c r="AO143" s="327"/>
      <c r="AP143" s="318"/>
      <c r="AQ143" s="288" t="s">
        <v>561</v>
      </c>
      <c r="AR143" s="289" t="str">
        <f>TRIM(RIGHT(B143,LEN(B143)-LEN(AQ143)-1))</f>
        <v>911 GTS Security</v>
      </c>
      <c r="AS143" s="290" t="s">
        <v>1716</v>
      </c>
      <c r="AT143" s="291" t="s">
        <v>1764</v>
      </c>
      <c r="AU143" s="328" t="s">
        <v>703</v>
      </c>
      <c r="AW143" s="292">
        <v>376</v>
      </c>
      <c r="AY143" s="292">
        <v>499</v>
      </c>
      <c r="AZ143" s="292" t="s">
        <v>1466</v>
      </c>
      <c r="BP143" s="293"/>
      <c r="BQ143" s="293"/>
      <c r="BR143" s="293"/>
      <c r="BS143" s="293"/>
      <c r="BT143" s="293"/>
      <c r="BU143" s="293"/>
      <c r="BV143" s="293"/>
      <c r="BW143" s="293"/>
      <c r="BX143" s="293"/>
      <c r="BY143" s="293"/>
      <c r="BZ143" s="293"/>
      <c r="CA143" s="293"/>
      <c r="CB143" s="293"/>
      <c r="CC143" s="293"/>
      <c r="CD143" s="293"/>
      <c r="CE143" s="293"/>
      <c r="CF143" s="293"/>
      <c r="CG143" s="293"/>
      <c r="CH143" s="293"/>
      <c r="CI143" s="293"/>
      <c r="CJ143" s="294"/>
      <c r="CK143" s="294"/>
      <c r="CL143" s="294"/>
      <c r="CM143" s="294"/>
      <c r="CN143" s="294"/>
      <c r="CO143" s="295"/>
      <c r="CP143" s="295"/>
      <c r="CQ143" s="295"/>
      <c r="CR143" s="296"/>
      <c r="CS143" s="297"/>
      <c r="CT143" s="297"/>
      <c r="CU143" s="297"/>
      <c r="CV143" s="297"/>
      <c r="CW143" s="297"/>
      <c r="CX143" s="297"/>
      <c r="CY143" s="297"/>
      <c r="CZ143" s="297"/>
      <c r="DA143" s="297"/>
      <c r="DB143" s="295"/>
      <c r="DC143" s="295"/>
      <c r="DD143" s="295"/>
      <c r="DE143" s="295"/>
    </row>
    <row r="144" spans="1:109" ht="21" customHeight="1" thickBot="1">
      <c r="A144" s="299">
        <v>142</v>
      </c>
      <c r="B144" s="300" t="s">
        <v>179</v>
      </c>
      <c r="C144" s="301" t="s">
        <v>759</v>
      </c>
      <c r="D144" s="302" t="s">
        <v>177</v>
      </c>
      <c r="E144" s="303" t="s">
        <v>78</v>
      </c>
      <c r="F144" s="304">
        <f>9-LEN(E144)-LEN(SUBSTITUTE(E144,"★",""))</f>
        <v>4</v>
      </c>
      <c r="G144" s="305" t="s">
        <v>167</v>
      </c>
      <c r="H144" s="306">
        <v>30</v>
      </c>
      <c r="I144" s="306">
        <v>9</v>
      </c>
      <c r="J144" s="306">
        <v>13</v>
      </c>
      <c r="K144" s="306">
        <v>21</v>
      </c>
      <c r="L144" s="306">
        <v>32</v>
      </c>
      <c r="M144" s="306" t="s">
        <v>59</v>
      </c>
      <c r="N144" s="307">
        <f t="shared" si="306"/>
        <v>105</v>
      </c>
      <c r="O144" s="308">
        <v>4047</v>
      </c>
      <c r="P144" s="309">
        <v>374.1</v>
      </c>
      <c r="Q144" s="310">
        <v>80.319999999999993</v>
      </c>
      <c r="R144" s="310">
        <v>58.13</v>
      </c>
      <c r="S144" s="310">
        <v>60.57</v>
      </c>
      <c r="T144" s="310">
        <v>5.8160000000000007</v>
      </c>
      <c r="U144" s="311">
        <v>7820</v>
      </c>
      <c r="V144" s="312">
        <f>VLOOKUP($U144,计算辅助页面!$Z$5:$AM$26,COLUMN()-20,0)</f>
        <v>12800</v>
      </c>
      <c r="W144" s="312">
        <f>VLOOKUP($U144,计算辅助页面!$Z$5:$AM$26,COLUMN()-20,0)</f>
        <v>20400</v>
      </c>
      <c r="X144" s="307">
        <f>VLOOKUP($U144,计算辅助页面!$Z$5:$AM$26,COLUMN()-20,0)</f>
        <v>30600</v>
      </c>
      <c r="Y144" s="307">
        <f>VLOOKUP($U144,计算辅助页面!$Z$5:$AM$26,COLUMN()-20,0)</f>
        <v>44200</v>
      </c>
      <c r="Z144" s="313">
        <f>VLOOKUP($U144,计算辅助页面!$Z$5:$AM$26,COLUMN()-20,0)</f>
        <v>62000</v>
      </c>
      <c r="AA144" s="307">
        <f>VLOOKUP($U144,计算辅助页面!$Z$5:$AM$26,COLUMN()-20,0)</f>
        <v>86500</v>
      </c>
      <c r="AB144" s="307">
        <f>VLOOKUP($U144,计算辅助页面!$Z$5:$AM$26,COLUMN()-20,0)</f>
        <v>121500</v>
      </c>
      <c r="AC144" s="307">
        <f>VLOOKUP($U144,计算辅助页面!$Z$5:$AM$26,COLUMN()-20,0)</f>
        <v>170000</v>
      </c>
      <c r="AD144" s="307">
        <f>VLOOKUP($U144,计算辅助页面!$Z$5:$AM$26,COLUMN()-20,0)</f>
        <v>237500</v>
      </c>
      <c r="AE144" s="307">
        <f>VLOOKUP($U144,计算辅助页面!$Z$5:$AM$26,COLUMN()-20,0)</f>
        <v>333000</v>
      </c>
      <c r="AF144" s="307">
        <f>VLOOKUP($U144,计算辅助页面!$Z$5:$AM$26,COLUMN()-20,0)</f>
        <v>466000</v>
      </c>
      <c r="AG144" s="307" t="str">
        <f>VLOOKUP($U144,计算辅助页面!$Z$5:$AM$26,COLUMN()-20,0)</f>
        <v>×</v>
      </c>
      <c r="AH144" s="304">
        <f>VLOOKUP($U144,计算辅助页面!$Z$5:$AM$26,COLUMN()-20,0)</f>
        <v>6369280</v>
      </c>
      <c r="AI144" s="314">
        <v>50000</v>
      </c>
      <c r="AJ144" s="315">
        <f>VLOOKUP(D144&amp;E144,计算辅助页面!$V$5:$Y$18,2,0)</f>
        <v>8</v>
      </c>
      <c r="AK144" s="316">
        <f t="shared" si="459"/>
        <v>100000</v>
      </c>
      <c r="AL144" s="316">
        <f>VLOOKUP(D144&amp;E144,计算辅助页面!$V$5:$Y$18,3,0)</f>
        <v>5</v>
      </c>
      <c r="AM144" s="317">
        <f t="shared" si="460"/>
        <v>300000</v>
      </c>
      <c r="AN144" s="317">
        <f>VLOOKUP(D144&amp;E144,计算辅助页面!$V$5:$Y$18,4,0)</f>
        <v>2</v>
      </c>
      <c r="AO144" s="304">
        <f t="shared" si="461"/>
        <v>6000000</v>
      </c>
      <c r="AP144" s="318">
        <f t="shared" si="462"/>
        <v>12369280</v>
      </c>
      <c r="AQ144" s="288" t="s">
        <v>713</v>
      </c>
      <c r="AR144" s="289" t="str">
        <f t="shared" si="450"/>
        <v>N</v>
      </c>
      <c r="AS144" s="290" t="s">
        <v>919</v>
      </c>
      <c r="AT144" s="291" t="s">
        <v>667</v>
      </c>
      <c r="AU144" s="328" t="s">
        <v>703</v>
      </c>
      <c r="AV144" s="292">
        <v>14</v>
      </c>
      <c r="AW144" s="292">
        <v>389</v>
      </c>
      <c r="AY144" s="292">
        <v>520</v>
      </c>
      <c r="AZ144" s="292" t="s">
        <v>1462</v>
      </c>
      <c r="BA144" s="477">
        <v>153</v>
      </c>
      <c r="BB144" s="476">
        <v>1.5</v>
      </c>
      <c r="BC144" s="472">
        <v>0.78</v>
      </c>
      <c r="BD144" s="472">
        <v>1.67</v>
      </c>
      <c r="BE144" s="472">
        <v>1.38</v>
      </c>
      <c r="BF144" s="474">
        <f>BA144+O144</f>
        <v>4200</v>
      </c>
      <c r="BG144" s="476">
        <f t="shared" ref="BG144:BG145" si="548">BB144+P144</f>
        <v>375.6</v>
      </c>
      <c r="BH144" s="480">
        <f t="shared" ref="BH144:BH145" si="549">BC144+Q144</f>
        <v>81.099999999999994</v>
      </c>
      <c r="BI144" s="480">
        <f t="shared" ref="BI144:BI145" si="550">BD144+R144</f>
        <v>59.800000000000004</v>
      </c>
      <c r="BJ144" s="480">
        <f t="shared" ref="BJ144:BJ145" si="551">BE144+S144</f>
        <v>61.95</v>
      </c>
      <c r="BK144" s="473">
        <f t="shared" si="294"/>
        <v>1.5</v>
      </c>
      <c r="BL144" s="473">
        <f t="shared" si="295"/>
        <v>0.78000000000000114</v>
      </c>
      <c r="BM144" s="473">
        <f t="shared" si="296"/>
        <v>1.6700000000000017</v>
      </c>
      <c r="BN144" s="473">
        <f t="shared" si="297"/>
        <v>1.3800000000000026</v>
      </c>
      <c r="BO144" s="483">
        <v>8</v>
      </c>
      <c r="BP144" s="293"/>
      <c r="BQ144" s="293"/>
      <c r="BR144" s="293"/>
      <c r="BS144" s="293">
        <v>1</v>
      </c>
      <c r="BT144" s="293"/>
      <c r="BU144" s="293">
        <v>1</v>
      </c>
      <c r="BV144" s="293"/>
      <c r="BW144" s="293"/>
      <c r="BX144" s="293"/>
      <c r="BY144" s="293"/>
      <c r="BZ144" s="293"/>
      <c r="CA144" s="293"/>
      <c r="CB144" s="293"/>
      <c r="CC144" s="293"/>
      <c r="CD144" s="293"/>
      <c r="CE144" s="293"/>
      <c r="CF144" s="293"/>
      <c r="CG144" s="293"/>
      <c r="CH144" s="293"/>
      <c r="CI144" s="293">
        <v>1</v>
      </c>
      <c r="CJ144" s="294" t="s">
        <v>1463</v>
      </c>
      <c r="CK144" s="294"/>
      <c r="CL144" s="294"/>
      <c r="CM144" s="294"/>
      <c r="CN144" s="294"/>
      <c r="CO144" s="295"/>
      <c r="CP144" s="295"/>
      <c r="CQ144" s="295"/>
      <c r="CR144" s="296">
        <v>360</v>
      </c>
      <c r="CS144" s="297">
        <v>73</v>
      </c>
      <c r="CT144" s="297">
        <v>42.36</v>
      </c>
      <c r="CU144" s="297">
        <v>47.57</v>
      </c>
      <c r="CV144" s="297">
        <f t="shared" ref="CV144:CY147" si="552">P144-CR144</f>
        <v>14.100000000000023</v>
      </c>
      <c r="CW144" s="297">
        <f t="shared" si="552"/>
        <v>7.3199999999999932</v>
      </c>
      <c r="CX144" s="297">
        <f t="shared" si="552"/>
        <v>15.770000000000003</v>
      </c>
      <c r="CY144" s="297">
        <f t="shared" si="552"/>
        <v>13</v>
      </c>
      <c r="CZ144" s="297">
        <f>SUM(CV144:CY144)</f>
        <v>50.190000000000019</v>
      </c>
      <c r="DA144" s="297">
        <f>0.32*(P144-CR144)+1.75*(Q144-CS144)+1.13*(R144-CT144)+1.28*(S144-CU144)</f>
        <v>51.7821</v>
      </c>
      <c r="DB144" s="295" t="s">
        <v>1777</v>
      </c>
      <c r="DC144" s="295">
        <v>3</v>
      </c>
      <c r="DD144" s="295"/>
      <c r="DE144" s="295"/>
    </row>
    <row r="145" spans="1:109" ht="21" customHeight="1">
      <c r="A145" s="268">
        <v>143</v>
      </c>
      <c r="B145" s="300" t="s">
        <v>182</v>
      </c>
      <c r="C145" s="301" t="s">
        <v>760</v>
      </c>
      <c r="D145" s="302" t="s">
        <v>177</v>
      </c>
      <c r="E145" s="303" t="s">
        <v>78</v>
      </c>
      <c r="F145" s="304">
        <f>9-LEN(E145)-LEN(SUBSTITUTE(E145,"★",""))</f>
        <v>4</v>
      </c>
      <c r="G145" s="305" t="s">
        <v>167</v>
      </c>
      <c r="H145" s="306">
        <v>45</v>
      </c>
      <c r="I145" s="306">
        <v>17</v>
      </c>
      <c r="J145" s="306">
        <v>23</v>
      </c>
      <c r="K145" s="306">
        <v>32</v>
      </c>
      <c r="L145" s="306">
        <v>45</v>
      </c>
      <c r="M145" s="306" t="s">
        <v>59</v>
      </c>
      <c r="N145" s="307">
        <f t="shared" si="306"/>
        <v>162</v>
      </c>
      <c r="O145" s="308">
        <v>4058</v>
      </c>
      <c r="P145" s="309">
        <v>353.3</v>
      </c>
      <c r="Q145" s="310">
        <v>78.180000000000007</v>
      </c>
      <c r="R145" s="310">
        <v>66.599999999999994</v>
      </c>
      <c r="S145" s="310">
        <v>79.540000000000006</v>
      </c>
      <c r="T145" s="310">
        <v>9.8169999999999984</v>
      </c>
      <c r="U145" s="311">
        <v>7820</v>
      </c>
      <c r="V145" s="312">
        <f>VLOOKUP($U145,计算辅助页面!$Z$5:$AM$26,COLUMN()-20,0)</f>
        <v>12800</v>
      </c>
      <c r="W145" s="312">
        <f>VLOOKUP($U145,计算辅助页面!$Z$5:$AM$26,COLUMN()-20,0)</f>
        <v>20400</v>
      </c>
      <c r="X145" s="307">
        <f>VLOOKUP($U145,计算辅助页面!$Z$5:$AM$26,COLUMN()-20,0)</f>
        <v>30600</v>
      </c>
      <c r="Y145" s="307">
        <f>VLOOKUP($U145,计算辅助页面!$Z$5:$AM$26,COLUMN()-20,0)</f>
        <v>44200</v>
      </c>
      <c r="Z145" s="313">
        <f>VLOOKUP($U145,计算辅助页面!$Z$5:$AM$26,COLUMN()-20,0)</f>
        <v>62000</v>
      </c>
      <c r="AA145" s="307">
        <f>VLOOKUP($U145,计算辅助页面!$Z$5:$AM$26,COLUMN()-20,0)</f>
        <v>86500</v>
      </c>
      <c r="AB145" s="307">
        <f>VLOOKUP($U145,计算辅助页面!$Z$5:$AM$26,COLUMN()-20,0)</f>
        <v>121500</v>
      </c>
      <c r="AC145" s="307">
        <f>VLOOKUP($U145,计算辅助页面!$Z$5:$AM$26,COLUMN()-20,0)</f>
        <v>170000</v>
      </c>
      <c r="AD145" s="307">
        <f>VLOOKUP($U145,计算辅助页面!$Z$5:$AM$26,COLUMN()-20,0)</f>
        <v>237500</v>
      </c>
      <c r="AE145" s="307">
        <f>VLOOKUP($U145,计算辅助页面!$Z$5:$AM$26,COLUMN()-20,0)</f>
        <v>333000</v>
      </c>
      <c r="AF145" s="307">
        <f>VLOOKUP($U145,计算辅助页面!$Z$5:$AM$26,COLUMN()-20,0)</f>
        <v>466000</v>
      </c>
      <c r="AG145" s="307" t="str">
        <f>VLOOKUP($U145,计算辅助页面!$Z$5:$AM$26,COLUMN()-20,0)</f>
        <v>×</v>
      </c>
      <c r="AH145" s="304">
        <f>VLOOKUP($U145,计算辅助页面!$Z$5:$AM$26,COLUMN()-20,0)</f>
        <v>6369280</v>
      </c>
      <c r="AI145" s="314">
        <v>50000</v>
      </c>
      <c r="AJ145" s="315">
        <f>VLOOKUP(D145&amp;E145,计算辅助页面!$V$5:$Y$18,2,0)</f>
        <v>8</v>
      </c>
      <c r="AK145" s="316">
        <f t="shared" si="459"/>
        <v>100000</v>
      </c>
      <c r="AL145" s="316">
        <f>VLOOKUP(D145&amp;E145,计算辅助页面!$V$5:$Y$18,3,0)</f>
        <v>5</v>
      </c>
      <c r="AM145" s="317">
        <f t="shared" si="460"/>
        <v>300000</v>
      </c>
      <c r="AN145" s="317">
        <f>VLOOKUP(D145&amp;E145,计算辅助页面!$V$5:$Y$18,4,0)</f>
        <v>2</v>
      </c>
      <c r="AO145" s="304">
        <f t="shared" si="461"/>
        <v>6000000</v>
      </c>
      <c r="AP145" s="318">
        <f t="shared" si="462"/>
        <v>12369280</v>
      </c>
      <c r="AQ145" s="288" t="s">
        <v>564</v>
      </c>
      <c r="AR145" s="289" t="str">
        <f t="shared" si="450"/>
        <v>SLR McLaren</v>
      </c>
      <c r="AS145" s="290" t="s">
        <v>912</v>
      </c>
      <c r="AT145" s="291" t="s">
        <v>640</v>
      </c>
      <c r="AU145" s="328" t="s">
        <v>703</v>
      </c>
      <c r="AW145" s="292">
        <v>367</v>
      </c>
      <c r="AY145" s="292">
        <v>484</v>
      </c>
      <c r="AZ145" s="292" t="s">
        <v>1466</v>
      </c>
      <c r="BA145" s="477">
        <v>208</v>
      </c>
      <c r="BB145" s="476">
        <v>2</v>
      </c>
      <c r="BC145" s="472">
        <v>1.1200000000000001</v>
      </c>
      <c r="BD145" s="472">
        <v>2.41</v>
      </c>
      <c r="BE145" s="472">
        <v>2.61</v>
      </c>
      <c r="BF145" s="474">
        <f>BA145+O145</f>
        <v>4266</v>
      </c>
      <c r="BG145" s="476">
        <f t="shared" si="548"/>
        <v>355.3</v>
      </c>
      <c r="BH145" s="480">
        <f t="shared" si="549"/>
        <v>79.300000000000011</v>
      </c>
      <c r="BI145" s="480">
        <f t="shared" si="550"/>
        <v>69.009999999999991</v>
      </c>
      <c r="BJ145" s="480">
        <f t="shared" si="551"/>
        <v>82.15</v>
      </c>
      <c r="BK145" s="473">
        <f t="shared" si="294"/>
        <v>2</v>
      </c>
      <c r="BL145" s="473">
        <f t="shared" si="295"/>
        <v>1.1200000000000045</v>
      </c>
      <c r="BM145" s="473">
        <f t="shared" si="296"/>
        <v>2.4099999999999966</v>
      </c>
      <c r="BN145" s="473">
        <f t="shared" si="297"/>
        <v>2.6099999999999994</v>
      </c>
      <c r="BO145" s="483">
        <v>11</v>
      </c>
      <c r="BP145" s="293"/>
      <c r="BQ145" s="293"/>
      <c r="BR145" s="293"/>
      <c r="BS145" s="293"/>
      <c r="BT145" s="293"/>
      <c r="BU145" s="293"/>
      <c r="BV145" s="293"/>
      <c r="BW145" s="293"/>
      <c r="BX145" s="293">
        <v>1</v>
      </c>
      <c r="BY145" s="293"/>
      <c r="BZ145" s="293"/>
      <c r="CA145" s="293"/>
      <c r="CB145" s="293"/>
      <c r="CC145" s="293"/>
      <c r="CD145" s="293"/>
      <c r="CE145" s="293"/>
      <c r="CF145" s="293"/>
      <c r="CG145" s="293" t="s">
        <v>1403</v>
      </c>
      <c r="CH145" s="293"/>
      <c r="CI145" s="293"/>
      <c r="CJ145" s="294" t="s">
        <v>91</v>
      </c>
      <c r="CK145" s="294"/>
      <c r="CL145" s="294"/>
      <c r="CM145" s="294"/>
      <c r="CN145" s="294"/>
      <c r="CO145" s="295"/>
      <c r="CP145" s="295"/>
      <c r="CQ145" s="295"/>
      <c r="CR145" s="296">
        <v>334</v>
      </c>
      <c r="CS145" s="297">
        <v>67.599999999999994</v>
      </c>
      <c r="CT145" s="297">
        <v>43.84</v>
      </c>
      <c r="CU145" s="297">
        <v>54.93</v>
      </c>
      <c r="CV145" s="297">
        <f t="shared" si="552"/>
        <v>19.300000000000011</v>
      </c>
      <c r="CW145" s="297">
        <f t="shared" si="552"/>
        <v>10.580000000000013</v>
      </c>
      <c r="CX145" s="297">
        <f t="shared" si="552"/>
        <v>22.759999999999991</v>
      </c>
      <c r="CY145" s="297">
        <f t="shared" si="552"/>
        <v>24.610000000000007</v>
      </c>
      <c r="CZ145" s="297">
        <f>SUM(CV145:CY145)</f>
        <v>77.250000000000028</v>
      </c>
      <c r="DA145" s="297">
        <f>0.32*(P145-CR145)+1.75*(Q145-CS145)+1.13*(R145-CT145)+1.28*(S145-CU145)</f>
        <v>81.910600000000017</v>
      </c>
      <c r="DB145" s="295" t="s">
        <v>1777</v>
      </c>
      <c r="DC145" s="295">
        <v>3</v>
      </c>
      <c r="DD145" s="295"/>
      <c r="DE145" s="295"/>
    </row>
    <row r="146" spans="1:109" ht="21" customHeight="1" thickBot="1">
      <c r="A146" s="299">
        <v>144</v>
      </c>
      <c r="B146" s="319" t="s">
        <v>377</v>
      </c>
      <c r="C146" s="301" t="s">
        <v>761</v>
      </c>
      <c r="D146" s="302" t="s">
        <v>177</v>
      </c>
      <c r="E146" s="303" t="s">
        <v>78</v>
      </c>
      <c r="F146" s="304">
        <f>9-LEN(E146)-LEN(SUBSTITUTE(E146,"★",""))</f>
        <v>4</v>
      </c>
      <c r="G146" s="305" t="s">
        <v>386</v>
      </c>
      <c r="H146" s="320">
        <v>45</v>
      </c>
      <c r="I146" s="306">
        <v>17</v>
      </c>
      <c r="J146" s="306">
        <v>23</v>
      </c>
      <c r="K146" s="306">
        <v>32</v>
      </c>
      <c r="L146" s="306">
        <v>45</v>
      </c>
      <c r="M146" s="306" t="s">
        <v>59</v>
      </c>
      <c r="N146" s="307">
        <f t="shared" si="306"/>
        <v>162</v>
      </c>
      <c r="O146" s="321">
        <v>4059</v>
      </c>
      <c r="P146" s="322">
        <v>355.4</v>
      </c>
      <c r="Q146" s="323">
        <v>79.16</v>
      </c>
      <c r="R146" s="323">
        <v>70.739999999999995</v>
      </c>
      <c r="S146" s="323">
        <v>73.88</v>
      </c>
      <c r="T146" s="422">
        <v>8</v>
      </c>
      <c r="U146" s="311">
        <v>7820</v>
      </c>
      <c r="V146" s="312">
        <f>VLOOKUP($U146,计算辅助页面!$Z$5:$AM$26,COLUMN()-20,0)</f>
        <v>12800</v>
      </c>
      <c r="W146" s="312">
        <f>VLOOKUP($U146,计算辅助页面!$Z$5:$AM$26,COLUMN()-20,0)</f>
        <v>20400</v>
      </c>
      <c r="X146" s="307">
        <f>VLOOKUP($U146,计算辅助页面!$Z$5:$AM$26,COLUMN()-20,0)</f>
        <v>30600</v>
      </c>
      <c r="Y146" s="307">
        <f>VLOOKUP($U146,计算辅助页面!$Z$5:$AM$26,COLUMN()-20,0)</f>
        <v>44200</v>
      </c>
      <c r="Z146" s="313">
        <f>VLOOKUP($U146,计算辅助页面!$Z$5:$AM$26,COLUMN()-20,0)</f>
        <v>62000</v>
      </c>
      <c r="AA146" s="307">
        <f>VLOOKUP($U146,计算辅助页面!$Z$5:$AM$26,COLUMN()-20,0)</f>
        <v>86500</v>
      </c>
      <c r="AB146" s="307">
        <f>VLOOKUP($U146,计算辅助页面!$Z$5:$AM$26,COLUMN()-20,0)</f>
        <v>121500</v>
      </c>
      <c r="AC146" s="307">
        <f>VLOOKUP($U146,计算辅助页面!$Z$5:$AM$26,COLUMN()-20,0)</f>
        <v>170000</v>
      </c>
      <c r="AD146" s="307">
        <f>VLOOKUP($U146,计算辅助页面!$Z$5:$AM$26,COLUMN()-20,0)</f>
        <v>237500</v>
      </c>
      <c r="AE146" s="307">
        <f>VLOOKUP($U146,计算辅助页面!$Z$5:$AM$26,COLUMN()-20,0)</f>
        <v>333000</v>
      </c>
      <c r="AF146" s="307">
        <f>VLOOKUP($U146,计算辅助页面!$Z$5:$AM$26,COLUMN()-20,0)</f>
        <v>466000</v>
      </c>
      <c r="AG146" s="307" t="str">
        <f>VLOOKUP($U146,计算辅助页面!$Z$5:$AM$26,COLUMN()-20,0)</f>
        <v>×</v>
      </c>
      <c r="AH146" s="304">
        <f>VLOOKUP($U146,计算辅助页面!$Z$5:$AM$26,COLUMN()-20,0)</f>
        <v>6369280</v>
      </c>
      <c r="AI146" s="314">
        <v>50000</v>
      </c>
      <c r="AJ146" s="315">
        <f>VLOOKUP(D146&amp;E146,计算辅助页面!$V$5:$Y$18,2,0)</f>
        <v>8</v>
      </c>
      <c r="AK146" s="316">
        <f t="shared" si="459"/>
        <v>100000</v>
      </c>
      <c r="AL146" s="316">
        <f>VLOOKUP(D146&amp;E146,计算辅助页面!$V$5:$Y$18,3,0)</f>
        <v>5</v>
      </c>
      <c r="AM146" s="317">
        <f t="shared" si="460"/>
        <v>300000</v>
      </c>
      <c r="AN146" s="317">
        <f>VLOOKUP(D146&amp;E146,计算辅助页面!$V$5:$Y$18,4,0)</f>
        <v>2</v>
      </c>
      <c r="AO146" s="304">
        <f t="shared" si="461"/>
        <v>6000000</v>
      </c>
      <c r="AP146" s="318">
        <f t="shared" si="462"/>
        <v>12369280</v>
      </c>
      <c r="AQ146" s="288" t="s">
        <v>566</v>
      </c>
      <c r="AR146" s="289" t="str">
        <f t="shared" si="450"/>
        <v>DBS SuperLeggera</v>
      </c>
      <c r="AS146" s="290" t="s">
        <v>922</v>
      </c>
      <c r="AT146" s="291" t="s">
        <v>643</v>
      </c>
      <c r="AU146" s="328" t="s">
        <v>703</v>
      </c>
      <c r="AV146" s="292">
        <v>16</v>
      </c>
      <c r="AW146" s="292">
        <v>370</v>
      </c>
      <c r="AY146" s="292">
        <v>487</v>
      </c>
      <c r="AZ146" s="292" t="s">
        <v>1462</v>
      </c>
      <c r="BA146" s="481">
        <f>BF146-O146</f>
        <v>175</v>
      </c>
      <c r="BB146" s="476">
        <f>BK146</f>
        <v>1.7000000000000455</v>
      </c>
      <c r="BC146" s="472">
        <f t="shared" ref="BC146" si="553">BL146</f>
        <v>1.0400000000000063</v>
      </c>
      <c r="BD146" s="472">
        <f t="shared" ref="BD146" si="554">BM146</f>
        <v>2.4100000000000108</v>
      </c>
      <c r="BE146" s="472">
        <f t="shared" ref="BE146" si="555">BN146</f>
        <v>2.3700000000000045</v>
      </c>
      <c r="BF146" s="474">
        <v>4234</v>
      </c>
      <c r="BG146" s="476">
        <v>357.1</v>
      </c>
      <c r="BH146" s="480">
        <v>80.2</v>
      </c>
      <c r="BI146" s="480">
        <v>73.150000000000006</v>
      </c>
      <c r="BJ146" s="480">
        <v>76.25</v>
      </c>
      <c r="BK146" s="473">
        <f t="shared" si="294"/>
        <v>1.7000000000000455</v>
      </c>
      <c r="BL146" s="473">
        <f t="shared" si="295"/>
        <v>1.0400000000000063</v>
      </c>
      <c r="BM146" s="473">
        <f t="shared" si="296"/>
        <v>2.4100000000000108</v>
      </c>
      <c r="BN146" s="473">
        <f t="shared" si="297"/>
        <v>2.3700000000000045</v>
      </c>
      <c r="BO146" s="483">
        <v>6</v>
      </c>
      <c r="BP146" s="293"/>
      <c r="BQ146" s="293"/>
      <c r="BR146" s="293"/>
      <c r="BS146" s="293">
        <v>1</v>
      </c>
      <c r="BT146" s="293"/>
      <c r="BU146" s="293"/>
      <c r="BV146" s="293"/>
      <c r="BW146" s="293"/>
      <c r="BX146" s="293"/>
      <c r="BY146" s="293"/>
      <c r="BZ146" s="293"/>
      <c r="CA146" s="293"/>
      <c r="CB146" s="293"/>
      <c r="CC146" s="293"/>
      <c r="CD146" s="293"/>
      <c r="CE146" s="293"/>
      <c r="CF146" s="293"/>
      <c r="CG146" s="293"/>
      <c r="CH146" s="293"/>
      <c r="CI146" s="293">
        <v>1</v>
      </c>
      <c r="CJ146" s="294" t="s">
        <v>1467</v>
      </c>
      <c r="CK146" s="294"/>
      <c r="CL146" s="294"/>
      <c r="CM146" s="294"/>
      <c r="CN146" s="294"/>
      <c r="CO146" s="295"/>
      <c r="CP146" s="295"/>
      <c r="CQ146" s="295"/>
      <c r="CR146" s="296">
        <v>339</v>
      </c>
      <c r="CS146" s="297">
        <v>69.400000000000006</v>
      </c>
      <c r="CT146" s="297">
        <v>48.04</v>
      </c>
      <c r="CU146" s="297">
        <v>51.53</v>
      </c>
      <c r="CV146" s="297">
        <f t="shared" si="552"/>
        <v>16.399999999999977</v>
      </c>
      <c r="CW146" s="297">
        <f t="shared" si="552"/>
        <v>9.7599999999999909</v>
      </c>
      <c r="CX146" s="297">
        <f t="shared" si="552"/>
        <v>22.699999999999996</v>
      </c>
      <c r="CY146" s="297">
        <f t="shared" si="552"/>
        <v>22.349999999999994</v>
      </c>
      <c r="CZ146" s="297">
        <f>SUM(CV146:CY146)</f>
        <v>71.209999999999951</v>
      </c>
      <c r="DA146" s="297">
        <f>0.32*(P146-CR146)+1.75*(Q146-CS146)+1.13*(R146-CT146)+1.28*(S146-CU146)</f>
        <v>76.586999999999961</v>
      </c>
      <c r="DB146" s="295"/>
      <c r="DC146" s="295"/>
      <c r="DD146" s="295"/>
      <c r="DE146" s="295"/>
    </row>
    <row r="147" spans="1:109" ht="21" customHeight="1">
      <c r="A147" s="268">
        <v>145</v>
      </c>
      <c r="B147" s="319" t="s">
        <v>1468</v>
      </c>
      <c r="C147" s="301" t="s">
        <v>858</v>
      </c>
      <c r="D147" s="302" t="s">
        <v>177</v>
      </c>
      <c r="E147" s="303" t="s">
        <v>78</v>
      </c>
      <c r="F147" s="327"/>
      <c r="G147" s="328"/>
      <c r="H147" s="306" t="s">
        <v>448</v>
      </c>
      <c r="I147" s="320">
        <v>26</v>
      </c>
      <c r="J147" s="320">
        <v>35</v>
      </c>
      <c r="K147" s="320">
        <v>40</v>
      </c>
      <c r="L147" s="320">
        <v>62</v>
      </c>
      <c r="M147" s="306" t="s">
        <v>59</v>
      </c>
      <c r="N147" s="307">
        <f t="shared" si="306"/>
        <v>163</v>
      </c>
      <c r="O147" s="321">
        <v>4061</v>
      </c>
      <c r="P147" s="322">
        <v>340.5</v>
      </c>
      <c r="Q147" s="323">
        <v>85.1</v>
      </c>
      <c r="R147" s="323">
        <v>75.81</v>
      </c>
      <c r="S147" s="323">
        <v>74.78</v>
      </c>
      <c r="T147" s="422"/>
      <c r="U147" s="311">
        <v>7820</v>
      </c>
      <c r="V147" s="312">
        <f>VLOOKUP($U147,计算辅助页面!$Z$5:$AM$26,COLUMN()-20,0)</f>
        <v>12800</v>
      </c>
      <c r="W147" s="312">
        <f>VLOOKUP($U147,计算辅助页面!$Z$5:$AM$26,COLUMN()-20,0)</f>
        <v>20400</v>
      </c>
      <c r="X147" s="307">
        <f>VLOOKUP($U147,计算辅助页面!$Z$5:$AM$26,COLUMN()-20,0)</f>
        <v>30600</v>
      </c>
      <c r="Y147" s="307">
        <f>VLOOKUP($U147,计算辅助页面!$Z$5:$AM$26,COLUMN()-20,0)</f>
        <v>44200</v>
      </c>
      <c r="Z147" s="313">
        <f>VLOOKUP($U147,计算辅助页面!$Z$5:$AM$26,COLUMN()-20,0)</f>
        <v>62000</v>
      </c>
      <c r="AA147" s="307">
        <f>VLOOKUP($U147,计算辅助页面!$Z$5:$AM$26,COLUMN()-20,0)</f>
        <v>86500</v>
      </c>
      <c r="AB147" s="307">
        <f>VLOOKUP($U147,计算辅助页面!$Z$5:$AM$26,COLUMN()-20,0)</f>
        <v>121500</v>
      </c>
      <c r="AC147" s="307">
        <f>VLOOKUP($U147,计算辅助页面!$Z$5:$AM$26,COLUMN()-20,0)</f>
        <v>170000</v>
      </c>
      <c r="AD147" s="307">
        <f>VLOOKUP($U147,计算辅助页面!$Z$5:$AM$26,COLUMN()-20,0)</f>
        <v>237500</v>
      </c>
      <c r="AE147" s="307">
        <f>VLOOKUP($U147,计算辅助页面!$Z$5:$AM$26,COLUMN()-20,0)</f>
        <v>333000</v>
      </c>
      <c r="AF147" s="307">
        <f>VLOOKUP($U147,计算辅助页面!$Z$5:$AM$26,COLUMN()-20,0)</f>
        <v>466000</v>
      </c>
      <c r="AG147" s="307" t="str">
        <f>VLOOKUP($U147,计算辅助页面!$Z$5:$AM$26,COLUMN()-20,0)</f>
        <v>×</v>
      </c>
      <c r="AH147" s="304">
        <f>VLOOKUP($U147,计算辅助页面!$Z$5:$AM$26,COLUMN()-20,0)</f>
        <v>6369280</v>
      </c>
      <c r="AI147" s="314">
        <v>50000</v>
      </c>
      <c r="AJ147" s="315">
        <f>VLOOKUP(D147&amp;E147,计算辅助页面!$V$5:$Y$18,2,0)</f>
        <v>8</v>
      </c>
      <c r="AK147" s="316">
        <f t="shared" si="459"/>
        <v>100000</v>
      </c>
      <c r="AL147" s="316">
        <f>VLOOKUP(D147&amp;E147,计算辅助页面!$V$5:$Y$18,3,0)</f>
        <v>5</v>
      </c>
      <c r="AM147" s="317">
        <f t="shared" si="460"/>
        <v>300000</v>
      </c>
      <c r="AN147" s="317">
        <f>VLOOKUP(D147&amp;E147,计算辅助页面!$V$5:$Y$18,4,0)</f>
        <v>2</v>
      </c>
      <c r="AO147" s="304">
        <f t="shared" si="461"/>
        <v>6000000</v>
      </c>
      <c r="AP147" s="318">
        <f t="shared" si="462"/>
        <v>12369280</v>
      </c>
      <c r="AQ147" s="288" t="s">
        <v>565</v>
      </c>
      <c r="AR147" s="289" t="str">
        <f t="shared" si="450"/>
        <v>Essenza SCV12🔑</v>
      </c>
      <c r="AS147" s="290" t="s">
        <v>866</v>
      </c>
      <c r="AT147" s="291" t="s">
        <v>874</v>
      </c>
      <c r="AU147" s="328" t="s">
        <v>703</v>
      </c>
      <c r="AW147" s="292">
        <v>355</v>
      </c>
      <c r="AY147" s="292">
        <v>462</v>
      </c>
      <c r="AZ147" s="292" t="s">
        <v>1065</v>
      </c>
      <c r="BA147" s="481">
        <v>165</v>
      </c>
      <c r="BB147" s="476">
        <v>2.4</v>
      </c>
      <c r="BC147" s="472">
        <v>0.95</v>
      </c>
      <c r="BD147" s="472">
        <v>2.79</v>
      </c>
      <c r="BE147" s="472">
        <v>2.85</v>
      </c>
      <c r="BF147" s="474">
        <f>BA147+O147</f>
        <v>4226</v>
      </c>
      <c r="BG147" s="476">
        <f t="shared" ref="BG147" si="556">BB147+P147</f>
        <v>342.9</v>
      </c>
      <c r="BH147" s="480">
        <f t="shared" ref="BH147" si="557">BC147+Q147</f>
        <v>86.05</v>
      </c>
      <c r="BI147" s="480">
        <f t="shared" ref="BI147" si="558">BD147+R147</f>
        <v>78.600000000000009</v>
      </c>
      <c r="BJ147" s="480">
        <f t="shared" ref="BJ147" si="559">BE147+S147</f>
        <v>77.63</v>
      </c>
      <c r="BK147" s="473">
        <f t="shared" si="294"/>
        <v>2.3999999999999773</v>
      </c>
      <c r="BL147" s="473">
        <f t="shared" si="295"/>
        <v>0.95000000000000284</v>
      </c>
      <c r="BM147" s="473">
        <f t="shared" si="296"/>
        <v>2.7900000000000063</v>
      </c>
      <c r="BN147" s="473">
        <f t="shared" si="297"/>
        <v>2.8499999999999943</v>
      </c>
      <c r="BO147" s="483">
        <v>1</v>
      </c>
      <c r="BP147" s="293"/>
      <c r="BQ147" s="293"/>
      <c r="BR147" s="293"/>
      <c r="BS147" s="293"/>
      <c r="BT147" s="293"/>
      <c r="BU147" s="293"/>
      <c r="BV147" s="293"/>
      <c r="BW147" s="293"/>
      <c r="BX147" s="293"/>
      <c r="BY147" s="293"/>
      <c r="BZ147" s="293"/>
      <c r="CA147" s="293">
        <v>1</v>
      </c>
      <c r="CB147" s="293"/>
      <c r="CC147" s="293">
        <v>1</v>
      </c>
      <c r="CD147" s="293">
        <v>1</v>
      </c>
      <c r="CE147" s="293"/>
      <c r="CF147" s="293"/>
      <c r="CG147" s="293"/>
      <c r="CH147" s="293"/>
      <c r="CI147" s="293"/>
      <c r="CJ147" s="294" t="s">
        <v>1147</v>
      </c>
      <c r="CK147" s="294"/>
      <c r="CL147" s="294"/>
      <c r="CM147" s="294"/>
      <c r="CN147" s="294"/>
      <c r="CO147" s="295"/>
      <c r="CP147" s="295"/>
      <c r="CQ147" s="295"/>
      <c r="CR147" s="296">
        <v>318</v>
      </c>
      <c r="CS147" s="297">
        <v>76.150000000000006</v>
      </c>
      <c r="CT147" s="297">
        <v>49.51</v>
      </c>
      <c r="CU147" s="297">
        <v>47.37</v>
      </c>
      <c r="CV147" s="297">
        <f t="shared" si="552"/>
        <v>22.5</v>
      </c>
      <c r="CW147" s="297">
        <f t="shared" si="552"/>
        <v>8.9499999999999886</v>
      </c>
      <c r="CX147" s="297">
        <f t="shared" si="552"/>
        <v>26.300000000000004</v>
      </c>
      <c r="CY147" s="297">
        <f t="shared" si="552"/>
        <v>27.410000000000004</v>
      </c>
      <c r="CZ147" s="297">
        <f>SUM(CV147:CY147)</f>
        <v>85.16</v>
      </c>
      <c r="DA147" s="297">
        <f>0.32*(P147-CR147)+1.75*(Q147-CS147)+1.13*(R147-CT147)+1.28*(S147-CU147)</f>
        <v>87.666299999999978</v>
      </c>
      <c r="DB147" s="295"/>
      <c r="DC147" s="295"/>
      <c r="DD147" s="295"/>
      <c r="DE147" s="295"/>
    </row>
    <row r="148" spans="1:109" ht="21" customHeight="1" thickBot="1">
      <c r="A148" s="299">
        <v>146</v>
      </c>
      <c r="B148" s="319" t="s">
        <v>1753</v>
      </c>
      <c r="C148" s="301" t="s">
        <v>1632</v>
      </c>
      <c r="D148" s="302" t="s">
        <v>1633</v>
      </c>
      <c r="E148" s="303" t="s">
        <v>78</v>
      </c>
      <c r="F148" s="327"/>
      <c r="G148" s="328"/>
      <c r="H148" s="306" t="s">
        <v>448</v>
      </c>
      <c r="I148" s="320">
        <v>26</v>
      </c>
      <c r="J148" s="320">
        <v>34</v>
      </c>
      <c r="K148" s="320">
        <v>40</v>
      </c>
      <c r="L148" s="320">
        <v>62</v>
      </c>
      <c r="M148" s="306" t="s">
        <v>59</v>
      </c>
      <c r="N148" s="307">
        <f t="shared" ref="N148" si="560">IF(COUNTBLANK(H148:M148),"",SUM(H148:M148))</f>
        <v>162</v>
      </c>
      <c r="O148" s="321">
        <v>4062</v>
      </c>
      <c r="P148" s="322">
        <v>353.8</v>
      </c>
      <c r="Q148" s="323">
        <v>85.38</v>
      </c>
      <c r="R148" s="323">
        <v>70.150000000000006</v>
      </c>
      <c r="S148" s="323">
        <v>56.43</v>
      </c>
      <c r="T148" s="422"/>
      <c r="U148" s="311">
        <v>7820</v>
      </c>
      <c r="V148" s="312">
        <f>VLOOKUP($U148,计算辅助页面!$Z$5:$AM$26,COLUMN()-20,0)</f>
        <v>12800</v>
      </c>
      <c r="W148" s="312">
        <f>VLOOKUP($U148,计算辅助页面!$Z$5:$AM$26,COLUMN()-20,0)</f>
        <v>20400</v>
      </c>
      <c r="X148" s="307">
        <f>VLOOKUP($U148,计算辅助页面!$Z$5:$AM$26,COLUMN()-20,0)</f>
        <v>30600</v>
      </c>
      <c r="Y148" s="307">
        <f>VLOOKUP($U148,计算辅助页面!$Z$5:$AM$26,COLUMN()-20,0)</f>
        <v>44200</v>
      </c>
      <c r="Z148" s="313">
        <f>VLOOKUP($U148,计算辅助页面!$Z$5:$AM$26,COLUMN()-20,0)</f>
        <v>62000</v>
      </c>
      <c r="AA148" s="307">
        <f>VLOOKUP($U148,计算辅助页面!$Z$5:$AM$26,COLUMN()-20,0)</f>
        <v>86500</v>
      </c>
      <c r="AB148" s="307">
        <f>VLOOKUP($U148,计算辅助页面!$Z$5:$AM$26,COLUMN()-20,0)</f>
        <v>121500</v>
      </c>
      <c r="AC148" s="307">
        <f>VLOOKUP($U148,计算辅助页面!$Z$5:$AM$26,COLUMN()-20,0)</f>
        <v>170000</v>
      </c>
      <c r="AD148" s="307">
        <f>VLOOKUP($U148,计算辅助页面!$Z$5:$AM$26,COLUMN()-20,0)</f>
        <v>237500</v>
      </c>
      <c r="AE148" s="307">
        <f>VLOOKUP($U148,计算辅助页面!$Z$5:$AM$26,COLUMN()-20,0)</f>
        <v>333000</v>
      </c>
      <c r="AF148" s="307">
        <f>VLOOKUP($U148,计算辅助页面!$Z$5:$AM$26,COLUMN()-20,0)</f>
        <v>466000</v>
      </c>
      <c r="AG148" s="307" t="str">
        <f>VLOOKUP($U148,计算辅助页面!$Z$5:$AM$26,COLUMN()-20,0)</f>
        <v>×</v>
      </c>
      <c r="AH148" s="304">
        <f>VLOOKUP($U148,计算辅助页面!$Z$5:$AM$26,COLUMN()-20,0)</f>
        <v>6369280</v>
      </c>
      <c r="AI148" s="314">
        <v>50000</v>
      </c>
      <c r="AJ148" s="315">
        <f>VLOOKUP(D148&amp;E148,计算辅助页面!$V$5:$Y$18,2,0)</f>
        <v>8</v>
      </c>
      <c r="AK148" s="316">
        <f t="shared" ref="AK148" si="561">IF(AI148,2*AI148,"")</f>
        <v>100000</v>
      </c>
      <c r="AL148" s="316">
        <f>VLOOKUP(D148&amp;E148,计算辅助页面!$V$5:$Y$18,3,0)</f>
        <v>5</v>
      </c>
      <c r="AM148" s="317">
        <f t="shared" ref="AM148" si="562">IF(AN148="×",AN148,IF(AI148,6*AI148,""))</f>
        <v>300000</v>
      </c>
      <c r="AN148" s="317">
        <f>VLOOKUP(D148&amp;E148,计算辅助页面!$V$5:$Y$18,4,0)</f>
        <v>2</v>
      </c>
      <c r="AO148" s="304">
        <f t="shared" ref="AO148" si="563">IF(AI148,IF(AN148="×",4*(AI148*AJ148+AK148*AL148),4*(AI148*AJ148+AK148*AL148+AM148*AN148)),"")</f>
        <v>6000000</v>
      </c>
      <c r="AP148" s="318">
        <f t="shared" ref="AP148" si="564">IF(AND(AH148,AO148),AO148+AH148,"")</f>
        <v>12369280</v>
      </c>
      <c r="AQ148" s="288" t="s">
        <v>565</v>
      </c>
      <c r="AR148" s="289" t="str">
        <f t="shared" si="450"/>
        <v>SC63🔑</v>
      </c>
      <c r="AS148" s="290" t="s">
        <v>1625</v>
      </c>
      <c r="AT148" s="291" t="s">
        <v>1634</v>
      </c>
      <c r="AU148" s="328" t="s">
        <v>703</v>
      </c>
      <c r="AZ148" s="292" t="s">
        <v>1065</v>
      </c>
      <c r="BA148" s="481">
        <f>BF148-O148</f>
        <v>185</v>
      </c>
      <c r="BB148" s="476">
        <f>BK148</f>
        <v>1.5</v>
      </c>
      <c r="BC148" s="472">
        <f t="shared" ref="BC148" si="565">BL148</f>
        <v>1.1200000000000045</v>
      </c>
      <c r="BD148" s="472">
        <f t="shared" ref="BD148" si="566">BM148</f>
        <v>2.7299999999999898</v>
      </c>
      <c r="BE148" s="472">
        <f t="shared" ref="BE148" si="567">BN148</f>
        <v>3.0499999999999972</v>
      </c>
      <c r="BF148" s="474">
        <v>4247</v>
      </c>
      <c r="BG148" s="476">
        <v>355.3</v>
      </c>
      <c r="BH148" s="480">
        <v>86.5</v>
      </c>
      <c r="BI148" s="480">
        <v>72.88</v>
      </c>
      <c r="BJ148" s="480">
        <v>59.48</v>
      </c>
      <c r="BK148" s="473">
        <f t="shared" ref="BK148" si="568">IF(BG148="", "", BG148-P148)</f>
        <v>1.5</v>
      </c>
      <c r="BL148" s="473">
        <f t="shared" ref="BL148" si="569">IF(BH148="", "", BH148-Q148)</f>
        <v>1.1200000000000045</v>
      </c>
      <c r="BM148" s="473">
        <f t="shared" ref="BM148" si="570">IF(BI148="", "", BI148-R148)</f>
        <v>2.7299999999999898</v>
      </c>
      <c r="BN148" s="473">
        <f t="shared" ref="BN148" si="571">IF(BJ148="", "", BJ148-S148)</f>
        <v>3.0499999999999972</v>
      </c>
      <c r="BO148" s="483">
        <v>1</v>
      </c>
      <c r="BP148" s="293"/>
      <c r="BQ148" s="293"/>
      <c r="BR148" s="293"/>
      <c r="BS148" s="293"/>
      <c r="BT148" s="293"/>
      <c r="BU148" s="293"/>
      <c r="BV148" s="293"/>
      <c r="BW148" s="293"/>
      <c r="BX148" s="293"/>
      <c r="BY148" s="293"/>
      <c r="BZ148" s="293"/>
      <c r="CA148" s="293">
        <v>1</v>
      </c>
      <c r="CB148" s="293"/>
      <c r="CC148" s="293">
        <v>1</v>
      </c>
      <c r="CD148" s="293"/>
      <c r="CE148" s="293"/>
      <c r="CF148" s="293"/>
      <c r="CG148" s="293"/>
      <c r="CH148" s="293"/>
      <c r="CI148" s="293"/>
      <c r="CJ148" s="294" t="s">
        <v>1147</v>
      </c>
      <c r="CK148" s="294"/>
      <c r="CL148" s="294"/>
      <c r="CM148" s="294"/>
      <c r="CN148" s="294"/>
      <c r="CO148" s="295"/>
      <c r="CP148" s="295"/>
      <c r="CQ148" s="295"/>
      <c r="CR148" s="296"/>
      <c r="CS148" s="297"/>
      <c r="CT148" s="297"/>
      <c r="CU148" s="297"/>
      <c r="CV148" s="297"/>
      <c r="CW148" s="297"/>
      <c r="CX148" s="297"/>
      <c r="CY148" s="297"/>
      <c r="CZ148" s="297"/>
      <c r="DA148" s="297"/>
      <c r="DB148" s="295"/>
      <c r="DC148" s="295"/>
      <c r="DD148" s="295"/>
      <c r="DE148" s="295"/>
    </row>
    <row r="149" spans="1:109" ht="21" customHeight="1">
      <c r="A149" s="268">
        <v>147</v>
      </c>
      <c r="B149" s="319" t="s">
        <v>1245</v>
      </c>
      <c r="C149" s="301" t="s">
        <v>1246</v>
      </c>
      <c r="D149" s="302" t="s">
        <v>177</v>
      </c>
      <c r="E149" s="303" t="s">
        <v>78</v>
      </c>
      <c r="F149" s="327"/>
      <c r="G149" s="328"/>
      <c r="H149" s="320">
        <v>45</v>
      </c>
      <c r="I149" s="306">
        <v>17</v>
      </c>
      <c r="J149" s="306">
        <v>23</v>
      </c>
      <c r="K149" s="306">
        <v>32</v>
      </c>
      <c r="L149" s="306">
        <v>45</v>
      </c>
      <c r="M149" s="306" t="s">
        <v>59</v>
      </c>
      <c r="N149" s="307">
        <f t="shared" si="306"/>
        <v>162</v>
      </c>
      <c r="O149" s="321">
        <v>4075</v>
      </c>
      <c r="P149" s="322">
        <v>340.5</v>
      </c>
      <c r="Q149" s="323">
        <v>86.11</v>
      </c>
      <c r="R149" s="323">
        <v>83.17</v>
      </c>
      <c r="S149" s="323">
        <v>74.540000000000006</v>
      </c>
      <c r="T149" s="422">
        <v>8.6999999999999993</v>
      </c>
      <c r="U149" s="311">
        <v>7820</v>
      </c>
      <c r="V149" s="312">
        <f>VLOOKUP($U149,计算辅助页面!$Z$5:$AM$26,COLUMN()-20,0)</f>
        <v>12800</v>
      </c>
      <c r="W149" s="312">
        <f>VLOOKUP($U149,计算辅助页面!$Z$5:$AM$26,COLUMN()-20,0)</f>
        <v>20400</v>
      </c>
      <c r="X149" s="307">
        <f>VLOOKUP($U149,计算辅助页面!$Z$5:$AM$26,COLUMN()-20,0)</f>
        <v>30600</v>
      </c>
      <c r="Y149" s="307">
        <f>VLOOKUP($U149,计算辅助页面!$Z$5:$AM$26,COLUMN()-20,0)</f>
        <v>44200</v>
      </c>
      <c r="Z149" s="313">
        <f>VLOOKUP($U149,计算辅助页面!$Z$5:$AM$26,COLUMN()-20,0)</f>
        <v>62000</v>
      </c>
      <c r="AA149" s="307">
        <f>VLOOKUP($U149,计算辅助页面!$Z$5:$AM$26,COLUMN()-20,0)</f>
        <v>86500</v>
      </c>
      <c r="AB149" s="307">
        <f>VLOOKUP($U149,计算辅助页面!$Z$5:$AM$26,COLUMN()-20,0)</f>
        <v>121500</v>
      </c>
      <c r="AC149" s="307">
        <f>VLOOKUP($U149,计算辅助页面!$Z$5:$AM$26,COLUMN()-20,0)</f>
        <v>170000</v>
      </c>
      <c r="AD149" s="307">
        <f>VLOOKUP($U149,计算辅助页面!$Z$5:$AM$26,COLUMN()-20,0)</f>
        <v>237500</v>
      </c>
      <c r="AE149" s="307">
        <f>VLOOKUP($U149,计算辅助页面!$Z$5:$AM$26,COLUMN()-20,0)</f>
        <v>333000</v>
      </c>
      <c r="AF149" s="307">
        <f>VLOOKUP($U149,计算辅助页面!$Z$5:$AM$26,COLUMN()-20,0)</f>
        <v>466000</v>
      </c>
      <c r="AG149" s="307" t="str">
        <f>VLOOKUP($U149,计算辅助页面!$Z$5:$AM$26,COLUMN()-20,0)</f>
        <v>×</v>
      </c>
      <c r="AH149" s="304">
        <f>VLOOKUP($U149,计算辅助页面!$Z$5:$AM$26,COLUMN()-20,0)</f>
        <v>6369280</v>
      </c>
      <c r="AI149" s="314">
        <v>50000</v>
      </c>
      <c r="AJ149" s="315">
        <f>VLOOKUP(D149&amp;E149,计算辅助页面!$V$5:$Y$18,2,0)</f>
        <v>8</v>
      </c>
      <c r="AK149" s="316">
        <f t="shared" si="459"/>
        <v>100000</v>
      </c>
      <c r="AL149" s="316">
        <f>VLOOKUP(D149&amp;E149,计算辅助页面!$V$5:$Y$18,3,0)</f>
        <v>5</v>
      </c>
      <c r="AM149" s="317">
        <f t="shared" si="460"/>
        <v>300000</v>
      </c>
      <c r="AN149" s="317">
        <f>VLOOKUP(D149&amp;E149,计算辅助页面!$V$5:$Y$18,4,0)</f>
        <v>2</v>
      </c>
      <c r="AO149" s="304">
        <f t="shared" si="461"/>
        <v>6000000</v>
      </c>
      <c r="AP149" s="318">
        <f t="shared" si="462"/>
        <v>12369280</v>
      </c>
      <c r="AQ149" s="288" t="s">
        <v>568</v>
      </c>
      <c r="AR149" s="289" t="str">
        <f t="shared" si="450"/>
        <v>600LT Spider</v>
      </c>
      <c r="AS149" s="290" t="s">
        <v>1240</v>
      </c>
      <c r="AT149" s="291" t="s">
        <v>1246</v>
      </c>
      <c r="AU149" s="328" t="s">
        <v>703</v>
      </c>
      <c r="AW149" s="292">
        <v>354</v>
      </c>
      <c r="AY149" s="292">
        <v>461</v>
      </c>
      <c r="AZ149" s="292" t="s">
        <v>1284</v>
      </c>
      <c r="BA149" s="477">
        <v>178</v>
      </c>
      <c r="BB149" s="476">
        <v>1.8</v>
      </c>
      <c r="BC149" s="472">
        <v>1.29</v>
      </c>
      <c r="BD149" s="472">
        <v>3.58</v>
      </c>
      <c r="BE149" s="472">
        <v>3.43</v>
      </c>
      <c r="BF149" s="474">
        <f>BA149+O149</f>
        <v>4253</v>
      </c>
      <c r="BG149" s="476">
        <f t="shared" ref="BG149" si="572">BB149+P149</f>
        <v>342.3</v>
      </c>
      <c r="BH149" s="480">
        <f t="shared" ref="BH149" si="573">BC149+Q149</f>
        <v>87.4</v>
      </c>
      <c r="BI149" s="480">
        <f t="shared" ref="BI149" si="574">BD149+R149</f>
        <v>86.75</v>
      </c>
      <c r="BJ149" s="480">
        <f t="shared" ref="BJ149" si="575">BE149+S149</f>
        <v>77.970000000000013</v>
      </c>
      <c r="BK149" s="473">
        <f t="shared" si="294"/>
        <v>1.8000000000000114</v>
      </c>
      <c r="BL149" s="473">
        <f t="shared" si="295"/>
        <v>1.2900000000000063</v>
      </c>
      <c r="BM149" s="473">
        <f t="shared" si="296"/>
        <v>3.5799999999999983</v>
      </c>
      <c r="BN149" s="473">
        <f t="shared" si="297"/>
        <v>3.4300000000000068</v>
      </c>
      <c r="BO149" s="483">
        <v>3</v>
      </c>
      <c r="BP149" s="293"/>
      <c r="BQ149" s="293"/>
      <c r="BR149" s="293"/>
      <c r="BS149" s="293"/>
      <c r="BT149" s="293"/>
      <c r="BU149" s="293"/>
      <c r="BV149" s="293"/>
      <c r="BW149" s="293">
        <v>1</v>
      </c>
      <c r="BX149" s="293"/>
      <c r="BY149" s="293"/>
      <c r="BZ149" s="293"/>
      <c r="CA149" s="293"/>
      <c r="CB149" s="293"/>
      <c r="CC149" s="293"/>
      <c r="CD149" s="293"/>
      <c r="CE149" s="293"/>
      <c r="CF149" s="293"/>
      <c r="CG149" s="293"/>
      <c r="CH149" s="293"/>
      <c r="CI149" s="293"/>
      <c r="CJ149" s="294" t="s">
        <v>1126</v>
      </c>
      <c r="CK149" s="294"/>
      <c r="CL149" s="294"/>
      <c r="CM149" s="294"/>
      <c r="CN149" s="294"/>
      <c r="CO149" s="295"/>
      <c r="CP149" s="295"/>
      <c r="CQ149" s="295"/>
      <c r="CR149" s="296"/>
      <c r="CS149" s="297"/>
      <c r="CT149" s="297"/>
      <c r="CU149" s="297"/>
      <c r="CV149" s="297"/>
      <c r="CW149" s="297"/>
      <c r="CX149" s="297"/>
      <c r="CY149" s="297"/>
      <c r="CZ149" s="297"/>
      <c r="DA149" s="297"/>
      <c r="DB149" s="295" t="s">
        <v>1777</v>
      </c>
      <c r="DC149" s="295">
        <v>2</v>
      </c>
      <c r="DD149" s="295"/>
      <c r="DE149" s="295"/>
    </row>
    <row r="150" spans="1:109" ht="21" customHeight="1" thickBot="1">
      <c r="A150" s="299">
        <v>148</v>
      </c>
      <c r="B150" s="319" t="s">
        <v>1893</v>
      </c>
      <c r="C150" s="301" t="s">
        <v>1890</v>
      </c>
      <c r="D150" s="302" t="s">
        <v>177</v>
      </c>
      <c r="E150" s="303" t="s">
        <v>78</v>
      </c>
      <c r="F150" s="327"/>
      <c r="G150" s="328"/>
      <c r="H150" s="306" t="s">
        <v>448</v>
      </c>
      <c r="I150" s="320">
        <v>26</v>
      </c>
      <c r="J150" s="320">
        <v>34</v>
      </c>
      <c r="K150" s="320">
        <v>40</v>
      </c>
      <c r="L150" s="320">
        <v>62</v>
      </c>
      <c r="M150" s="306" t="s">
        <v>59</v>
      </c>
      <c r="N150" s="307">
        <f t="shared" ref="N150" si="576">IF(COUNTBLANK(H150:M150),"",SUM(H150:M150))</f>
        <v>162</v>
      </c>
      <c r="O150" s="321">
        <v>4076</v>
      </c>
      <c r="P150" s="322">
        <v>364.8</v>
      </c>
      <c r="Q150" s="323">
        <v>85.64</v>
      </c>
      <c r="R150" s="323">
        <v>56.7</v>
      </c>
      <c r="S150" s="323">
        <v>45.09</v>
      </c>
      <c r="T150" s="422"/>
      <c r="U150" s="311">
        <v>7820</v>
      </c>
      <c r="V150" s="312">
        <f>VLOOKUP($U150,计算辅助页面!$Z$5:$AM$26,COLUMN()-20,0)</f>
        <v>12800</v>
      </c>
      <c r="W150" s="312">
        <f>VLOOKUP($U150,计算辅助页面!$Z$5:$AM$26,COLUMN()-20,0)</f>
        <v>20400</v>
      </c>
      <c r="X150" s="307">
        <f>VLOOKUP($U150,计算辅助页面!$Z$5:$AM$26,COLUMN()-20,0)</f>
        <v>30600</v>
      </c>
      <c r="Y150" s="307">
        <f>VLOOKUP($U150,计算辅助页面!$Z$5:$AM$26,COLUMN()-20,0)</f>
        <v>44200</v>
      </c>
      <c r="Z150" s="313">
        <f>VLOOKUP($U150,计算辅助页面!$Z$5:$AM$26,COLUMN()-20,0)</f>
        <v>62000</v>
      </c>
      <c r="AA150" s="307">
        <f>VLOOKUP($U150,计算辅助页面!$Z$5:$AM$26,COLUMN()-20,0)</f>
        <v>86500</v>
      </c>
      <c r="AB150" s="307">
        <f>VLOOKUP($U150,计算辅助页面!$Z$5:$AM$26,COLUMN()-20,0)</f>
        <v>121500</v>
      </c>
      <c r="AC150" s="307">
        <f>VLOOKUP($U150,计算辅助页面!$Z$5:$AM$26,COLUMN()-20,0)</f>
        <v>170000</v>
      </c>
      <c r="AD150" s="307">
        <f>VLOOKUP($U150,计算辅助页面!$Z$5:$AM$26,COLUMN()-20,0)</f>
        <v>237500</v>
      </c>
      <c r="AE150" s="307">
        <f>VLOOKUP($U150,计算辅助页面!$Z$5:$AM$26,COLUMN()-20,0)</f>
        <v>333000</v>
      </c>
      <c r="AF150" s="307">
        <f>VLOOKUP($U150,计算辅助页面!$Z$5:$AM$26,COLUMN()-20,0)</f>
        <v>466000</v>
      </c>
      <c r="AG150" s="307" t="str">
        <f>VLOOKUP($U150,计算辅助页面!$Z$5:$AM$26,COLUMN()-20,0)</f>
        <v>×</v>
      </c>
      <c r="AH150" s="304">
        <f>VLOOKUP($U150,计算辅助页面!$Z$5:$AM$26,COLUMN()-20,0)</f>
        <v>6369280</v>
      </c>
      <c r="AI150" s="314">
        <v>50000</v>
      </c>
      <c r="AJ150" s="315">
        <f>VLOOKUP(D150&amp;E150,计算辅助页面!$V$5:$Y$18,2,0)</f>
        <v>8</v>
      </c>
      <c r="AK150" s="316">
        <f t="shared" ref="AK150" si="577">IF(AI150,2*AI150,"")</f>
        <v>100000</v>
      </c>
      <c r="AL150" s="316">
        <f>VLOOKUP(D150&amp;E150,计算辅助页面!$V$5:$Y$18,3,0)</f>
        <v>5</v>
      </c>
      <c r="AM150" s="317">
        <f t="shared" ref="AM150" si="578">IF(AN150="×",AN150,IF(AI150,6*AI150,""))</f>
        <v>300000</v>
      </c>
      <c r="AN150" s="317">
        <f>VLOOKUP(D150&amp;E150,计算辅助页面!$V$5:$Y$18,4,0)</f>
        <v>2</v>
      </c>
      <c r="AO150" s="304">
        <f t="shared" ref="AO150" si="579">IF(AI150,IF(AN150="×",4*(AI150*AJ150+AK150*AL150),4*(AI150*AJ150+AK150*AL150+AM150*AN150)),"")</f>
        <v>6000000</v>
      </c>
      <c r="AP150" s="318">
        <f t="shared" ref="AP150" si="580">IF(AND(AH150,AO150),AO150+AH150,"")</f>
        <v>12369280</v>
      </c>
      <c r="AQ150" s="288" t="s">
        <v>1921</v>
      </c>
      <c r="AR150" s="289" t="str">
        <f t="shared" si="450"/>
        <v>GR Super Sport Concept🔑</v>
      </c>
      <c r="AS150" s="290" t="s">
        <v>1884</v>
      </c>
      <c r="AT150" s="291"/>
      <c r="AU150" s="328" t="s">
        <v>703</v>
      </c>
      <c r="AZ150" s="292" t="s">
        <v>1916</v>
      </c>
      <c r="BA150" s="477">
        <v>196</v>
      </c>
      <c r="BB150" s="476">
        <v>1.6</v>
      </c>
      <c r="BC150" s="472">
        <v>0.86</v>
      </c>
      <c r="BD150" s="472">
        <v>2.02</v>
      </c>
      <c r="BE150" s="472">
        <v>3.09</v>
      </c>
      <c r="BF150" s="474">
        <f>BA150+O150</f>
        <v>4272</v>
      </c>
      <c r="BG150" s="476">
        <f t="shared" ref="BG150" si="581">BB150+P150</f>
        <v>366.40000000000003</v>
      </c>
      <c r="BH150" s="480">
        <f t="shared" ref="BH150" si="582">BC150+Q150</f>
        <v>86.5</v>
      </c>
      <c r="BI150" s="480">
        <f t="shared" ref="BI150" si="583">BD150+R150</f>
        <v>58.720000000000006</v>
      </c>
      <c r="BJ150" s="480">
        <f t="shared" ref="BJ150" si="584">BE150+S150</f>
        <v>48.180000000000007</v>
      </c>
      <c r="BK150" s="473">
        <f t="shared" ref="BK150" si="585">IF(BG150="", "", BG150-P150)</f>
        <v>1.6000000000000227</v>
      </c>
      <c r="BL150" s="473">
        <f t="shared" ref="BL150" si="586">IF(BH150="", "", BH150-Q150)</f>
        <v>0.85999999999999943</v>
      </c>
      <c r="BM150" s="473">
        <f t="shared" ref="BM150" si="587">IF(BI150="", "", BI150-R150)</f>
        <v>2.0200000000000031</v>
      </c>
      <c r="BN150" s="473">
        <f t="shared" ref="BN150" si="588">IF(BJ150="", "", BJ150-S150)</f>
        <v>3.0900000000000034</v>
      </c>
      <c r="BP150" s="293"/>
      <c r="BQ150" s="293"/>
      <c r="BR150" s="293"/>
      <c r="BS150" s="293"/>
      <c r="BT150" s="293"/>
      <c r="BU150" s="293"/>
      <c r="BV150" s="293"/>
      <c r="BW150" s="293"/>
      <c r="BX150" s="293"/>
      <c r="BY150" s="293"/>
      <c r="BZ150" s="293"/>
      <c r="CA150" s="293"/>
      <c r="CB150" s="293"/>
      <c r="CC150" s="293">
        <v>1</v>
      </c>
      <c r="CD150" s="293"/>
      <c r="CE150" s="293"/>
      <c r="CF150" s="293"/>
      <c r="CG150" s="293"/>
      <c r="CH150" s="293"/>
      <c r="CI150" s="293"/>
      <c r="CJ150" s="294" t="s">
        <v>1907</v>
      </c>
      <c r="CK150" s="294"/>
      <c r="CL150" s="294"/>
      <c r="CM150" s="294"/>
      <c r="CN150" s="294"/>
      <c r="CO150" s="295"/>
      <c r="CP150" s="295"/>
      <c r="CQ150" s="295"/>
      <c r="CR150" s="296"/>
      <c r="CS150" s="297"/>
      <c r="CT150" s="297"/>
      <c r="CU150" s="297"/>
      <c r="CV150" s="297"/>
      <c r="CW150" s="297"/>
      <c r="CX150" s="297"/>
      <c r="CY150" s="297"/>
      <c r="CZ150" s="297"/>
      <c r="DA150" s="297"/>
      <c r="DB150" s="295"/>
      <c r="DC150" s="295"/>
      <c r="DD150" s="295"/>
      <c r="DE150" s="295"/>
    </row>
    <row r="151" spans="1:109" ht="21" customHeight="1">
      <c r="A151" s="268">
        <v>149</v>
      </c>
      <c r="B151" s="319" t="s">
        <v>1850</v>
      </c>
      <c r="C151" s="301" t="s">
        <v>1331</v>
      </c>
      <c r="D151" s="302" t="s">
        <v>177</v>
      </c>
      <c r="E151" s="303" t="s">
        <v>78</v>
      </c>
      <c r="F151" s="327"/>
      <c r="G151" s="328"/>
      <c r="H151" s="306" t="s">
        <v>448</v>
      </c>
      <c r="I151" s="320">
        <v>26</v>
      </c>
      <c r="J151" s="320">
        <v>35</v>
      </c>
      <c r="K151" s="320">
        <v>40</v>
      </c>
      <c r="L151" s="320">
        <v>62</v>
      </c>
      <c r="M151" s="306" t="s">
        <v>59</v>
      </c>
      <c r="N151" s="307">
        <f t="shared" si="306"/>
        <v>163</v>
      </c>
      <c r="O151" s="321">
        <v>4076</v>
      </c>
      <c r="P151" s="322">
        <v>335.4</v>
      </c>
      <c r="Q151" s="323">
        <v>89.3</v>
      </c>
      <c r="R151" s="323">
        <v>83.12</v>
      </c>
      <c r="S151" s="323">
        <v>76.83</v>
      </c>
      <c r="T151" s="422"/>
      <c r="U151" s="311">
        <v>7820</v>
      </c>
      <c r="V151" s="312">
        <f>VLOOKUP($U151,计算辅助页面!$Z$5:$AM$26,COLUMN()-20,0)</f>
        <v>12800</v>
      </c>
      <c r="W151" s="312">
        <f>VLOOKUP($U151,计算辅助页面!$Z$5:$AM$26,COLUMN()-20,0)</f>
        <v>20400</v>
      </c>
      <c r="X151" s="307">
        <f>VLOOKUP($U151,计算辅助页面!$Z$5:$AM$26,COLUMN()-20,0)</f>
        <v>30600</v>
      </c>
      <c r="Y151" s="307">
        <f>VLOOKUP($U151,计算辅助页面!$Z$5:$AM$26,COLUMN()-20,0)</f>
        <v>44200</v>
      </c>
      <c r="Z151" s="313">
        <f>VLOOKUP($U151,计算辅助页面!$Z$5:$AM$26,COLUMN()-20,0)</f>
        <v>62000</v>
      </c>
      <c r="AA151" s="307">
        <f>VLOOKUP($U151,计算辅助页面!$Z$5:$AM$26,COLUMN()-20,0)</f>
        <v>86500</v>
      </c>
      <c r="AB151" s="307">
        <f>VLOOKUP($U151,计算辅助页面!$Z$5:$AM$26,COLUMN()-20,0)</f>
        <v>121500</v>
      </c>
      <c r="AC151" s="307">
        <f>VLOOKUP($U151,计算辅助页面!$Z$5:$AM$26,COLUMN()-20,0)</f>
        <v>170000</v>
      </c>
      <c r="AD151" s="307">
        <f>VLOOKUP($U151,计算辅助页面!$Z$5:$AM$26,COLUMN()-20,0)</f>
        <v>237500</v>
      </c>
      <c r="AE151" s="307">
        <f>VLOOKUP($U151,计算辅助页面!$Z$5:$AM$26,COLUMN()-20,0)</f>
        <v>333000</v>
      </c>
      <c r="AF151" s="307">
        <f>VLOOKUP($U151,计算辅助页面!$Z$5:$AM$26,COLUMN()-20,0)</f>
        <v>466000</v>
      </c>
      <c r="AG151" s="307" t="str">
        <f>VLOOKUP($U151,计算辅助页面!$Z$5:$AM$26,COLUMN()-20,0)</f>
        <v>×</v>
      </c>
      <c r="AH151" s="304">
        <f>VLOOKUP($U151,计算辅助页面!$Z$5:$AM$26,COLUMN()-20,0)</f>
        <v>6369280</v>
      </c>
      <c r="AI151" s="314">
        <v>50000</v>
      </c>
      <c r="AJ151" s="315">
        <f>VLOOKUP(D151&amp;E151,计算辅助页面!$V$5:$Y$18,2,0)</f>
        <v>8</v>
      </c>
      <c r="AK151" s="316">
        <f t="shared" si="459"/>
        <v>100000</v>
      </c>
      <c r="AL151" s="316">
        <f>VLOOKUP(D151&amp;E151,计算辅助页面!$V$5:$Y$18,3,0)</f>
        <v>5</v>
      </c>
      <c r="AM151" s="317">
        <f t="shared" si="460"/>
        <v>300000</v>
      </c>
      <c r="AN151" s="317">
        <f>VLOOKUP(D151&amp;E151,计算辅助页面!$V$5:$Y$18,4,0)</f>
        <v>2</v>
      </c>
      <c r="AO151" s="304">
        <f t="shared" si="461"/>
        <v>6000000</v>
      </c>
      <c r="AP151" s="318">
        <f t="shared" si="462"/>
        <v>12369280</v>
      </c>
      <c r="AQ151" s="288" t="s">
        <v>568</v>
      </c>
      <c r="AR151" s="289" t="str">
        <f t="shared" si="450"/>
        <v>Solus GT🔑</v>
      </c>
      <c r="AS151" s="290" t="s">
        <v>1326</v>
      </c>
      <c r="AT151" s="291" t="s">
        <v>1330</v>
      </c>
      <c r="AU151" s="328" t="s">
        <v>703</v>
      </c>
      <c r="AW151" s="292">
        <v>349</v>
      </c>
      <c r="AY151" s="292">
        <v>453</v>
      </c>
      <c r="AZ151" s="292" t="s">
        <v>1351</v>
      </c>
      <c r="BA151" s="481">
        <f>BF151-O151</f>
        <v>166</v>
      </c>
      <c r="BB151" s="476">
        <f>BK151</f>
        <v>1.4000000000000341</v>
      </c>
      <c r="BC151" s="472">
        <f t="shared" ref="BC151" si="589">BL151</f>
        <v>1.25</v>
      </c>
      <c r="BD151" s="472">
        <f t="shared" ref="BD151" si="590">BM151</f>
        <v>3.3699999999999903</v>
      </c>
      <c r="BE151" s="472">
        <f t="shared" ref="BE151" si="591">BN151</f>
        <v>4.2000000000000028</v>
      </c>
      <c r="BF151" s="474">
        <v>4242</v>
      </c>
      <c r="BG151" s="476">
        <v>336.8</v>
      </c>
      <c r="BH151" s="480">
        <v>90.55</v>
      </c>
      <c r="BI151" s="480">
        <v>86.49</v>
      </c>
      <c r="BJ151" s="480">
        <v>81.03</v>
      </c>
      <c r="BK151" s="473">
        <f t="shared" si="294"/>
        <v>1.4000000000000341</v>
      </c>
      <c r="BL151" s="473">
        <f t="shared" si="295"/>
        <v>1.25</v>
      </c>
      <c r="BM151" s="473">
        <f t="shared" si="296"/>
        <v>3.3699999999999903</v>
      </c>
      <c r="BN151" s="473">
        <f t="shared" si="297"/>
        <v>4.2000000000000028</v>
      </c>
      <c r="BO151" s="483">
        <v>1</v>
      </c>
      <c r="BP151" s="293"/>
      <c r="BQ151" s="293"/>
      <c r="BR151" s="293"/>
      <c r="BS151" s="293"/>
      <c r="BT151" s="293"/>
      <c r="BU151" s="293"/>
      <c r="BV151" s="293"/>
      <c r="BW151" s="293"/>
      <c r="BX151" s="293"/>
      <c r="BY151" s="293"/>
      <c r="BZ151" s="293"/>
      <c r="CA151" s="293">
        <v>1</v>
      </c>
      <c r="CB151" s="293"/>
      <c r="CC151" s="293">
        <v>1</v>
      </c>
      <c r="CD151" s="293"/>
      <c r="CE151" s="293"/>
      <c r="CF151" s="293"/>
      <c r="CG151" s="293"/>
      <c r="CH151" s="293"/>
      <c r="CI151" s="293"/>
      <c r="CJ151" s="294" t="s">
        <v>1343</v>
      </c>
      <c r="CK151" s="294"/>
      <c r="CL151" s="294"/>
      <c r="CM151" s="294"/>
      <c r="CN151" s="294"/>
      <c r="CO151" s="295"/>
      <c r="CP151" s="295"/>
      <c r="CQ151" s="295"/>
      <c r="CR151" s="296"/>
      <c r="CS151" s="297"/>
      <c r="CT151" s="297"/>
      <c r="CU151" s="297"/>
      <c r="CV151" s="297"/>
      <c r="CW151" s="297"/>
      <c r="CX151" s="297"/>
      <c r="CY151" s="297"/>
      <c r="CZ151" s="297"/>
      <c r="DA151" s="297"/>
      <c r="DB151" s="295"/>
      <c r="DC151" s="295"/>
      <c r="DD151" s="295"/>
      <c r="DE151" s="295"/>
    </row>
    <row r="152" spans="1:109" ht="21" customHeight="1" thickBot="1">
      <c r="A152" s="299">
        <v>150</v>
      </c>
      <c r="B152" s="319" t="s">
        <v>1112</v>
      </c>
      <c r="C152" s="301" t="s">
        <v>1113</v>
      </c>
      <c r="D152" s="302" t="s">
        <v>177</v>
      </c>
      <c r="E152" s="303" t="s">
        <v>78</v>
      </c>
      <c r="F152" s="327"/>
      <c r="G152" s="328"/>
      <c r="H152" s="306">
        <v>45</v>
      </c>
      <c r="I152" s="306">
        <v>17</v>
      </c>
      <c r="J152" s="306">
        <v>23</v>
      </c>
      <c r="K152" s="306">
        <v>32</v>
      </c>
      <c r="L152" s="306">
        <v>45</v>
      </c>
      <c r="M152" s="306" t="s">
        <v>59</v>
      </c>
      <c r="N152" s="307">
        <f t="shared" si="306"/>
        <v>162</v>
      </c>
      <c r="O152" s="321">
        <v>4076</v>
      </c>
      <c r="P152" s="322">
        <v>349.5</v>
      </c>
      <c r="Q152" s="323">
        <v>83.43</v>
      </c>
      <c r="R152" s="323">
        <v>82.74</v>
      </c>
      <c r="S152" s="323">
        <v>69.66</v>
      </c>
      <c r="T152" s="422"/>
      <c r="U152" s="311">
        <v>7820</v>
      </c>
      <c r="V152" s="312">
        <f>VLOOKUP($U152,计算辅助页面!$Z$5:$AM$26,COLUMN()-20,0)</f>
        <v>12800</v>
      </c>
      <c r="W152" s="312">
        <f>VLOOKUP($U152,计算辅助页面!$Z$5:$AM$26,COLUMN()-20,0)</f>
        <v>20400</v>
      </c>
      <c r="X152" s="307">
        <f>VLOOKUP($U152,计算辅助页面!$Z$5:$AM$26,COLUMN()-20,0)</f>
        <v>30600</v>
      </c>
      <c r="Y152" s="307">
        <f>VLOOKUP($U152,计算辅助页面!$Z$5:$AM$26,COLUMN()-20,0)</f>
        <v>44200</v>
      </c>
      <c r="Z152" s="313">
        <f>VLOOKUP($U152,计算辅助页面!$Z$5:$AM$26,COLUMN()-20,0)</f>
        <v>62000</v>
      </c>
      <c r="AA152" s="307">
        <f>VLOOKUP($U152,计算辅助页面!$Z$5:$AM$26,COLUMN()-20,0)</f>
        <v>86500</v>
      </c>
      <c r="AB152" s="307">
        <f>VLOOKUP($U152,计算辅助页面!$Z$5:$AM$26,COLUMN()-20,0)</f>
        <v>121500</v>
      </c>
      <c r="AC152" s="307">
        <f>VLOOKUP($U152,计算辅助页面!$Z$5:$AM$26,COLUMN()-20,0)</f>
        <v>170000</v>
      </c>
      <c r="AD152" s="307">
        <f>VLOOKUP($U152,计算辅助页面!$Z$5:$AM$26,COLUMN()-20,0)</f>
        <v>237500</v>
      </c>
      <c r="AE152" s="307">
        <f>VLOOKUP($U152,计算辅助页面!$Z$5:$AM$26,COLUMN()-20,0)</f>
        <v>333000</v>
      </c>
      <c r="AF152" s="307">
        <f>VLOOKUP($U152,计算辅助页面!$Z$5:$AM$26,COLUMN()-20,0)</f>
        <v>466000</v>
      </c>
      <c r="AG152" s="307" t="str">
        <f>VLOOKUP($U152,计算辅助页面!$Z$5:$AM$26,COLUMN()-20,0)</f>
        <v>×</v>
      </c>
      <c r="AH152" s="304">
        <f>VLOOKUP($U152,计算辅助页面!$Z$5:$AM$26,COLUMN()-20,0)</f>
        <v>6369280</v>
      </c>
      <c r="AI152" s="314">
        <v>50000</v>
      </c>
      <c r="AJ152" s="315">
        <f>VLOOKUP(D152&amp;E152,计算辅助页面!$V$5:$Y$18,2,0)</f>
        <v>8</v>
      </c>
      <c r="AK152" s="316">
        <f t="shared" si="459"/>
        <v>100000</v>
      </c>
      <c r="AL152" s="316">
        <f>VLOOKUP(D152&amp;E152,计算辅助页面!$V$5:$Y$18,3,0)</f>
        <v>5</v>
      </c>
      <c r="AM152" s="317">
        <f t="shared" si="460"/>
        <v>300000</v>
      </c>
      <c r="AN152" s="317">
        <f>VLOOKUP(D152&amp;E152,计算辅助页面!$V$5:$Y$18,4,0)</f>
        <v>2</v>
      </c>
      <c r="AO152" s="304">
        <f t="shared" si="461"/>
        <v>6000000</v>
      </c>
      <c r="AP152" s="318">
        <f t="shared" si="462"/>
        <v>12369280</v>
      </c>
      <c r="AQ152" s="288" t="s">
        <v>1114</v>
      </c>
      <c r="AR152" s="289" t="str">
        <f t="shared" si="450"/>
        <v>Berlinetta</v>
      </c>
      <c r="AS152" s="290" t="s">
        <v>1105</v>
      </c>
      <c r="AT152" s="291" t="s">
        <v>1115</v>
      </c>
      <c r="AU152" s="328" t="s">
        <v>703</v>
      </c>
      <c r="AV152" s="292">
        <v>47</v>
      </c>
      <c r="AW152" s="292">
        <v>362</v>
      </c>
      <c r="AY152" s="292">
        <v>474</v>
      </c>
      <c r="AZ152" s="292" t="s">
        <v>1059</v>
      </c>
      <c r="BA152" s="477">
        <v>156</v>
      </c>
      <c r="BB152" s="476">
        <v>2.1</v>
      </c>
      <c r="BC152" s="472">
        <v>0.82</v>
      </c>
      <c r="BD152" s="472">
        <v>3.39</v>
      </c>
      <c r="BE152" s="472">
        <v>3.69</v>
      </c>
      <c r="BF152" s="474">
        <f t="shared" ref="BF152:BF157" si="592">BA152+O152</f>
        <v>4232</v>
      </c>
      <c r="BG152" s="476">
        <f t="shared" ref="BG152:BG153" si="593">BB152+P152</f>
        <v>351.6</v>
      </c>
      <c r="BH152" s="480">
        <f t="shared" ref="BH152:BH153" si="594">BC152+Q152</f>
        <v>84.25</v>
      </c>
      <c r="BI152" s="480">
        <f t="shared" ref="BI152:BI153" si="595">BD152+R152</f>
        <v>86.13</v>
      </c>
      <c r="BJ152" s="480">
        <f t="shared" ref="BJ152:BJ153" si="596">BE152+S152</f>
        <v>73.349999999999994</v>
      </c>
      <c r="BK152" s="473">
        <f t="shared" si="294"/>
        <v>2.1000000000000227</v>
      </c>
      <c r="BL152" s="473">
        <f t="shared" si="295"/>
        <v>0.81999999999999318</v>
      </c>
      <c r="BM152" s="473">
        <f t="shared" si="296"/>
        <v>3.3900000000000006</v>
      </c>
      <c r="BN152" s="473">
        <f t="shared" si="297"/>
        <v>3.6899999999999977</v>
      </c>
      <c r="BO152" s="483">
        <v>3</v>
      </c>
      <c r="BP152" s="293"/>
      <c r="BQ152" s="293"/>
      <c r="BR152" s="293"/>
      <c r="BS152" s="293"/>
      <c r="BT152" s="293"/>
      <c r="BU152" s="293"/>
      <c r="BV152" s="293">
        <v>1</v>
      </c>
      <c r="BW152" s="293"/>
      <c r="BX152" s="293"/>
      <c r="BY152" s="293"/>
      <c r="BZ152" s="293"/>
      <c r="CA152" s="293"/>
      <c r="CB152" s="293"/>
      <c r="CC152" s="293"/>
      <c r="CD152" s="293"/>
      <c r="CE152" s="293"/>
      <c r="CF152" s="293"/>
      <c r="CG152" s="293"/>
      <c r="CH152" s="293"/>
      <c r="CI152" s="293"/>
      <c r="CJ152" s="294"/>
      <c r="CK152" s="294"/>
      <c r="CL152" s="294"/>
      <c r="CM152" s="294"/>
      <c r="CN152" s="294"/>
      <c r="CO152" s="295"/>
      <c r="CP152" s="295"/>
      <c r="CQ152" s="295"/>
      <c r="CR152" s="296"/>
      <c r="CS152" s="297"/>
      <c r="CT152" s="297"/>
      <c r="CU152" s="297"/>
      <c r="CV152" s="297"/>
      <c r="CW152" s="297"/>
      <c r="CX152" s="297"/>
      <c r="CY152" s="297"/>
      <c r="CZ152" s="297"/>
      <c r="DA152" s="297"/>
      <c r="DB152" s="295" t="s">
        <v>1777</v>
      </c>
      <c r="DC152" s="295">
        <v>2</v>
      </c>
      <c r="DD152" s="295"/>
      <c r="DE152" s="295"/>
    </row>
    <row r="153" spans="1:109" ht="21" customHeight="1">
      <c r="A153" s="268">
        <v>151</v>
      </c>
      <c r="B153" s="319" t="s">
        <v>1374</v>
      </c>
      <c r="C153" s="301" t="s">
        <v>1719</v>
      </c>
      <c r="D153" s="423" t="s">
        <v>177</v>
      </c>
      <c r="E153" s="303" t="s">
        <v>78</v>
      </c>
      <c r="F153" s="327"/>
      <c r="G153" s="328"/>
      <c r="H153" s="306">
        <v>45</v>
      </c>
      <c r="I153" s="306">
        <v>17</v>
      </c>
      <c r="J153" s="306">
        <v>23</v>
      </c>
      <c r="K153" s="306">
        <v>32</v>
      </c>
      <c r="L153" s="306">
        <v>45</v>
      </c>
      <c r="M153" s="306" t="s">
        <v>59</v>
      </c>
      <c r="N153" s="307">
        <f t="shared" si="306"/>
        <v>162</v>
      </c>
      <c r="O153" s="321">
        <v>4091</v>
      </c>
      <c r="P153" s="322">
        <v>340.4</v>
      </c>
      <c r="Q153" s="323">
        <v>88.49</v>
      </c>
      <c r="R153" s="323">
        <v>75.739999999999995</v>
      </c>
      <c r="S153" s="323">
        <v>67.64</v>
      </c>
      <c r="T153" s="422"/>
      <c r="U153" s="311">
        <v>7820</v>
      </c>
      <c r="V153" s="312">
        <f>VLOOKUP($U153,计算辅助页面!$Z$5:$AM$26,COLUMN()-20,0)</f>
        <v>12800</v>
      </c>
      <c r="W153" s="312">
        <f>VLOOKUP($U153,计算辅助页面!$Z$5:$AM$26,COLUMN()-20,0)</f>
        <v>20400</v>
      </c>
      <c r="X153" s="307">
        <f>VLOOKUP($U153,计算辅助页面!$Z$5:$AM$26,COLUMN()-20,0)</f>
        <v>30600</v>
      </c>
      <c r="Y153" s="307">
        <f>VLOOKUP($U153,计算辅助页面!$Z$5:$AM$26,COLUMN()-20,0)</f>
        <v>44200</v>
      </c>
      <c r="Z153" s="313">
        <f>VLOOKUP($U153,计算辅助页面!$Z$5:$AM$26,COLUMN()-20,0)</f>
        <v>62000</v>
      </c>
      <c r="AA153" s="307">
        <f>VLOOKUP($U153,计算辅助页面!$Z$5:$AM$26,COLUMN()-20,0)</f>
        <v>86500</v>
      </c>
      <c r="AB153" s="307">
        <f>VLOOKUP($U153,计算辅助页面!$Z$5:$AM$26,COLUMN()-20,0)</f>
        <v>121500</v>
      </c>
      <c r="AC153" s="307">
        <f>VLOOKUP($U153,计算辅助页面!$Z$5:$AM$26,COLUMN()-20,0)</f>
        <v>170000</v>
      </c>
      <c r="AD153" s="307">
        <f>VLOOKUP($U153,计算辅助页面!$Z$5:$AM$26,COLUMN()-20,0)</f>
        <v>237500</v>
      </c>
      <c r="AE153" s="307">
        <f>VLOOKUP($U153,计算辅助页面!$Z$5:$AM$26,COLUMN()-20,0)</f>
        <v>333000</v>
      </c>
      <c r="AF153" s="307">
        <f>VLOOKUP($U153,计算辅助页面!$Z$5:$AM$26,COLUMN()-20,0)</f>
        <v>466000</v>
      </c>
      <c r="AG153" s="307" t="str">
        <f>VLOOKUP($U153,计算辅助页面!$Z$5:$AM$26,COLUMN()-20,0)</f>
        <v>×</v>
      </c>
      <c r="AH153" s="304">
        <f>VLOOKUP($U153,计算辅助页面!$Z$5:$AM$26,COLUMN()-20,0)</f>
        <v>6369280</v>
      </c>
      <c r="AI153" s="314">
        <v>50000</v>
      </c>
      <c r="AJ153" s="315">
        <f>VLOOKUP(D153&amp;E153,计算辅助页面!$V$5:$Y$18,2,0)</f>
        <v>8</v>
      </c>
      <c r="AK153" s="316">
        <f t="shared" si="459"/>
        <v>100000</v>
      </c>
      <c r="AL153" s="316">
        <f>VLOOKUP(D153&amp;E153,计算辅助页面!$V$5:$Y$18,3,0)</f>
        <v>5</v>
      </c>
      <c r="AM153" s="317">
        <f t="shared" si="460"/>
        <v>300000</v>
      </c>
      <c r="AN153" s="317">
        <f>VLOOKUP(D153&amp;E153,计算辅助页面!$V$5:$Y$18,4,0)</f>
        <v>2</v>
      </c>
      <c r="AO153" s="304">
        <f t="shared" si="461"/>
        <v>6000000</v>
      </c>
      <c r="AP153" s="318">
        <f t="shared" si="462"/>
        <v>12369280</v>
      </c>
      <c r="AQ153" s="288" t="s">
        <v>565</v>
      </c>
      <c r="AR153" s="289" t="str">
        <f t="shared" si="450"/>
        <v>Invencible</v>
      </c>
      <c r="AS153" s="290" t="s">
        <v>1375</v>
      </c>
      <c r="AT153" s="291" t="s">
        <v>1376</v>
      </c>
      <c r="AU153" s="328" t="s">
        <v>703</v>
      </c>
      <c r="AW153" s="292">
        <v>354</v>
      </c>
      <c r="AY153" s="292">
        <v>461</v>
      </c>
      <c r="AZ153" s="292" t="s">
        <v>1377</v>
      </c>
      <c r="BA153" s="477">
        <v>188</v>
      </c>
      <c r="BB153" s="476">
        <v>1.9</v>
      </c>
      <c r="BC153" s="472">
        <v>1.1599999999999999</v>
      </c>
      <c r="BD153" s="472">
        <v>2.73</v>
      </c>
      <c r="BE153" s="472">
        <v>2.31</v>
      </c>
      <c r="BF153" s="474">
        <f t="shared" si="592"/>
        <v>4279</v>
      </c>
      <c r="BG153" s="476">
        <f t="shared" si="593"/>
        <v>342.29999999999995</v>
      </c>
      <c r="BH153" s="480">
        <f t="shared" si="594"/>
        <v>89.649999999999991</v>
      </c>
      <c r="BI153" s="480">
        <f t="shared" si="595"/>
        <v>78.47</v>
      </c>
      <c r="BJ153" s="480">
        <f t="shared" si="596"/>
        <v>69.95</v>
      </c>
      <c r="BK153" s="473">
        <f t="shared" si="294"/>
        <v>1.8999999999999773</v>
      </c>
      <c r="BL153" s="473">
        <f t="shared" si="295"/>
        <v>1.1599999999999966</v>
      </c>
      <c r="BM153" s="473">
        <f t="shared" si="296"/>
        <v>2.730000000000004</v>
      </c>
      <c r="BN153" s="473">
        <f t="shared" si="297"/>
        <v>2.3100000000000023</v>
      </c>
      <c r="BO153" s="483">
        <v>15</v>
      </c>
      <c r="BP153" s="293"/>
      <c r="BQ153" s="293"/>
      <c r="BR153" s="293"/>
      <c r="BS153" s="293"/>
      <c r="BT153" s="293"/>
      <c r="BU153" s="293"/>
      <c r="BV153" s="293">
        <v>1</v>
      </c>
      <c r="BW153" s="293"/>
      <c r="BX153" s="293"/>
      <c r="BY153" s="293"/>
      <c r="BZ153" s="293"/>
      <c r="CA153" s="293"/>
      <c r="CB153" s="293"/>
      <c r="CC153" s="293"/>
      <c r="CD153" s="293"/>
      <c r="CE153" s="293"/>
      <c r="CF153" s="293"/>
      <c r="CG153" s="293"/>
      <c r="CH153" s="293"/>
      <c r="CI153" s="293"/>
      <c r="CJ153" s="294" t="s">
        <v>1149</v>
      </c>
      <c r="CK153" s="294"/>
      <c r="CL153" s="294"/>
      <c r="CM153" s="294"/>
      <c r="CN153" s="294"/>
      <c r="CO153" s="295"/>
      <c r="CP153" s="295"/>
      <c r="CQ153" s="295"/>
      <c r="CR153" s="296"/>
      <c r="CS153" s="297"/>
      <c r="CT153" s="297"/>
      <c r="CU153" s="297"/>
      <c r="CV153" s="297"/>
      <c r="CW153" s="297"/>
      <c r="CX153" s="297"/>
      <c r="CY153" s="297"/>
      <c r="CZ153" s="297"/>
      <c r="DA153" s="297"/>
      <c r="DB153" s="295" t="s">
        <v>1777</v>
      </c>
      <c r="DC153" s="295">
        <v>2</v>
      </c>
      <c r="DD153" s="295"/>
      <c r="DE153" s="295"/>
    </row>
    <row r="154" spans="1:109" ht="21" customHeight="1" thickBot="1">
      <c r="A154" s="299">
        <v>152</v>
      </c>
      <c r="B154" s="300" t="s">
        <v>259</v>
      </c>
      <c r="C154" s="301" t="s">
        <v>762</v>
      </c>
      <c r="D154" s="423" t="s">
        <v>177</v>
      </c>
      <c r="E154" s="303" t="s">
        <v>170</v>
      </c>
      <c r="F154" s="304">
        <f>9-LEN(E154)-LEN(SUBSTITUTE(E154,"★",""))</f>
        <v>4</v>
      </c>
      <c r="G154" s="305" t="s">
        <v>167</v>
      </c>
      <c r="H154" s="306">
        <v>45</v>
      </c>
      <c r="I154" s="306">
        <v>17</v>
      </c>
      <c r="J154" s="306">
        <v>23</v>
      </c>
      <c r="K154" s="306">
        <v>32</v>
      </c>
      <c r="L154" s="306">
        <v>45</v>
      </c>
      <c r="M154" s="306" t="s">
        <v>59</v>
      </c>
      <c r="N154" s="307">
        <f t="shared" si="306"/>
        <v>162</v>
      </c>
      <c r="O154" s="308">
        <v>4109</v>
      </c>
      <c r="P154" s="309">
        <v>344</v>
      </c>
      <c r="Q154" s="310">
        <v>84.31</v>
      </c>
      <c r="R154" s="310">
        <v>75.97</v>
      </c>
      <c r="S154" s="310">
        <v>82.43</v>
      </c>
      <c r="T154" s="310">
        <v>11.517000000000001</v>
      </c>
      <c r="U154" s="311">
        <v>7820</v>
      </c>
      <c r="V154" s="312">
        <f>VLOOKUP($U154,计算辅助页面!$Z$5:$AM$26,COLUMN()-20,0)</f>
        <v>12800</v>
      </c>
      <c r="W154" s="312">
        <f>VLOOKUP($U154,计算辅助页面!$Z$5:$AM$26,COLUMN()-20,0)</f>
        <v>20400</v>
      </c>
      <c r="X154" s="307">
        <f>VLOOKUP($U154,计算辅助页面!$Z$5:$AM$26,COLUMN()-20,0)</f>
        <v>30600</v>
      </c>
      <c r="Y154" s="307">
        <f>VLOOKUP($U154,计算辅助页面!$Z$5:$AM$26,COLUMN()-20,0)</f>
        <v>44200</v>
      </c>
      <c r="Z154" s="313">
        <f>VLOOKUP($U154,计算辅助页面!$Z$5:$AM$26,COLUMN()-20,0)</f>
        <v>62000</v>
      </c>
      <c r="AA154" s="307">
        <f>VLOOKUP($U154,计算辅助页面!$Z$5:$AM$26,COLUMN()-20,0)</f>
        <v>86500</v>
      </c>
      <c r="AB154" s="307">
        <f>VLOOKUP($U154,计算辅助页面!$Z$5:$AM$26,COLUMN()-20,0)</f>
        <v>121500</v>
      </c>
      <c r="AC154" s="307">
        <f>VLOOKUP($U154,计算辅助页面!$Z$5:$AM$26,COLUMN()-20,0)</f>
        <v>170000</v>
      </c>
      <c r="AD154" s="307">
        <f>VLOOKUP($U154,计算辅助页面!$Z$5:$AM$26,COLUMN()-20,0)</f>
        <v>237500</v>
      </c>
      <c r="AE154" s="307">
        <f>VLOOKUP($U154,计算辅助页面!$Z$5:$AM$26,COLUMN()-20,0)</f>
        <v>333000</v>
      </c>
      <c r="AF154" s="307">
        <f>VLOOKUP($U154,计算辅助页面!$Z$5:$AM$26,COLUMN()-20,0)</f>
        <v>466000</v>
      </c>
      <c r="AG154" s="307" t="str">
        <f>VLOOKUP($U154,计算辅助页面!$Z$5:$AM$26,COLUMN()-20,0)</f>
        <v>×</v>
      </c>
      <c r="AH154" s="304">
        <f>VLOOKUP($U154,计算辅助页面!$Z$5:$AM$26,COLUMN()-20,0)</f>
        <v>6369280</v>
      </c>
      <c r="AI154" s="314">
        <v>50000</v>
      </c>
      <c r="AJ154" s="315">
        <f>VLOOKUP(D154&amp;E154,计算辅助页面!$V$5:$Y$18,2,0)</f>
        <v>8</v>
      </c>
      <c r="AK154" s="316">
        <f t="shared" si="459"/>
        <v>100000</v>
      </c>
      <c r="AL154" s="316">
        <f>VLOOKUP(D154&amp;E154,计算辅助页面!$V$5:$Y$18,3,0)</f>
        <v>5</v>
      </c>
      <c r="AM154" s="317">
        <f t="shared" si="460"/>
        <v>300000</v>
      </c>
      <c r="AN154" s="317">
        <f>VLOOKUP(D154&amp;E154,计算辅助页面!$V$5:$Y$18,4,0)</f>
        <v>2</v>
      </c>
      <c r="AO154" s="304">
        <f t="shared" si="461"/>
        <v>6000000</v>
      </c>
      <c r="AP154" s="318">
        <f t="shared" si="462"/>
        <v>12369280</v>
      </c>
      <c r="AQ154" s="288" t="s">
        <v>565</v>
      </c>
      <c r="AR154" s="289" t="str">
        <f t="shared" si="450"/>
        <v>Huracan EVO Spyder</v>
      </c>
      <c r="AS154" s="290" t="s">
        <v>923</v>
      </c>
      <c r="AT154" s="291" t="s">
        <v>634</v>
      </c>
      <c r="AU154" s="328" t="s">
        <v>703</v>
      </c>
      <c r="AV154" s="292">
        <v>18</v>
      </c>
      <c r="AW154" s="292">
        <v>358</v>
      </c>
      <c r="AY154" s="292">
        <v>468</v>
      </c>
      <c r="AZ154" s="292" t="s">
        <v>1462</v>
      </c>
      <c r="BA154" s="481">
        <v>223</v>
      </c>
      <c r="BB154" s="476">
        <v>2</v>
      </c>
      <c r="BC154" s="472">
        <v>1.29</v>
      </c>
      <c r="BD154" s="472">
        <v>3.11</v>
      </c>
      <c r="BE154" s="472">
        <v>3.23</v>
      </c>
      <c r="BF154" s="474">
        <f t="shared" si="592"/>
        <v>4332</v>
      </c>
      <c r="BG154" s="476">
        <f t="shared" ref="BG154:BG155" si="597">BB154+P154</f>
        <v>346</v>
      </c>
      <c r="BH154" s="480">
        <f t="shared" ref="BH154:BH155" si="598">BC154+Q154</f>
        <v>85.600000000000009</v>
      </c>
      <c r="BI154" s="480">
        <f t="shared" ref="BI154:BI155" si="599">BD154+R154</f>
        <v>79.08</v>
      </c>
      <c r="BJ154" s="480">
        <f t="shared" ref="BJ154:BJ155" si="600">BE154+S154</f>
        <v>85.660000000000011</v>
      </c>
      <c r="BK154" s="473">
        <f t="shared" si="294"/>
        <v>2</v>
      </c>
      <c r="BL154" s="473">
        <f t="shared" si="295"/>
        <v>1.2900000000000063</v>
      </c>
      <c r="BM154" s="473">
        <f t="shared" si="296"/>
        <v>3.1099999999999994</v>
      </c>
      <c r="BN154" s="473">
        <f t="shared" si="297"/>
        <v>3.230000000000004</v>
      </c>
      <c r="BO154" s="483">
        <v>1</v>
      </c>
      <c r="BP154" s="293"/>
      <c r="BQ154" s="293"/>
      <c r="BR154" s="293"/>
      <c r="BS154" s="293">
        <v>1</v>
      </c>
      <c r="BT154" s="293"/>
      <c r="BU154" s="293"/>
      <c r="BV154" s="293"/>
      <c r="BW154" s="293"/>
      <c r="BX154" s="293"/>
      <c r="BY154" s="293"/>
      <c r="BZ154" s="293"/>
      <c r="CA154" s="293"/>
      <c r="CB154" s="293"/>
      <c r="CC154" s="293"/>
      <c r="CD154" s="293"/>
      <c r="CE154" s="293"/>
      <c r="CF154" s="293">
        <v>1</v>
      </c>
      <c r="CG154" s="293" t="s">
        <v>1403</v>
      </c>
      <c r="CH154" s="293"/>
      <c r="CI154" s="293">
        <v>1</v>
      </c>
      <c r="CJ154" s="294" t="s">
        <v>1469</v>
      </c>
      <c r="CK154" s="294"/>
      <c r="CL154" s="294"/>
      <c r="CM154" s="294"/>
      <c r="CN154" s="294"/>
      <c r="CO154" s="295"/>
      <c r="CP154" s="295"/>
      <c r="CQ154" s="295"/>
      <c r="CR154" s="296">
        <v>325</v>
      </c>
      <c r="CS154" s="297">
        <v>72.099999999999994</v>
      </c>
      <c r="CT154" s="297">
        <v>46.62</v>
      </c>
      <c r="CU154" s="297">
        <v>51.94</v>
      </c>
      <c r="CV154" s="297">
        <f t="shared" ref="CV154:CY155" si="601">P154-CR154</f>
        <v>19</v>
      </c>
      <c r="CW154" s="297">
        <f t="shared" si="601"/>
        <v>12.210000000000008</v>
      </c>
      <c r="CX154" s="297">
        <f t="shared" si="601"/>
        <v>29.35</v>
      </c>
      <c r="CY154" s="297">
        <f t="shared" si="601"/>
        <v>30.490000000000009</v>
      </c>
      <c r="CZ154" s="297">
        <f>SUM(CV154:CY154)</f>
        <v>91.050000000000011</v>
      </c>
      <c r="DA154" s="297">
        <f>0.32*(P154-CR154)+1.75*(Q154-CS154)+1.13*(R154-CT154)+1.28*(S154-CU154)</f>
        <v>99.640200000000021</v>
      </c>
      <c r="DB154" s="295"/>
      <c r="DC154" s="295"/>
      <c r="DD154" s="295"/>
      <c r="DE154" s="295"/>
    </row>
    <row r="155" spans="1:109" ht="21" customHeight="1">
      <c r="A155" s="268">
        <v>153</v>
      </c>
      <c r="B155" s="319" t="s">
        <v>445</v>
      </c>
      <c r="C155" s="301" t="s">
        <v>763</v>
      </c>
      <c r="D155" s="423" t="s">
        <v>177</v>
      </c>
      <c r="E155" s="303" t="s">
        <v>78</v>
      </c>
      <c r="F155" s="304">
        <f>9-LEN(E155)-LEN(SUBSTITUTE(E155,"★",""))</f>
        <v>4</v>
      </c>
      <c r="G155" s="305" t="s">
        <v>167</v>
      </c>
      <c r="H155" s="320">
        <v>45</v>
      </c>
      <c r="I155" s="306">
        <v>17</v>
      </c>
      <c r="J155" s="306">
        <v>23</v>
      </c>
      <c r="K155" s="306">
        <v>32</v>
      </c>
      <c r="L155" s="306">
        <v>45</v>
      </c>
      <c r="M155" s="306" t="s">
        <v>59</v>
      </c>
      <c r="N155" s="307">
        <f t="shared" si="306"/>
        <v>162</v>
      </c>
      <c r="O155" s="321">
        <v>4126</v>
      </c>
      <c r="P155" s="322">
        <v>347.8</v>
      </c>
      <c r="Q155" s="323">
        <v>78.67</v>
      </c>
      <c r="R155" s="323">
        <v>84.88</v>
      </c>
      <c r="S155" s="323">
        <v>82.91</v>
      </c>
      <c r="T155" s="323">
        <v>11.45</v>
      </c>
      <c r="U155" s="311">
        <v>7820</v>
      </c>
      <c r="V155" s="312">
        <f>VLOOKUP($U155,计算辅助页面!$Z$5:$AM$26,COLUMN()-20,0)</f>
        <v>12800</v>
      </c>
      <c r="W155" s="312">
        <f>VLOOKUP($U155,计算辅助页面!$Z$5:$AM$26,COLUMN()-20,0)</f>
        <v>20400</v>
      </c>
      <c r="X155" s="307">
        <f>VLOOKUP($U155,计算辅助页面!$Z$5:$AM$26,COLUMN()-20,0)</f>
        <v>30600</v>
      </c>
      <c r="Y155" s="307">
        <f>VLOOKUP($U155,计算辅助页面!$Z$5:$AM$26,COLUMN()-20,0)</f>
        <v>44200</v>
      </c>
      <c r="Z155" s="313">
        <f>VLOOKUP($U155,计算辅助页面!$Z$5:$AM$26,COLUMN()-20,0)</f>
        <v>62000</v>
      </c>
      <c r="AA155" s="307">
        <f>VLOOKUP($U155,计算辅助页面!$Z$5:$AM$26,COLUMN()-20,0)</f>
        <v>86500</v>
      </c>
      <c r="AB155" s="307">
        <f>VLOOKUP($U155,计算辅助页面!$Z$5:$AM$26,COLUMN()-20,0)</f>
        <v>121500</v>
      </c>
      <c r="AC155" s="307">
        <f>VLOOKUP($U155,计算辅助页面!$Z$5:$AM$26,COLUMN()-20,0)</f>
        <v>170000</v>
      </c>
      <c r="AD155" s="307">
        <f>VLOOKUP($U155,计算辅助页面!$Z$5:$AM$26,COLUMN()-20,0)</f>
        <v>237500</v>
      </c>
      <c r="AE155" s="307">
        <f>VLOOKUP($U155,计算辅助页面!$Z$5:$AM$26,COLUMN()-20,0)</f>
        <v>333000</v>
      </c>
      <c r="AF155" s="307">
        <f>VLOOKUP($U155,计算辅助页面!$Z$5:$AM$26,COLUMN()-20,0)</f>
        <v>466000</v>
      </c>
      <c r="AG155" s="307" t="str">
        <f>VLOOKUP($U155,计算辅助页面!$Z$5:$AM$26,COLUMN()-20,0)</f>
        <v>×</v>
      </c>
      <c r="AH155" s="304">
        <f>VLOOKUP($U155,计算辅助页面!$Z$5:$AM$26,COLUMN()-20,0)</f>
        <v>6369280</v>
      </c>
      <c r="AI155" s="314">
        <v>50000</v>
      </c>
      <c r="AJ155" s="315">
        <f>VLOOKUP(D155&amp;E155,计算辅助页面!$V$5:$Y$18,2,0)</f>
        <v>8</v>
      </c>
      <c r="AK155" s="316">
        <f t="shared" si="459"/>
        <v>100000</v>
      </c>
      <c r="AL155" s="316">
        <f>VLOOKUP(D155&amp;E155,计算辅助页面!$V$5:$Y$18,3,0)</f>
        <v>5</v>
      </c>
      <c r="AM155" s="317">
        <f t="shared" si="460"/>
        <v>300000</v>
      </c>
      <c r="AN155" s="317">
        <f>VLOOKUP(D155&amp;E155,计算辅助页面!$V$5:$Y$18,4,0)</f>
        <v>2</v>
      </c>
      <c r="AO155" s="304">
        <f t="shared" si="461"/>
        <v>6000000</v>
      </c>
      <c r="AP155" s="318">
        <f t="shared" si="462"/>
        <v>12369280</v>
      </c>
      <c r="AQ155" s="288" t="s">
        <v>561</v>
      </c>
      <c r="AR155" s="289" t="str">
        <f t="shared" si="450"/>
        <v>Carrera GT</v>
      </c>
      <c r="AS155" s="290" t="s">
        <v>914</v>
      </c>
      <c r="AT155" s="291" t="s">
        <v>636</v>
      </c>
      <c r="AU155" s="328" t="s">
        <v>703</v>
      </c>
      <c r="AV155" s="292">
        <v>50</v>
      </c>
      <c r="AW155" s="292">
        <v>362</v>
      </c>
      <c r="AY155" s="292">
        <v>474</v>
      </c>
      <c r="AZ155" s="292" t="s">
        <v>1101</v>
      </c>
      <c r="BA155" s="477">
        <v>172</v>
      </c>
      <c r="BB155" s="476">
        <v>1.9</v>
      </c>
      <c r="BC155" s="472">
        <v>1.08</v>
      </c>
      <c r="BD155" s="472">
        <v>2.4500000000000002</v>
      </c>
      <c r="BE155" s="472">
        <v>2.39</v>
      </c>
      <c r="BF155" s="474">
        <f t="shared" si="592"/>
        <v>4298</v>
      </c>
      <c r="BG155" s="476">
        <f t="shared" si="597"/>
        <v>349.7</v>
      </c>
      <c r="BH155" s="480">
        <f t="shared" si="598"/>
        <v>79.75</v>
      </c>
      <c r="BI155" s="480">
        <f t="shared" si="599"/>
        <v>87.33</v>
      </c>
      <c r="BJ155" s="480">
        <f t="shared" si="600"/>
        <v>85.3</v>
      </c>
      <c r="BK155" s="473">
        <f t="shared" si="294"/>
        <v>1.8999999999999773</v>
      </c>
      <c r="BL155" s="473">
        <f t="shared" si="295"/>
        <v>1.0799999999999983</v>
      </c>
      <c r="BM155" s="473">
        <f t="shared" si="296"/>
        <v>2.4500000000000028</v>
      </c>
      <c r="BN155" s="473">
        <f t="shared" si="297"/>
        <v>2.3900000000000006</v>
      </c>
      <c r="BO155" s="483">
        <v>6</v>
      </c>
      <c r="BP155" s="293"/>
      <c r="BQ155" s="293"/>
      <c r="BR155" s="293"/>
      <c r="BS155" s="293"/>
      <c r="BT155" s="293"/>
      <c r="BU155" s="293"/>
      <c r="BV155" s="293"/>
      <c r="BW155" s="293"/>
      <c r="BX155" s="293"/>
      <c r="BY155" s="293"/>
      <c r="BZ155" s="293">
        <v>1</v>
      </c>
      <c r="CA155" s="293"/>
      <c r="CB155" s="293"/>
      <c r="CC155" s="293"/>
      <c r="CD155" s="293"/>
      <c r="CE155" s="293"/>
      <c r="CF155" s="293"/>
      <c r="CG155" s="293"/>
      <c r="CH155" s="293"/>
      <c r="CI155" s="293"/>
      <c r="CJ155" s="294" t="s">
        <v>1470</v>
      </c>
      <c r="CK155" s="294"/>
      <c r="CL155" s="294"/>
      <c r="CM155" s="294"/>
      <c r="CN155" s="294"/>
      <c r="CO155" s="295"/>
      <c r="CP155" s="295"/>
      <c r="CQ155" s="295"/>
      <c r="CR155" s="296">
        <v>330</v>
      </c>
      <c r="CS155" s="297">
        <v>68.5</v>
      </c>
      <c r="CT155" s="297">
        <v>61.79</v>
      </c>
      <c r="CU155" s="297">
        <v>60.32</v>
      </c>
      <c r="CV155" s="297">
        <f t="shared" si="601"/>
        <v>17.800000000000011</v>
      </c>
      <c r="CW155" s="297">
        <f t="shared" si="601"/>
        <v>10.170000000000002</v>
      </c>
      <c r="CX155" s="297">
        <f t="shared" si="601"/>
        <v>23.089999999999996</v>
      </c>
      <c r="CY155" s="297">
        <f t="shared" si="601"/>
        <v>22.589999999999996</v>
      </c>
      <c r="CZ155" s="297">
        <f>SUM(CV155:CY155)</f>
        <v>73.650000000000006</v>
      </c>
      <c r="DA155" s="297">
        <f>0.32*(P155-CR155)+1.75*(Q155-CS155)+1.13*(R155-CT155)+1.28*(S155-CU155)</f>
        <v>78.500399999999999</v>
      </c>
      <c r="DB155" s="295" t="s">
        <v>1777</v>
      </c>
      <c r="DC155" s="295">
        <v>1</v>
      </c>
      <c r="DD155" s="295"/>
      <c r="DE155" s="295"/>
    </row>
    <row r="156" spans="1:109" ht="21" customHeight="1" thickBot="1">
      <c r="A156" s="299">
        <v>154</v>
      </c>
      <c r="B156" s="319" t="s">
        <v>1851</v>
      </c>
      <c r="C156" s="301" t="s">
        <v>1845</v>
      </c>
      <c r="D156" s="423" t="s">
        <v>177</v>
      </c>
      <c r="E156" s="303" t="s">
        <v>78</v>
      </c>
      <c r="F156" s="327"/>
      <c r="G156" s="328"/>
      <c r="H156" s="306" t="s">
        <v>448</v>
      </c>
      <c r="I156" s="320">
        <v>26</v>
      </c>
      <c r="J156" s="320">
        <v>35</v>
      </c>
      <c r="K156" s="320">
        <v>40</v>
      </c>
      <c r="L156" s="320">
        <v>62</v>
      </c>
      <c r="M156" s="306" t="s">
        <v>59</v>
      </c>
      <c r="N156" s="307">
        <f t="shared" ref="N156" si="602">IF(COUNTBLANK(H156:M156),"",SUM(H156:M156))</f>
        <v>163</v>
      </c>
      <c r="O156" s="321">
        <v>4127</v>
      </c>
      <c r="P156" s="322">
        <v>371.1</v>
      </c>
      <c r="Q156" s="323">
        <v>81.8</v>
      </c>
      <c r="R156" s="323">
        <v>51.98</v>
      </c>
      <c r="S156" s="323">
        <v>54.39</v>
      </c>
      <c r="T156" s="323"/>
      <c r="U156" s="311">
        <v>7820</v>
      </c>
      <c r="V156" s="312">
        <f>VLOOKUP($U156,计算辅助页面!$Z$5:$AM$26,COLUMN()-20,0)</f>
        <v>12800</v>
      </c>
      <c r="W156" s="312">
        <f>VLOOKUP($U156,计算辅助页面!$Z$5:$AM$26,COLUMN()-20,0)</f>
        <v>20400</v>
      </c>
      <c r="X156" s="307">
        <f>VLOOKUP($U156,计算辅助页面!$Z$5:$AM$26,COLUMN()-20,0)</f>
        <v>30600</v>
      </c>
      <c r="Y156" s="307">
        <f>VLOOKUP($U156,计算辅助页面!$Z$5:$AM$26,COLUMN()-20,0)</f>
        <v>44200</v>
      </c>
      <c r="Z156" s="313">
        <f>VLOOKUP($U156,计算辅助页面!$Z$5:$AM$26,COLUMN()-20,0)</f>
        <v>62000</v>
      </c>
      <c r="AA156" s="307">
        <f>VLOOKUP($U156,计算辅助页面!$Z$5:$AM$26,COLUMN()-20,0)</f>
        <v>86500</v>
      </c>
      <c r="AB156" s="307">
        <f>VLOOKUP($U156,计算辅助页面!$Z$5:$AM$26,COLUMN()-20,0)</f>
        <v>121500</v>
      </c>
      <c r="AC156" s="307">
        <f>VLOOKUP($U156,计算辅助页面!$Z$5:$AM$26,COLUMN()-20,0)</f>
        <v>170000</v>
      </c>
      <c r="AD156" s="307">
        <f>VLOOKUP($U156,计算辅助页面!$Z$5:$AM$26,COLUMN()-20,0)</f>
        <v>237500</v>
      </c>
      <c r="AE156" s="307">
        <f>VLOOKUP($U156,计算辅助页面!$Z$5:$AM$26,COLUMN()-20,0)</f>
        <v>333000</v>
      </c>
      <c r="AF156" s="307">
        <f>VLOOKUP($U156,计算辅助页面!$Z$5:$AM$26,COLUMN()-20,0)</f>
        <v>466000</v>
      </c>
      <c r="AG156" s="307" t="str">
        <f>VLOOKUP($U156,计算辅助页面!$Z$5:$AM$26,COLUMN()-20,0)</f>
        <v>×</v>
      </c>
      <c r="AH156" s="304">
        <f>VLOOKUP($U156,计算辅助页面!$Z$5:$AM$26,COLUMN()-20,0)</f>
        <v>6369280</v>
      </c>
      <c r="AI156" s="314">
        <v>50000</v>
      </c>
      <c r="AJ156" s="315">
        <f>VLOOKUP(D156&amp;E156,计算辅助页面!$V$5:$Y$18,2,0)</f>
        <v>8</v>
      </c>
      <c r="AK156" s="316">
        <f t="shared" ref="AK156" si="603">IF(AI156,2*AI156,"")</f>
        <v>100000</v>
      </c>
      <c r="AL156" s="316">
        <f>VLOOKUP(D156&amp;E156,计算辅助页面!$V$5:$Y$18,3,0)</f>
        <v>5</v>
      </c>
      <c r="AM156" s="317">
        <f t="shared" ref="AM156" si="604">IF(AN156="×",AN156,IF(AI156,6*AI156,""))</f>
        <v>300000</v>
      </c>
      <c r="AN156" s="317">
        <f>VLOOKUP(D156&amp;E156,计算辅助页面!$V$5:$Y$18,4,0)</f>
        <v>2</v>
      </c>
      <c r="AO156" s="304">
        <f t="shared" ref="AO156" si="605">IF(AI156,IF(AN156="×",4*(AI156*AJ156+AK156*AL156),4*(AI156*AJ156+AK156*AL156+AM156*AN156)),"")</f>
        <v>6000000</v>
      </c>
      <c r="AP156" s="318">
        <f t="shared" ref="AP156" si="606">IF(AND(AH156,AO156),AO156+AH156,"")</f>
        <v>12369280</v>
      </c>
      <c r="AQ156" s="288" t="s">
        <v>1278</v>
      </c>
      <c r="AR156" s="289" t="str">
        <f t="shared" si="450"/>
        <v>GT65🔑</v>
      </c>
      <c r="AS156" s="290" t="s">
        <v>1834</v>
      </c>
      <c r="AT156" s="291" t="s">
        <v>1846</v>
      </c>
      <c r="AU156" s="328" t="s">
        <v>703</v>
      </c>
      <c r="AZ156" s="292" t="s">
        <v>1065</v>
      </c>
      <c r="BA156" s="477">
        <v>192</v>
      </c>
      <c r="BB156" s="476">
        <v>1.7</v>
      </c>
      <c r="BC156" s="472">
        <v>0.65</v>
      </c>
      <c r="BD156" s="472">
        <v>1.89</v>
      </c>
      <c r="BE156" s="472">
        <v>2.95</v>
      </c>
      <c r="BF156" s="474">
        <f t="shared" si="592"/>
        <v>4319</v>
      </c>
      <c r="BG156" s="476">
        <f t="shared" ref="BG156" si="607">BB156+P156</f>
        <v>372.8</v>
      </c>
      <c r="BH156" s="480">
        <f t="shared" ref="BH156" si="608">BC156+Q156</f>
        <v>82.45</v>
      </c>
      <c r="BI156" s="480">
        <f t="shared" ref="BI156" si="609">BD156+R156</f>
        <v>53.87</v>
      </c>
      <c r="BJ156" s="480">
        <f t="shared" ref="BJ156" si="610">BE156+S156</f>
        <v>57.34</v>
      </c>
      <c r="BK156" s="473">
        <f t="shared" ref="BK156" si="611">IF(BG156="", "", BG156-P156)</f>
        <v>1.6999999999999886</v>
      </c>
      <c r="BL156" s="473">
        <f t="shared" ref="BL156" si="612">IF(BH156="", "", BH156-Q156)</f>
        <v>0.65000000000000568</v>
      </c>
      <c r="BM156" s="473">
        <f t="shared" ref="BM156" si="613">IF(BI156="", "", BI156-R156)</f>
        <v>1.8900000000000006</v>
      </c>
      <c r="BN156" s="473">
        <f t="shared" ref="BN156" si="614">IF(BJ156="", "", BJ156-S156)</f>
        <v>2.9500000000000028</v>
      </c>
      <c r="BO156" s="483">
        <v>14</v>
      </c>
      <c r="BP156" s="293"/>
      <c r="BQ156" s="293"/>
      <c r="BR156" s="293"/>
      <c r="BS156" s="293"/>
      <c r="BT156" s="293"/>
      <c r="BU156" s="293"/>
      <c r="BV156" s="293"/>
      <c r="BW156" s="293"/>
      <c r="BX156" s="293"/>
      <c r="BY156" s="293"/>
      <c r="BZ156" s="293"/>
      <c r="CA156" s="293"/>
      <c r="CB156" s="293"/>
      <c r="CC156" s="293"/>
      <c r="CD156" s="293"/>
      <c r="CE156" s="293"/>
      <c r="CF156" s="293"/>
      <c r="CG156" s="293"/>
      <c r="CH156" s="293"/>
      <c r="CI156" s="293"/>
      <c r="CJ156" s="294"/>
      <c r="CK156" s="294"/>
      <c r="CL156" s="294"/>
      <c r="CM156" s="294"/>
      <c r="CN156" s="294"/>
      <c r="CO156" s="295"/>
      <c r="CP156" s="295"/>
      <c r="CQ156" s="295"/>
      <c r="CR156" s="296"/>
      <c r="CS156" s="297"/>
      <c r="CT156" s="297"/>
      <c r="CU156" s="297"/>
      <c r="CV156" s="297"/>
      <c r="CW156" s="297"/>
      <c r="CX156" s="297"/>
      <c r="CY156" s="297"/>
      <c r="CZ156" s="297"/>
      <c r="DA156" s="297"/>
      <c r="DB156" s="295"/>
      <c r="DC156" s="295"/>
      <c r="DD156" s="295"/>
      <c r="DE156" s="295"/>
    </row>
    <row r="157" spans="1:109" ht="21" customHeight="1">
      <c r="A157" s="268">
        <v>155</v>
      </c>
      <c r="B157" s="319" t="s">
        <v>1060</v>
      </c>
      <c r="C157" s="301" t="s">
        <v>1061</v>
      </c>
      <c r="D157" s="423" t="s">
        <v>177</v>
      </c>
      <c r="E157" s="303" t="s">
        <v>78</v>
      </c>
      <c r="F157" s="327"/>
      <c r="G157" s="328"/>
      <c r="H157" s="320">
        <v>45</v>
      </c>
      <c r="I157" s="306">
        <v>17</v>
      </c>
      <c r="J157" s="306">
        <v>23</v>
      </c>
      <c r="K157" s="306">
        <v>32</v>
      </c>
      <c r="L157" s="306">
        <v>45</v>
      </c>
      <c r="M157" s="306" t="s">
        <v>59</v>
      </c>
      <c r="N157" s="307">
        <f t="shared" si="306"/>
        <v>162</v>
      </c>
      <c r="O157" s="321">
        <v>4153</v>
      </c>
      <c r="P157" s="322">
        <v>349.5</v>
      </c>
      <c r="Q157" s="323">
        <v>86.36</v>
      </c>
      <c r="R157" s="323">
        <v>73.86</v>
      </c>
      <c r="S157" s="323">
        <v>64.59</v>
      </c>
      <c r="T157" s="323">
        <v>6.6</v>
      </c>
      <c r="U157" s="311">
        <v>7820</v>
      </c>
      <c r="V157" s="312">
        <f>VLOOKUP($U157,计算辅助页面!$Z$5:$AM$26,COLUMN()-20,0)</f>
        <v>12800</v>
      </c>
      <c r="W157" s="312">
        <f>VLOOKUP($U157,计算辅助页面!$Z$5:$AM$26,COLUMN()-20,0)</f>
        <v>20400</v>
      </c>
      <c r="X157" s="307">
        <f>VLOOKUP($U157,计算辅助页面!$Z$5:$AM$26,COLUMN()-20,0)</f>
        <v>30600</v>
      </c>
      <c r="Y157" s="307">
        <f>VLOOKUP($U157,计算辅助页面!$Z$5:$AM$26,COLUMN()-20,0)</f>
        <v>44200</v>
      </c>
      <c r="Z157" s="313">
        <f>VLOOKUP($U157,计算辅助页面!$Z$5:$AM$26,COLUMN()-20,0)</f>
        <v>62000</v>
      </c>
      <c r="AA157" s="307">
        <f>VLOOKUP($U157,计算辅助页面!$Z$5:$AM$26,COLUMN()-20,0)</f>
        <v>86500</v>
      </c>
      <c r="AB157" s="307">
        <f>VLOOKUP($U157,计算辅助页面!$Z$5:$AM$26,COLUMN()-20,0)</f>
        <v>121500</v>
      </c>
      <c r="AC157" s="307">
        <f>VLOOKUP($U157,计算辅助页面!$Z$5:$AM$26,COLUMN()-20,0)</f>
        <v>170000</v>
      </c>
      <c r="AD157" s="307">
        <f>VLOOKUP($U157,计算辅助页面!$Z$5:$AM$26,COLUMN()-20,0)</f>
        <v>237500</v>
      </c>
      <c r="AE157" s="307">
        <f>VLOOKUP($U157,计算辅助页面!$Z$5:$AM$26,COLUMN()-20,0)</f>
        <v>333000</v>
      </c>
      <c r="AF157" s="307">
        <f>VLOOKUP($U157,计算辅助页面!$Z$5:$AM$26,COLUMN()-20,0)</f>
        <v>466000</v>
      </c>
      <c r="AG157" s="307" t="str">
        <f>VLOOKUP($U157,计算辅助页面!$Z$5:$AM$26,COLUMN()-20,0)</f>
        <v>×</v>
      </c>
      <c r="AH157" s="304">
        <f>VLOOKUP($U157,计算辅助页面!$Z$5:$AM$26,COLUMN()-20,0)</f>
        <v>6369280</v>
      </c>
      <c r="AI157" s="314">
        <v>50000</v>
      </c>
      <c r="AJ157" s="315">
        <f>VLOOKUP(D157&amp;E157,计算辅助页面!$V$5:$Y$18,2,0)</f>
        <v>8</v>
      </c>
      <c r="AK157" s="316">
        <f t="shared" si="459"/>
        <v>100000</v>
      </c>
      <c r="AL157" s="316">
        <f>VLOOKUP(D157&amp;E157,计算辅助页面!$V$5:$Y$18,3,0)</f>
        <v>5</v>
      </c>
      <c r="AM157" s="317">
        <f t="shared" si="460"/>
        <v>300000</v>
      </c>
      <c r="AN157" s="317">
        <f>VLOOKUP(D157&amp;E157,计算辅助页面!$V$5:$Y$18,4,0)</f>
        <v>2</v>
      </c>
      <c r="AO157" s="304">
        <f t="shared" si="461"/>
        <v>6000000</v>
      </c>
      <c r="AP157" s="318">
        <f t="shared" si="462"/>
        <v>12369280</v>
      </c>
      <c r="AQ157" s="288" t="s">
        <v>559</v>
      </c>
      <c r="AR157" s="289" t="str">
        <f t="shared" si="450"/>
        <v>GTR-50 Italdesign</v>
      </c>
      <c r="AS157" s="290" t="s">
        <v>1053</v>
      </c>
      <c r="AT157" s="291" t="s">
        <v>1062</v>
      </c>
      <c r="AU157" s="328" t="s">
        <v>703</v>
      </c>
      <c r="AV157" s="292">
        <v>30</v>
      </c>
      <c r="AW157" s="292">
        <v>363</v>
      </c>
      <c r="AY157" s="292">
        <v>477</v>
      </c>
      <c r="AZ157" s="292" t="s">
        <v>1079</v>
      </c>
      <c r="BA157" s="477">
        <v>219</v>
      </c>
      <c r="BB157" s="476">
        <v>2.1</v>
      </c>
      <c r="BC157" s="472">
        <v>1.04</v>
      </c>
      <c r="BD157" s="472">
        <v>3.07</v>
      </c>
      <c r="BE157" s="472">
        <v>2.62</v>
      </c>
      <c r="BF157" s="474">
        <f t="shared" si="592"/>
        <v>4372</v>
      </c>
      <c r="BG157" s="476">
        <f t="shared" ref="BG157" si="615">BB157+P157</f>
        <v>351.6</v>
      </c>
      <c r="BH157" s="480">
        <f t="shared" ref="BH157" si="616">BC157+Q157</f>
        <v>87.4</v>
      </c>
      <c r="BI157" s="480">
        <f t="shared" ref="BI157" si="617">BD157+R157</f>
        <v>76.929999999999993</v>
      </c>
      <c r="BJ157" s="480">
        <f t="shared" ref="BJ157" si="618">BE157+S157</f>
        <v>67.210000000000008</v>
      </c>
      <c r="BK157" s="473">
        <f t="shared" si="294"/>
        <v>2.1000000000000227</v>
      </c>
      <c r="BL157" s="473">
        <f t="shared" si="295"/>
        <v>1.0400000000000063</v>
      </c>
      <c r="BM157" s="473">
        <f t="shared" si="296"/>
        <v>3.0699999999999932</v>
      </c>
      <c r="BN157" s="473">
        <f t="shared" si="297"/>
        <v>2.6200000000000045</v>
      </c>
      <c r="BO157" s="483">
        <v>3</v>
      </c>
      <c r="BP157" s="293"/>
      <c r="BQ157" s="293"/>
      <c r="BR157" s="293"/>
      <c r="BS157" s="293"/>
      <c r="BT157" s="293"/>
      <c r="BU157" s="293"/>
      <c r="BV157" s="293"/>
      <c r="BW157" s="293"/>
      <c r="BX157" s="293"/>
      <c r="BY157" s="293"/>
      <c r="BZ157" s="293"/>
      <c r="CA157" s="293"/>
      <c r="CB157" s="293"/>
      <c r="CC157" s="293"/>
      <c r="CD157" s="293"/>
      <c r="CE157" s="293"/>
      <c r="CF157" s="293"/>
      <c r="CG157" s="293"/>
      <c r="CH157" s="293"/>
      <c r="CI157" s="293"/>
      <c r="CJ157" s="294" t="s">
        <v>1471</v>
      </c>
      <c r="CK157" s="294"/>
      <c r="CL157" s="294"/>
      <c r="CM157" s="294"/>
      <c r="CN157" s="294"/>
      <c r="CO157" s="295"/>
      <c r="CP157" s="295"/>
      <c r="CQ157" s="295"/>
      <c r="CR157" s="296"/>
      <c r="CS157" s="297"/>
      <c r="CT157" s="297"/>
      <c r="CU157" s="297"/>
      <c r="CV157" s="297"/>
      <c r="CW157" s="297"/>
      <c r="CX157" s="297"/>
      <c r="CY157" s="297"/>
      <c r="CZ157" s="297"/>
      <c r="DA157" s="297"/>
      <c r="DB157" s="295"/>
      <c r="DC157" s="295"/>
      <c r="DD157" s="295"/>
      <c r="DE157" s="295"/>
    </row>
    <row r="158" spans="1:109" ht="21" customHeight="1" thickBot="1">
      <c r="A158" s="299">
        <v>156</v>
      </c>
      <c r="B158" s="319" t="s">
        <v>1472</v>
      </c>
      <c r="C158" s="301" t="s">
        <v>928</v>
      </c>
      <c r="D158" s="423" t="s">
        <v>177</v>
      </c>
      <c r="E158" s="303" t="s">
        <v>78</v>
      </c>
      <c r="F158" s="327"/>
      <c r="G158" s="328"/>
      <c r="H158" s="306" t="s">
        <v>448</v>
      </c>
      <c r="I158" s="320">
        <v>26</v>
      </c>
      <c r="J158" s="320">
        <v>35</v>
      </c>
      <c r="K158" s="320">
        <v>40</v>
      </c>
      <c r="L158" s="320">
        <v>62</v>
      </c>
      <c r="M158" s="306" t="s">
        <v>59</v>
      </c>
      <c r="N158" s="307">
        <f t="shared" si="306"/>
        <v>163</v>
      </c>
      <c r="O158" s="321">
        <v>4171</v>
      </c>
      <c r="P158" s="322">
        <v>342.4</v>
      </c>
      <c r="Q158" s="323">
        <v>85.38</v>
      </c>
      <c r="R158" s="323">
        <v>82.88</v>
      </c>
      <c r="S158" s="323">
        <v>67.36</v>
      </c>
      <c r="T158" s="323">
        <v>7.16</v>
      </c>
      <c r="U158" s="311">
        <v>7820</v>
      </c>
      <c r="V158" s="312">
        <f>VLOOKUP($U158,计算辅助页面!$Z$5:$AM$26,COLUMN()-20,0)</f>
        <v>12800</v>
      </c>
      <c r="W158" s="312">
        <f>VLOOKUP($U158,计算辅助页面!$Z$5:$AM$26,COLUMN()-20,0)</f>
        <v>20400</v>
      </c>
      <c r="X158" s="307">
        <f>VLOOKUP($U158,计算辅助页面!$Z$5:$AM$26,COLUMN()-20,0)</f>
        <v>30600</v>
      </c>
      <c r="Y158" s="307">
        <f>VLOOKUP($U158,计算辅助页面!$Z$5:$AM$26,COLUMN()-20,0)</f>
        <v>44200</v>
      </c>
      <c r="Z158" s="313">
        <f>VLOOKUP($U158,计算辅助页面!$Z$5:$AM$26,COLUMN()-20,0)</f>
        <v>62000</v>
      </c>
      <c r="AA158" s="307">
        <f>VLOOKUP($U158,计算辅助页面!$Z$5:$AM$26,COLUMN()-20,0)</f>
        <v>86500</v>
      </c>
      <c r="AB158" s="307">
        <f>VLOOKUP($U158,计算辅助页面!$Z$5:$AM$26,COLUMN()-20,0)</f>
        <v>121500</v>
      </c>
      <c r="AC158" s="307">
        <f>VLOOKUP($U158,计算辅助页面!$Z$5:$AM$26,COLUMN()-20,0)</f>
        <v>170000</v>
      </c>
      <c r="AD158" s="307">
        <f>VLOOKUP($U158,计算辅助页面!$Z$5:$AM$26,COLUMN()-20,0)</f>
        <v>237500</v>
      </c>
      <c r="AE158" s="307">
        <f>VLOOKUP($U158,计算辅助页面!$Z$5:$AM$26,COLUMN()-20,0)</f>
        <v>333000</v>
      </c>
      <c r="AF158" s="307">
        <f>VLOOKUP($U158,计算辅助页面!$Z$5:$AM$26,COLUMN()-20,0)</f>
        <v>466000</v>
      </c>
      <c r="AG158" s="307" t="str">
        <f>VLOOKUP($U158,计算辅助页面!$Z$5:$AM$26,COLUMN()-20,0)</f>
        <v>×</v>
      </c>
      <c r="AH158" s="304">
        <f>VLOOKUP($U158,计算辅助页面!$Z$5:$AM$26,COLUMN()-20,0)</f>
        <v>6369280</v>
      </c>
      <c r="AI158" s="314">
        <v>50000</v>
      </c>
      <c r="AJ158" s="315">
        <f>VLOOKUP(D158&amp;E158,计算辅助页面!$V$5:$Y$18,2,0)</f>
        <v>8</v>
      </c>
      <c r="AK158" s="316">
        <f t="shared" si="459"/>
        <v>100000</v>
      </c>
      <c r="AL158" s="316">
        <f>VLOOKUP(D158&amp;E158,计算辅助页面!$V$5:$Y$18,3,0)</f>
        <v>5</v>
      </c>
      <c r="AM158" s="317">
        <f t="shared" si="460"/>
        <v>300000</v>
      </c>
      <c r="AN158" s="317">
        <f>VLOOKUP(D158&amp;E158,计算辅助页面!$V$5:$Y$18,4,0)</f>
        <v>2</v>
      </c>
      <c r="AO158" s="304">
        <f t="shared" si="461"/>
        <v>6000000</v>
      </c>
      <c r="AP158" s="318">
        <f t="shared" si="462"/>
        <v>12369280</v>
      </c>
      <c r="AQ158" s="288" t="s">
        <v>929</v>
      </c>
      <c r="AR158" s="289" t="str">
        <f t="shared" si="450"/>
        <v>TSR-S🔑</v>
      </c>
      <c r="AS158" s="290" t="s">
        <v>932</v>
      </c>
      <c r="AT158" s="291" t="s">
        <v>938</v>
      </c>
      <c r="AU158" s="328" t="s">
        <v>703</v>
      </c>
      <c r="AW158" s="292">
        <v>359</v>
      </c>
      <c r="AX158" s="292">
        <v>366</v>
      </c>
      <c r="AY158" s="292">
        <v>478</v>
      </c>
      <c r="AZ158" s="292" t="s">
        <v>1065</v>
      </c>
      <c r="BA158" s="477">
        <f>BF158-O158</f>
        <v>228</v>
      </c>
      <c r="BB158" s="476">
        <f>BK158</f>
        <v>1.8000000000000114</v>
      </c>
      <c r="BC158" s="472">
        <f t="shared" ref="BC158" si="619">BL158</f>
        <v>1.1200000000000045</v>
      </c>
      <c r="BD158" s="472">
        <f t="shared" ref="BD158" si="620">BM158</f>
        <v>3.4500000000000028</v>
      </c>
      <c r="BE158" s="472">
        <f t="shared" ref="BE158" si="621">BN158</f>
        <v>2.8599999999999994</v>
      </c>
      <c r="BF158" s="474">
        <v>4399</v>
      </c>
      <c r="BG158" s="476">
        <v>344.2</v>
      </c>
      <c r="BH158" s="480">
        <v>86.5</v>
      </c>
      <c r="BI158" s="480">
        <v>86.33</v>
      </c>
      <c r="BJ158" s="480">
        <v>70.22</v>
      </c>
      <c r="BK158" s="473">
        <f t="shared" si="294"/>
        <v>1.8000000000000114</v>
      </c>
      <c r="BL158" s="473">
        <f t="shared" si="295"/>
        <v>1.1200000000000045</v>
      </c>
      <c r="BM158" s="473">
        <f t="shared" si="296"/>
        <v>3.4500000000000028</v>
      </c>
      <c r="BN158" s="473">
        <f t="shared" si="297"/>
        <v>2.8599999999999994</v>
      </c>
      <c r="BO158" s="483">
        <v>5</v>
      </c>
      <c r="BP158" s="293"/>
      <c r="BQ158" s="293"/>
      <c r="BR158" s="293"/>
      <c r="BS158" s="293"/>
      <c r="BT158" s="293"/>
      <c r="BU158" s="293"/>
      <c r="BV158" s="293"/>
      <c r="BW158" s="293"/>
      <c r="BX158" s="293"/>
      <c r="BY158" s="293"/>
      <c r="BZ158" s="293"/>
      <c r="CA158" s="293">
        <v>1</v>
      </c>
      <c r="CB158" s="293"/>
      <c r="CC158" s="293">
        <v>1</v>
      </c>
      <c r="CD158" s="293">
        <v>1</v>
      </c>
      <c r="CE158" s="293"/>
      <c r="CF158" s="293"/>
      <c r="CG158" s="293"/>
      <c r="CH158" s="293"/>
      <c r="CI158" s="293"/>
      <c r="CJ158" s="294" t="s">
        <v>1473</v>
      </c>
      <c r="CK158" s="294"/>
      <c r="CL158" s="294"/>
      <c r="CM158" s="294"/>
      <c r="CN158" s="294"/>
      <c r="CO158" s="295"/>
      <c r="CP158" s="295"/>
      <c r="CQ158" s="295"/>
      <c r="CR158" s="296">
        <v>325</v>
      </c>
      <c r="CS158" s="297">
        <v>74.8</v>
      </c>
      <c r="CT158" s="297">
        <v>50.25</v>
      </c>
      <c r="CU158" s="297">
        <v>40.340000000000003</v>
      </c>
      <c r="CV158" s="297">
        <f>P158-CR158</f>
        <v>17.399999999999977</v>
      </c>
      <c r="CW158" s="297">
        <f>Q158-CS158</f>
        <v>10.579999999999998</v>
      </c>
      <c r="CX158" s="297">
        <f>R158-CT158</f>
        <v>32.629999999999995</v>
      </c>
      <c r="CY158" s="297">
        <f>S158-CU158</f>
        <v>27.019999999999996</v>
      </c>
      <c r="CZ158" s="297">
        <f>SUM(CV158:CY158)</f>
        <v>87.629999999999967</v>
      </c>
      <c r="DA158" s="297">
        <f>0.32*(P158-CR158)+1.75*(Q158-CS158)+1.13*(R158-CT158)+1.28*(S158-CU158)</f>
        <v>95.54049999999998</v>
      </c>
      <c r="DB158" s="295" t="s">
        <v>1777</v>
      </c>
      <c r="DC158" s="295">
        <v>1</v>
      </c>
      <c r="DD158" s="295"/>
      <c r="DE158" s="295"/>
    </row>
    <row r="159" spans="1:109" ht="21" customHeight="1">
      <c r="A159" s="268">
        <v>157</v>
      </c>
      <c r="B159" s="319" t="s">
        <v>1141</v>
      </c>
      <c r="C159" s="301" t="s">
        <v>1142</v>
      </c>
      <c r="D159" s="423" t="s">
        <v>177</v>
      </c>
      <c r="E159" s="303" t="s">
        <v>79</v>
      </c>
      <c r="F159" s="327"/>
      <c r="G159" s="328"/>
      <c r="H159" s="306">
        <v>55</v>
      </c>
      <c r="I159" s="306">
        <v>18</v>
      </c>
      <c r="J159" s="306">
        <v>24</v>
      </c>
      <c r="K159" s="306">
        <v>32</v>
      </c>
      <c r="L159" s="306">
        <v>47</v>
      </c>
      <c r="M159" s="306">
        <v>50</v>
      </c>
      <c r="N159" s="307">
        <f t="shared" si="306"/>
        <v>226</v>
      </c>
      <c r="O159" s="321">
        <v>4183</v>
      </c>
      <c r="P159" s="322">
        <v>346.5</v>
      </c>
      <c r="Q159" s="323">
        <v>87.26</v>
      </c>
      <c r="R159" s="323">
        <v>70.27</v>
      </c>
      <c r="S159" s="323">
        <v>74.760000000000005</v>
      </c>
      <c r="T159" s="323"/>
      <c r="U159" s="311">
        <v>9890</v>
      </c>
      <c r="V159" s="312">
        <f>VLOOKUP($U159,计算辅助页面!$Z$5:$AM$26,COLUMN()-20,0)</f>
        <v>16100</v>
      </c>
      <c r="W159" s="312">
        <f>VLOOKUP($U159,计算辅助页面!$Z$5:$AM$26,COLUMN()-20,0)</f>
        <v>25800</v>
      </c>
      <c r="X159" s="307">
        <f>VLOOKUP($U159,计算辅助页面!$Z$5:$AM$26,COLUMN()-20,0)</f>
        <v>38700</v>
      </c>
      <c r="Y159" s="307">
        <f>VLOOKUP($U159,计算辅助页面!$Z$5:$AM$26,COLUMN()-20,0)</f>
        <v>55900</v>
      </c>
      <c r="Z159" s="313">
        <f>VLOOKUP($U159,计算辅助页面!$Z$5:$AM$26,COLUMN()-20,0)</f>
        <v>78500</v>
      </c>
      <c r="AA159" s="307">
        <f>VLOOKUP($U159,计算辅助页面!$Z$5:$AM$26,COLUMN()-20,0)</f>
        <v>109500</v>
      </c>
      <c r="AB159" s="307">
        <f>VLOOKUP($U159,计算辅助页面!$Z$5:$AM$26,COLUMN()-20,0)</f>
        <v>153500</v>
      </c>
      <c r="AC159" s="307">
        <f>VLOOKUP($U159,计算辅助页面!$Z$5:$AM$26,COLUMN()-20,0)</f>
        <v>214500</v>
      </c>
      <c r="AD159" s="307">
        <f>VLOOKUP($U159,计算辅助页面!$Z$5:$AM$26,COLUMN()-20,0)</f>
        <v>300500</v>
      </c>
      <c r="AE159" s="307">
        <f>VLOOKUP($U159,计算辅助页面!$Z$5:$AM$26,COLUMN()-20,0)</f>
        <v>421000</v>
      </c>
      <c r="AF159" s="307">
        <f>VLOOKUP($U159,计算辅助页面!$Z$5:$AM$26,COLUMN()-20,0)</f>
        <v>589000</v>
      </c>
      <c r="AG159" s="333">
        <f>VLOOKUP($U159,计算辅助页面!$Z$5:$AM$26,COLUMN()-20,0)</f>
        <v>968000</v>
      </c>
      <c r="AH159" s="304">
        <f>VLOOKUP($U159,计算辅助页面!$Z$5:$AM$26,COLUMN()-20,0)</f>
        <v>11923560</v>
      </c>
      <c r="AI159" s="314">
        <v>70000</v>
      </c>
      <c r="AJ159" s="315">
        <f>VLOOKUP(D159&amp;E159,计算辅助页面!$V$5:$Y$18,2,0)</f>
        <v>8</v>
      </c>
      <c r="AK159" s="316">
        <f t="shared" si="459"/>
        <v>140000</v>
      </c>
      <c r="AL159" s="316">
        <f>VLOOKUP(D159&amp;E159,计算辅助页面!$V$5:$Y$18,3,0)</f>
        <v>5</v>
      </c>
      <c r="AM159" s="317">
        <f t="shared" si="460"/>
        <v>420000</v>
      </c>
      <c r="AN159" s="317">
        <f>VLOOKUP(D159&amp;E159,计算辅助页面!$V$5:$Y$18,4,0)</f>
        <v>3</v>
      </c>
      <c r="AO159" s="304">
        <f t="shared" si="461"/>
        <v>10080000</v>
      </c>
      <c r="AP159" s="318">
        <f t="shared" si="462"/>
        <v>22003560</v>
      </c>
      <c r="AQ159" s="288" t="s">
        <v>565</v>
      </c>
      <c r="AR159" s="289" t="str">
        <f t="shared" ref="AR159:AR188" si="622">TRIM(RIGHT(B159,LEN(B159)-LEN(AQ159)-1))</f>
        <v>Sesto Elemento</v>
      </c>
      <c r="AS159" s="290" t="s">
        <v>1131</v>
      </c>
      <c r="AT159" s="291" t="s">
        <v>1143</v>
      </c>
      <c r="AU159" s="328" t="s">
        <v>703</v>
      </c>
      <c r="AV159" s="292">
        <v>52</v>
      </c>
      <c r="AW159" s="292">
        <v>360</v>
      </c>
      <c r="AY159" s="292">
        <v>472</v>
      </c>
      <c r="AZ159" s="292" t="s">
        <v>1101</v>
      </c>
      <c r="BA159" s="481">
        <f>BF159-O159</f>
        <v>229</v>
      </c>
      <c r="BB159" s="476">
        <f>BK159</f>
        <v>2.3000000000000114</v>
      </c>
      <c r="BC159" s="472">
        <f t="shared" ref="BC159" si="623">BL159</f>
        <v>1.039999999999992</v>
      </c>
      <c r="BD159" s="472">
        <f t="shared" ref="BD159" si="624">BM159</f>
        <v>3.1700000000000017</v>
      </c>
      <c r="BE159" s="472">
        <f t="shared" ref="BE159" si="625">BN159</f>
        <v>3.25</v>
      </c>
      <c r="BF159" s="474">
        <v>4412</v>
      </c>
      <c r="BG159" s="476">
        <v>348.8</v>
      </c>
      <c r="BH159" s="480">
        <v>88.3</v>
      </c>
      <c r="BI159" s="480">
        <v>73.44</v>
      </c>
      <c r="BJ159" s="480">
        <v>78.010000000000005</v>
      </c>
      <c r="BK159" s="473">
        <f t="shared" si="294"/>
        <v>2.3000000000000114</v>
      </c>
      <c r="BL159" s="473">
        <f t="shared" si="295"/>
        <v>1.039999999999992</v>
      </c>
      <c r="BM159" s="473">
        <f t="shared" si="296"/>
        <v>3.1700000000000017</v>
      </c>
      <c r="BN159" s="473">
        <f t="shared" si="297"/>
        <v>3.25</v>
      </c>
      <c r="BO159" s="483">
        <v>1</v>
      </c>
      <c r="BP159" s="293"/>
      <c r="BQ159" s="293"/>
      <c r="BR159" s="293"/>
      <c r="BS159" s="293"/>
      <c r="BT159" s="293"/>
      <c r="BU159" s="293"/>
      <c r="BV159" s="293"/>
      <c r="BW159" s="293"/>
      <c r="BX159" s="293"/>
      <c r="BY159" s="293"/>
      <c r="BZ159" s="293">
        <v>1</v>
      </c>
      <c r="CA159" s="293"/>
      <c r="CB159" s="293"/>
      <c r="CC159" s="293"/>
      <c r="CD159" s="293">
        <v>1</v>
      </c>
      <c r="CE159" s="293"/>
      <c r="CF159" s="293"/>
      <c r="CG159" s="293"/>
      <c r="CH159" s="293"/>
      <c r="CI159" s="293"/>
      <c r="CJ159" s="294" t="s">
        <v>1149</v>
      </c>
      <c r="CK159" s="294"/>
      <c r="CL159" s="294"/>
      <c r="CM159" s="294"/>
      <c r="CN159" s="294"/>
      <c r="CO159" s="295"/>
      <c r="CP159" s="295"/>
      <c r="CQ159" s="295"/>
      <c r="CR159" s="296"/>
      <c r="CS159" s="297"/>
      <c r="CT159" s="297"/>
      <c r="CU159" s="297"/>
      <c r="CV159" s="297"/>
      <c r="CW159" s="297"/>
      <c r="CX159" s="297"/>
      <c r="CY159" s="297"/>
      <c r="CZ159" s="297"/>
      <c r="DA159" s="297"/>
      <c r="DB159" s="295"/>
      <c r="DC159" s="295"/>
      <c r="DD159" s="295"/>
      <c r="DE159" s="295"/>
    </row>
    <row r="160" spans="1:109" ht="21" customHeight="1" thickBot="1">
      <c r="A160" s="299">
        <v>158</v>
      </c>
      <c r="B160" s="300" t="s">
        <v>331</v>
      </c>
      <c r="C160" s="301" t="s">
        <v>764</v>
      </c>
      <c r="D160" s="423" t="s">
        <v>177</v>
      </c>
      <c r="E160" s="303" t="s">
        <v>79</v>
      </c>
      <c r="F160" s="304">
        <f>9-LEN(E160)-LEN(SUBSTITUTE(E160,"★",""))</f>
        <v>3</v>
      </c>
      <c r="G160" s="305" t="s">
        <v>69</v>
      </c>
      <c r="H160" s="306">
        <v>55</v>
      </c>
      <c r="I160" s="306">
        <v>18</v>
      </c>
      <c r="J160" s="306">
        <v>24</v>
      </c>
      <c r="K160" s="306">
        <v>32</v>
      </c>
      <c r="L160" s="306">
        <v>47</v>
      </c>
      <c r="M160" s="306">
        <v>50</v>
      </c>
      <c r="N160" s="307">
        <f t="shared" si="306"/>
        <v>226</v>
      </c>
      <c r="O160" s="308">
        <v>4211</v>
      </c>
      <c r="P160" s="309">
        <v>339.4</v>
      </c>
      <c r="Q160" s="310">
        <v>85.84</v>
      </c>
      <c r="R160" s="310">
        <v>92.97</v>
      </c>
      <c r="S160" s="310">
        <v>86.39</v>
      </c>
      <c r="T160" s="310">
        <v>14.23</v>
      </c>
      <c r="U160" s="311">
        <v>9890</v>
      </c>
      <c r="V160" s="312">
        <f>VLOOKUP($U160,计算辅助页面!$Z$5:$AM$26,COLUMN()-20,0)</f>
        <v>16100</v>
      </c>
      <c r="W160" s="312">
        <f>VLOOKUP($U160,计算辅助页面!$Z$5:$AM$26,COLUMN()-20,0)</f>
        <v>25800</v>
      </c>
      <c r="X160" s="307">
        <f>VLOOKUP($U160,计算辅助页面!$Z$5:$AM$26,COLUMN()-20,0)</f>
        <v>38700</v>
      </c>
      <c r="Y160" s="307">
        <f>VLOOKUP($U160,计算辅助页面!$Z$5:$AM$26,COLUMN()-20,0)</f>
        <v>55900</v>
      </c>
      <c r="Z160" s="313">
        <f>VLOOKUP($U160,计算辅助页面!$Z$5:$AM$26,COLUMN()-20,0)</f>
        <v>78500</v>
      </c>
      <c r="AA160" s="307">
        <f>VLOOKUP($U160,计算辅助页面!$Z$5:$AM$26,COLUMN()-20,0)</f>
        <v>109500</v>
      </c>
      <c r="AB160" s="307">
        <f>VLOOKUP($U160,计算辅助页面!$Z$5:$AM$26,COLUMN()-20,0)</f>
        <v>153500</v>
      </c>
      <c r="AC160" s="307">
        <f>VLOOKUP($U160,计算辅助页面!$Z$5:$AM$26,COLUMN()-20,0)</f>
        <v>214500</v>
      </c>
      <c r="AD160" s="307">
        <f>VLOOKUP($U160,计算辅助页面!$Z$5:$AM$26,COLUMN()-20,0)</f>
        <v>300500</v>
      </c>
      <c r="AE160" s="307">
        <f>VLOOKUP($U160,计算辅助页面!$Z$5:$AM$26,COLUMN()-20,0)</f>
        <v>421000</v>
      </c>
      <c r="AF160" s="307">
        <f>VLOOKUP($U160,计算辅助页面!$Z$5:$AM$26,COLUMN()-20,0)</f>
        <v>589000</v>
      </c>
      <c r="AG160" s="333">
        <f>VLOOKUP($U160,计算辅助页面!$Z$5:$AM$26,COLUMN()-20,0)</f>
        <v>968000</v>
      </c>
      <c r="AH160" s="304">
        <f>VLOOKUP($U160,计算辅助页面!$Z$5:$AM$26,COLUMN()-20,0)</f>
        <v>11923560</v>
      </c>
      <c r="AI160" s="314">
        <v>70000</v>
      </c>
      <c r="AJ160" s="315">
        <f>VLOOKUP(D160&amp;E160,计算辅助页面!$V$5:$Y$18,2,0)</f>
        <v>8</v>
      </c>
      <c r="AK160" s="316">
        <f t="shared" si="459"/>
        <v>140000</v>
      </c>
      <c r="AL160" s="316">
        <f>VLOOKUP(D160&amp;E160,计算辅助页面!$V$5:$Y$18,3,0)</f>
        <v>5</v>
      </c>
      <c r="AM160" s="317">
        <f t="shared" si="460"/>
        <v>420000</v>
      </c>
      <c r="AN160" s="317">
        <f>VLOOKUP(D160&amp;E160,计算辅助页面!$V$5:$Y$18,4,0)</f>
        <v>3</v>
      </c>
      <c r="AO160" s="304">
        <f t="shared" si="461"/>
        <v>10080000</v>
      </c>
      <c r="AP160" s="318">
        <f t="shared" si="462"/>
        <v>22003560</v>
      </c>
      <c r="AQ160" s="288" t="s">
        <v>561</v>
      </c>
      <c r="AR160" s="289" t="str">
        <f t="shared" si="622"/>
        <v>911 GT3 RS</v>
      </c>
      <c r="AS160" s="290" t="s">
        <v>915</v>
      </c>
      <c r="AT160" s="291" t="s">
        <v>627</v>
      </c>
      <c r="AU160" s="328" t="s">
        <v>703</v>
      </c>
      <c r="AV160" s="292">
        <v>30</v>
      </c>
      <c r="AW160" s="292">
        <v>353</v>
      </c>
      <c r="AY160" s="292">
        <v>460</v>
      </c>
      <c r="AZ160" s="292" t="s">
        <v>1474</v>
      </c>
      <c r="BA160" s="481">
        <v>255</v>
      </c>
      <c r="BB160" s="476">
        <v>2.9</v>
      </c>
      <c r="BC160" s="472">
        <v>1.56</v>
      </c>
      <c r="BD160" s="472">
        <v>4.32</v>
      </c>
      <c r="BE160" s="472">
        <v>3.62</v>
      </c>
      <c r="BF160" s="474">
        <f>BA160+O160</f>
        <v>4466</v>
      </c>
      <c r="BG160" s="476">
        <f t="shared" ref="BG160" si="626">BB160+P160</f>
        <v>342.29999999999995</v>
      </c>
      <c r="BH160" s="480">
        <f t="shared" ref="BH160" si="627">BC160+Q160</f>
        <v>87.4</v>
      </c>
      <c r="BI160" s="480">
        <f t="shared" ref="BI160" si="628">BD160+R160</f>
        <v>97.289999999999992</v>
      </c>
      <c r="BJ160" s="480">
        <f t="shared" ref="BJ160" si="629">BE160+S160</f>
        <v>90.01</v>
      </c>
      <c r="BK160" s="473">
        <f t="shared" ref="BK160:BK244" si="630">IF(BG160="", "", BG160-P160)</f>
        <v>2.8999999999999773</v>
      </c>
      <c r="BL160" s="473">
        <f t="shared" ref="BL160:BL244" si="631">IF(BH160="", "", BH160-Q160)</f>
        <v>1.5600000000000023</v>
      </c>
      <c r="BM160" s="473">
        <f t="shared" ref="BM160:BM244" si="632">IF(BI160="", "", BI160-R160)</f>
        <v>4.3199999999999932</v>
      </c>
      <c r="BN160" s="473">
        <f t="shared" ref="BN160:BN244" si="633">IF(BJ160="", "", BJ160-S160)</f>
        <v>3.6200000000000045</v>
      </c>
      <c r="BO160" s="483">
        <v>1</v>
      </c>
      <c r="BP160" s="293"/>
      <c r="BQ160" s="293"/>
      <c r="BR160" s="293"/>
      <c r="BS160" s="293"/>
      <c r="BT160" s="293"/>
      <c r="BU160" s="293"/>
      <c r="BV160" s="293"/>
      <c r="BW160" s="293"/>
      <c r="BX160" s="293"/>
      <c r="BY160" s="293"/>
      <c r="BZ160" s="293"/>
      <c r="CA160" s="293"/>
      <c r="CB160" s="293"/>
      <c r="CC160" s="293"/>
      <c r="CD160" s="293"/>
      <c r="CE160" s="293"/>
      <c r="CF160" s="293"/>
      <c r="CG160" s="293"/>
      <c r="CH160" s="293"/>
      <c r="CI160" s="293"/>
      <c r="CJ160" s="294" t="s">
        <v>1475</v>
      </c>
      <c r="CK160" s="294"/>
      <c r="CL160" s="294"/>
      <c r="CM160" s="294"/>
      <c r="CN160" s="294"/>
      <c r="CO160" s="295"/>
      <c r="CP160" s="295"/>
      <c r="CQ160" s="295"/>
      <c r="CR160" s="296">
        <v>312</v>
      </c>
      <c r="CS160" s="297">
        <v>71.2</v>
      </c>
      <c r="CT160" s="297">
        <v>52.35</v>
      </c>
      <c r="CU160" s="297">
        <v>52.35</v>
      </c>
      <c r="CV160" s="297">
        <f t="shared" ref="CV160:CY162" si="634">P160-CR160</f>
        <v>27.399999999999977</v>
      </c>
      <c r="CW160" s="297">
        <f t="shared" si="634"/>
        <v>14.64</v>
      </c>
      <c r="CX160" s="297">
        <f t="shared" si="634"/>
        <v>40.619999999999997</v>
      </c>
      <c r="CY160" s="297">
        <f t="shared" si="634"/>
        <v>34.04</v>
      </c>
      <c r="CZ160" s="297">
        <f>SUM(CV160:CY160)</f>
        <v>116.69999999999996</v>
      </c>
      <c r="DA160" s="297">
        <f>0.32*(P160-CR160)+1.75*(Q160-CS160)+1.13*(R160-CT160)+1.28*(S160-CU160)</f>
        <v>123.85979999999998</v>
      </c>
      <c r="DB160" s="295" t="s">
        <v>1778</v>
      </c>
      <c r="DC160" s="295">
        <v>4</v>
      </c>
      <c r="DD160" s="295"/>
      <c r="DE160" s="295"/>
    </row>
    <row r="161" spans="1:109" ht="21" customHeight="1" thickBot="1">
      <c r="A161" s="268">
        <v>159</v>
      </c>
      <c r="B161" s="372" t="s">
        <v>1178</v>
      </c>
      <c r="C161" s="301" t="s">
        <v>1183</v>
      </c>
      <c r="D161" s="423" t="s">
        <v>7</v>
      </c>
      <c r="E161" s="355" t="s">
        <v>79</v>
      </c>
      <c r="F161" s="327"/>
      <c r="G161" s="328"/>
      <c r="H161" s="320">
        <v>55</v>
      </c>
      <c r="I161" s="306">
        <v>18</v>
      </c>
      <c r="J161" s="306">
        <v>24</v>
      </c>
      <c r="K161" s="306">
        <v>32</v>
      </c>
      <c r="L161" s="306">
        <v>50</v>
      </c>
      <c r="M161" s="306">
        <v>61</v>
      </c>
      <c r="N161" s="307">
        <f>IF(COUNTBLANK(H161:M161),"",SUM(H161:M161))</f>
        <v>240</v>
      </c>
      <c r="O161" s="374">
        <v>4231</v>
      </c>
      <c r="P161" s="375">
        <v>360.9</v>
      </c>
      <c r="Q161" s="376">
        <v>82.97</v>
      </c>
      <c r="R161" s="376">
        <v>78.319999999999993</v>
      </c>
      <c r="S161" s="376">
        <v>45.42</v>
      </c>
      <c r="T161" s="376"/>
      <c r="U161" s="398">
        <v>9890</v>
      </c>
      <c r="V161" s="312">
        <f>VLOOKUP($U161,计算辅助页面!$Z$5:$AM$26,COLUMN()-20,0)</f>
        <v>16100</v>
      </c>
      <c r="W161" s="312">
        <f>VLOOKUP($U161,计算辅助页面!$Z$5:$AM$26,COLUMN()-20,0)</f>
        <v>25800</v>
      </c>
      <c r="X161" s="307">
        <f>VLOOKUP($U161,计算辅助页面!$Z$5:$AM$26,COLUMN()-20,0)</f>
        <v>38700</v>
      </c>
      <c r="Y161" s="307">
        <f>VLOOKUP($U161,计算辅助页面!$Z$5:$AM$26,COLUMN()-20,0)</f>
        <v>55900</v>
      </c>
      <c r="Z161" s="313">
        <f>VLOOKUP($U161,计算辅助页面!$Z$5:$AM$26,COLUMN()-20,0)</f>
        <v>78500</v>
      </c>
      <c r="AA161" s="307">
        <f>VLOOKUP($U161,计算辅助页面!$Z$5:$AM$26,COLUMN()-20,0)</f>
        <v>109500</v>
      </c>
      <c r="AB161" s="307">
        <f>VLOOKUP($U161,计算辅助页面!$Z$5:$AM$26,COLUMN()-20,0)</f>
        <v>153500</v>
      </c>
      <c r="AC161" s="307">
        <f>VLOOKUP($U161,计算辅助页面!$Z$5:$AM$26,COLUMN()-20,0)</f>
        <v>214500</v>
      </c>
      <c r="AD161" s="307">
        <f>VLOOKUP($U161,计算辅助页面!$Z$5:$AM$26,COLUMN()-20,0)</f>
        <v>300500</v>
      </c>
      <c r="AE161" s="307">
        <f>VLOOKUP($U161,计算辅助页面!$Z$5:$AM$26,COLUMN()-20,0)</f>
        <v>421000</v>
      </c>
      <c r="AF161" s="307">
        <f>VLOOKUP($U161,计算辅助页面!$Z$5:$AM$26,COLUMN()-20,0)</f>
        <v>589000</v>
      </c>
      <c r="AG161" s="333">
        <f>VLOOKUP($U161,计算辅助页面!$Z$5:$AM$26,COLUMN()-20,0)</f>
        <v>968000</v>
      </c>
      <c r="AH161" s="304">
        <f>VLOOKUP($U161,计算辅助页面!$Z$5:$AM$26,COLUMN()-20,0)</f>
        <v>11923560</v>
      </c>
      <c r="AI161" s="314">
        <v>70000</v>
      </c>
      <c r="AJ161" s="315">
        <f>VLOOKUP(D161&amp;E161,计算辅助页面!$V$5:$Y$18,2,0)</f>
        <v>8</v>
      </c>
      <c r="AK161" s="316">
        <f>IF(AI161,2*AI161,"")</f>
        <v>140000</v>
      </c>
      <c r="AL161" s="316">
        <f>VLOOKUP(D161&amp;E161,计算辅助页面!$V$5:$Y$18,3,0)</f>
        <v>5</v>
      </c>
      <c r="AM161" s="317">
        <f>IF(AN161="×",AN161,IF(AI161,6*AI161,""))</f>
        <v>420000</v>
      </c>
      <c r="AN161" s="317">
        <f>VLOOKUP(D161&amp;E161,计算辅助页面!$V$5:$Y$18,4,0)</f>
        <v>3</v>
      </c>
      <c r="AO161" s="304">
        <f>IF(AI161,IF(AN161="×",4*(AI161*AJ161+AK161*AL161),4*(AI161*AJ161+AK161*AL161+AM161*AN161)),"")</f>
        <v>10080000</v>
      </c>
      <c r="AP161" s="318">
        <f>IF(AND(AH161,AO161),AO161+AH161,"")</f>
        <v>22003560</v>
      </c>
      <c r="AQ161" s="288" t="s">
        <v>1179</v>
      </c>
      <c r="AR161" s="289" t="str">
        <f>TRIM(RIGHT(B161,LEN(B161)-LEN(AQ161)-1))</f>
        <v>Interceptor</v>
      </c>
      <c r="AS161" s="290" t="s">
        <v>1155</v>
      </c>
      <c r="AT161" s="291" t="s">
        <v>1180</v>
      </c>
      <c r="AU161" s="328" t="s">
        <v>703</v>
      </c>
      <c r="AW161" s="292">
        <v>375</v>
      </c>
      <c r="AY161" s="292">
        <v>497</v>
      </c>
      <c r="AZ161" s="292" t="s">
        <v>1173</v>
      </c>
      <c r="BK161" s="473" t="str">
        <f>IF(BG161="", "", BG161-P161)</f>
        <v/>
      </c>
      <c r="BL161" s="473" t="str">
        <f>IF(BH161="", "", BH161-Q161)</f>
        <v/>
      </c>
      <c r="BM161" s="473" t="str">
        <f>IF(BI161="", "", BI161-R161)</f>
        <v/>
      </c>
      <c r="BN161" s="473" t="str">
        <f>IF(BJ161="", "", BJ161-S161)</f>
        <v/>
      </c>
      <c r="BP161" s="293"/>
      <c r="BQ161" s="293"/>
      <c r="BR161" s="293"/>
      <c r="BS161" s="293"/>
      <c r="BT161" s="293"/>
      <c r="BU161" s="293"/>
      <c r="BV161" s="293"/>
      <c r="BW161" s="293"/>
      <c r="BX161" s="293"/>
      <c r="BY161" s="293"/>
      <c r="BZ161" s="293"/>
      <c r="CA161" s="293"/>
      <c r="CB161" s="293">
        <v>1</v>
      </c>
      <c r="CC161" s="293"/>
      <c r="CD161" s="293"/>
      <c r="CE161" s="293"/>
      <c r="CF161" s="293"/>
      <c r="CG161" s="293"/>
      <c r="CH161" s="293"/>
      <c r="CI161" s="293"/>
      <c r="CJ161" s="294" t="s">
        <v>1700</v>
      </c>
      <c r="CK161" s="294"/>
      <c r="CL161" s="294"/>
      <c r="CM161" s="294"/>
      <c r="CN161" s="294"/>
      <c r="CO161" s="295"/>
      <c r="CP161" s="295"/>
      <c r="CQ161" s="295"/>
      <c r="CR161" s="296"/>
      <c r="CS161" s="297"/>
      <c r="CT161" s="297"/>
      <c r="CU161" s="297"/>
      <c r="CV161" s="297"/>
      <c r="CW161" s="297"/>
      <c r="CX161" s="297"/>
      <c r="CY161" s="297"/>
      <c r="CZ161" s="297"/>
      <c r="DA161" s="297"/>
      <c r="DB161" s="295"/>
      <c r="DC161" s="295"/>
      <c r="DD161" s="295"/>
      <c r="DE161" s="295"/>
    </row>
    <row r="162" spans="1:109" ht="21" customHeight="1" thickBot="1">
      <c r="A162" s="299">
        <v>160</v>
      </c>
      <c r="B162" s="319" t="s">
        <v>1723</v>
      </c>
      <c r="C162" s="301" t="s">
        <v>765</v>
      </c>
      <c r="D162" s="423" t="s">
        <v>177</v>
      </c>
      <c r="E162" s="303" t="s">
        <v>79</v>
      </c>
      <c r="F162" s="304">
        <f>9-LEN(E162)-LEN(SUBSTITUTE(E162,"★",""))</f>
        <v>3</v>
      </c>
      <c r="G162" s="305" t="s">
        <v>69</v>
      </c>
      <c r="H162" s="306" t="s">
        <v>448</v>
      </c>
      <c r="I162" s="306">
        <v>26</v>
      </c>
      <c r="J162" s="306">
        <v>34</v>
      </c>
      <c r="K162" s="306">
        <v>46</v>
      </c>
      <c r="L162" s="306">
        <v>61</v>
      </c>
      <c r="M162" s="306">
        <v>73</v>
      </c>
      <c r="N162" s="307">
        <f t="shared" si="306"/>
        <v>240</v>
      </c>
      <c r="O162" s="321">
        <v>4255</v>
      </c>
      <c r="P162" s="322">
        <v>351.2</v>
      </c>
      <c r="Q162" s="323">
        <v>82.76</v>
      </c>
      <c r="R162" s="323">
        <v>77.11</v>
      </c>
      <c r="S162" s="323">
        <v>76.98</v>
      </c>
      <c r="T162" s="323">
        <v>8.9499999999999993</v>
      </c>
      <c r="U162" s="398">
        <v>9890</v>
      </c>
      <c r="V162" s="312">
        <f>VLOOKUP($U162,计算辅助页面!$Z$5:$AM$26,COLUMN()-20,0)</f>
        <v>16100</v>
      </c>
      <c r="W162" s="312">
        <f>VLOOKUP($U162,计算辅助页面!$Z$5:$AM$26,COLUMN()-20,0)</f>
        <v>25800</v>
      </c>
      <c r="X162" s="307">
        <f>VLOOKUP($U162,计算辅助页面!$Z$5:$AM$26,COLUMN()-20,0)</f>
        <v>38700</v>
      </c>
      <c r="Y162" s="307">
        <f>VLOOKUP($U162,计算辅助页面!$Z$5:$AM$26,COLUMN()-20,0)</f>
        <v>55900</v>
      </c>
      <c r="Z162" s="313">
        <f>VLOOKUP($U162,计算辅助页面!$Z$5:$AM$26,COLUMN()-20,0)</f>
        <v>78500</v>
      </c>
      <c r="AA162" s="307">
        <f>VLOOKUP($U162,计算辅助页面!$Z$5:$AM$26,COLUMN()-20,0)</f>
        <v>109500</v>
      </c>
      <c r="AB162" s="307">
        <f>VLOOKUP($U162,计算辅助页面!$Z$5:$AM$26,COLUMN()-20,0)</f>
        <v>153500</v>
      </c>
      <c r="AC162" s="307">
        <f>VLOOKUP($U162,计算辅助页面!$Z$5:$AM$26,COLUMN()-20,0)</f>
        <v>214500</v>
      </c>
      <c r="AD162" s="307">
        <f>VLOOKUP($U162,计算辅助页面!$Z$5:$AM$26,COLUMN()-20,0)</f>
        <v>300500</v>
      </c>
      <c r="AE162" s="307">
        <f>VLOOKUP($U162,计算辅助页面!$Z$5:$AM$26,COLUMN()-20,0)</f>
        <v>421000</v>
      </c>
      <c r="AF162" s="307">
        <f>VLOOKUP($U162,计算辅助页面!$Z$5:$AM$26,COLUMN()-20,0)</f>
        <v>589000</v>
      </c>
      <c r="AG162" s="333">
        <f>VLOOKUP($U162,计算辅助页面!$Z$5:$AM$26,COLUMN()-20,0)</f>
        <v>968000</v>
      </c>
      <c r="AH162" s="304">
        <f>VLOOKUP($U162,计算辅助页面!$Z$5:$AM$26,COLUMN()-20,0)</f>
        <v>11923560</v>
      </c>
      <c r="AI162" s="314">
        <v>70000</v>
      </c>
      <c r="AJ162" s="315">
        <f>VLOOKUP(D162&amp;E162,计算辅助页面!$V$5:$Y$18,2,0)</f>
        <v>8</v>
      </c>
      <c r="AK162" s="316">
        <f t="shared" si="459"/>
        <v>140000</v>
      </c>
      <c r="AL162" s="316">
        <f>VLOOKUP(D162&amp;E162,计算辅助页面!$V$5:$Y$18,3,0)</f>
        <v>5</v>
      </c>
      <c r="AM162" s="317">
        <f t="shared" si="460"/>
        <v>420000</v>
      </c>
      <c r="AN162" s="317">
        <f>VLOOKUP(D162&amp;E162,计算辅助页面!$V$5:$Y$18,4,0)</f>
        <v>3</v>
      </c>
      <c r="AO162" s="304">
        <f t="shared" si="461"/>
        <v>10080000</v>
      </c>
      <c r="AP162" s="318">
        <f t="shared" si="462"/>
        <v>22003560</v>
      </c>
      <c r="AQ162" s="288" t="s">
        <v>567</v>
      </c>
      <c r="AR162" s="289" t="str">
        <f t="shared" si="622"/>
        <v>488 Challenge EVO🔑</v>
      </c>
      <c r="AS162" s="290" t="s">
        <v>695</v>
      </c>
      <c r="AT162" s="291" t="s">
        <v>911</v>
      </c>
      <c r="AU162" s="328" t="s">
        <v>703</v>
      </c>
      <c r="AW162" s="292">
        <v>365</v>
      </c>
      <c r="AY162" s="292">
        <v>480</v>
      </c>
      <c r="AZ162" s="292" t="s">
        <v>1065</v>
      </c>
      <c r="BA162" s="481">
        <v>225</v>
      </c>
      <c r="BB162" s="476">
        <v>2.2000000000000002</v>
      </c>
      <c r="BC162" s="472">
        <v>1.04</v>
      </c>
      <c r="BD162" s="472">
        <v>3.19</v>
      </c>
      <c r="BE162" s="472">
        <v>2.81</v>
      </c>
      <c r="BF162" s="474">
        <f>BA162+O162</f>
        <v>4480</v>
      </c>
      <c r="BG162" s="476">
        <f t="shared" ref="BG162:BJ162" si="635">BB162+P162</f>
        <v>353.4</v>
      </c>
      <c r="BH162" s="480">
        <f t="shared" si="635"/>
        <v>83.800000000000011</v>
      </c>
      <c r="BI162" s="480">
        <f t="shared" si="635"/>
        <v>80.3</v>
      </c>
      <c r="BJ162" s="480">
        <f t="shared" si="635"/>
        <v>79.790000000000006</v>
      </c>
      <c r="BK162" s="473">
        <f t="shared" si="630"/>
        <v>2.1999999999999886</v>
      </c>
      <c r="BL162" s="473">
        <f t="shared" si="631"/>
        <v>1.0400000000000063</v>
      </c>
      <c r="BM162" s="473">
        <f t="shared" si="632"/>
        <v>3.1899999999999977</v>
      </c>
      <c r="BN162" s="473">
        <f t="shared" si="633"/>
        <v>2.8100000000000023</v>
      </c>
      <c r="BO162" s="483">
        <v>1</v>
      </c>
      <c r="BP162" s="293"/>
      <c r="BQ162" s="293"/>
      <c r="BR162" s="293"/>
      <c r="BS162" s="293"/>
      <c r="BT162" s="293"/>
      <c r="BU162" s="293"/>
      <c r="BV162" s="293"/>
      <c r="BW162" s="293"/>
      <c r="BX162" s="293"/>
      <c r="BY162" s="293"/>
      <c r="BZ162" s="293"/>
      <c r="CA162" s="293">
        <v>1</v>
      </c>
      <c r="CB162" s="293"/>
      <c r="CC162" s="293">
        <v>1</v>
      </c>
      <c r="CD162" s="293">
        <v>1</v>
      </c>
      <c r="CE162" s="293"/>
      <c r="CF162" s="293"/>
      <c r="CG162" s="293"/>
      <c r="CH162" s="293"/>
      <c r="CI162" s="293"/>
      <c r="CJ162" s="294" t="s">
        <v>831</v>
      </c>
      <c r="CK162" s="294"/>
      <c r="CL162" s="294"/>
      <c r="CM162" s="294"/>
      <c r="CN162" s="294"/>
      <c r="CO162" s="295"/>
      <c r="CP162" s="295"/>
      <c r="CQ162" s="295"/>
      <c r="CR162" s="296">
        <v>330</v>
      </c>
      <c r="CS162" s="297">
        <v>73</v>
      </c>
      <c r="CT162" s="297">
        <v>47.13</v>
      </c>
      <c r="CU162" s="297">
        <v>50.55</v>
      </c>
      <c r="CV162" s="297">
        <f t="shared" si="634"/>
        <v>21.199999999999989</v>
      </c>
      <c r="CW162" s="297">
        <f t="shared" si="634"/>
        <v>9.7600000000000051</v>
      </c>
      <c r="CX162" s="297">
        <f t="shared" si="634"/>
        <v>29.979999999999997</v>
      </c>
      <c r="CY162" s="297">
        <f t="shared" si="634"/>
        <v>26.430000000000007</v>
      </c>
      <c r="CZ162" s="297">
        <f>SUM(CV162:CY162)</f>
        <v>87.37</v>
      </c>
      <c r="DA162" s="297">
        <f>0.32*(P162-CR162)+1.75*(Q162-CS162)+1.13*(R162-CT162)+1.28*(S162-CU162)</f>
        <v>91.57180000000001</v>
      </c>
      <c r="DB162" s="295" t="s">
        <v>1778</v>
      </c>
      <c r="DC162" s="295">
        <v>4</v>
      </c>
      <c r="DD162" s="295"/>
      <c r="DE162" s="295"/>
    </row>
    <row r="163" spans="1:109" ht="21" customHeight="1" thickBot="1">
      <c r="A163" s="268">
        <v>161</v>
      </c>
      <c r="B163" s="319" t="s">
        <v>1986</v>
      </c>
      <c r="C163" s="301" t="s">
        <v>1987</v>
      </c>
      <c r="D163" s="423" t="s">
        <v>177</v>
      </c>
      <c r="E163" s="303" t="s">
        <v>79</v>
      </c>
      <c r="F163" s="327"/>
      <c r="G163" s="328"/>
      <c r="H163" s="320">
        <v>25</v>
      </c>
      <c r="I163" s="320">
        <v>30</v>
      </c>
      <c r="J163" s="320">
        <v>35</v>
      </c>
      <c r="K163" s="320">
        <v>40</v>
      </c>
      <c r="L163" s="320">
        <v>50</v>
      </c>
      <c r="M163" s="320">
        <v>60</v>
      </c>
      <c r="N163" s="307">
        <f t="shared" ref="N163" si="636">IF(COUNTBLANK(H163:M163),"",SUM(H163:M163))</f>
        <v>240</v>
      </c>
      <c r="O163" s="321">
        <v>4264</v>
      </c>
      <c r="P163" s="322">
        <v>368.2</v>
      </c>
      <c r="Q163" s="323">
        <v>83.11</v>
      </c>
      <c r="R163" s="323">
        <v>64.069999999999993</v>
      </c>
      <c r="S163" s="323">
        <v>50.97</v>
      </c>
      <c r="T163" s="323"/>
      <c r="U163" s="398">
        <v>9890</v>
      </c>
      <c r="V163" s="312">
        <f>VLOOKUP($U163,计算辅助页面!$Z$5:$AM$26,COLUMN()-20,0)</f>
        <v>16100</v>
      </c>
      <c r="W163" s="312">
        <f>VLOOKUP($U163,计算辅助页面!$Z$5:$AM$26,COLUMN()-20,0)</f>
        <v>25800</v>
      </c>
      <c r="X163" s="307">
        <f>VLOOKUP($U163,计算辅助页面!$Z$5:$AM$26,COLUMN()-20,0)</f>
        <v>38700</v>
      </c>
      <c r="Y163" s="307">
        <f>VLOOKUP($U163,计算辅助页面!$Z$5:$AM$26,COLUMN()-20,0)</f>
        <v>55900</v>
      </c>
      <c r="Z163" s="313">
        <f>VLOOKUP($U163,计算辅助页面!$Z$5:$AM$26,COLUMN()-20,0)</f>
        <v>78500</v>
      </c>
      <c r="AA163" s="307">
        <f>VLOOKUP($U163,计算辅助页面!$Z$5:$AM$26,COLUMN()-20,0)</f>
        <v>109500</v>
      </c>
      <c r="AB163" s="307">
        <f>VLOOKUP($U163,计算辅助页面!$Z$5:$AM$26,COLUMN()-20,0)</f>
        <v>153500</v>
      </c>
      <c r="AC163" s="307">
        <f>VLOOKUP($U163,计算辅助页面!$Z$5:$AM$26,COLUMN()-20,0)</f>
        <v>214500</v>
      </c>
      <c r="AD163" s="307">
        <f>VLOOKUP($U163,计算辅助页面!$Z$5:$AM$26,COLUMN()-20,0)</f>
        <v>300500</v>
      </c>
      <c r="AE163" s="307">
        <f>VLOOKUP($U163,计算辅助页面!$Z$5:$AM$26,COLUMN()-20,0)</f>
        <v>421000</v>
      </c>
      <c r="AF163" s="307">
        <f>VLOOKUP($U163,计算辅助页面!$Z$5:$AM$26,COLUMN()-20,0)</f>
        <v>589000</v>
      </c>
      <c r="AG163" s="333">
        <f>VLOOKUP($U163,计算辅助页面!$Z$5:$AM$26,COLUMN()-20,0)</f>
        <v>968000</v>
      </c>
      <c r="AH163" s="304">
        <f>VLOOKUP($U163,计算辅助页面!$Z$5:$AM$26,COLUMN()-20,0)</f>
        <v>11923560</v>
      </c>
      <c r="AI163" s="314">
        <v>70000</v>
      </c>
      <c r="AJ163" s="315">
        <f>VLOOKUP(D163&amp;E163,计算辅助页面!$V$5:$Y$18,2,0)</f>
        <v>8</v>
      </c>
      <c r="AK163" s="316">
        <f t="shared" ref="AK163" si="637">IF(AI163,2*AI163,"")</f>
        <v>140000</v>
      </c>
      <c r="AL163" s="316">
        <f>VLOOKUP(D163&amp;E163,计算辅助页面!$V$5:$Y$18,3,0)</f>
        <v>5</v>
      </c>
      <c r="AM163" s="317">
        <f t="shared" ref="AM163" si="638">IF(AN163="×",AN163,IF(AI163,6*AI163,""))</f>
        <v>420000</v>
      </c>
      <c r="AN163" s="317">
        <f>VLOOKUP(D163&amp;E163,计算辅助页面!$V$5:$Y$18,4,0)</f>
        <v>3</v>
      </c>
      <c r="AO163" s="304">
        <f t="shared" ref="AO163" si="639">IF(AI163,IF(AN163="×",4*(AI163*AJ163+AK163*AL163),4*(AI163*AJ163+AK163*AL163+AM163*AN163)),"")</f>
        <v>10080000</v>
      </c>
      <c r="AP163" s="318">
        <f t="shared" si="462"/>
        <v>22003560</v>
      </c>
      <c r="AQ163" s="288" t="s">
        <v>1004</v>
      </c>
      <c r="AR163" s="289" t="str">
        <f t="shared" si="622"/>
        <v>Lamborghini Revuelto</v>
      </c>
      <c r="AS163" s="290" t="s">
        <v>1996</v>
      </c>
      <c r="AT163" s="291" t="s">
        <v>1988</v>
      </c>
      <c r="AU163" s="328" t="s">
        <v>703</v>
      </c>
      <c r="AZ163" s="292" t="s">
        <v>1995</v>
      </c>
      <c r="BA163" s="481"/>
      <c r="BP163" s="293"/>
      <c r="BQ163" s="293"/>
      <c r="BR163" s="293"/>
      <c r="BS163" s="293"/>
      <c r="BT163" s="293"/>
      <c r="BU163" s="293"/>
      <c r="BV163" s="293"/>
      <c r="BW163" s="293"/>
      <c r="BX163" s="293"/>
      <c r="BY163" s="293"/>
      <c r="BZ163" s="293"/>
      <c r="CA163" s="293"/>
      <c r="CB163" s="293"/>
      <c r="CC163" s="293"/>
      <c r="CD163" s="293"/>
      <c r="CE163" s="293"/>
      <c r="CF163" s="293"/>
      <c r="CG163" s="293"/>
      <c r="CH163" s="293"/>
      <c r="CI163" s="293"/>
      <c r="CJ163" s="294"/>
      <c r="CK163" s="294"/>
      <c r="CL163" s="294"/>
      <c r="CM163" s="294"/>
      <c r="CN163" s="294"/>
      <c r="CO163" s="295"/>
      <c r="CP163" s="295"/>
      <c r="CQ163" s="295"/>
      <c r="CR163" s="296"/>
      <c r="CS163" s="297"/>
      <c r="CT163" s="297"/>
      <c r="CU163" s="297"/>
      <c r="CV163" s="297"/>
      <c r="CW163" s="297"/>
      <c r="CX163" s="297"/>
      <c r="CY163" s="297"/>
      <c r="CZ163" s="297"/>
      <c r="DA163" s="297"/>
      <c r="DB163" s="295"/>
      <c r="DC163" s="295"/>
      <c r="DD163" s="295"/>
      <c r="DE163" s="295"/>
    </row>
    <row r="164" spans="1:109" ht="21" customHeight="1" thickBot="1">
      <c r="A164" s="299">
        <v>162</v>
      </c>
      <c r="B164" s="319" t="s">
        <v>1298</v>
      </c>
      <c r="C164" s="301" t="s">
        <v>1299</v>
      </c>
      <c r="D164" s="423" t="s">
        <v>177</v>
      </c>
      <c r="E164" s="303" t="s">
        <v>79</v>
      </c>
      <c r="F164" s="327"/>
      <c r="G164" s="328"/>
      <c r="H164" s="306">
        <v>55</v>
      </c>
      <c r="I164" s="306">
        <v>18</v>
      </c>
      <c r="J164" s="306">
        <v>24</v>
      </c>
      <c r="K164" s="306">
        <v>32</v>
      </c>
      <c r="L164" s="306">
        <v>47</v>
      </c>
      <c r="M164" s="306">
        <v>50</v>
      </c>
      <c r="N164" s="307">
        <f t="shared" si="306"/>
        <v>226</v>
      </c>
      <c r="O164" s="321">
        <v>4265</v>
      </c>
      <c r="P164" s="322">
        <v>355</v>
      </c>
      <c r="Q164" s="323">
        <v>85.46</v>
      </c>
      <c r="R164" s="323">
        <v>70.34</v>
      </c>
      <c r="S164" s="323">
        <v>65.790000000000006</v>
      </c>
      <c r="T164" s="323">
        <v>6.6</v>
      </c>
      <c r="U164" s="398">
        <v>9890</v>
      </c>
      <c r="V164" s="312">
        <f>VLOOKUP($U164,计算辅助页面!$Z$5:$AM$26,COLUMN()-20,0)</f>
        <v>16100</v>
      </c>
      <c r="W164" s="312">
        <f>VLOOKUP($U164,计算辅助页面!$Z$5:$AM$26,COLUMN()-20,0)</f>
        <v>25800</v>
      </c>
      <c r="X164" s="307">
        <f>VLOOKUP($U164,计算辅助页面!$Z$5:$AM$26,COLUMN()-20,0)</f>
        <v>38700</v>
      </c>
      <c r="Y164" s="307">
        <f>VLOOKUP($U164,计算辅助页面!$Z$5:$AM$26,COLUMN()-20,0)</f>
        <v>55900</v>
      </c>
      <c r="Z164" s="313">
        <f>VLOOKUP($U164,计算辅助页面!$Z$5:$AM$26,COLUMN()-20,0)</f>
        <v>78500</v>
      </c>
      <c r="AA164" s="307">
        <f>VLOOKUP($U164,计算辅助页面!$Z$5:$AM$26,COLUMN()-20,0)</f>
        <v>109500</v>
      </c>
      <c r="AB164" s="307">
        <f>VLOOKUP($U164,计算辅助页面!$Z$5:$AM$26,COLUMN()-20,0)</f>
        <v>153500</v>
      </c>
      <c r="AC164" s="307">
        <f>VLOOKUP($U164,计算辅助页面!$Z$5:$AM$26,COLUMN()-20,0)</f>
        <v>214500</v>
      </c>
      <c r="AD164" s="307">
        <f>VLOOKUP($U164,计算辅助页面!$Z$5:$AM$26,COLUMN()-20,0)</f>
        <v>300500</v>
      </c>
      <c r="AE164" s="307">
        <f>VLOOKUP($U164,计算辅助页面!$Z$5:$AM$26,COLUMN()-20,0)</f>
        <v>421000</v>
      </c>
      <c r="AF164" s="307">
        <f>VLOOKUP($U164,计算辅助页面!$Z$5:$AM$26,COLUMN()-20,0)</f>
        <v>589000</v>
      </c>
      <c r="AG164" s="333">
        <f>VLOOKUP($U164,计算辅助页面!$Z$5:$AM$26,COLUMN()-20,0)</f>
        <v>968000</v>
      </c>
      <c r="AH164" s="304">
        <f>VLOOKUP($U164,计算辅助页面!$Z$5:$AM$26,COLUMN()-20,0)</f>
        <v>11923560</v>
      </c>
      <c r="AI164" s="314">
        <v>70000</v>
      </c>
      <c r="AJ164" s="315">
        <f>VLOOKUP(D164&amp;E164,计算辅助页面!$V$5:$Y$18,2,0)</f>
        <v>8</v>
      </c>
      <c r="AK164" s="316">
        <f t="shared" si="459"/>
        <v>140000</v>
      </c>
      <c r="AL164" s="316">
        <f>VLOOKUP(D164&amp;E164,计算辅助页面!$V$5:$Y$18,3,0)</f>
        <v>5</v>
      </c>
      <c r="AM164" s="317">
        <f t="shared" si="460"/>
        <v>420000</v>
      </c>
      <c r="AN164" s="317">
        <f>VLOOKUP(D164&amp;E164,计算辅助页面!$V$5:$Y$18,4,0)</f>
        <v>3</v>
      </c>
      <c r="AO164" s="304">
        <f t="shared" si="461"/>
        <v>10080000</v>
      </c>
      <c r="AP164" s="318">
        <f t="shared" si="462"/>
        <v>22003560</v>
      </c>
      <c r="AQ164" s="288" t="s">
        <v>713</v>
      </c>
      <c r="AR164" s="289" t="str">
        <f t="shared" si="622"/>
        <v>EVO</v>
      </c>
      <c r="AS164" s="290" t="s">
        <v>1292</v>
      </c>
      <c r="AT164" s="291" t="s">
        <v>1300</v>
      </c>
      <c r="AU164" s="328" t="s">
        <v>703</v>
      </c>
      <c r="AW164" s="292">
        <v>369</v>
      </c>
      <c r="AY164" s="292">
        <v>487</v>
      </c>
      <c r="AZ164" s="292" t="s">
        <v>1310</v>
      </c>
      <c r="BA164" s="481">
        <f>BF164-O164</f>
        <v>207</v>
      </c>
      <c r="BB164" s="476">
        <f>BK164</f>
        <v>2.1000000000000227</v>
      </c>
      <c r="BC164" s="472">
        <f t="shared" ref="BC164" si="640">BL164</f>
        <v>1.0400000000000063</v>
      </c>
      <c r="BD164" s="472">
        <f t="shared" ref="BD164" si="641">BM164</f>
        <v>2.8100000000000023</v>
      </c>
      <c r="BE164" s="472">
        <f t="shared" ref="BE164" si="642">BN164</f>
        <v>2.1899999999999977</v>
      </c>
      <c r="BF164" s="474">
        <v>4472</v>
      </c>
      <c r="BG164" s="476">
        <v>357.1</v>
      </c>
      <c r="BH164" s="480">
        <v>86.5</v>
      </c>
      <c r="BI164" s="480">
        <v>73.150000000000006</v>
      </c>
      <c r="BJ164" s="480">
        <v>67.98</v>
      </c>
      <c r="BK164" s="473">
        <f t="shared" si="630"/>
        <v>2.1000000000000227</v>
      </c>
      <c r="BL164" s="473">
        <f t="shared" si="631"/>
        <v>1.0400000000000063</v>
      </c>
      <c r="BM164" s="473">
        <f t="shared" si="632"/>
        <v>2.8100000000000023</v>
      </c>
      <c r="BN164" s="473">
        <f t="shared" si="633"/>
        <v>2.1899999999999977</v>
      </c>
      <c r="BO164" s="483">
        <v>1</v>
      </c>
      <c r="BP164" s="293"/>
      <c r="BQ164" s="293"/>
      <c r="BR164" s="293"/>
      <c r="BS164" s="293"/>
      <c r="BT164" s="293"/>
      <c r="BU164" s="293"/>
      <c r="BV164" s="293"/>
      <c r="BW164" s="293"/>
      <c r="BX164" s="293"/>
      <c r="BY164" s="293"/>
      <c r="BZ164" s="293">
        <v>1</v>
      </c>
      <c r="CA164" s="293"/>
      <c r="CB164" s="293"/>
      <c r="CC164" s="293"/>
      <c r="CD164" s="293"/>
      <c r="CE164" s="293"/>
      <c r="CF164" s="293"/>
      <c r="CG164" s="293"/>
      <c r="CH164" s="293"/>
      <c r="CI164" s="293"/>
      <c r="CJ164" s="294" t="s">
        <v>1315</v>
      </c>
      <c r="CK164" s="294"/>
      <c r="CL164" s="294"/>
      <c r="CM164" s="294"/>
      <c r="CN164" s="294"/>
      <c r="CO164" s="295"/>
      <c r="CP164" s="295"/>
      <c r="CQ164" s="295"/>
      <c r="CR164" s="296"/>
      <c r="CS164" s="297"/>
      <c r="CT164" s="297"/>
      <c r="CU164" s="297"/>
      <c r="CV164" s="297"/>
      <c r="CW164" s="297"/>
      <c r="CX164" s="297"/>
      <c r="CY164" s="297"/>
      <c r="CZ164" s="297"/>
      <c r="DA164" s="297"/>
      <c r="DB164" s="295"/>
      <c r="DC164" s="295"/>
      <c r="DD164" s="295"/>
      <c r="DE164" s="295"/>
    </row>
    <row r="165" spans="1:109" ht="21" customHeight="1">
      <c r="A165" s="268">
        <v>163</v>
      </c>
      <c r="B165" s="300" t="s">
        <v>508</v>
      </c>
      <c r="C165" s="301" t="s">
        <v>766</v>
      </c>
      <c r="D165" s="423" t="s">
        <v>177</v>
      </c>
      <c r="E165" s="303" t="s">
        <v>79</v>
      </c>
      <c r="F165" s="304">
        <f>9-LEN(E165)-LEN(SUBSTITUTE(E165,"★",""))</f>
        <v>3</v>
      </c>
      <c r="G165" s="305" t="s">
        <v>511</v>
      </c>
      <c r="H165" s="306">
        <v>55</v>
      </c>
      <c r="I165" s="306">
        <v>18</v>
      </c>
      <c r="J165" s="306">
        <v>24</v>
      </c>
      <c r="K165" s="306">
        <v>32</v>
      </c>
      <c r="L165" s="306">
        <v>50</v>
      </c>
      <c r="M165" s="306">
        <v>61</v>
      </c>
      <c r="N165" s="307">
        <f t="shared" ref="N165:N251" si="643">IF(COUNTBLANK(H165:M165),"",SUM(H165:M165))</f>
        <v>240</v>
      </c>
      <c r="O165" s="308">
        <v>4276</v>
      </c>
      <c r="P165" s="309">
        <v>368.1</v>
      </c>
      <c r="Q165" s="310">
        <v>81.14</v>
      </c>
      <c r="R165" s="310">
        <v>65.02</v>
      </c>
      <c r="S165" s="310">
        <v>63.31</v>
      </c>
      <c r="T165" s="310">
        <v>6.22</v>
      </c>
      <c r="U165" s="311">
        <v>9890</v>
      </c>
      <c r="V165" s="312">
        <f>VLOOKUP($U165,计算辅助页面!$Z$5:$AM$26,COLUMN()-20,0)</f>
        <v>16100</v>
      </c>
      <c r="W165" s="312">
        <f>VLOOKUP($U165,计算辅助页面!$Z$5:$AM$26,COLUMN()-20,0)</f>
        <v>25800</v>
      </c>
      <c r="X165" s="307">
        <f>VLOOKUP($U165,计算辅助页面!$Z$5:$AM$26,COLUMN()-20,0)</f>
        <v>38700</v>
      </c>
      <c r="Y165" s="307">
        <f>VLOOKUP($U165,计算辅助页面!$Z$5:$AM$26,COLUMN()-20,0)</f>
        <v>55900</v>
      </c>
      <c r="Z165" s="313">
        <f>VLOOKUP($U165,计算辅助页面!$Z$5:$AM$26,COLUMN()-20,0)</f>
        <v>78500</v>
      </c>
      <c r="AA165" s="307">
        <f>VLOOKUP($U165,计算辅助页面!$Z$5:$AM$26,COLUMN()-20,0)</f>
        <v>109500</v>
      </c>
      <c r="AB165" s="307">
        <f>VLOOKUP($U165,计算辅助页面!$Z$5:$AM$26,COLUMN()-20,0)</f>
        <v>153500</v>
      </c>
      <c r="AC165" s="307">
        <f>VLOOKUP($U165,计算辅助页面!$Z$5:$AM$26,COLUMN()-20,0)</f>
        <v>214500</v>
      </c>
      <c r="AD165" s="307">
        <f>VLOOKUP($U165,计算辅助页面!$Z$5:$AM$26,COLUMN()-20,0)</f>
        <v>300500</v>
      </c>
      <c r="AE165" s="307">
        <f>VLOOKUP($U165,计算辅助页面!$Z$5:$AM$26,COLUMN()-20,0)</f>
        <v>421000</v>
      </c>
      <c r="AF165" s="307">
        <f>VLOOKUP($U165,计算辅助页面!$Z$5:$AM$26,COLUMN()-20,0)</f>
        <v>589000</v>
      </c>
      <c r="AG165" s="333">
        <f>VLOOKUP($U165,计算辅助页面!$Z$5:$AM$26,COLUMN()-20,0)</f>
        <v>968000</v>
      </c>
      <c r="AH165" s="304">
        <f>VLOOKUP($U165,计算辅助页面!$Z$5:$AM$26,COLUMN()-20,0)</f>
        <v>11923560</v>
      </c>
      <c r="AI165" s="314">
        <v>70000</v>
      </c>
      <c r="AJ165" s="315">
        <f>VLOOKUP(D165&amp;E165,计算辅助页面!$V$5:$Y$18,2,0)</f>
        <v>8</v>
      </c>
      <c r="AK165" s="316">
        <f t="shared" ref="AK165:AK187" si="644">IF(AI165,2*AI165,"")</f>
        <v>140000</v>
      </c>
      <c r="AL165" s="316">
        <f>VLOOKUP(D165&amp;E165,计算辅助页面!$V$5:$Y$18,3,0)</f>
        <v>5</v>
      </c>
      <c r="AM165" s="317">
        <f t="shared" ref="AM165:AM187" si="645">IF(AN165="×",AN165,IF(AI165,6*AI165,""))</f>
        <v>420000</v>
      </c>
      <c r="AN165" s="317">
        <f>VLOOKUP(D165&amp;E165,计算辅助页面!$V$5:$Y$18,4,0)</f>
        <v>3</v>
      </c>
      <c r="AO165" s="304">
        <f t="shared" ref="AO165:AO187" si="646">IF(AI165,IF(AN165="×",4*(AI165*AJ165+AK165*AL165),4*(AI165*AJ165+AK165*AL165+AM165*AN165)),"")</f>
        <v>10080000</v>
      </c>
      <c r="AP165" s="318">
        <f t="shared" ref="AP165:AP187" si="647">IF(AND(AH165,AO165),AO165+AH165,"")</f>
        <v>22003560</v>
      </c>
      <c r="AQ165" s="288" t="s">
        <v>562</v>
      </c>
      <c r="AR165" s="289" t="str">
        <f t="shared" si="622"/>
        <v>Evija</v>
      </c>
      <c r="AS165" s="290" t="s">
        <v>913</v>
      </c>
      <c r="AT165" s="291" t="s">
        <v>662</v>
      </c>
      <c r="AU165" s="328" t="s">
        <v>703</v>
      </c>
      <c r="AV165" s="292">
        <v>49</v>
      </c>
      <c r="AW165" s="292">
        <v>383</v>
      </c>
      <c r="AY165" s="292">
        <v>509</v>
      </c>
      <c r="AZ165" s="292" t="s">
        <v>1101</v>
      </c>
      <c r="BA165" s="477">
        <v>218</v>
      </c>
      <c r="BB165" s="476">
        <v>1.9</v>
      </c>
      <c r="BC165" s="472">
        <v>0.86</v>
      </c>
      <c r="BD165" s="472">
        <v>2.09</v>
      </c>
      <c r="BE165" s="472">
        <v>2.21</v>
      </c>
      <c r="BF165" s="474">
        <f>BA165+O165</f>
        <v>4494</v>
      </c>
      <c r="BG165" s="476">
        <f t="shared" ref="BG165" si="648">BB165+P165</f>
        <v>370</v>
      </c>
      <c r="BH165" s="480">
        <f t="shared" ref="BH165" si="649">BC165+Q165</f>
        <v>82</v>
      </c>
      <c r="BI165" s="480">
        <f t="shared" ref="BI165" si="650">BD165+R165</f>
        <v>67.11</v>
      </c>
      <c r="BJ165" s="480">
        <f t="shared" ref="BJ165" si="651">BE165+S165</f>
        <v>65.52</v>
      </c>
      <c r="BK165" s="473">
        <f t="shared" si="630"/>
        <v>1.8999999999999773</v>
      </c>
      <c r="BL165" s="473">
        <f t="shared" si="631"/>
        <v>0.85999999999999943</v>
      </c>
      <c r="BM165" s="473">
        <f t="shared" si="632"/>
        <v>2.0900000000000034</v>
      </c>
      <c r="BN165" s="473">
        <f t="shared" si="633"/>
        <v>2.2099999999999937</v>
      </c>
      <c r="BO165" s="483">
        <v>4</v>
      </c>
      <c r="BP165" s="293"/>
      <c r="BQ165" s="293"/>
      <c r="BR165" s="293"/>
      <c r="BS165" s="293"/>
      <c r="BT165" s="293"/>
      <c r="BU165" s="293"/>
      <c r="BV165" s="293"/>
      <c r="BW165" s="293"/>
      <c r="BX165" s="293"/>
      <c r="BY165" s="293"/>
      <c r="BZ165" s="293">
        <v>1</v>
      </c>
      <c r="CA165" s="293"/>
      <c r="CB165" s="293"/>
      <c r="CC165" s="293"/>
      <c r="CD165" s="293"/>
      <c r="CE165" s="293"/>
      <c r="CF165" s="293"/>
      <c r="CG165" s="293"/>
      <c r="CH165" s="293"/>
      <c r="CI165" s="293"/>
      <c r="CJ165" s="294" t="s">
        <v>1476</v>
      </c>
      <c r="CK165" s="294"/>
      <c r="CL165" s="294"/>
      <c r="CM165" s="294"/>
      <c r="CN165" s="294"/>
      <c r="CO165" s="295"/>
      <c r="CP165" s="295"/>
      <c r="CQ165" s="295"/>
      <c r="CR165" s="296">
        <v>350</v>
      </c>
      <c r="CS165" s="297">
        <v>73</v>
      </c>
      <c r="CT165" s="297">
        <v>45.33</v>
      </c>
      <c r="CU165" s="297">
        <v>42.53</v>
      </c>
      <c r="CV165" s="297">
        <f t="shared" ref="CV165:CY167" si="652">P165-CR165</f>
        <v>18.100000000000023</v>
      </c>
      <c r="CW165" s="297">
        <f t="shared" si="652"/>
        <v>8.14</v>
      </c>
      <c r="CX165" s="297">
        <f t="shared" si="652"/>
        <v>19.689999999999998</v>
      </c>
      <c r="CY165" s="297">
        <f t="shared" si="652"/>
        <v>20.78</v>
      </c>
      <c r="CZ165" s="297">
        <f>SUM(CV165:CY165)</f>
        <v>66.710000000000022</v>
      </c>
      <c r="DA165" s="297">
        <f>0.32*(P165-CR165)+1.75*(Q165-CS165)+1.13*(R165-CT165)+1.28*(S165-CU165)</f>
        <v>68.885100000000008</v>
      </c>
      <c r="DB165" s="295" t="s">
        <v>1778</v>
      </c>
      <c r="DC165" s="295">
        <v>4</v>
      </c>
      <c r="DD165" s="295"/>
      <c r="DE165" s="295"/>
    </row>
    <row r="166" spans="1:109" ht="21" customHeight="1" thickBot="1">
      <c r="A166" s="299">
        <v>164</v>
      </c>
      <c r="B166" s="372" t="s">
        <v>1912</v>
      </c>
      <c r="C166" s="301" t="s">
        <v>1765</v>
      </c>
      <c r="D166" s="423" t="s">
        <v>177</v>
      </c>
      <c r="E166" s="303" t="s">
        <v>78</v>
      </c>
      <c r="F166" s="327"/>
      <c r="G166" s="328"/>
      <c r="H166" s="320">
        <v>45</v>
      </c>
      <c r="I166" s="306">
        <v>17</v>
      </c>
      <c r="J166" s="306">
        <v>23</v>
      </c>
      <c r="K166" s="306">
        <v>32</v>
      </c>
      <c r="L166" s="306">
        <v>45</v>
      </c>
      <c r="M166" s="306" t="s">
        <v>59</v>
      </c>
      <c r="N166" s="307">
        <f t="shared" ref="N166" si="653">IF(COUNTBLANK(H166:M166),"",SUM(H166:M166))</f>
        <v>162</v>
      </c>
      <c r="O166" s="374">
        <v>4308</v>
      </c>
      <c r="P166" s="375">
        <v>371.1</v>
      </c>
      <c r="Q166" s="376">
        <v>79.400000000000006</v>
      </c>
      <c r="R166" s="376">
        <v>76.67</v>
      </c>
      <c r="S166" s="376">
        <v>52.11</v>
      </c>
      <c r="T166" s="376"/>
      <c r="U166" s="377"/>
      <c r="V166" s="378"/>
      <c r="W166" s="378"/>
      <c r="X166" s="379"/>
      <c r="Y166" s="379"/>
      <c r="Z166" s="380"/>
      <c r="AA166" s="379"/>
      <c r="AB166" s="379"/>
      <c r="AC166" s="379"/>
      <c r="AD166" s="379"/>
      <c r="AE166" s="379"/>
      <c r="AF166" s="379"/>
      <c r="AG166" s="379"/>
      <c r="AH166" s="387"/>
      <c r="AI166" s="326"/>
      <c r="AJ166" s="429"/>
      <c r="AK166" s="336"/>
      <c r="AL166" s="336"/>
      <c r="AM166" s="337"/>
      <c r="AN166" s="337"/>
      <c r="AO166" s="327"/>
      <c r="AP166" s="318"/>
      <c r="AQ166" s="288" t="s">
        <v>565</v>
      </c>
      <c r="AR166" s="289" t="str">
        <f t="shared" si="622"/>
        <v>Gallardo Security</v>
      </c>
      <c r="AS166" s="290" t="s">
        <v>1716</v>
      </c>
      <c r="AT166" s="291" t="s">
        <v>1766</v>
      </c>
      <c r="AU166" s="328" t="s">
        <v>703</v>
      </c>
      <c r="AW166" s="292">
        <v>386</v>
      </c>
      <c r="AY166" s="292">
        <v>514</v>
      </c>
      <c r="AZ166" s="292" t="s">
        <v>1466</v>
      </c>
      <c r="BP166" s="293"/>
      <c r="BQ166" s="293"/>
      <c r="BR166" s="293"/>
      <c r="BS166" s="293"/>
      <c r="BT166" s="293"/>
      <c r="BU166" s="293"/>
      <c r="BV166" s="293"/>
      <c r="BW166" s="293"/>
      <c r="BX166" s="293"/>
      <c r="BY166" s="293"/>
      <c r="BZ166" s="293"/>
      <c r="CA166" s="293"/>
      <c r="CB166" s="293"/>
      <c r="CC166" s="293"/>
      <c r="CD166" s="293"/>
      <c r="CE166" s="293"/>
      <c r="CF166" s="293"/>
      <c r="CG166" s="293"/>
      <c r="CH166" s="293"/>
      <c r="CI166" s="293"/>
      <c r="CJ166" s="294"/>
      <c r="CK166" s="294"/>
      <c r="CL166" s="294"/>
      <c r="CM166" s="294"/>
      <c r="CN166" s="294"/>
      <c r="CO166" s="295"/>
      <c r="CP166" s="295"/>
      <c r="CQ166" s="295"/>
      <c r="CR166" s="296"/>
      <c r="CS166" s="297"/>
      <c r="CT166" s="297"/>
      <c r="CU166" s="297"/>
      <c r="CV166" s="297"/>
      <c r="CW166" s="297"/>
      <c r="CX166" s="297"/>
      <c r="CY166" s="297"/>
      <c r="CZ166" s="297"/>
      <c r="DA166" s="297"/>
      <c r="DB166" s="295"/>
      <c r="DC166" s="295"/>
      <c r="DD166" s="295"/>
      <c r="DE166" s="295"/>
    </row>
    <row r="167" spans="1:109" ht="21" customHeight="1" thickBot="1">
      <c r="A167" s="268">
        <v>165</v>
      </c>
      <c r="B167" s="372" t="s">
        <v>1892</v>
      </c>
      <c r="C167" s="301" t="s">
        <v>767</v>
      </c>
      <c r="D167" s="423" t="s">
        <v>336</v>
      </c>
      <c r="E167" s="355" t="s">
        <v>79</v>
      </c>
      <c r="F167" s="304">
        <f>9-LEN(E167)-LEN(SUBSTITUTE(E167,"★",""))</f>
        <v>3</v>
      </c>
      <c r="G167" s="305" t="s">
        <v>69</v>
      </c>
      <c r="H167" s="306" t="s">
        <v>448</v>
      </c>
      <c r="I167" s="306">
        <v>26</v>
      </c>
      <c r="J167" s="306">
        <v>34</v>
      </c>
      <c r="K167" s="306">
        <v>46</v>
      </c>
      <c r="L167" s="306">
        <v>61</v>
      </c>
      <c r="M167" s="306">
        <v>78</v>
      </c>
      <c r="N167" s="307">
        <f t="shared" si="643"/>
        <v>245</v>
      </c>
      <c r="O167" s="374">
        <v>4309</v>
      </c>
      <c r="P167" s="375">
        <v>377.6</v>
      </c>
      <c r="Q167" s="376">
        <v>74.66</v>
      </c>
      <c r="R167" s="376">
        <v>66.61</v>
      </c>
      <c r="S167" s="376">
        <v>73.12</v>
      </c>
      <c r="T167" s="376">
        <v>7.4</v>
      </c>
      <c r="U167" s="398">
        <v>9890</v>
      </c>
      <c r="V167" s="404">
        <f>VLOOKUP($U167,计算辅助页面!$Z$5:$AM$26,COLUMN()-20,0)</f>
        <v>16100</v>
      </c>
      <c r="W167" s="404">
        <f>VLOOKUP($U167,计算辅助页面!$Z$5:$AM$26,COLUMN()-20,0)</f>
        <v>25800</v>
      </c>
      <c r="X167" s="403">
        <f>VLOOKUP($U167,计算辅助页面!$Z$5:$AM$26,COLUMN()-20,0)</f>
        <v>38700</v>
      </c>
      <c r="Y167" s="403">
        <f>VLOOKUP($U167,计算辅助页面!$Z$5:$AM$26,COLUMN()-20,0)</f>
        <v>55900</v>
      </c>
      <c r="Z167" s="405">
        <f>VLOOKUP($U167,计算辅助页面!$Z$5:$AM$26,COLUMN()-20,0)</f>
        <v>78500</v>
      </c>
      <c r="AA167" s="403">
        <f>VLOOKUP($U167,计算辅助页面!$Z$5:$AM$26,COLUMN()-20,0)</f>
        <v>109500</v>
      </c>
      <c r="AB167" s="403">
        <f>VLOOKUP($U167,计算辅助页面!$Z$5:$AM$26,COLUMN()-20,0)</f>
        <v>153500</v>
      </c>
      <c r="AC167" s="403">
        <f>VLOOKUP($U167,计算辅助页面!$Z$5:$AM$26,COLUMN()-20,0)</f>
        <v>214500</v>
      </c>
      <c r="AD167" s="403">
        <f>VLOOKUP($U167,计算辅助页面!$Z$5:$AM$26,COLUMN()-20,0)</f>
        <v>300500</v>
      </c>
      <c r="AE167" s="403">
        <f>VLOOKUP($U167,计算辅助页面!$Z$5:$AM$26,COLUMN()-20,0)</f>
        <v>421000</v>
      </c>
      <c r="AF167" s="403">
        <f>VLOOKUP($U167,计算辅助页面!$Z$5:$AM$26,COLUMN()-20,0)</f>
        <v>589000</v>
      </c>
      <c r="AG167" s="403">
        <f>VLOOKUP($U167,计算辅助页面!$Z$5:$AM$26,COLUMN()-20,0)</f>
        <v>968000</v>
      </c>
      <c r="AH167" s="406">
        <f>VLOOKUP($U167,计算辅助页面!$Z$5:$AM$26,COLUMN()-20,0)</f>
        <v>11923560</v>
      </c>
      <c r="AI167" s="314">
        <v>70000</v>
      </c>
      <c r="AJ167" s="315">
        <f>VLOOKUP(D167&amp;E167,计算辅助页面!$V$5:$Y$18,2,0)</f>
        <v>8</v>
      </c>
      <c r="AK167" s="316">
        <f t="shared" si="644"/>
        <v>140000</v>
      </c>
      <c r="AL167" s="316">
        <f>VLOOKUP(D167&amp;E167,计算辅助页面!$V$5:$Y$18,3,0)</f>
        <v>5</v>
      </c>
      <c r="AM167" s="317">
        <f t="shared" si="645"/>
        <v>420000</v>
      </c>
      <c r="AN167" s="317">
        <f>VLOOKUP(D167&amp;E167,计算辅助页面!$V$5:$Y$18,4,0)</f>
        <v>3</v>
      </c>
      <c r="AO167" s="304">
        <f t="shared" si="646"/>
        <v>10080000</v>
      </c>
      <c r="AP167" s="318">
        <f t="shared" si="647"/>
        <v>22003560</v>
      </c>
      <c r="AQ167" s="288" t="s">
        <v>568</v>
      </c>
      <c r="AR167" s="289" t="str">
        <f t="shared" si="622"/>
        <v>F1 LM🔑</v>
      </c>
      <c r="AS167" s="290" t="s">
        <v>916</v>
      </c>
      <c r="AT167" s="291" t="s">
        <v>670</v>
      </c>
      <c r="AU167" s="328" t="s">
        <v>703</v>
      </c>
      <c r="AW167" s="292">
        <v>392</v>
      </c>
      <c r="AY167" s="292">
        <v>526</v>
      </c>
      <c r="AZ167" s="292" t="s">
        <v>1065</v>
      </c>
      <c r="BA167" s="477">
        <v>212</v>
      </c>
      <c r="BB167" s="476">
        <v>1.7</v>
      </c>
      <c r="BC167" s="472">
        <v>1.04</v>
      </c>
      <c r="BD167" s="472">
        <v>1.73</v>
      </c>
      <c r="BE167" s="472">
        <v>2.25</v>
      </c>
      <c r="BF167" s="474">
        <f>BA167+O167</f>
        <v>4521</v>
      </c>
      <c r="BG167" s="476">
        <f t="shared" ref="BG167" si="654">BB167+P167</f>
        <v>379.3</v>
      </c>
      <c r="BH167" s="480">
        <f t="shared" ref="BH167" si="655">BC167+Q167</f>
        <v>75.7</v>
      </c>
      <c r="BI167" s="480">
        <f t="shared" ref="BI167" si="656">BD167+R167</f>
        <v>68.34</v>
      </c>
      <c r="BJ167" s="480">
        <f t="shared" ref="BJ167" si="657">BE167+S167</f>
        <v>75.37</v>
      </c>
      <c r="BK167" s="473">
        <f t="shared" si="630"/>
        <v>1.6999999999999886</v>
      </c>
      <c r="BL167" s="473">
        <f t="shared" si="631"/>
        <v>1.0400000000000063</v>
      </c>
      <c r="BM167" s="473">
        <f t="shared" si="632"/>
        <v>1.730000000000004</v>
      </c>
      <c r="BN167" s="473">
        <f t="shared" si="633"/>
        <v>2.25</v>
      </c>
      <c r="BO167" s="483">
        <v>5</v>
      </c>
      <c r="BP167" s="293"/>
      <c r="BQ167" s="293"/>
      <c r="BR167" s="293"/>
      <c r="BS167" s="293"/>
      <c r="BT167" s="293"/>
      <c r="BU167" s="293"/>
      <c r="BV167" s="293"/>
      <c r="BW167" s="293"/>
      <c r="BX167" s="293"/>
      <c r="BY167" s="293"/>
      <c r="BZ167" s="293"/>
      <c r="CA167" s="293">
        <v>1</v>
      </c>
      <c r="CB167" s="293"/>
      <c r="CC167" s="293">
        <v>1</v>
      </c>
      <c r="CD167" s="293">
        <v>1</v>
      </c>
      <c r="CE167" s="293"/>
      <c r="CF167" s="293"/>
      <c r="CG167" s="293"/>
      <c r="CH167" s="293"/>
      <c r="CI167" s="293"/>
      <c r="CJ167" s="294" t="s">
        <v>1126</v>
      </c>
      <c r="CK167" s="294"/>
      <c r="CL167" s="294"/>
      <c r="CM167" s="294"/>
      <c r="CN167" s="294"/>
      <c r="CO167" s="295"/>
      <c r="CP167" s="295"/>
      <c r="CQ167" s="295"/>
      <c r="CR167" s="296">
        <v>364.2</v>
      </c>
      <c r="CS167" s="297">
        <v>65.989999999999995</v>
      </c>
      <c r="CT167" s="297">
        <v>52.17</v>
      </c>
      <c r="CU167" s="297">
        <v>54.76</v>
      </c>
      <c r="CV167" s="297">
        <f t="shared" si="652"/>
        <v>13.400000000000034</v>
      </c>
      <c r="CW167" s="297">
        <f t="shared" si="652"/>
        <v>8.6700000000000017</v>
      </c>
      <c r="CX167" s="297">
        <f t="shared" si="652"/>
        <v>14.439999999999998</v>
      </c>
      <c r="CY167" s="297">
        <f t="shared" si="652"/>
        <v>18.360000000000007</v>
      </c>
      <c r="CZ167" s="297">
        <f>SUM(CV167:CY167)</f>
        <v>54.87000000000004</v>
      </c>
      <c r="DA167" s="297">
        <f>0.32*(P167-CR167)+1.75*(Q167-CS167)+1.13*(R167-CT167)+1.28*(S167-CU167)</f>
        <v>59.278500000000022</v>
      </c>
      <c r="DB167" s="295"/>
      <c r="DC167" s="295"/>
      <c r="DD167" s="295"/>
      <c r="DE167" s="295"/>
    </row>
    <row r="168" spans="1:109" ht="21" customHeight="1" thickBot="1">
      <c r="A168" s="299">
        <v>166</v>
      </c>
      <c r="B168" s="372" t="s">
        <v>1891</v>
      </c>
      <c r="C168" s="301" t="s">
        <v>1894</v>
      </c>
      <c r="D168" s="423" t="s">
        <v>7</v>
      </c>
      <c r="E168" s="355" t="s">
        <v>79</v>
      </c>
      <c r="F168" s="327"/>
      <c r="G168" s="328"/>
      <c r="H168" s="320">
        <v>25</v>
      </c>
      <c r="I168" s="320">
        <v>30</v>
      </c>
      <c r="J168" s="320">
        <v>35</v>
      </c>
      <c r="K168" s="320">
        <v>40</v>
      </c>
      <c r="L168" s="320">
        <v>50</v>
      </c>
      <c r="M168" s="320">
        <v>60</v>
      </c>
      <c r="N168" s="307">
        <f t="shared" si="643"/>
        <v>240</v>
      </c>
      <c r="O168" s="374">
        <v>4322</v>
      </c>
      <c r="P168" s="375">
        <v>366.5</v>
      </c>
      <c r="Q168" s="376">
        <v>87.26</v>
      </c>
      <c r="R168" s="376">
        <v>49.35</v>
      </c>
      <c r="S168" s="376">
        <v>60.2</v>
      </c>
      <c r="T168" s="376"/>
      <c r="U168" s="398">
        <v>9890</v>
      </c>
      <c r="V168" s="312">
        <f>VLOOKUP($U168,计算辅助页面!$Z$5:$AM$26,COLUMN()-20,0)</f>
        <v>16100</v>
      </c>
      <c r="W168" s="312">
        <f>VLOOKUP($U168,计算辅助页面!$Z$5:$AM$26,COLUMN()-20,0)</f>
        <v>25800</v>
      </c>
      <c r="X168" s="307">
        <f>VLOOKUP($U168,计算辅助页面!$Z$5:$AM$26,COLUMN()-20,0)</f>
        <v>38700</v>
      </c>
      <c r="Y168" s="307">
        <f>VLOOKUP($U168,计算辅助页面!$Z$5:$AM$26,COLUMN()-20,0)</f>
        <v>55900</v>
      </c>
      <c r="Z168" s="313">
        <f>VLOOKUP($U168,计算辅助页面!$Z$5:$AM$26,COLUMN()-20,0)</f>
        <v>78500</v>
      </c>
      <c r="AA168" s="307">
        <f>VLOOKUP($U168,计算辅助页面!$Z$5:$AM$26,COLUMN()-20,0)</f>
        <v>109500</v>
      </c>
      <c r="AB168" s="307">
        <f>VLOOKUP($U168,计算辅助页面!$Z$5:$AM$26,COLUMN()-20,0)</f>
        <v>153500</v>
      </c>
      <c r="AC168" s="307">
        <f>VLOOKUP($U168,计算辅助页面!$Z$5:$AM$26,COLUMN()-20,0)</f>
        <v>214500</v>
      </c>
      <c r="AD168" s="307">
        <f>VLOOKUP($U168,计算辅助页面!$Z$5:$AM$26,COLUMN()-20,0)</f>
        <v>300500</v>
      </c>
      <c r="AE168" s="307">
        <f>VLOOKUP($U168,计算辅助页面!$Z$5:$AM$26,COLUMN()-20,0)</f>
        <v>421000</v>
      </c>
      <c r="AF168" s="307">
        <f>VLOOKUP($U168,计算辅助页面!$Z$5:$AM$26,COLUMN()-20,0)</f>
        <v>589000</v>
      </c>
      <c r="AG168" s="333">
        <f>VLOOKUP($U168,计算辅助页面!$Z$5:$AM$26,COLUMN()-20,0)</f>
        <v>968000</v>
      </c>
      <c r="AH168" s="304">
        <f>VLOOKUP($U168,计算辅助页面!$Z$5:$AM$26,COLUMN()-20,0)</f>
        <v>11923560</v>
      </c>
      <c r="AI168" s="314">
        <v>70000</v>
      </c>
      <c r="AJ168" s="315">
        <f>VLOOKUP(D168&amp;E168,计算辅助页面!$V$5:$Y$18,2,0)</f>
        <v>8</v>
      </c>
      <c r="AK168" s="316">
        <f t="shared" ref="AK168" si="658">IF(AI168,2*AI168,"")</f>
        <v>140000</v>
      </c>
      <c r="AL168" s="316">
        <f>VLOOKUP(D168&amp;E168,计算辅助页面!$V$5:$Y$18,3,0)</f>
        <v>5</v>
      </c>
      <c r="AM168" s="317">
        <f t="shared" ref="AM168" si="659">IF(AN168="×",AN168,IF(AI168,6*AI168,""))</f>
        <v>420000</v>
      </c>
      <c r="AN168" s="317">
        <f>VLOOKUP(D168&amp;E168,计算辅助页面!$V$5:$Y$18,4,0)</f>
        <v>3</v>
      </c>
      <c r="AO168" s="304">
        <f t="shared" ref="AO168" si="660">IF(AI168,IF(AN168="×",4*(AI168*AJ168+AK168*AL168),4*(AI168*AJ168+AK168*AL168+AM168*AN168)),"")</f>
        <v>10080000</v>
      </c>
      <c r="AP168" s="318">
        <f t="shared" ref="AP168" si="661">IF(AND(AH168,AO168),AO168+AH168,"")</f>
        <v>22003560</v>
      </c>
      <c r="AQ168" s="288" t="s">
        <v>1895</v>
      </c>
      <c r="AR168" s="289" t="str">
        <f t="shared" si="622"/>
        <v>GT MK IV</v>
      </c>
      <c r="AS168" s="290" t="s">
        <v>1884</v>
      </c>
      <c r="AT168" s="291" t="s">
        <v>1896</v>
      </c>
      <c r="AU168" s="328" t="s">
        <v>703</v>
      </c>
      <c r="AZ168" s="292" t="s">
        <v>1917</v>
      </c>
      <c r="BP168" s="293"/>
      <c r="BQ168" s="293"/>
      <c r="BR168" s="293"/>
      <c r="BS168" s="293"/>
      <c r="BT168" s="293"/>
      <c r="BU168" s="293"/>
      <c r="BV168" s="293"/>
      <c r="BW168" s="293"/>
      <c r="BX168" s="293"/>
      <c r="BY168" s="293"/>
      <c r="BZ168" s="293"/>
      <c r="CA168" s="293"/>
      <c r="CB168" s="293"/>
      <c r="CC168" s="293"/>
      <c r="CD168" s="293"/>
      <c r="CE168" s="293"/>
      <c r="CF168" s="293"/>
      <c r="CG168" s="293"/>
      <c r="CH168" s="293"/>
      <c r="CI168" s="293"/>
      <c r="CJ168" s="294" t="s">
        <v>1909</v>
      </c>
      <c r="CK168" s="294"/>
      <c r="CL168" s="294"/>
      <c r="CM168" s="294"/>
      <c r="CN168" s="294"/>
      <c r="CO168" s="295"/>
      <c r="CP168" s="295"/>
      <c r="CQ168" s="295"/>
      <c r="CR168" s="296"/>
      <c r="CS168" s="297"/>
      <c r="CT168" s="297"/>
      <c r="CU168" s="297"/>
      <c r="CV168" s="297"/>
      <c r="CW168" s="297"/>
      <c r="CX168" s="297"/>
      <c r="CY168" s="297"/>
      <c r="CZ168" s="297"/>
      <c r="DA168" s="297"/>
      <c r="DB168" s="295"/>
      <c r="DC168" s="295"/>
      <c r="DD168" s="295"/>
      <c r="DE168" s="295"/>
    </row>
    <row r="169" spans="1:109" ht="21" customHeight="1" thickBot="1">
      <c r="A169" s="268">
        <v>167</v>
      </c>
      <c r="B169" s="372" t="s">
        <v>1477</v>
      </c>
      <c r="C169" s="301" t="s">
        <v>931</v>
      </c>
      <c r="D169" s="423" t="s">
        <v>7</v>
      </c>
      <c r="E169" s="355" t="s">
        <v>79</v>
      </c>
      <c r="F169" s="327"/>
      <c r="G169" s="328"/>
      <c r="H169" s="306" t="s">
        <v>448</v>
      </c>
      <c r="I169" s="306">
        <v>26</v>
      </c>
      <c r="J169" s="306">
        <v>34</v>
      </c>
      <c r="K169" s="306">
        <v>46</v>
      </c>
      <c r="L169" s="306">
        <v>61</v>
      </c>
      <c r="M169" s="306">
        <v>78</v>
      </c>
      <c r="N169" s="307">
        <f t="shared" si="643"/>
        <v>245</v>
      </c>
      <c r="O169" s="374">
        <v>4348</v>
      </c>
      <c r="P169" s="375">
        <v>370.5</v>
      </c>
      <c r="Q169" s="376">
        <v>79.08</v>
      </c>
      <c r="R169" s="376">
        <v>84.44</v>
      </c>
      <c r="S169" s="323">
        <v>54.64</v>
      </c>
      <c r="T169" s="376">
        <v>5.0999999999999996</v>
      </c>
      <c r="U169" s="311">
        <v>9890</v>
      </c>
      <c r="V169" s="404">
        <f>VLOOKUP($U169,计算辅助页面!$Z$5:$AM$26,COLUMN()-20,0)</f>
        <v>16100</v>
      </c>
      <c r="W169" s="404">
        <f>VLOOKUP($U169,计算辅助页面!$Z$5:$AM$26,COLUMN()-20,0)</f>
        <v>25800</v>
      </c>
      <c r="X169" s="403">
        <f>VLOOKUP($U169,计算辅助页面!$Z$5:$AM$26,COLUMN()-20,0)</f>
        <v>38700</v>
      </c>
      <c r="Y169" s="403">
        <f>VLOOKUP($U169,计算辅助页面!$Z$5:$AM$26,COLUMN()-20,0)</f>
        <v>55900</v>
      </c>
      <c r="Z169" s="405">
        <f>VLOOKUP($U169,计算辅助页面!$Z$5:$AM$26,COLUMN()-20,0)</f>
        <v>78500</v>
      </c>
      <c r="AA169" s="403">
        <f>VLOOKUP($U169,计算辅助页面!$Z$5:$AM$26,COLUMN()-20,0)</f>
        <v>109500</v>
      </c>
      <c r="AB169" s="403">
        <f>VLOOKUP($U169,计算辅助页面!$Z$5:$AM$26,COLUMN()-20,0)</f>
        <v>153500</v>
      </c>
      <c r="AC169" s="403">
        <f>VLOOKUP($U169,计算辅助页面!$Z$5:$AM$26,COLUMN()-20,0)</f>
        <v>214500</v>
      </c>
      <c r="AD169" s="403">
        <f>VLOOKUP($U169,计算辅助页面!$Z$5:$AM$26,COLUMN()-20,0)</f>
        <v>300500</v>
      </c>
      <c r="AE169" s="403">
        <f>VLOOKUP($U169,计算辅助页面!$Z$5:$AM$26,COLUMN()-20,0)</f>
        <v>421000</v>
      </c>
      <c r="AF169" s="403">
        <f>VLOOKUP($U169,计算辅助页面!$Z$5:$AM$26,COLUMN()-20,0)</f>
        <v>589000</v>
      </c>
      <c r="AG169" s="403">
        <f>VLOOKUP($U169,计算辅助页面!$Z$5:$AM$26,COLUMN()-20,0)</f>
        <v>968000</v>
      </c>
      <c r="AH169" s="406">
        <f>VLOOKUP($U169,计算辅助页面!$Z$5:$AM$26,COLUMN()-20,0)</f>
        <v>11923560</v>
      </c>
      <c r="AI169" s="314">
        <v>70000</v>
      </c>
      <c r="AJ169" s="315">
        <f>VLOOKUP(D169&amp;E169,计算辅助页面!$V$5:$Y$18,2,0)</f>
        <v>8</v>
      </c>
      <c r="AK169" s="316">
        <f t="shared" si="644"/>
        <v>140000</v>
      </c>
      <c r="AL169" s="316">
        <f>VLOOKUP(D169&amp;E169,计算辅助页面!$V$5:$Y$18,3,0)</f>
        <v>5</v>
      </c>
      <c r="AM169" s="317">
        <f t="shared" si="645"/>
        <v>420000</v>
      </c>
      <c r="AN169" s="317">
        <f>VLOOKUP(D169&amp;E169,计算辅助页面!$V$5:$Y$18,4,0)</f>
        <v>3</v>
      </c>
      <c r="AO169" s="304">
        <f t="shared" si="646"/>
        <v>10080000</v>
      </c>
      <c r="AP169" s="318">
        <f t="shared" si="647"/>
        <v>22003560</v>
      </c>
      <c r="AQ169" s="288" t="s">
        <v>939</v>
      </c>
      <c r="AR169" s="289" t="str">
        <f t="shared" si="622"/>
        <v>W12 Coupe🔑</v>
      </c>
      <c r="AS169" s="290" t="s">
        <v>932</v>
      </c>
      <c r="AT169" s="291" t="s">
        <v>935</v>
      </c>
      <c r="AU169" s="328" t="s">
        <v>703</v>
      </c>
      <c r="AW169" s="292">
        <v>385</v>
      </c>
      <c r="AY169" s="292">
        <v>513</v>
      </c>
      <c r="AZ169" s="292" t="s">
        <v>1101</v>
      </c>
      <c r="BK169" s="473" t="str">
        <f t="shared" si="630"/>
        <v/>
      </c>
      <c r="BL169" s="473" t="str">
        <f t="shared" si="631"/>
        <v/>
      </c>
      <c r="BM169" s="473" t="str">
        <f t="shared" si="632"/>
        <v/>
      </c>
      <c r="BN169" s="473" t="str">
        <f t="shared" si="633"/>
        <v/>
      </c>
      <c r="BP169" s="293"/>
      <c r="BQ169" s="293"/>
      <c r="BR169" s="293"/>
      <c r="BS169" s="293"/>
      <c r="BT169" s="293"/>
      <c r="BU169" s="293"/>
      <c r="BV169" s="293"/>
      <c r="BW169" s="293"/>
      <c r="BX169" s="293"/>
      <c r="BY169" s="293"/>
      <c r="BZ169" s="293">
        <v>1</v>
      </c>
      <c r="CA169" s="293"/>
      <c r="CB169" s="293"/>
      <c r="CC169" s="293">
        <v>1</v>
      </c>
      <c r="CD169" s="293">
        <v>1</v>
      </c>
      <c r="CE169" s="293"/>
      <c r="CF169" s="293"/>
      <c r="CG169" s="293"/>
      <c r="CH169" s="293"/>
      <c r="CI169" s="293"/>
      <c r="CJ169" s="294" t="s">
        <v>111</v>
      </c>
      <c r="CK169" s="294"/>
      <c r="CL169" s="294"/>
      <c r="CM169" s="294"/>
      <c r="CN169" s="294"/>
      <c r="CO169" s="295"/>
      <c r="CP169" s="295"/>
      <c r="CQ169" s="295"/>
      <c r="CR169" s="296">
        <v>357</v>
      </c>
      <c r="CS169" s="297">
        <v>68.5</v>
      </c>
      <c r="CT169" s="297">
        <v>57.23</v>
      </c>
      <c r="CU169" s="297">
        <v>30.21</v>
      </c>
      <c r="CV169" s="297">
        <f>P169-CR169</f>
        <v>13.5</v>
      </c>
      <c r="CW169" s="297">
        <f>Q169-CS169</f>
        <v>10.579999999999998</v>
      </c>
      <c r="CX169" s="297">
        <f>R169-CT169</f>
        <v>27.21</v>
      </c>
      <c r="CY169" s="297">
        <f>S169-CU169</f>
        <v>24.43</v>
      </c>
      <c r="CZ169" s="297">
        <f>SUM(CV169:CY169)</f>
        <v>75.72</v>
      </c>
      <c r="DA169" s="297">
        <f>0.32*(P169-CR169)+1.75*(Q169-CS169)+1.13*(R169-CT169)+1.28*(S169-CU169)</f>
        <v>84.852699999999999</v>
      </c>
      <c r="DB169" s="295" t="s">
        <v>1778</v>
      </c>
      <c r="DC169" s="295">
        <v>3</v>
      </c>
      <c r="DD169" s="295"/>
      <c r="DE169" s="295"/>
    </row>
    <row r="170" spans="1:109" ht="21" customHeight="1" thickBot="1">
      <c r="A170" s="299">
        <v>168</v>
      </c>
      <c r="B170" s="372" t="s">
        <v>1166</v>
      </c>
      <c r="C170" s="301" t="s">
        <v>1167</v>
      </c>
      <c r="D170" s="423" t="s">
        <v>177</v>
      </c>
      <c r="E170" s="424" t="s">
        <v>190</v>
      </c>
      <c r="F170" s="409"/>
      <c r="G170" s="335"/>
      <c r="H170" s="410">
        <v>55</v>
      </c>
      <c r="I170" s="410">
        <v>18</v>
      </c>
      <c r="J170" s="410">
        <v>24</v>
      </c>
      <c r="K170" s="410">
        <v>32</v>
      </c>
      <c r="L170" s="306">
        <v>47</v>
      </c>
      <c r="M170" s="306">
        <v>50</v>
      </c>
      <c r="N170" s="307">
        <f t="shared" si="643"/>
        <v>226</v>
      </c>
      <c r="O170" s="425">
        <v>4363</v>
      </c>
      <c r="P170" s="375">
        <v>376.6</v>
      </c>
      <c r="Q170" s="376">
        <v>83.17</v>
      </c>
      <c r="R170" s="376">
        <v>58.41</v>
      </c>
      <c r="S170" s="392">
        <v>64.38</v>
      </c>
      <c r="T170" s="376">
        <v>6.1</v>
      </c>
      <c r="U170" s="311">
        <v>9890</v>
      </c>
      <c r="V170" s="404">
        <f>VLOOKUP($U170,计算辅助页面!$Z$5:$AM$26,COLUMN()-20,0)</f>
        <v>16100</v>
      </c>
      <c r="W170" s="404">
        <f>VLOOKUP($U170,计算辅助页面!$Z$5:$AM$26,COLUMN()-20,0)</f>
        <v>25800</v>
      </c>
      <c r="X170" s="403">
        <f>VLOOKUP($U170,计算辅助页面!$Z$5:$AM$26,COLUMN()-20,0)</f>
        <v>38700</v>
      </c>
      <c r="Y170" s="403">
        <f>VLOOKUP($U170,计算辅助页面!$Z$5:$AM$26,COLUMN()-20,0)</f>
        <v>55900</v>
      </c>
      <c r="Z170" s="405">
        <f>VLOOKUP($U170,计算辅助页面!$Z$5:$AM$26,COLUMN()-20,0)</f>
        <v>78500</v>
      </c>
      <c r="AA170" s="403">
        <f>VLOOKUP($U170,计算辅助页面!$Z$5:$AM$26,COLUMN()-20,0)</f>
        <v>109500</v>
      </c>
      <c r="AB170" s="403">
        <f>VLOOKUP($U170,计算辅助页面!$Z$5:$AM$26,COLUMN()-20,0)</f>
        <v>153500</v>
      </c>
      <c r="AC170" s="403">
        <f>VLOOKUP($U170,计算辅助页面!$Z$5:$AM$26,COLUMN()-20,0)</f>
        <v>214500</v>
      </c>
      <c r="AD170" s="403">
        <f>VLOOKUP($U170,计算辅助页面!$Z$5:$AM$26,COLUMN()-20,0)</f>
        <v>300500</v>
      </c>
      <c r="AE170" s="403">
        <f>VLOOKUP($U170,计算辅助页面!$Z$5:$AM$26,COLUMN()-20,0)</f>
        <v>421000</v>
      </c>
      <c r="AF170" s="403">
        <f>VLOOKUP($U170,计算辅助页面!$Z$5:$AM$26,COLUMN()-20,0)</f>
        <v>589000</v>
      </c>
      <c r="AG170" s="403">
        <f>VLOOKUP($U170,计算辅助页面!$Z$5:$AM$26,COLUMN()-20,0)</f>
        <v>968000</v>
      </c>
      <c r="AH170" s="406">
        <f>VLOOKUP($U170,计算辅助页面!$Z$5:$AM$26,COLUMN()-20,0)</f>
        <v>11923560</v>
      </c>
      <c r="AI170" s="314">
        <v>70000</v>
      </c>
      <c r="AJ170" s="315">
        <f>VLOOKUP(D170&amp;E170,计算辅助页面!$V$5:$Y$18,2,0)</f>
        <v>8</v>
      </c>
      <c r="AK170" s="316">
        <f t="shared" si="644"/>
        <v>140000</v>
      </c>
      <c r="AL170" s="316">
        <f>VLOOKUP(D170&amp;E170,计算辅助页面!$V$5:$Y$18,3,0)</f>
        <v>5</v>
      </c>
      <c r="AM170" s="317">
        <f t="shared" si="645"/>
        <v>420000</v>
      </c>
      <c r="AN170" s="317">
        <f>VLOOKUP(D170&amp;E170,计算辅助页面!$V$5:$Y$18,4,0)</f>
        <v>3</v>
      </c>
      <c r="AO170" s="304">
        <f t="shared" si="646"/>
        <v>10080000</v>
      </c>
      <c r="AP170" s="318">
        <f t="shared" si="647"/>
        <v>22003560</v>
      </c>
      <c r="AQ170" s="288" t="s">
        <v>862</v>
      </c>
      <c r="AR170" s="289" t="str">
        <f t="shared" si="622"/>
        <v>Huayra R</v>
      </c>
      <c r="AS170" s="290" t="s">
        <v>1155</v>
      </c>
      <c r="AT170" s="291" t="s">
        <v>1168</v>
      </c>
      <c r="AU170" s="335" t="s">
        <v>703</v>
      </c>
      <c r="AW170" s="292">
        <v>391</v>
      </c>
      <c r="AY170" s="292">
        <v>524</v>
      </c>
      <c r="AZ170" s="292" t="s">
        <v>1101</v>
      </c>
      <c r="BA170" s="481">
        <f>BF170-O170</f>
        <v>213</v>
      </c>
      <c r="BB170" s="476">
        <v>1.8</v>
      </c>
      <c r="BC170" s="472">
        <v>1.08</v>
      </c>
      <c r="BD170" s="472">
        <v>1.71</v>
      </c>
      <c r="BE170" s="472">
        <v>2.2200000000000002</v>
      </c>
      <c r="BF170" s="474">
        <v>4576</v>
      </c>
      <c r="BG170" s="476">
        <v>378.4</v>
      </c>
      <c r="BH170" s="480">
        <v>84.25</v>
      </c>
      <c r="BI170" s="480">
        <v>60.12</v>
      </c>
      <c r="BJ170" s="480">
        <v>66.599999999999994</v>
      </c>
      <c r="BK170" s="473">
        <f t="shared" si="630"/>
        <v>1.7999999999999545</v>
      </c>
      <c r="BL170" s="473">
        <f t="shared" si="631"/>
        <v>1.0799999999999983</v>
      </c>
      <c r="BM170" s="473">
        <f t="shared" si="632"/>
        <v>1.7100000000000009</v>
      </c>
      <c r="BN170" s="473">
        <f t="shared" si="633"/>
        <v>2.2199999999999989</v>
      </c>
      <c r="BO170" s="483">
        <v>1</v>
      </c>
      <c r="BP170" s="293"/>
      <c r="BQ170" s="293"/>
      <c r="BR170" s="293"/>
      <c r="BS170" s="293"/>
      <c r="BT170" s="293"/>
      <c r="BU170" s="293"/>
      <c r="BV170" s="293"/>
      <c r="BW170" s="293"/>
      <c r="BX170" s="293"/>
      <c r="BY170" s="293"/>
      <c r="BZ170" s="293">
        <v>1</v>
      </c>
      <c r="CA170" s="293"/>
      <c r="CB170" s="293"/>
      <c r="CC170" s="293"/>
      <c r="CD170" s="293"/>
      <c r="CE170" s="293"/>
      <c r="CF170" s="293"/>
      <c r="CG170" s="293"/>
      <c r="CH170" s="293"/>
      <c r="CI170" s="293"/>
      <c r="CJ170" s="294" t="s">
        <v>1176</v>
      </c>
      <c r="CK170" s="294"/>
      <c r="CL170" s="294"/>
      <c r="CM170" s="294"/>
      <c r="CN170" s="294"/>
      <c r="CO170" s="295"/>
      <c r="CP170" s="295"/>
      <c r="CQ170" s="295"/>
      <c r="CR170" s="296"/>
      <c r="CS170" s="297"/>
      <c r="CT170" s="297"/>
      <c r="CU170" s="297"/>
      <c r="CV170" s="297"/>
      <c r="CW170" s="297"/>
      <c r="CX170" s="297"/>
      <c r="CY170" s="297"/>
      <c r="CZ170" s="297"/>
      <c r="DA170" s="297"/>
      <c r="DB170" s="295"/>
      <c r="DC170" s="295"/>
      <c r="DD170" s="295"/>
      <c r="DE170" s="295"/>
    </row>
    <row r="171" spans="1:109" ht="21" customHeight="1" thickBot="1">
      <c r="A171" s="268">
        <v>169</v>
      </c>
      <c r="B171" s="372" t="s">
        <v>1478</v>
      </c>
      <c r="C171" s="301" t="s">
        <v>1262</v>
      </c>
      <c r="D171" s="423" t="s">
        <v>177</v>
      </c>
      <c r="E171" s="424" t="s">
        <v>190</v>
      </c>
      <c r="F171" s="327"/>
      <c r="G171" s="328"/>
      <c r="H171" s="306" t="s">
        <v>448</v>
      </c>
      <c r="I171" s="306">
        <v>26</v>
      </c>
      <c r="J171" s="306">
        <v>34</v>
      </c>
      <c r="K171" s="306">
        <v>46</v>
      </c>
      <c r="L171" s="306">
        <v>61</v>
      </c>
      <c r="M171" s="306">
        <v>78</v>
      </c>
      <c r="N171" s="307">
        <f t="shared" si="643"/>
        <v>245</v>
      </c>
      <c r="O171" s="374">
        <v>4375</v>
      </c>
      <c r="P171" s="375">
        <v>361.5</v>
      </c>
      <c r="Q171" s="376">
        <v>86.36</v>
      </c>
      <c r="R171" s="376">
        <v>76.33</v>
      </c>
      <c r="S171" s="376">
        <v>54.22</v>
      </c>
      <c r="T171" s="376">
        <v>5.2</v>
      </c>
      <c r="U171" s="311">
        <v>9890</v>
      </c>
      <c r="V171" s="404">
        <f>VLOOKUP($U171,计算辅助页面!$Z$5:$AM$26,COLUMN()-20,0)</f>
        <v>16100</v>
      </c>
      <c r="W171" s="404">
        <f>VLOOKUP($U171,计算辅助页面!$Z$5:$AM$26,COLUMN()-20,0)</f>
        <v>25800</v>
      </c>
      <c r="X171" s="403">
        <f>VLOOKUP($U171,计算辅助页面!$Z$5:$AM$26,COLUMN()-20,0)</f>
        <v>38700</v>
      </c>
      <c r="Y171" s="403">
        <f>VLOOKUP($U171,计算辅助页面!$Z$5:$AM$26,COLUMN()-20,0)</f>
        <v>55900</v>
      </c>
      <c r="Z171" s="405">
        <f>VLOOKUP($U171,计算辅助页面!$Z$5:$AM$26,COLUMN()-20,0)</f>
        <v>78500</v>
      </c>
      <c r="AA171" s="403">
        <f>VLOOKUP($U171,计算辅助页面!$Z$5:$AM$26,COLUMN()-20,0)</f>
        <v>109500</v>
      </c>
      <c r="AB171" s="403">
        <f>VLOOKUP($U171,计算辅助页面!$Z$5:$AM$26,COLUMN()-20,0)</f>
        <v>153500</v>
      </c>
      <c r="AC171" s="403">
        <f>VLOOKUP($U171,计算辅助页面!$Z$5:$AM$26,COLUMN()-20,0)</f>
        <v>214500</v>
      </c>
      <c r="AD171" s="403">
        <f>VLOOKUP($U171,计算辅助页面!$Z$5:$AM$26,COLUMN()-20,0)</f>
        <v>300500</v>
      </c>
      <c r="AE171" s="403">
        <f>VLOOKUP($U171,计算辅助页面!$Z$5:$AM$26,COLUMN()-20,0)</f>
        <v>421000</v>
      </c>
      <c r="AF171" s="403">
        <f>VLOOKUP($U171,计算辅助页面!$Z$5:$AM$26,COLUMN()-20,0)</f>
        <v>589000</v>
      </c>
      <c r="AG171" s="403">
        <f>VLOOKUP($U171,计算辅助页面!$Z$5:$AM$26,COLUMN()-20,0)</f>
        <v>968000</v>
      </c>
      <c r="AH171" s="406">
        <f>VLOOKUP($U171,计算辅助页面!$Z$5:$AM$26,COLUMN()-20,0)</f>
        <v>11923560</v>
      </c>
      <c r="AI171" s="314">
        <v>70000</v>
      </c>
      <c r="AJ171" s="315">
        <f>VLOOKUP(D171&amp;E171,计算辅助页面!$V$5:$Y$18,2,0)</f>
        <v>8</v>
      </c>
      <c r="AK171" s="316">
        <f t="shared" si="644"/>
        <v>140000</v>
      </c>
      <c r="AL171" s="316">
        <f>VLOOKUP(D171&amp;E171,计算辅助页面!$V$5:$Y$18,3,0)</f>
        <v>5</v>
      </c>
      <c r="AM171" s="317">
        <f t="shared" si="645"/>
        <v>420000</v>
      </c>
      <c r="AN171" s="317">
        <f>VLOOKUP(D171&amp;E171,计算辅助页面!$V$5:$Y$18,4,0)</f>
        <v>3</v>
      </c>
      <c r="AO171" s="304">
        <f t="shared" si="646"/>
        <v>10080000</v>
      </c>
      <c r="AP171" s="318">
        <f t="shared" si="647"/>
        <v>22003560</v>
      </c>
      <c r="AQ171" s="288" t="s">
        <v>565</v>
      </c>
      <c r="AR171" s="289" t="str">
        <f t="shared" si="622"/>
        <v>Revuelto🔑</v>
      </c>
      <c r="AS171" s="290" t="s">
        <v>1263</v>
      </c>
      <c r="AT171" s="291" t="s">
        <v>1264</v>
      </c>
      <c r="AU171" s="328" t="s">
        <v>703</v>
      </c>
      <c r="AW171" s="292">
        <v>376</v>
      </c>
      <c r="AY171" s="292">
        <v>498</v>
      </c>
      <c r="AZ171" s="292" t="s">
        <v>1282</v>
      </c>
      <c r="BA171" s="477">
        <f>BF171-O171</f>
        <v>214</v>
      </c>
      <c r="BB171" s="476">
        <f>BK171</f>
        <v>1.1999999999999886</v>
      </c>
      <c r="BC171" s="472">
        <f t="shared" ref="BC171" si="662">BL171</f>
        <v>1.0400000000000063</v>
      </c>
      <c r="BD171" s="472">
        <f t="shared" ref="BD171" si="663">BM171</f>
        <v>3.1400000000000006</v>
      </c>
      <c r="BE171" s="472">
        <f t="shared" ref="BE171" si="664">BN171</f>
        <v>4.0600000000000023</v>
      </c>
      <c r="BF171" s="474">
        <v>4589</v>
      </c>
      <c r="BG171" s="476">
        <v>362.7</v>
      </c>
      <c r="BH171" s="480">
        <v>87.4</v>
      </c>
      <c r="BI171" s="480">
        <v>79.47</v>
      </c>
      <c r="BJ171" s="480">
        <v>58.28</v>
      </c>
      <c r="BK171" s="473">
        <f t="shared" si="630"/>
        <v>1.1999999999999886</v>
      </c>
      <c r="BL171" s="473">
        <f t="shared" si="631"/>
        <v>1.0400000000000063</v>
      </c>
      <c r="BM171" s="473">
        <f t="shared" si="632"/>
        <v>3.1400000000000006</v>
      </c>
      <c r="BN171" s="473">
        <f t="shared" si="633"/>
        <v>4.0600000000000023</v>
      </c>
      <c r="BO171" s="483">
        <v>9</v>
      </c>
      <c r="BP171" s="293"/>
      <c r="BQ171" s="293"/>
      <c r="BR171" s="293"/>
      <c r="BS171" s="293"/>
      <c r="BT171" s="293"/>
      <c r="BU171" s="293"/>
      <c r="BV171" s="293"/>
      <c r="BW171" s="293"/>
      <c r="BX171" s="293"/>
      <c r="BY171" s="293"/>
      <c r="BZ171" s="293">
        <v>1</v>
      </c>
      <c r="CA171" s="293"/>
      <c r="CB171" s="293"/>
      <c r="CC171" s="293">
        <v>1</v>
      </c>
      <c r="CD171" s="293"/>
      <c r="CE171" s="293"/>
      <c r="CF171" s="293"/>
      <c r="CG171" s="293"/>
      <c r="CH171" s="293"/>
      <c r="CI171" s="293"/>
      <c r="CJ171" s="294" t="s">
        <v>1147</v>
      </c>
      <c r="CK171" s="294"/>
      <c r="CL171" s="294"/>
      <c r="CM171" s="294"/>
      <c r="CN171" s="294"/>
      <c r="CO171" s="295"/>
      <c r="CP171" s="295"/>
      <c r="CQ171" s="295"/>
      <c r="CR171" s="296"/>
      <c r="CS171" s="297"/>
      <c r="CT171" s="297"/>
      <c r="CU171" s="297"/>
      <c r="CV171" s="297"/>
      <c r="CW171" s="297"/>
      <c r="CX171" s="297"/>
      <c r="CY171" s="297"/>
      <c r="CZ171" s="297"/>
      <c r="DA171" s="297"/>
      <c r="DB171" s="295" t="s">
        <v>1778</v>
      </c>
      <c r="DC171" s="295">
        <v>3</v>
      </c>
      <c r="DD171" s="295"/>
      <c r="DE171" s="295"/>
    </row>
    <row r="172" spans="1:109" ht="21" customHeight="1" thickBot="1">
      <c r="A172" s="299">
        <v>170</v>
      </c>
      <c r="B172" s="372" t="s">
        <v>1758</v>
      </c>
      <c r="C172" s="301" t="s">
        <v>1730</v>
      </c>
      <c r="D172" s="423" t="s">
        <v>177</v>
      </c>
      <c r="E172" s="424" t="s">
        <v>190</v>
      </c>
      <c r="F172" s="409"/>
      <c r="G172" s="335"/>
      <c r="H172" s="306" t="s">
        <v>448</v>
      </c>
      <c r="I172" s="306">
        <v>26</v>
      </c>
      <c r="J172" s="306">
        <v>34</v>
      </c>
      <c r="K172" s="306">
        <v>46</v>
      </c>
      <c r="L172" s="306">
        <v>61</v>
      </c>
      <c r="M172" s="306">
        <v>78</v>
      </c>
      <c r="N172" s="307">
        <f t="shared" ref="N172" si="665">IF(COUNTBLANK(H172:M172),"",SUM(H172:M172))</f>
        <v>245</v>
      </c>
      <c r="O172" s="393">
        <v>4398</v>
      </c>
      <c r="P172" s="375">
        <v>359.1</v>
      </c>
      <c r="Q172" s="376">
        <v>87.26</v>
      </c>
      <c r="R172" s="376">
        <v>71.33</v>
      </c>
      <c r="S172" s="376">
        <v>62.7</v>
      </c>
      <c r="T172" s="376">
        <v>6.22</v>
      </c>
      <c r="U172" s="311">
        <v>9890</v>
      </c>
      <c r="V172" s="404">
        <f>VLOOKUP($U172,计算辅助页面!$Z$5:$AM$26,COLUMN()-20,0)</f>
        <v>16100</v>
      </c>
      <c r="W172" s="404">
        <f>VLOOKUP($U172,计算辅助页面!$Z$5:$AM$26,COLUMN()-20,0)</f>
        <v>25800</v>
      </c>
      <c r="X172" s="403">
        <f>VLOOKUP($U172,计算辅助页面!$Z$5:$AM$26,COLUMN()-20,0)</f>
        <v>38700</v>
      </c>
      <c r="Y172" s="403">
        <f>VLOOKUP($U172,计算辅助页面!$Z$5:$AM$26,COLUMN()-20,0)</f>
        <v>55900</v>
      </c>
      <c r="Z172" s="405">
        <f>VLOOKUP($U172,计算辅助页面!$Z$5:$AM$26,COLUMN()-20,0)</f>
        <v>78500</v>
      </c>
      <c r="AA172" s="403">
        <f>VLOOKUP($U172,计算辅助页面!$Z$5:$AM$26,COLUMN()-20,0)</f>
        <v>109500</v>
      </c>
      <c r="AB172" s="403">
        <f>VLOOKUP($U172,计算辅助页面!$Z$5:$AM$26,COLUMN()-20,0)</f>
        <v>153500</v>
      </c>
      <c r="AC172" s="403">
        <f>VLOOKUP($U172,计算辅助页面!$Z$5:$AM$26,COLUMN()-20,0)</f>
        <v>214500</v>
      </c>
      <c r="AD172" s="403">
        <f>VLOOKUP($U172,计算辅助页面!$Z$5:$AM$26,COLUMN()-20,0)</f>
        <v>300500</v>
      </c>
      <c r="AE172" s="403">
        <f>VLOOKUP($U172,计算辅助页面!$Z$5:$AM$26,COLUMN()-20,0)</f>
        <v>421000</v>
      </c>
      <c r="AF172" s="403">
        <f>VLOOKUP($U172,计算辅助页面!$Z$5:$AM$26,COLUMN()-20,0)</f>
        <v>589000</v>
      </c>
      <c r="AG172" s="403">
        <f>VLOOKUP($U172,计算辅助页面!$Z$5:$AM$26,COLUMN()-20,0)</f>
        <v>968000</v>
      </c>
      <c r="AH172" s="406">
        <f>VLOOKUP($U172,计算辅助页面!$Z$5:$AM$26,COLUMN()-20,0)</f>
        <v>11923560</v>
      </c>
      <c r="AI172" s="314">
        <v>70000</v>
      </c>
      <c r="AJ172" s="315">
        <f>VLOOKUP(D172&amp;E172,计算辅助页面!$V$5:$Y$18,2,0)</f>
        <v>8</v>
      </c>
      <c r="AK172" s="316">
        <f t="shared" ref="AK172" si="666">IF(AI172,2*AI172,"")</f>
        <v>140000</v>
      </c>
      <c r="AL172" s="316">
        <f>VLOOKUP(D172&amp;E172,计算辅助页面!$V$5:$Y$18,3,0)</f>
        <v>5</v>
      </c>
      <c r="AM172" s="317">
        <f t="shared" ref="AM172" si="667">IF(AN172="×",AN172,IF(AI172,6*AI172,""))</f>
        <v>420000</v>
      </c>
      <c r="AN172" s="317">
        <f>VLOOKUP(D172&amp;E172,计算辅助页面!$V$5:$Y$18,4,0)</f>
        <v>3</v>
      </c>
      <c r="AO172" s="304">
        <f t="shared" ref="AO172" si="668">IF(AI172,IF(AN172="×",4*(AI172*AJ172+AK172*AL172),4*(AI172*AJ172+AK172*AL172+AM172*AN172)),"")</f>
        <v>10080000</v>
      </c>
      <c r="AP172" s="318">
        <f t="shared" ref="AP172" si="669">IF(AND(AH172,AO172),AO172+AH172,"")</f>
        <v>22003560</v>
      </c>
      <c r="AQ172" s="288" t="s">
        <v>565</v>
      </c>
      <c r="AR172" s="289" t="str">
        <f t="shared" si="622"/>
        <v>Temerario🔑</v>
      </c>
      <c r="AS172" s="290" t="s">
        <v>1726</v>
      </c>
      <c r="AT172" s="291" t="s">
        <v>1731</v>
      </c>
      <c r="AU172" s="335" t="s">
        <v>703</v>
      </c>
      <c r="AW172" s="292">
        <v>373</v>
      </c>
      <c r="AY172" s="292">
        <v>494</v>
      </c>
      <c r="AZ172" s="292" t="s">
        <v>1101</v>
      </c>
      <c r="BA172" s="477">
        <v>219</v>
      </c>
      <c r="BB172" s="476">
        <v>1.7</v>
      </c>
      <c r="BC172" s="472">
        <v>1.04</v>
      </c>
      <c r="BD172" s="472">
        <v>3.15</v>
      </c>
      <c r="BE172" s="472">
        <v>3.7</v>
      </c>
      <c r="BF172" s="474">
        <f>BA172+O172</f>
        <v>4617</v>
      </c>
      <c r="BG172" s="476">
        <f t="shared" ref="BG172" si="670">BB172+P172</f>
        <v>360.8</v>
      </c>
      <c r="BH172" s="480">
        <f t="shared" ref="BH172" si="671">BC172+Q172</f>
        <v>88.300000000000011</v>
      </c>
      <c r="BI172" s="480">
        <f t="shared" ref="BI172" si="672">BD172+R172</f>
        <v>74.48</v>
      </c>
      <c r="BJ172" s="480">
        <f t="shared" ref="BJ172" si="673">BE172+S172</f>
        <v>66.400000000000006</v>
      </c>
      <c r="BK172" s="473">
        <f t="shared" si="630"/>
        <v>1.6999999999999886</v>
      </c>
      <c r="BL172" s="473">
        <f t="shared" si="631"/>
        <v>1.0400000000000063</v>
      </c>
      <c r="BM172" s="473">
        <f t="shared" si="632"/>
        <v>3.1500000000000057</v>
      </c>
      <c r="BN172" s="473">
        <f t="shared" si="633"/>
        <v>3.7000000000000028</v>
      </c>
      <c r="BO172" s="483">
        <v>9</v>
      </c>
      <c r="BP172" s="293"/>
      <c r="BQ172" s="293"/>
      <c r="BR172" s="293"/>
      <c r="BS172" s="293"/>
      <c r="BT172" s="293"/>
      <c r="BU172" s="293"/>
      <c r="BV172" s="293"/>
      <c r="BW172" s="293"/>
      <c r="BX172" s="293"/>
      <c r="BY172" s="293"/>
      <c r="BZ172" s="293">
        <v>1</v>
      </c>
      <c r="CA172" s="293"/>
      <c r="CB172" s="293"/>
      <c r="CC172" s="293">
        <v>1</v>
      </c>
      <c r="CD172" s="293"/>
      <c r="CE172" s="293"/>
      <c r="CF172" s="293"/>
      <c r="CG172" s="293"/>
      <c r="CH172" s="293"/>
      <c r="CI172" s="293"/>
      <c r="CJ172" s="294" t="s">
        <v>1147</v>
      </c>
      <c r="CK172" s="294"/>
      <c r="CL172" s="294"/>
      <c r="CM172" s="294"/>
      <c r="CN172" s="294"/>
      <c r="CO172" s="295"/>
      <c r="CP172" s="295"/>
      <c r="CQ172" s="295"/>
      <c r="CR172" s="296"/>
      <c r="CS172" s="297"/>
      <c r="CT172" s="297"/>
      <c r="CU172" s="297"/>
      <c r="CV172" s="297"/>
      <c r="CW172" s="297"/>
      <c r="CX172" s="297"/>
      <c r="CY172" s="297"/>
      <c r="CZ172" s="297"/>
      <c r="DA172" s="297"/>
      <c r="DB172" s="295"/>
      <c r="DC172" s="295"/>
      <c r="DD172" s="295"/>
      <c r="DE172" s="295"/>
    </row>
    <row r="173" spans="1:109" ht="21" customHeight="1" thickBot="1">
      <c r="A173" s="268">
        <v>171</v>
      </c>
      <c r="B173" s="372" t="s">
        <v>1715</v>
      </c>
      <c r="C173" s="301" t="s">
        <v>1661</v>
      </c>
      <c r="D173" s="423" t="s">
        <v>177</v>
      </c>
      <c r="E173" s="424" t="s">
        <v>190</v>
      </c>
      <c r="F173" s="409"/>
      <c r="G173" s="335"/>
      <c r="H173" s="306" t="s">
        <v>448</v>
      </c>
      <c r="I173" s="306">
        <v>26</v>
      </c>
      <c r="J173" s="306">
        <v>34</v>
      </c>
      <c r="K173" s="306">
        <v>46</v>
      </c>
      <c r="L173" s="306">
        <v>61</v>
      </c>
      <c r="M173" s="306">
        <v>78</v>
      </c>
      <c r="N173" s="307">
        <f t="shared" ref="N173" si="674">IF(COUNTBLANK(H173:M173),"",SUM(H173:M173))</f>
        <v>245</v>
      </c>
      <c r="O173" s="470">
        <v>4403</v>
      </c>
      <c r="P173" s="375">
        <v>365.2</v>
      </c>
      <c r="Q173" s="376">
        <v>87.44</v>
      </c>
      <c r="R173" s="376">
        <v>68.400000000000006</v>
      </c>
      <c r="S173" s="376">
        <v>51.8</v>
      </c>
      <c r="T173" s="376"/>
      <c r="U173" s="311">
        <v>9890</v>
      </c>
      <c r="V173" s="404">
        <f>VLOOKUP($U173,计算辅助页面!$Z$5:$AM$26,COLUMN()-20,0)</f>
        <v>16100</v>
      </c>
      <c r="W173" s="404">
        <f>VLOOKUP($U173,计算辅助页面!$Z$5:$AM$26,COLUMN()-20,0)</f>
        <v>25800</v>
      </c>
      <c r="X173" s="403">
        <f>VLOOKUP($U173,计算辅助页面!$Z$5:$AM$26,COLUMN()-20,0)</f>
        <v>38700</v>
      </c>
      <c r="Y173" s="403">
        <f>VLOOKUP($U173,计算辅助页面!$Z$5:$AM$26,COLUMN()-20,0)</f>
        <v>55900</v>
      </c>
      <c r="Z173" s="405">
        <f>VLOOKUP($U173,计算辅助页面!$Z$5:$AM$26,COLUMN()-20,0)</f>
        <v>78500</v>
      </c>
      <c r="AA173" s="403">
        <f>VLOOKUP($U173,计算辅助页面!$Z$5:$AM$26,COLUMN()-20,0)</f>
        <v>109500</v>
      </c>
      <c r="AB173" s="403">
        <f>VLOOKUP($U173,计算辅助页面!$Z$5:$AM$26,COLUMN()-20,0)</f>
        <v>153500</v>
      </c>
      <c r="AC173" s="403">
        <f>VLOOKUP($U173,计算辅助页面!$Z$5:$AM$26,COLUMN()-20,0)</f>
        <v>214500</v>
      </c>
      <c r="AD173" s="403">
        <f>VLOOKUP($U173,计算辅助页面!$Z$5:$AM$26,COLUMN()-20,0)</f>
        <v>300500</v>
      </c>
      <c r="AE173" s="403">
        <f>VLOOKUP($U173,计算辅助页面!$Z$5:$AM$26,COLUMN()-20,0)</f>
        <v>421000</v>
      </c>
      <c r="AF173" s="403">
        <f>VLOOKUP($U173,计算辅助页面!$Z$5:$AM$26,COLUMN()-20,0)</f>
        <v>589000</v>
      </c>
      <c r="AG173" s="403">
        <f>VLOOKUP($U173,计算辅助页面!$Z$5:$AM$26,COLUMN()-20,0)</f>
        <v>968000</v>
      </c>
      <c r="AH173" s="406">
        <f>VLOOKUP($U173,计算辅助页面!$Z$5:$AM$26,COLUMN()-20,0)</f>
        <v>11923560</v>
      </c>
      <c r="AI173" s="314">
        <v>70000</v>
      </c>
      <c r="AJ173" s="315">
        <f>VLOOKUP(D173&amp;E173,计算辅助页面!$V$5:$Y$18,2,0)</f>
        <v>8</v>
      </c>
      <c r="AK173" s="316">
        <f t="shared" ref="AK173" si="675">IF(AI173,2*AI173,"")</f>
        <v>140000</v>
      </c>
      <c r="AL173" s="316">
        <f>VLOOKUP(D173&amp;E173,计算辅助页面!$V$5:$Y$18,3,0)</f>
        <v>5</v>
      </c>
      <c r="AM173" s="317">
        <f t="shared" ref="AM173" si="676">IF(AN173="×",AN173,IF(AI173,6*AI173,""))</f>
        <v>420000</v>
      </c>
      <c r="AN173" s="317">
        <f>VLOOKUP(D173&amp;E173,计算辅助页面!$V$5:$Y$18,4,0)</f>
        <v>3</v>
      </c>
      <c r="AO173" s="304">
        <f t="shared" ref="AO173" si="677">IF(AI173,IF(AN173="×",4*(AI173*AJ173+AK173*AL173),4*(AI173*AJ173+AK173*AL173+AM173*AN173)),"")</f>
        <v>10080000</v>
      </c>
      <c r="AP173" s="318">
        <f t="shared" ref="AP173" si="678">IF(AND(AH173,AO173),AO173+AH173,"")</f>
        <v>22003560</v>
      </c>
      <c r="AQ173" s="288" t="s">
        <v>562</v>
      </c>
      <c r="AR173" s="289" t="str">
        <f t="shared" si="622"/>
        <v>E-R9🔑</v>
      </c>
      <c r="AS173" s="290" t="s">
        <v>1659</v>
      </c>
      <c r="AT173" s="291" t="s">
        <v>1662</v>
      </c>
      <c r="AU173" s="335" t="s">
        <v>703</v>
      </c>
      <c r="AZ173" s="292" t="s">
        <v>1101</v>
      </c>
      <c r="BA173" s="477">
        <f>BF173-O173</f>
        <v>214</v>
      </c>
      <c r="BB173" s="476">
        <f>BK173</f>
        <v>1.1999999999999886</v>
      </c>
      <c r="BC173" s="472">
        <f t="shared" ref="BC173" si="679">BL173</f>
        <v>0.85999999999999943</v>
      </c>
      <c r="BD173" s="472">
        <f t="shared" ref="BD173" si="680">BM173</f>
        <v>2.1699999999999875</v>
      </c>
      <c r="BE173" s="472">
        <f t="shared" ref="BE173" si="681">BN173</f>
        <v>2.7000000000000028</v>
      </c>
      <c r="BF173" s="474">
        <v>4617</v>
      </c>
      <c r="BG173" s="476">
        <v>366.4</v>
      </c>
      <c r="BH173" s="480">
        <v>88.3</v>
      </c>
      <c r="BI173" s="480">
        <v>70.569999999999993</v>
      </c>
      <c r="BJ173" s="480">
        <v>54.5</v>
      </c>
      <c r="BK173" s="473">
        <f t="shared" si="630"/>
        <v>1.1999999999999886</v>
      </c>
      <c r="BL173" s="473">
        <f t="shared" si="631"/>
        <v>0.85999999999999943</v>
      </c>
      <c r="BM173" s="473">
        <f t="shared" si="632"/>
        <v>2.1699999999999875</v>
      </c>
      <c r="BN173" s="473">
        <f t="shared" si="633"/>
        <v>2.7000000000000028</v>
      </c>
      <c r="BO173" s="483">
        <v>5</v>
      </c>
      <c r="BP173" s="293"/>
      <c r="BQ173" s="293"/>
      <c r="BR173" s="293"/>
      <c r="BS173" s="293"/>
      <c r="BT173" s="293"/>
      <c r="BU173" s="293"/>
      <c r="BV173" s="293"/>
      <c r="BW173" s="293"/>
      <c r="BX173" s="293"/>
      <c r="BY173" s="293"/>
      <c r="BZ173" s="293">
        <v>1</v>
      </c>
      <c r="CA173" s="293"/>
      <c r="CB173" s="293"/>
      <c r="CC173" s="293">
        <v>1</v>
      </c>
      <c r="CD173" s="293"/>
      <c r="CE173" s="293"/>
      <c r="CF173" s="293"/>
      <c r="CG173" s="293"/>
      <c r="CH173" s="293"/>
      <c r="CI173" s="293"/>
      <c r="CJ173" s="294" t="s">
        <v>1670</v>
      </c>
      <c r="CK173" s="294"/>
      <c r="CL173" s="294"/>
      <c r="CM173" s="294"/>
      <c r="CN173" s="294"/>
      <c r="CO173" s="295"/>
      <c r="CP173" s="295"/>
      <c r="CQ173" s="295"/>
      <c r="CR173" s="296"/>
      <c r="CS173" s="297"/>
      <c r="CT173" s="297"/>
      <c r="CU173" s="297"/>
      <c r="CV173" s="297"/>
      <c r="CW173" s="297"/>
      <c r="CX173" s="297"/>
      <c r="CY173" s="297"/>
      <c r="CZ173" s="297"/>
      <c r="DA173" s="297"/>
      <c r="DB173" s="295" t="s">
        <v>1778</v>
      </c>
      <c r="DC173" s="295">
        <v>2</v>
      </c>
      <c r="DD173" s="295"/>
      <c r="DE173" s="295"/>
    </row>
    <row r="174" spans="1:109" ht="21" customHeight="1" thickBot="1">
      <c r="A174" s="299">
        <v>172</v>
      </c>
      <c r="B174" s="407" t="s">
        <v>36</v>
      </c>
      <c r="C174" s="389" t="s">
        <v>768</v>
      </c>
      <c r="D174" s="271" t="s">
        <v>8</v>
      </c>
      <c r="E174" s="272" t="s">
        <v>45</v>
      </c>
      <c r="F174" s="273">
        <f>9-LEN(E174)-LEN(SUBSTITUTE(E174,"★",""))</f>
        <v>5</v>
      </c>
      <c r="G174" s="274" t="s">
        <v>70</v>
      </c>
      <c r="H174" s="275">
        <v>45</v>
      </c>
      <c r="I174" s="275">
        <v>21</v>
      </c>
      <c r="J174" s="275">
        <v>28</v>
      </c>
      <c r="K174" s="275">
        <v>42</v>
      </c>
      <c r="L174" s="275" t="s">
        <v>59</v>
      </c>
      <c r="M174" s="275" t="s">
        <v>59</v>
      </c>
      <c r="N174" s="276">
        <f t="shared" si="643"/>
        <v>136</v>
      </c>
      <c r="O174" s="277">
        <v>3012</v>
      </c>
      <c r="P174" s="278">
        <v>343.5</v>
      </c>
      <c r="Q174" s="279">
        <v>78.7</v>
      </c>
      <c r="R174" s="279">
        <v>47.8</v>
      </c>
      <c r="S174" s="279">
        <v>64.790000000000006</v>
      </c>
      <c r="T174" s="279">
        <v>6.8659999999999997</v>
      </c>
      <c r="U174" s="280">
        <v>3220</v>
      </c>
      <c r="V174" s="281">
        <f>VLOOKUP($U174,计算辅助页面!$Z$5:$AM$26,COLUMN()-20,0)</f>
        <v>5300</v>
      </c>
      <c r="W174" s="281">
        <f>VLOOKUP($U174,计算辅助页面!$Z$5:$AM$26,COLUMN()-20,0)</f>
        <v>8400</v>
      </c>
      <c r="X174" s="276">
        <f>VLOOKUP($U174,计算辅助页面!$Z$5:$AM$26,COLUMN()-20,0)</f>
        <v>12600</v>
      </c>
      <c r="Y174" s="276">
        <f>VLOOKUP($U174,计算辅助页面!$Z$5:$AM$26,COLUMN()-20,0)</f>
        <v>18200</v>
      </c>
      <c r="Z174" s="282">
        <f>VLOOKUP($U174,计算辅助页面!$Z$5:$AM$26,COLUMN()-20,0)</f>
        <v>25500</v>
      </c>
      <c r="AA174" s="276">
        <f>VLOOKUP($U174,计算辅助页面!$Z$5:$AM$26,COLUMN()-20,0)</f>
        <v>35500</v>
      </c>
      <c r="AB174" s="276">
        <f>VLOOKUP($U174,计算辅助页面!$Z$5:$AM$26,COLUMN()-20,0)</f>
        <v>50000</v>
      </c>
      <c r="AC174" s="276">
        <f>VLOOKUP($U174,计算辅助页面!$Z$5:$AM$26,COLUMN()-20,0)</f>
        <v>70000</v>
      </c>
      <c r="AD174" s="276">
        <f>VLOOKUP($U174,计算辅助页面!$Z$5:$AM$26,COLUMN()-20,0)</f>
        <v>98000</v>
      </c>
      <c r="AE174" s="276">
        <f>VLOOKUP($U174,计算辅助页面!$Z$5:$AM$26,COLUMN()-20,0)</f>
        <v>137000</v>
      </c>
      <c r="AF174" s="276" t="str">
        <f>VLOOKUP($U174,计算辅助页面!$Z$5:$AM$26,COLUMN()-20,0)</f>
        <v>×</v>
      </c>
      <c r="AG174" s="276" t="str">
        <f>VLOOKUP($U174,计算辅助页面!$Z$5:$AM$26,COLUMN()-20,0)</f>
        <v>×</v>
      </c>
      <c r="AH174" s="273">
        <f>VLOOKUP($U174,计算辅助页面!$Z$5:$AM$26,COLUMN()-20,0)</f>
        <v>1854880</v>
      </c>
      <c r="AI174" s="283">
        <v>25000</v>
      </c>
      <c r="AJ174" s="284">
        <f>VLOOKUP(D174&amp;E174,计算辅助页面!$V$5:$Y$18,2,0)</f>
        <v>5</v>
      </c>
      <c r="AK174" s="285">
        <f t="shared" si="644"/>
        <v>50000</v>
      </c>
      <c r="AL174" s="285">
        <f>VLOOKUP(D174&amp;E174,计算辅助页面!$V$5:$Y$18,3,0)</f>
        <v>5</v>
      </c>
      <c r="AM174" s="286">
        <f t="shared" si="645"/>
        <v>150000</v>
      </c>
      <c r="AN174" s="286">
        <f>VLOOKUP(D174&amp;E174,计算辅助页面!$V$5:$Y$18,4,0)</f>
        <v>2</v>
      </c>
      <c r="AO174" s="273">
        <f t="shared" si="646"/>
        <v>2700000</v>
      </c>
      <c r="AP174" s="287">
        <f t="shared" si="647"/>
        <v>4554880</v>
      </c>
      <c r="AQ174" s="288" t="s">
        <v>566</v>
      </c>
      <c r="AR174" s="289" t="str">
        <f t="shared" si="622"/>
        <v>Vulcan</v>
      </c>
      <c r="AS174" s="290" t="s">
        <v>596</v>
      </c>
      <c r="AT174" s="291" t="s">
        <v>633</v>
      </c>
      <c r="AU174" s="274" t="s">
        <v>702</v>
      </c>
      <c r="AV174" s="292">
        <v>7</v>
      </c>
      <c r="AW174" s="292">
        <v>357</v>
      </c>
      <c r="AY174" s="292">
        <v>467</v>
      </c>
      <c r="AZ174" s="292" t="s">
        <v>1400</v>
      </c>
      <c r="BA174" s="477">
        <v>110</v>
      </c>
      <c r="BB174" s="476">
        <v>1.6</v>
      </c>
      <c r="BC174" s="472">
        <v>0.6</v>
      </c>
      <c r="BD174" s="472">
        <v>0.86</v>
      </c>
      <c r="BE174" s="472">
        <v>1.53</v>
      </c>
      <c r="BF174" s="474">
        <f>BA174+O174</f>
        <v>3122</v>
      </c>
      <c r="BG174" s="476">
        <f t="shared" ref="BG174" si="682">BB174+P174</f>
        <v>345.1</v>
      </c>
      <c r="BH174" s="480">
        <f t="shared" ref="BH174" si="683">BC174+Q174</f>
        <v>79.3</v>
      </c>
      <c r="BI174" s="480">
        <f t="shared" ref="BI174" si="684">BD174+R174</f>
        <v>48.66</v>
      </c>
      <c r="BJ174" s="480">
        <f t="shared" ref="BJ174" si="685">BE174+S174</f>
        <v>66.320000000000007</v>
      </c>
      <c r="BK174" s="473">
        <f t="shared" si="630"/>
        <v>1.6000000000000227</v>
      </c>
      <c r="BL174" s="473">
        <f t="shared" si="631"/>
        <v>0.59999999999999432</v>
      </c>
      <c r="BM174" s="473">
        <f t="shared" si="632"/>
        <v>0.85999999999999943</v>
      </c>
      <c r="BN174" s="473">
        <f t="shared" si="633"/>
        <v>1.5300000000000011</v>
      </c>
      <c r="BO174" s="483">
        <v>3</v>
      </c>
      <c r="BP174" s="293">
        <v>1</v>
      </c>
      <c r="BQ174" s="293"/>
      <c r="BR174" s="293">
        <v>1</v>
      </c>
      <c r="BS174" s="293">
        <v>1</v>
      </c>
      <c r="BT174" s="293"/>
      <c r="BU174" s="293">
        <v>1</v>
      </c>
      <c r="BV174" s="293"/>
      <c r="BW174" s="293"/>
      <c r="BX174" s="293"/>
      <c r="BY174" s="293"/>
      <c r="BZ174" s="293"/>
      <c r="CA174" s="293"/>
      <c r="CB174" s="293"/>
      <c r="CC174" s="293"/>
      <c r="CD174" s="293"/>
      <c r="CE174" s="293"/>
      <c r="CF174" s="293"/>
      <c r="CG174" s="293"/>
      <c r="CH174" s="293"/>
      <c r="CI174" s="293">
        <v>1</v>
      </c>
      <c r="CJ174" s="294" t="s">
        <v>1398</v>
      </c>
      <c r="CK174" s="294"/>
      <c r="CL174" s="294"/>
      <c r="CM174" s="294"/>
      <c r="CN174" s="294"/>
      <c r="CO174" s="295"/>
      <c r="CP174" s="295"/>
      <c r="CQ174" s="295"/>
      <c r="CR174" s="296">
        <v>328</v>
      </c>
      <c r="CS174" s="297">
        <v>73</v>
      </c>
      <c r="CT174" s="297">
        <v>39.630000000000003</v>
      </c>
      <c r="CU174" s="297">
        <v>50.33</v>
      </c>
      <c r="CV174" s="297">
        <f t="shared" ref="CV174:CY178" si="686">P174-CR174</f>
        <v>15.5</v>
      </c>
      <c r="CW174" s="297">
        <f t="shared" si="686"/>
        <v>5.7000000000000028</v>
      </c>
      <c r="CX174" s="297">
        <f t="shared" si="686"/>
        <v>8.1699999999999946</v>
      </c>
      <c r="CY174" s="297">
        <f t="shared" si="686"/>
        <v>14.460000000000008</v>
      </c>
      <c r="CZ174" s="297">
        <f>SUM(CV174:CY174)</f>
        <v>43.830000000000005</v>
      </c>
      <c r="DA174" s="297">
        <f>0.32*(P174-CR174)+1.75*(Q174-CS174)+1.13*(R174-CT174)+1.28*(S174-CU174)</f>
        <v>42.675900000000013</v>
      </c>
      <c r="DB174" s="295" t="s">
        <v>1773</v>
      </c>
      <c r="DC174" s="295">
        <v>4</v>
      </c>
      <c r="DD174" s="295"/>
      <c r="DE174" s="295"/>
    </row>
    <row r="175" spans="1:109" ht="21" customHeight="1" thickBot="1">
      <c r="A175" s="268">
        <v>173</v>
      </c>
      <c r="B175" s="300" t="s">
        <v>38</v>
      </c>
      <c r="C175" s="301" t="s">
        <v>769</v>
      </c>
      <c r="D175" s="302" t="s">
        <v>8</v>
      </c>
      <c r="E175" s="303" t="s">
        <v>45</v>
      </c>
      <c r="F175" s="304">
        <f>9-LEN(E175)-LEN(SUBSTITUTE(E175,"★",""))</f>
        <v>5</v>
      </c>
      <c r="G175" s="305" t="s">
        <v>70</v>
      </c>
      <c r="H175" s="306">
        <v>45</v>
      </c>
      <c r="I175" s="306">
        <v>21</v>
      </c>
      <c r="J175" s="306">
        <v>28</v>
      </c>
      <c r="K175" s="306">
        <v>42</v>
      </c>
      <c r="L175" s="306" t="s">
        <v>59</v>
      </c>
      <c r="M175" s="306" t="s">
        <v>59</v>
      </c>
      <c r="N175" s="307">
        <f t="shared" si="643"/>
        <v>136</v>
      </c>
      <c r="O175" s="308">
        <v>3157</v>
      </c>
      <c r="P175" s="309">
        <v>329.7</v>
      </c>
      <c r="Q175" s="310">
        <v>84.83</v>
      </c>
      <c r="R175" s="310">
        <v>60.69</v>
      </c>
      <c r="S175" s="310">
        <v>60.6</v>
      </c>
      <c r="T175" s="310">
        <v>6.4829999999999997</v>
      </c>
      <c r="U175" s="311">
        <v>3220</v>
      </c>
      <c r="V175" s="312">
        <f>VLOOKUP($U175,计算辅助页面!$Z$5:$AM$26,COLUMN()-20,0)</f>
        <v>5300</v>
      </c>
      <c r="W175" s="312">
        <f>VLOOKUP($U175,计算辅助页面!$Z$5:$AM$26,COLUMN()-20,0)</f>
        <v>8400</v>
      </c>
      <c r="X175" s="307">
        <f>VLOOKUP($U175,计算辅助页面!$Z$5:$AM$26,COLUMN()-20,0)</f>
        <v>12600</v>
      </c>
      <c r="Y175" s="307">
        <f>VLOOKUP($U175,计算辅助页面!$Z$5:$AM$26,COLUMN()-20,0)</f>
        <v>18200</v>
      </c>
      <c r="Z175" s="313">
        <f>VLOOKUP($U175,计算辅助页面!$Z$5:$AM$26,COLUMN()-20,0)</f>
        <v>25500</v>
      </c>
      <c r="AA175" s="307">
        <f>VLOOKUP($U175,计算辅助页面!$Z$5:$AM$26,COLUMN()-20,0)</f>
        <v>35500</v>
      </c>
      <c r="AB175" s="307">
        <f>VLOOKUP($U175,计算辅助页面!$Z$5:$AM$26,COLUMN()-20,0)</f>
        <v>50000</v>
      </c>
      <c r="AC175" s="307">
        <f>VLOOKUP($U175,计算辅助页面!$Z$5:$AM$26,COLUMN()-20,0)</f>
        <v>70000</v>
      </c>
      <c r="AD175" s="307">
        <f>VLOOKUP($U175,计算辅助页面!$Z$5:$AM$26,COLUMN()-20,0)</f>
        <v>98000</v>
      </c>
      <c r="AE175" s="307">
        <f>VLOOKUP($U175,计算辅助页面!$Z$5:$AM$26,COLUMN()-20,0)</f>
        <v>137000</v>
      </c>
      <c r="AF175" s="307" t="str">
        <f>VLOOKUP($U175,计算辅助页面!$Z$5:$AM$26,COLUMN()-20,0)</f>
        <v>×</v>
      </c>
      <c r="AG175" s="307" t="str">
        <f>VLOOKUP($U175,计算辅助页面!$Z$5:$AM$26,COLUMN()-20,0)</f>
        <v>×</v>
      </c>
      <c r="AH175" s="304">
        <f>VLOOKUP($U175,计算辅助页面!$Z$5:$AM$26,COLUMN()-20,0)</f>
        <v>1854880</v>
      </c>
      <c r="AI175" s="314">
        <v>25000</v>
      </c>
      <c r="AJ175" s="315">
        <f>VLOOKUP(D175&amp;E175,计算辅助页面!$V$5:$Y$18,2,0)</f>
        <v>5</v>
      </c>
      <c r="AK175" s="316">
        <f t="shared" si="644"/>
        <v>50000</v>
      </c>
      <c r="AL175" s="316">
        <f>VLOOKUP(D175&amp;E175,计算辅助页面!$V$5:$Y$18,3,0)</f>
        <v>5</v>
      </c>
      <c r="AM175" s="317">
        <f t="shared" si="645"/>
        <v>150000</v>
      </c>
      <c r="AN175" s="317">
        <f>VLOOKUP(D175&amp;E175,计算辅助页面!$V$5:$Y$18,4,0)</f>
        <v>2</v>
      </c>
      <c r="AO175" s="304">
        <f t="shared" si="646"/>
        <v>2700000</v>
      </c>
      <c r="AP175" s="318">
        <f t="shared" si="647"/>
        <v>4554880</v>
      </c>
      <c r="AQ175" s="288" t="s">
        <v>559</v>
      </c>
      <c r="AR175" s="289" t="str">
        <f t="shared" si="622"/>
        <v>GT-R Nismo</v>
      </c>
      <c r="AS175" s="290" t="s">
        <v>596</v>
      </c>
      <c r="AT175" s="291" t="s">
        <v>621</v>
      </c>
      <c r="AU175" s="274" t="s">
        <v>702</v>
      </c>
      <c r="AV175" s="292">
        <v>8</v>
      </c>
      <c r="AW175" s="292">
        <v>344</v>
      </c>
      <c r="AY175" s="292">
        <v>444</v>
      </c>
      <c r="AZ175" s="292" t="s">
        <v>1400</v>
      </c>
      <c r="BA175" s="477">
        <v>113</v>
      </c>
      <c r="BB175" s="476">
        <v>1.5</v>
      </c>
      <c r="BC175" s="472">
        <v>0.77</v>
      </c>
      <c r="BD175" s="472">
        <v>1.26</v>
      </c>
      <c r="BE175" s="472">
        <v>1.84</v>
      </c>
      <c r="BF175" s="474">
        <f>BA175+O175</f>
        <v>3270</v>
      </c>
      <c r="BG175" s="476">
        <f t="shared" ref="BG175" si="687">BB175+P175</f>
        <v>331.2</v>
      </c>
      <c r="BH175" s="480">
        <f t="shared" ref="BH175" si="688">BC175+Q175</f>
        <v>85.6</v>
      </c>
      <c r="BI175" s="480">
        <f t="shared" ref="BI175" si="689">BD175+R175</f>
        <v>61.949999999999996</v>
      </c>
      <c r="BJ175" s="480">
        <f t="shared" ref="BJ175" si="690">BE175+S175</f>
        <v>62.440000000000005</v>
      </c>
      <c r="BK175" s="473">
        <f t="shared" si="630"/>
        <v>1.5</v>
      </c>
      <c r="BL175" s="473">
        <f t="shared" si="631"/>
        <v>0.76999999999999602</v>
      </c>
      <c r="BM175" s="473">
        <f t="shared" si="632"/>
        <v>1.259999999999998</v>
      </c>
      <c r="BN175" s="473">
        <f t="shared" si="633"/>
        <v>1.8400000000000034</v>
      </c>
      <c r="BO175" s="483">
        <v>8</v>
      </c>
      <c r="BP175" s="293"/>
      <c r="BQ175" s="293"/>
      <c r="BR175" s="293">
        <v>1</v>
      </c>
      <c r="BS175" s="293">
        <v>1</v>
      </c>
      <c r="BT175" s="293"/>
      <c r="BU175" s="293">
        <v>1</v>
      </c>
      <c r="BV175" s="293"/>
      <c r="BW175" s="293"/>
      <c r="BX175" s="293"/>
      <c r="BY175" s="293"/>
      <c r="BZ175" s="293"/>
      <c r="CA175" s="293"/>
      <c r="CB175" s="293"/>
      <c r="CC175" s="293"/>
      <c r="CD175" s="293"/>
      <c r="CE175" s="293"/>
      <c r="CF175" s="293"/>
      <c r="CG175" s="293"/>
      <c r="CH175" s="293"/>
      <c r="CI175" s="293">
        <v>1</v>
      </c>
      <c r="CJ175" s="294" t="s">
        <v>1479</v>
      </c>
      <c r="CK175" s="294"/>
      <c r="CL175" s="294"/>
      <c r="CM175" s="294"/>
      <c r="CN175" s="294"/>
      <c r="CO175" s="295"/>
      <c r="CP175" s="295"/>
      <c r="CQ175" s="295"/>
      <c r="CR175" s="296">
        <v>315</v>
      </c>
      <c r="CS175" s="297">
        <v>77.5</v>
      </c>
      <c r="CT175" s="297">
        <v>48.8</v>
      </c>
      <c r="CU175" s="297">
        <v>43.24</v>
      </c>
      <c r="CV175" s="297">
        <f t="shared" si="686"/>
        <v>14.699999999999989</v>
      </c>
      <c r="CW175" s="297">
        <f t="shared" si="686"/>
        <v>7.3299999999999983</v>
      </c>
      <c r="CX175" s="297">
        <f t="shared" si="686"/>
        <v>11.89</v>
      </c>
      <c r="CY175" s="297">
        <f t="shared" si="686"/>
        <v>17.36</v>
      </c>
      <c r="CZ175" s="297">
        <f>SUM(CV175:CY175)</f>
        <v>51.279999999999987</v>
      </c>
      <c r="DA175" s="297">
        <f>0.32*(P175-CR175)+1.75*(Q175-CS175)+1.13*(R175-CT175)+1.28*(S175-CU175)</f>
        <v>53.187999999999988</v>
      </c>
      <c r="DB175" s="295" t="s">
        <v>1773</v>
      </c>
      <c r="DC175" s="295">
        <v>4</v>
      </c>
      <c r="DD175" s="295"/>
      <c r="DE175" s="295"/>
    </row>
    <row r="176" spans="1:109" ht="21" customHeight="1" thickBot="1">
      <c r="A176" s="299">
        <v>174</v>
      </c>
      <c r="B176" s="319" t="s">
        <v>719</v>
      </c>
      <c r="C176" s="301" t="s">
        <v>720</v>
      </c>
      <c r="D176" s="302" t="s">
        <v>8</v>
      </c>
      <c r="E176" s="303" t="s">
        <v>45</v>
      </c>
      <c r="F176" s="304">
        <f>9-LEN(E176)-LEN(SUBSTITUTE(E176,"★",""))</f>
        <v>5</v>
      </c>
      <c r="G176" s="305" t="s">
        <v>725</v>
      </c>
      <c r="H176" s="320">
        <v>60</v>
      </c>
      <c r="I176" s="320">
        <v>40</v>
      </c>
      <c r="J176" s="320">
        <v>51</v>
      </c>
      <c r="K176" s="395">
        <v>63</v>
      </c>
      <c r="L176" s="306" t="s">
        <v>59</v>
      </c>
      <c r="M176" s="306" t="s">
        <v>59</v>
      </c>
      <c r="N176" s="307">
        <f t="shared" si="643"/>
        <v>214</v>
      </c>
      <c r="O176" s="321">
        <v>3194</v>
      </c>
      <c r="P176" s="322">
        <v>326.10000000000002</v>
      </c>
      <c r="Q176" s="323">
        <v>83.03</v>
      </c>
      <c r="R176" s="323">
        <v>70.489999999999995</v>
      </c>
      <c r="S176" s="323">
        <v>68.680000000000007</v>
      </c>
      <c r="T176" s="323">
        <v>7.8</v>
      </c>
      <c r="U176" s="324">
        <v>6440</v>
      </c>
      <c r="V176" s="312">
        <v>10500</v>
      </c>
      <c r="W176" s="325">
        <v>16800</v>
      </c>
      <c r="X176" s="333">
        <v>25200</v>
      </c>
      <c r="Y176" s="333">
        <v>36400</v>
      </c>
      <c r="Z176" s="420">
        <v>51000</v>
      </c>
      <c r="AA176" s="333">
        <v>71500</v>
      </c>
      <c r="AB176" s="333">
        <v>100000</v>
      </c>
      <c r="AC176" s="333">
        <v>140000</v>
      </c>
      <c r="AD176" s="426">
        <v>196000</v>
      </c>
      <c r="AE176" s="426">
        <v>274000</v>
      </c>
      <c r="AF176" s="307" t="str">
        <f>VLOOKUP($U176,计算辅助页面!$Z$5:$AM$26,COLUMN()-20,0)</f>
        <v>×</v>
      </c>
      <c r="AG176" s="307" t="str">
        <f>VLOOKUP($U176,计算辅助页面!$Z$5:$AM$26,COLUMN()-20,0)</f>
        <v>×</v>
      </c>
      <c r="AH176" s="304">
        <f>VLOOKUP($U176,计算辅助页面!$Z$5:$AM$26,COLUMN()-20,0)</f>
        <v>3711360</v>
      </c>
      <c r="AI176" s="326">
        <v>50000</v>
      </c>
      <c r="AJ176" s="315">
        <f>VLOOKUP(D176&amp;E176,计算辅助页面!$V$5:$Y$18,2,0)</f>
        <v>5</v>
      </c>
      <c r="AK176" s="336">
        <f t="shared" si="644"/>
        <v>100000</v>
      </c>
      <c r="AL176" s="316">
        <f>VLOOKUP(D176&amp;E176,计算辅助页面!$V$5:$Y$18,3,0)</f>
        <v>5</v>
      </c>
      <c r="AM176" s="317">
        <f t="shared" si="645"/>
        <v>300000</v>
      </c>
      <c r="AN176" s="317">
        <f>VLOOKUP(D176&amp;E176,计算辅助页面!$V$5:$Y$18,4,0)</f>
        <v>2</v>
      </c>
      <c r="AO176" s="304">
        <f t="shared" si="646"/>
        <v>5400000</v>
      </c>
      <c r="AP176" s="318">
        <f t="shared" si="647"/>
        <v>9111360</v>
      </c>
      <c r="AQ176" s="288" t="s">
        <v>1005</v>
      </c>
      <c r="AR176" s="289" t="str">
        <f t="shared" si="622"/>
        <v>EP9</v>
      </c>
      <c r="AS176" s="290" t="s">
        <v>724</v>
      </c>
      <c r="AT176" s="291" t="s">
        <v>841</v>
      </c>
      <c r="AU176" s="274" t="s">
        <v>702</v>
      </c>
      <c r="AV176" s="292">
        <v>43</v>
      </c>
      <c r="AW176" s="292">
        <v>339</v>
      </c>
      <c r="AY176" s="292">
        <v>437</v>
      </c>
      <c r="AZ176" s="292" t="s">
        <v>1059</v>
      </c>
      <c r="BA176" s="477">
        <f>BF176-O176</f>
        <v>114</v>
      </c>
      <c r="BB176" s="476">
        <f>BK176</f>
        <v>1.3999999999999773</v>
      </c>
      <c r="BC176" s="472">
        <f t="shared" ref="BC176" si="691">BL176</f>
        <v>0.76999999999999602</v>
      </c>
      <c r="BD176" s="472">
        <f t="shared" ref="BD176" si="692">BM176</f>
        <v>1.9100000000000108</v>
      </c>
      <c r="BE176" s="472">
        <f t="shared" ref="BE176" si="693">BN176</f>
        <v>2.0099999999999909</v>
      </c>
      <c r="BF176" s="474">
        <v>3308</v>
      </c>
      <c r="BG176" s="476">
        <v>327.5</v>
      </c>
      <c r="BH176" s="480">
        <v>83.8</v>
      </c>
      <c r="BI176" s="480">
        <v>72.400000000000006</v>
      </c>
      <c r="BJ176" s="480">
        <v>70.69</v>
      </c>
      <c r="BK176" s="473">
        <f t="shared" si="630"/>
        <v>1.3999999999999773</v>
      </c>
      <c r="BL176" s="473">
        <f t="shared" si="631"/>
        <v>0.76999999999999602</v>
      </c>
      <c r="BM176" s="473">
        <f t="shared" si="632"/>
        <v>1.9100000000000108</v>
      </c>
      <c r="BN176" s="473">
        <f t="shared" si="633"/>
        <v>2.0099999999999909</v>
      </c>
      <c r="BO176" s="483">
        <v>7</v>
      </c>
      <c r="BP176" s="293"/>
      <c r="BQ176" s="293"/>
      <c r="BR176" s="293"/>
      <c r="BS176" s="293"/>
      <c r="BT176" s="293"/>
      <c r="BU176" s="293"/>
      <c r="BV176" s="293">
        <v>1</v>
      </c>
      <c r="BW176" s="293"/>
      <c r="BX176" s="293"/>
      <c r="BY176" s="293"/>
      <c r="BZ176" s="293"/>
      <c r="CA176" s="293"/>
      <c r="CB176" s="293"/>
      <c r="CC176" s="293"/>
      <c r="CD176" s="293">
        <v>1</v>
      </c>
      <c r="CE176" s="293"/>
      <c r="CF176" s="293"/>
      <c r="CG176" s="293"/>
      <c r="CH176" s="293"/>
      <c r="CI176" s="293"/>
      <c r="CJ176" s="294" t="s">
        <v>1480</v>
      </c>
      <c r="CK176" s="294"/>
      <c r="CL176" s="294"/>
      <c r="CM176" s="294"/>
      <c r="CN176" s="294"/>
      <c r="CP176" s="295">
        <v>1</v>
      </c>
      <c r="CQ176" s="295"/>
      <c r="CR176" s="296">
        <v>313</v>
      </c>
      <c r="CS176" s="297">
        <v>75.7</v>
      </c>
      <c r="CT176" s="297">
        <v>52.47</v>
      </c>
      <c r="CU176" s="297">
        <v>49.64</v>
      </c>
      <c r="CV176" s="297">
        <f t="shared" si="686"/>
        <v>13.100000000000023</v>
      </c>
      <c r="CW176" s="297">
        <f t="shared" si="686"/>
        <v>7.3299999999999983</v>
      </c>
      <c r="CX176" s="297">
        <f t="shared" si="686"/>
        <v>18.019999999999996</v>
      </c>
      <c r="CY176" s="297">
        <f t="shared" si="686"/>
        <v>19.040000000000006</v>
      </c>
      <c r="CZ176" s="297">
        <f>SUM(CV176:CY176)</f>
        <v>57.490000000000023</v>
      </c>
      <c r="DA176" s="297">
        <f>0.32*(P176-CR176)+1.75*(Q176-CS176)+1.13*(R176-CT176)+1.28*(S176-CU176)</f>
        <v>61.753300000000003</v>
      </c>
      <c r="DB176" s="295" t="s">
        <v>1775</v>
      </c>
      <c r="DC176" s="295">
        <v>4</v>
      </c>
      <c r="DD176" s="295"/>
      <c r="DE176" s="295"/>
    </row>
    <row r="177" spans="1:109" ht="21" customHeight="1" thickBot="1">
      <c r="A177" s="268">
        <v>175</v>
      </c>
      <c r="B177" s="300" t="s">
        <v>84</v>
      </c>
      <c r="C177" s="301" t="s">
        <v>770</v>
      </c>
      <c r="D177" s="302" t="s">
        <v>8</v>
      </c>
      <c r="E177" s="303" t="s">
        <v>45</v>
      </c>
      <c r="F177" s="304">
        <f>9-LEN(E177)-LEN(SUBSTITUTE(E177,"★",""))</f>
        <v>5</v>
      </c>
      <c r="G177" s="305" t="s">
        <v>158</v>
      </c>
      <c r="H177" s="306">
        <v>45</v>
      </c>
      <c r="I177" s="306">
        <v>21</v>
      </c>
      <c r="J177" s="306">
        <v>28</v>
      </c>
      <c r="K177" s="306">
        <v>42</v>
      </c>
      <c r="L177" s="306" t="s">
        <v>59</v>
      </c>
      <c r="M177" s="306" t="s">
        <v>59</v>
      </c>
      <c r="N177" s="307">
        <f t="shared" si="643"/>
        <v>136</v>
      </c>
      <c r="O177" s="308">
        <v>3230</v>
      </c>
      <c r="P177" s="309">
        <v>350.6</v>
      </c>
      <c r="Q177" s="310">
        <v>80.41</v>
      </c>
      <c r="R177" s="310">
        <v>48.37</v>
      </c>
      <c r="S177" s="310">
        <v>64.650000000000006</v>
      </c>
      <c r="T177" s="310">
        <v>6.6820000000000004</v>
      </c>
      <c r="U177" s="311">
        <v>3220</v>
      </c>
      <c r="V177" s="312">
        <f>VLOOKUP($U177,计算辅助页面!$Z$5:$AM$26,COLUMN()-20,0)</f>
        <v>5300</v>
      </c>
      <c r="W177" s="312">
        <f>VLOOKUP($U177,计算辅助页面!$Z$5:$AM$26,COLUMN()-20,0)</f>
        <v>8400</v>
      </c>
      <c r="X177" s="307">
        <f>VLOOKUP($U177,计算辅助页面!$Z$5:$AM$26,COLUMN()-20,0)</f>
        <v>12600</v>
      </c>
      <c r="Y177" s="307">
        <f>VLOOKUP($U177,计算辅助页面!$Z$5:$AM$26,COLUMN()-20,0)</f>
        <v>18200</v>
      </c>
      <c r="Z177" s="313">
        <f>VLOOKUP($U177,计算辅助页面!$Z$5:$AM$26,COLUMN()-20,0)</f>
        <v>25500</v>
      </c>
      <c r="AA177" s="307">
        <f>VLOOKUP($U177,计算辅助页面!$Z$5:$AM$26,COLUMN()-20,0)</f>
        <v>35500</v>
      </c>
      <c r="AB177" s="307">
        <f>VLOOKUP($U177,计算辅助页面!$Z$5:$AM$26,COLUMN()-20,0)</f>
        <v>50000</v>
      </c>
      <c r="AC177" s="307">
        <f>VLOOKUP($U177,计算辅助页面!$Z$5:$AM$26,COLUMN()-20,0)</f>
        <v>70000</v>
      </c>
      <c r="AD177" s="307">
        <f>VLOOKUP($U177,计算辅助页面!$Z$5:$AM$26,COLUMN()-20,0)</f>
        <v>98000</v>
      </c>
      <c r="AE177" s="307">
        <f>VLOOKUP($U177,计算辅助页面!$Z$5:$AM$26,COLUMN()-20,0)</f>
        <v>137000</v>
      </c>
      <c r="AF177" s="307" t="str">
        <f>VLOOKUP($U177,计算辅助页面!$Z$5:$AM$26,COLUMN()-20,0)</f>
        <v>×</v>
      </c>
      <c r="AG177" s="307" t="str">
        <f>VLOOKUP($U177,计算辅助页面!$Z$5:$AM$26,COLUMN()-20,0)</f>
        <v>×</v>
      </c>
      <c r="AH177" s="304">
        <f>VLOOKUP($U177,计算辅助页面!$Z$5:$AM$26,COLUMN()-20,0)</f>
        <v>1854880</v>
      </c>
      <c r="AI177" s="314">
        <v>25000</v>
      </c>
      <c r="AJ177" s="315">
        <f>VLOOKUP(D177&amp;E177,计算辅助页面!$V$5:$Y$18,2,0)</f>
        <v>5</v>
      </c>
      <c r="AK177" s="316">
        <f t="shared" si="644"/>
        <v>50000</v>
      </c>
      <c r="AL177" s="316">
        <f>VLOOKUP(D177&amp;E177,计算辅助页面!$V$5:$Y$18,3,0)</f>
        <v>5</v>
      </c>
      <c r="AM177" s="317">
        <f t="shared" si="645"/>
        <v>150000</v>
      </c>
      <c r="AN177" s="317">
        <f>VLOOKUP(D177&amp;E177,计算辅助页面!$V$5:$Y$18,4,0)</f>
        <v>2</v>
      </c>
      <c r="AO177" s="304">
        <f t="shared" si="646"/>
        <v>2700000</v>
      </c>
      <c r="AP177" s="318">
        <f t="shared" si="647"/>
        <v>4554880</v>
      </c>
      <c r="AQ177" s="288" t="s">
        <v>567</v>
      </c>
      <c r="AR177" s="289" t="str">
        <f t="shared" si="622"/>
        <v>J50</v>
      </c>
      <c r="AS177" s="290" t="s">
        <v>825</v>
      </c>
      <c r="AT177" s="291" t="s">
        <v>638</v>
      </c>
      <c r="AU177" s="274" t="s">
        <v>702</v>
      </c>
      <c r="AV177" s="292">
        <v>9</v>
      </c>
      <c r="AW177" s="292">
        <v>365</v>
      </c>
      <c r="AY177" s="292">
        <v>479</v>
      </c>
      <c r="AZ177" s="292" t="s">
        <v>1400</v>
      </c>
      <c r="BA177" s="477">
        <v>115</v>
      </c>
      <c r="BB177" s="476">
        <v>1.9</v>
      </c>
      <c r="BC177" s="472">
        <v>0.69</v>
      </c>
      <c r="BD177" s="472">
        <v>0.65</v>
      </c>
      <c r="BE177" s="472">
        <v>1.66</v>
      </c>
      <c r="BF177" s="474">
        <f>BA177+O177</f>
        <v>3345</v>
      </c>
      <c r="BG177" s="476">
        <f t="shared" ref="BG177" si="694">BB177+P177</f>
        <v>352.5</v>
      </c>
      <c r="BH177" s="480">
        <f t="shared" ref="BH177" si="695">BC177+Q177</f>
        <v>81.099999999999994</v>
      </c>
      <c r="BI177" s="480">
        <f t="shared" ref="BI177" si="696">BD177+R177</f>
        <v>49.019999999999996</v>
      </c>
      <c r="BJ177" s="480">
        <f t="shared" ref="BJ177" si="697">BE177+S177</f>
        <v>66.31</v>
      </c>
      <c r="BK177" s="473">
        <f t="shared" si="630"/>
        <v>1.8999999999999773</v>
      </c>
      <c r="BL177" s="473">
        <f t="shared" si="631"/>
        <v>0.68999999999999773</v>
      </c>
      <c r="BM177" s="473">
        <f t="shared" si="632"/>
        <v>0.64999999999999858</v>
      </c>
      <c r="BN177" s="473">
        <f t="shared" si="633"/>
        <v>1.6599999999999966</v>
      </c>
      <c r="BO177" s="483">
        <v>8</v>
      </c>
      <c r="BP177" s="293"/>
      <c r="BQ177" s="293"/>
      <c r="BR177" s="293">
        <v>1</v>
      </c>
      <c r="BS177" s="293">
        <v>1</v>
      </c>
      <c r="BT177" s="293"/>
      <c r="BU177" s="293">
        <v>1</v>
      </c>
      <c r="BV177" s="293"/>
      <c r="BW177" s="293"/>
      <c r="BX177" s="293"/>
      <c r="BY177" s="293"/>
      <c r="BZ177" s="293"/>
      <c r="CA177" s="293"/>
      <c r="CB177" s="293"/>
      <c r="CC177" s="293"/>
      <c r="CD177" s="293"/>
      <c r="CE177" s="293"/>
      <c r="CF177" s="293"/>
      <c r="CG177" s="293" t="s">
        <v>1150</v>
      </c>
      <c r="CH177" s="293"/>
      <c r="CI177" s="293">
        <v>1</v>
      </c>
      <c r="CJ177" s="294" t="s">
        <v>1481</v>
      </c>
      <c r="CK177" s="294"/>
      <c r="CL177" s="294"/>
      <c r="CM177" s="294"/>
      <c r="CN177" s="294"/>
      <c r="CO177" s="295"/>
      <c r="CP177" s="295"/>
      <c r="CQ177" s="295"/>
      <c r="CR177" s="296">
        <v>333</v>
      </c>
      <c r="CS177" s="297">
        <v>73.900000000000006</v>
      </c>
      <c r="CT177" s="297">
        <v>42.27</v>
      </c>
      <c r="CU177" s="297">
        <v>48.91</v>
      </c>
      <c r="CV177" s="297">
        <f t="shared" si="686"/>
        <v>17.600000000000023</v>
      </c>
      <c r="CW177" s="297">
        <f t="shared" si="686"/>
        <v>6.5099999999999909</v>
      </c>
      <c r="CX177" s="297">
        <f t="shared" si="686"/>
        <v>6.0999999999999943</v>
      </c>
      <c r="CY177" s="297">
        <f t="shared" si="686"/>
        <v>15.740000000000009</v>
      </c>
      <c r="CZ177" s="297">
        <f>SUM(CV177:CY177)</f>
        <v>45.950000000000017</v>
      </c>
      <c r="DA177" s="297">
        <f>0.32*(P177-CR177)+1.75*(Q177-CS177)+1.13*(R177-CT177)+1.28*(S177-CU177)</f>
        <v>44.064700000000002</v>
      </c>
      <c r="DB177" s="295" t="s">
        <v>1775</v>
      </c>
      <c r="DC177" s="295">
        <v>4</v>
      </c>
      <c r="DD177" s="295"/>
      <c r="DE177" s="295"/>
    </row>
    <row r="178" spans="1:109" ht="21" customHeight="1" thickBot="1">
      <c r="A178" s="299">
        <v>176</v>
      </c>
      <c r="B178" s="300" t="s">
        <v>39</v>
      </c>
      <c r="C178" s="301" t="s">
        <v>1720</v>
      </c>
      <c r="D178" s="302" t="s">
        <v>8</v>
      </c>
      <c r="E178" s="303" t="s">
        <v>45</v>
      </c>
      <c r="F178" s="304">
        <f>9-LEN(E178)-LEN(SUBSTITUTE(E178,"★",""))</f>
        <v>5</v>
      </c>
      <c r="G178" s="305" t="s">
        <v>69</v>
      </c>
      <c r="H178" s="306">
        <v>45</v>
      </c>
      <c r="I178" s="306">
        <v>21</v>
      </c>
      <c r="J178" s="306">
        <v>28</v>
      </c>
      <c r="K178" s="306">
        <v>42</v>
      </c>
      <c r="L178" s="306" t="s">
        <v>59</v>
      </c>
      <c r="M178" s="306" t="s">
        <v>59</v>
      </c>
      <c r="N178" s="307">
        <f t="shared" si="643"/>
        <v>136</v>
      </c>
      <c r="O178" s="308">
        <v>3306</v>
      </c>
      <c r="P178" s="309">
        <v>353.5</v>
      </c>
      <c r="Q178" s="310">
        <v>80.33</v>
      </c>
      <c r="R178" s="310">
        <v>45.29</v>
      </c>
      <c r="S178" s="310">
        <v>67.55</v>
      </c>
      <c r="T178" s="310">
        <v>7.0659999999999998</v>
      </c>
      <c r="U178" s="311">
        <v>3220</v>
      </c>
      <c r="V178" s="312">
        <f>VLOOKUP($U178,计算辅助页面!$Z$5:$AM$26,COLUMN()-20,0)</f>
        <v>5300</v>
      </c>
      <c r="W178" s="312">
        <f>VLOOKUP($U178,计算辅助页面!$Z$5:$AM$26,COLUMN()-20,0)</f>
        <v>8400</v>
      </c>
      <c r="X178" s="307">
        <f>VLOOKUP($U178,计算辅助页面!$Z$5:$AM$26,COLUMN()-20,0)</f>
        <v>12600</v>
      </c>
      <c r="Y178" s="307">
        <f>VLOOKUP($U178,计算辅助页面!$Z$5:$AM$26,COLUMN()-20,0)</f>
        <v>18200</v>
      </c>
      <c r="Z178" s="313">
        <f>VLOOKUP($U178,计算辅助页面!$Z$5:$AM$26,COLUMN()-20,0)</f>
        <v>25500</v>
      </c>
      <c r="AA178" s="307">
        <f>VLOOKUP($U178,计算辅助页面!$Z$5:$AM$26,COLUMN()-20,0)</f>
        <v>35500</v>
      </c>
      <c r="AB178" s="307">
        <f>VLOOKUP($U178,计算辅助页面!$Z$5:$AM$26,COLUMN()-20,0)</f>
        <v>50000</v>
      </c>
      <c r="AC178" s="307">
        <f>VLOOKUP($U178,计算辅助页面!$Z$5:$AM$26,COLUMN()-20,0)</f>
        <v>70000</v>
      </c>
      <c r="AD178" s="307">
        <f>VLOOKUP($U178,计算辅助页面!$Z$5:$AM$26,COLUMN()-20,0)</f>
        <v>98000</v>
      </c>
      <c r="AE178" s="307">
        <f>VLOOKUP($U178,计算辅助页面!$Z$5:$AM$26,COLUMN()-20,0)</f>
        <v>137000</v>
      </c>
      <c r="AF178" s="307" t="str">
        <f>VLOOKUP($U178,计算辅助页面!$Z$5:$AM$26,COLUMN()-20,0)</f>
        <v>×</v>
      </c>
      <c r="AG178" s="307" t="str">
        <f>VLOOKUP($U178,计算辅助页面!$Z$5:$AM$26,COLUMN()-20,0)</f>
        <v>×</v>
      </c>
      <c r="AH178" s="304">
        <f>VLOOKUP($U178,计算辅助页面!$Z$5:$AM$26,COLUMN()-20,0)</f>
        <v>1854880</v>
      </c>
      <c r="AI178" s="314">
        <v>25000</v>
      </c>
      <c r="AJ178" s="315">
        <f>VLOOKUP(D178&amp;E178,计算辅助页面!$V$5:$Y$18,2,0)</f>
        <v>5</v>
      </c>
      <c r="AK178" s="316">
        <f t="shared" si="644"/>
        <v>50000</v>
      </c>
      <c r="AL178" s="316">
        <f>VLOOKUP(D178&amp;E178,计算辅助页面!$V$5:$Y$18,3,0)</f>
        <v>5</v>
      </c>
      <c r="AM178" s="317">
        <f t="shared" si="645"/>
        <v>150000</v>
      </c>
      <c r="AN178" s="317">
        <f>VLOOKUP(D178&amp;E178,计算辅助页面!$V$5:$Y$18,4,0)</f>
        <v>2</v>
      </c>
      <c r="AO178" s="304">
        <f t="shared" si="646"/>
        <v>2700000</v>
      </c>
      <c r="AP178" s="318">
        <f t="shared" si="647"/>
        <v>4554880</v>
      </c>
      <c r="AQ178" s="288" t="s">
        <v>560</v>
      </c>
      <c r="AR178" s="289" t="str">
        <f t="shared" si="622"/>
        <v>Viper GTS</v>
      </c>
      <c r="AS178" s="290" t="s">
        <v>596</v>
      </c>
      <c r="AT178" s="291" t="s">
        <v>641</v>
      </c>
      <c r="AU178" s="274" t="s">
        <v>702</v>
      </c>
      <c r="AV178" s="292">
        <v>9</v>
      </c>
      <c r="AW178" s="292">
        <v>368</v>
      </c>
      <c r="AY178" s="292">
        <v>484</v>
      </c>
      <c r="AZ178" s="292" t="s">
        <v>1400</v>
      </c>
      <c r="BA178" s="477">
        <v>117</v>
      </c>
      <c r="BB178" s="476">
        <v>1.4</v>
      </c>
      <c r="BC178" s="472">
        <v>0.77</v>
      </c>
      <c r="BD178" s="472">
        <v>0.5</v>
      </c>
      <c r="BE178" s="472">
        <v>1.1499999999999999</v>
      </c>
      <c r="BF178" s="474">
        <f>BA178+O178</f>
        <v>3423</v>
      </c>
      <c r="BG178" s="476">
        <f t="shared" ref="BG178" si="698">BB178+P178</f>
        <v>354.9</v>
      </c>
      <c r="BH178" s="480">
        <f t="shared" ref="BH178" si="699">BC178+Q178</f>
        <v>81.099999999999994</v>
      </c>
      <c r="BI178" s="480">
        <f t="shared" ref="BI178" si="700">BD178+R178</f>
        <v>45.79</v>
      </c>
      <c r="BJ178" s="480">
        <f t="shared" ref="BJ178" si="701">BE178+S178</f>
        <v>68.7</v>
      </c>
      <c r="BK178" s="473">
        <f t="shared" si="630"/>
        <v>1.3999999999999773</v>
      </c>
      <c r="BL178" s="473">
        <f t="shared" si="631"/>
        <v>0.76999999999999602</v>
      </c>
      <c r="BM178" s="473">
        <f t="shared" si="632"/>
        <v>0.5</v>
      </c>
      <c r="BN178" s="473">
        <f t="shared" si="633"/>
        <v>1.1500000000000057</v>
      </c>
      <c r="BO178" s="483">
        <v>8</v>
      </c>
      <c r="BP178" s="293"/>
      <c r="BQ178" s="293"/>
      <c r="BR178" s="293">
        <v>1</v>
      </c>
      <c r="BS178" s="293">
        <v>1</v>
      </c>
      <c r="BT178" s="293"/>
      <c r="BU178" s="293">
        <v>1</v>
      </c>
      <c r="BV178" s="293"/>
      <c r="BW178" s="293"/>
      <c r="BX178" s="293"/>
      <c r="BY178" s="293"/>
      <c r="BZ178" s="293"/>
      <c r="CA178" s="293"/>
      <c r="CB178" s="293"/>
      <c r="CC178" s="293"/>
      <c r="CD178" s="293"/>
      <c r="CE178" s="293"/>
      <c r="CF178" s="293"/>
      <c r="CG178" s="293"/>
      <c r="CH178" s="293"/>
      <c r="CI178" s="293">
        <v>1</v>
      </c>
      <c r="CJ178" s="294" t="s">
        <v>1482</v>
      </c>
      <c r="CK178" s="294"/>
      <c r="CL178" s="294"/>
      <c r="CM178" s="294"/>
      <c r="CN178" s="294"/>
      <c r="CO178" s="295"/>
      <c r="CP178" s="295"/>
      <c r="CQ178" s="295"/>
      <c r="CR178" s="296">
        <v>340</v>
      </c>
      <c r="CS178" s="297">
        <v>73</v>
      </c>
      <c r="CT178" s="297">
        <v>40.65</v>
      </c>
      <c r="CU178" s="297">
        <v>56.63</v>
      </c>
      <c r="CV178" s="297">
        <f t="shared" si="686"/>
        <v>13.5</v>
      </c>
      <c r="CW178" s="297">
        <f t="shared" si="686"/>
        <v>7.3299999999999983</v>
      </c>
      <c r="CX178" s="297">
        <f t="shared" si="686"/>
        <v>4.6400000000000006</v>
      </c>
      <c r="CY178" s="297">
        <f t="shared" si="686"/>
        <v>10.919999999999995</v>
      </c>
      <c r="CZ178" s="297">
        <f>SUM(CV178:CY178)</f>
        <v>36.389999999999993</v>
      </c>
      <c r="DA178" s="297">
        <f>0.32*(P178-CR178)+1.75*(Q178-CS178)+1.13*(R178-CT178)+1.28*(S178-CU178)</f>
        <v>36.368299999999991</v>
      </c>
      <c r="DB178" s="295" t="s">
        <v>1775</v>
      </c>
      <c r="DC178" s="295">
        <v>4</v>
      </c>
      <c r="DD178" s="295"/>
      <c r="DE178" s="295"/>
    </row>
    <row r="179" spans="1:109" ht="21" customHeight="1">
      <c r="A179" s="268">
        <v>177</v>
      </c>
      <c r="B179" s="319" t="s">
        <v>1169</v>
      </c>
      <c r="C179" s="301" t="s">
        <v>1170</v>
      </c>
      <c r="D179" s="302" t="s">
        <v>198</v>
      </c>
      <c r="E179" s="329" t="s">
        <v>175</v>
      </c>
      <c r="F179" s="327"/>
      <c r="G179" s="328"/>
      <c r="H179" s="395">
        <v>60</v>
      </c>
      <c r="I179" s="395">
        <v>40</v>
      </c>
      <c r="J179" s="395">
        <v>51</v>
      </c>
      <c r="K179" s="395">
        <v>63</v>
      </c>
      <c r="L179" s="306" t="s">
        <v>59</v>
      </c>
      <c r="M179" s="306" t="s">
        <v>59</v>
      </c>
      <c r="N179" s="307">
        <f t="shared" si="643"/>
        <v>214</v>
      </c>
      <c r="O179" s="321">
        <v>3342</v>
      </c>
      <c r="P179" s="322">
        <v>348.3</v>
      </c>
      <c r="Q179" s="323">
        <v>76.55</v>
      </c>
      <c r="R179" s="323">
        <v>74.23</v>
      </c>
      <c r="S179" s="323">
        <v>59.35</v>
      </c>
      <c r="T179" s="323"/>
      <c r="U179" s="324">
        <v>6440</v>
      </c>
      <c r="V179" s="312">
        <v>10500</v>
      </c>
      <c r="W179" s="325">
        <v>16800</v>
      </c>
      <c r="X179" s="333">
        <v>25200</v>
      </c>
      <c r="Y179" s="333">
        <v>36400</v>
      </c>
      <c r="Z179" s="420">
        <v>51000</v>
      </c>
      <c r="AA179" s="333">
        <v>71500</v>
      </c>
      <c r="AB179" s="333">
        <v>100000</v>
      </c>
      <c r="AC179" s="333">
        <v>140000</v>
      </c>
      <c r="AD179" s="426">
        <v>196000</v>
      </c>
      <c r="AE179" s="426">
        <v>274000</v>
      </c>
      <c r="AF179" s="307" t="str">
        <f>VLOOKUP($U179,计算辅助页面!$Z$5:$AM$26,COLUMN()-20,0)</f>
        <v>×</v>
      </c>
      <c r="AG179" s="307" t="str">
        <f>VLOOKUP($U179,计算辅助页面!$Z$5:$AM$26,COLUMN()-20,0)</f>
        <v>×</v>
      </c>
      <c r="AH179" s="304">
        <f>VLOOKUP($U179,计算辅助页面!$Z$5:$AM$26,COLUMN()-20,0)</f>
        <v>3711360</v>
      </c>
      <c r="AI179" s="326">
        <v>50000</v>
      </c>
      <c r="AJ179" s="315">
        <f>VLOOKUP(D179&amp;E179,计算辅助页面!$V$5:$Y$18,2,0)</f>
        <v>5</v>
      </c>
      <c r="AK179" s="336">
        <f t="shared" si="644"/>
        <v>100000</v>
      </c>
      <c r="AL179" s="316">
        <f>VLOOKUP(D179&amp;E179,计算辅助页面!$V$5:$Y$18,3,0)</f>
        <v>5</v>
      </c>
      <c r="AM179" s="317">
        <f t="shared" si="645"/>
        <v>300000</v>
      </c>
      <c r="AN179" s="317">
        <f>VLOOKUP(D179&amp;E179,计算辅助页面!$V$5:$Y$18,4,0)</f>
        <v>2</v>
      </c>
      <c r="AO179" s="304">
        <f t="shared" si="646"/>
        <v>5400000</v>
      </c>
      <c r="AP179" s="318">
        <f t="shared" si="647"/>
        <v>9111360</v>
      </c>
      <c r="AQ179" s="288" t="s">
        <v>593</v>
      </c>
      <c r="AR179" s="289" t="str">
        <f t="shared" si="622"/>
        <v>Continental GT Speed</v>
      </c>
      <c r="AS179" s="290" t="s">
        <v>1155</v>
      </c>
      <c r="AT179" s="291" t="s">
        <v>1171</v>
      </c>
      <c r="AU179" s="274" t="s">
        <v>702</v>
      </c>
      <c r="AV179" s="292">
        <v>44</v>
      </c>
      <c r="AW179" s="292">
        <v>362</v>
      </c>
      <c r="AY179" s="292">
        <v>475</v>
      </c>
      <c r="AZ179" s="292" t="s">
        <v>1059</v>
      </c>
      <c r="BA179" s="477">
        <v>118</v>
      </c>
      <c r="BB179" s="476">
        <v>1.4</v>
      </c>
      <c r="BC179" s="472">
        <v>0.95</v>
      </c>
      <c r="BD179" s="472">
        <v>1.64</v>
      </c>
      <c r="BE179" s="472">
        <v>1.49</v>
      </c>
      <c r="BF179" s="474">
        <f>BA179+O179</f>
        <v>3460</v>
      </c>
      <c r="BG179" s="476">
        <f t="shared" ref="BG179" si="702">BB179+P179</f>
        <v>349.7</v>
      </c>
      <c r="BH179" s="480">
        <f t="shared" ref="BH179" si="703">BC179+Q179</f>
        <v>77.5</v>
      </c>
      <c r="BI179" s="480">
        <f t="shared" ref="BI179" si="704">BD179+R179</f>
        <v>75.87</v>
      </c>
      <c r="BJ179" s="480">
        <f t="shared" ref="BJ179" si="705">BE179+S179</f>
        <v>60.84</v>
      </c>
      <c r="BK179" s="473">
        <f t="shared" si="630"/>
        <v>1.3999999999999773</v>
      </c>
      <c r="BL179" s="473">
        <f t="shared" si="631"/>
        <v>0.95000000000000284</v>
      </c>
      <c r="BM179" s="473">
        <f t="shared" si="632"/>
        <v>1.6400000000000006</v>
      </c>
      <c r="BN179" s="473">
        <f t="shared" si="633"/>
        <v>1.490000000000002</v>
      </c>
      <c r="BO179" s="483">
        <v>7</v>
      </c>
      <c r="BP179" s="293"/>
      <c r="BQ179" s="293"/>
      <c r="BR179" s="293"/>
      <c r="BS179" s="293"/>
      <c r="BT179" s="293"/>
      <c r="BU179" s="293"/>
      <c r="BV179" s="293">
        <v>1</v>
      </c>
      <c r="BW179" s="293"/>
      <c r="BX179" s="293"/>
      <c r="BY179" s="293"/>
      <c r="BZ179" s="293"/>
      <c r="CA179" s="293"/>
      <c r="CB179" s="293"/>
      <c r="CC179" s="293"/>
      <c r="CD179" s="293"/>
      <c r="CE179" s="293"/>
      <c r="CF179" s="293"/>
      <c r="CG179" s="293"/>
      <c r="CH179" s="293"/>
      <c r="CI179" s="293"/>
      <c r="CJ179" s="294" t="s">
        <v>1175</v>
      </c>
      <c r="CK179" s="294"/>
      <c r="CL179" s="294"/>
      <c r="CM179" s="294"/>
      <c r="CN179" s="294"/>
      <c r="CO179" s="295"/>
      <c r="CP179" s="295"/>
      <c r="CQ179" s="295"/>
      <c r="CR179" s="296"/>
      <c r="CS179" s="297"/>
      <c r="CT179" s="297"/>
      <c r="CU179" s="297"/>
      <c r="CV179" s="297"/>
      <c r="CW179" s="297"/>
      <c r="CX179" s="297"/>
      <c r="CY179" s="297"/>
      <c r="CZ179" s="297"/>
      <c r="DA179" s="297"/>
      <c r="DB179" s="295" t="s">
        <v>1775</v>
      </c>
      <c r="DC179" s="295">
        <v>3</v>
      </c>
      <c r="DD179" s="295"/>
      <c r="DE179" s="295"/>
    </row>
    <row r="180" spans="1:109" ht="21" customHeight="1" thickBot="1">
      <c r="A180" s="299">
        <v>178</v>
      </c>
      <c r="B180" s="300" t="s">
        <v>40</v>
      </c>
      <c r="C180" s="301" t="s">
        <v>771</v>
      </c>
      <c r="D180" s="302" t="s">
        <v>8</v>
      </c>
      <c r="E180" s="303" t="s">
        <v>78</v>
      </c>
      <c r="F180" s="304">
        <f>9-LEN(E180)-LEN(SUBSTITUTE(E180,"★",""))</f>
        <v>4</v>
      </c>
      <c r="G180" s="305" t="s">
        <v>72</v>
      </c>
      <c r="H180" s="306">
        <v>35</v>
      </c>
      <c r="I180" s="306">
        <v>12</v>
      </c>
      <c r="J180" s="306">
        <v>15</v>
      </c>
      <c r="K180" s="306">
        <v>24</v>
      </c>
      <c r="L180" s="306">
        <v>36</v>
      </c>
      <c r="M180" s="306" t="s">
        <v>59</v>
      </c>
      <c r="N180" s="307">
        <f t="shared" si="643"/>
        <v>122</v>
      </c>
      <c r="O180" s="308">
        <v>3445</v>
      </c>
      <c r="P180" s="309">
        <v>364.6</v>
      </c>
      <c r="Q180" s="310">
        <v>80.23</v>
      </c>
      <c r="R180" s="310">
        <v>43.06</v>
      </c>
      <c r="S180" s="310">
        <v>71.400000000000006</v>
      </c>
      <c r="T180" s="310">
        <v>7.45</v>
      </c>
      <c r="U180" s="311">
        <v>4260</v>
      </c>
      <c r="V180" s="312">
        <f>VLOOKUP($U180,计算辅助页面!$Z$5:$AM$26,COLUMN()-20,0)</f>
        <v>6900</v>
      </c>
      <c r="W180" s="312">
        <f>VLOOKUP($U180,计算辅助页面!$Z$5:$AM$26,COLUMN()-20,0)</f>
        <v>11100</v>
      </c>
      <c r="X180" s="307">
        <f>VLOOKUP($U180,计算辅助页面!$Z$5:$AM$26,COLUMN()-20,0)</f>
        <v>16700</v>
      </c>
      <c r="Y180" s="307">
        <f>VLOOKUP($U180,计算辅助页面!$Z$5:$AM$26,COLUMN()-20,0)</f>
        <v>24100</v>
      </c>
      <c r="Z180" s="313">
        <f>VLOOKUP($U180,计算辅助页面!$Z$5:$AM$26,COLUMN()-20,0)</f>
        <v>33500</v>
      </c>
      <c r="AA180" s="307">
        <f>VLOOKUP($U180,计算辅助页面!$Z$5:$AM$26,COLUMN()-20,0)</f>
        <v>47000</v>
      </c>
      <c r="AB180" s="307">
        <f>VLOOKUP($U180,计算辅助页面!$Z$5:$AM$26,COLUMN()-20,0)</f>
        <v>66000</v>
      </c>
      <c r="AC180" s="307">
        <f>VLOOKUP($U180,计算辅助页面!$Z$5:$AM$26,COLUMN()-20,0)</f>
        <v>92500</v>
      </c>
      <c r="AD180" s="307">
        <f>VLOOKUP($U180,计算辅助页面!$Z$5:$AM$26,COLUMN()-20,0)</f>
        <v>129500</v>
      </c>
      <c r="AE180" s="307">
        <f>VLOOKUP($U180,计算辅助页面!$Z$5:$AM$26,COLUMN()-20,0)</f>
        <v>181000</v>
      </c>
      <c r="AF180" s="307">
        <f>VLOOKUP($U180,计算辅助页面!$Z$5:$AM$26,COLUMN()-20,0)</f>
        <v>254000</v>
      </c>
      <c r="AG180" s="307" t="str">
        <f>VLOOKUP($U180,计算辅助页面!$Z$5:$AM$26,COLUMN()-20,0)</f>
        <v>×</v>
      </c>
      <c r="AH180" s="304">
        <f>VLOOKUP($U180,计算辅助页面!$Z$5:$AM$26,COLUMN()-20,0)</f>
        <v>3466240</v>
      </c>
      <c r="AI180" s="314">
        <v>30000</v>
      </c>
      <c r="AJ180" s="315">
        <f>VLOOKUP(D180&amp;E180,计算辅助页面!$V$5:$Y$18,2,0)</f>
        <v>6</v>
      </c>
      <c r="AK180" s="316">
        <f t="shared" si="644"/>
        <v>60000</v>
      </c>
      <c r="AL180" s="316">
        <f>VLOOKUP(D180&amp;E180,计算辅助页面!$V$5:$Y$18,3,0)</f>
        <v>5</v>
      </c>
      <c r="AM180" s="317">
        <f t="shared" si="645"/>
        <v>180000</v>
      </c>
      <c r="AN180" s="317">
        <f>VLOOKUP(D180&amp;E180,计算辅助页面!$V$5:$Y$18,4,0)</f>
        <v>3</v>
      </c>
      <c r="AO180" s="304">
        <f t="shared" si="646"/>
        <v>4080000</v>
      </c>
      <c r="AP180" s="318">
        <f t="shared" si="647"/>
        <v>7546240</v>
      </c>
      <c r="AQ180" s="288" t="s">
        <v>567</v>
      </c>
      <c r="AR180" s="289" t="str">
        <f t="shared" si="622"/>
        <v>LaFerrari</v>
      </c>
      <c r="AS180" s="290" t="s">
        <v>596</v>
      </c>
      <c r="AT180" s="291" t="s">
        <v>654</v>
      </c>
      <c r="AU180" s="427" t="s">
        <v>703</v>
      </c>
      <c r="AV180" s="292">
        <v>10</v>
      </c>
      <c r="AW180" s="292">
        <v>379</v>
      </c>
      <c r="AY180" s="292">
        <v>503</v>
      </c>
      <c r="AZ180" s="292" t="s">
        <v>1400</v>
      </c>
      <c r="BA180" s="477">
        <v>135</v>
      </c>
      <c r="BB180" s="476">
        <v>1.8</v>
      </c>
      <c r="BC180" s="472">
        <v>0.87</v>
      </c>
      <c r="BD180" s="472">
        <v>0.64</v>
      </c>
      <c r="BE180" s="472">
        <v>1.02</v>
      </c>
      <c r="BF180" s="474">
        <f>BA180+O180</f>
        <v>3580</v>
      </c>
      <c r="BG180" s="476">
        <f t="shared" ref="BG180" si="706">BB180+P180</f>
        <v>366.40000000000003</v>
      </c>
      <c r="BH180" s="480">
        <f t="shared" ref="BH180" si="707">BC180+Q180</f>
        <v>81.100000000000009</v>
      </c>
      <c r="BI180" s="480">
        <f t="shared" ref="BI180" si="708">BD180+R180</f>
        <v>43.7</v>
      </c>
      <c r="BJ180" s="480">
        <f t="shared" ref="BJ180" si="709">BE180+S180</f>
        <v>72.42</v>
      </c>
      <c r="BK180" s="473">
        <f t="shared" si="630"/>
        <v>1.8000000000000114</v>
      </c>
      <c r="BL180" s="473">
        <f t="shared" si="631"/>
        <v>0.87000000000000455</v>
      </c>
      <c r="BM180" s="473">
        <f t="shared" si="632"/>
        <v>0.64000000000000057</v>
      </c>
      <c r="BN180" s="473">
        <f t="shared" si="633"/>
        <v>1.019999999999996</v>
      </c>
      <c r="BO180" s="483">
        <v>4</v>
      </c>
      <c r="BP180" s="293"/>
      <c r="BQ180" s="293"/>
      <c r="BR180" s="293">
        <v>1</v>
      </c>
      <c r="BS180" s="293">
        <v>1</v>
      </c>
      <c r="BT180" s="293"/>
      <c r="BU180" s="293"/>
      <c r="BV180" s="293"/>
      <c r="BW180" s="293"/>
      <c r="BX180" s="293"/>
      <c r="BY180" s="293"/>
      <c r="BZ180" s="293"/>
      <c r="CA180" s="293"/>
      <c r="CB180" s="293"/>
      <c r="CC180" s="293"/>
      <c r="CD180" s="293"/>
      <c r="CE180" s="293"/>
      <c r="CF180" s="293"/>
      <c r="CG180" s="293"/>
      <c r="CH180" s="293"/>
      <c r="CI180" s="293">
        <v>1</v>
      </c>
      <c r="CJ180" s="294" t="s">
        <v>1483</v>
      </c>
      <c r="CK180" s="294"/>
      <c r="CL180" s="294"/>
      <c r="CM180" s="294"/>
      <c r="CN180" s="294"/>
      <c r="CO180" s="295"/>
      <c r="CP180" s="295"/>
      <c r="CQ180" s="295"/>
      <c r="CR180" s="296">
        <v>350</v>
      </c>
      <c r="CS180" s="297">
        <v>73</v>
      </c>
      <c r="CT180" s="297">
        <v>37.69</v>
      </c>
      <c r="CU180" s="297">
        <v>62.92</v>
      </c>
      <c r="CV180" s="297">
        <f t="shared" ref="CV180:CY182" si="710">P180-CR180</f>
        <v>14.600000000000023</v>
      </c>
      <c r="CW180" s="297">
        <f t="shared" si="710"/>
        <v>7.230000000000004</v>
      </c>
      <c r="CX180" s="297">
        <f t="shared" si="710"/>
        <v>5.3700000000000045</v>
      </c>
      <c r="CY180" s="297">
        <f t="shared" si="710"/>
        <v>8.480000000000004</v>
      </c>
      <c r="CZ180" s="297">
        <f>SUM(CV180:CY180)</f>
        <v>35.680000000000035</v>
      </c>
      <c r="DA180" s="297">
        <f>0.32*(P180-CR180)+1.75*(Q180-CS180)+1.13*(R180-CT180)+1.28*(S180-CU180)</f>
        <v>34.247000000000028</v>
      </c>
      <c r="DB180" s="295" t="s">
        <v>1775</v>
      </c>
      <c r="DC180" s="295">
        <v>3</v>
      </c>
      <c r="DD180" s="295"/>
      <c r="DE180" s="295"/>
    </row>
    <row r="181" spans="1:109" ht="21" customHeight="1">
      <c r="A181" s="268">
        <v>179</v>
      </c>
      <c r="B181" s="319" t="s">
        <v>1989</v>
      </c>
      <c r="C181" s="301" t="s">
        <v>1990</v>
      </c>
      <c r="D181" s="302" t="s">
        <v>8</v>
      </c>
      <c r="E181" s="303" t="s">
        <v>78</v>
      </c>
      <c r="F181" s="327"/>
      <c r="G181" s="328"/>
      <c r="H181" s="320">
        <v>30</v>
      </c>
      <c r="I181" s="320">
        <v>35</v>
      </c>
      <c r="J181" s="320">
        <v>40</v>
      </c>
      <c r="K181" s="320">
        <v>45</v>
      </c>
      <c r="L181" s="320">
        <v>55</v>
      </c>
      <c r="M181" s="306" t="s">
        <v>59</v>
      </c>
      <c r="N181" s="307">
        <f t="shared" ref="N181" si="711">IF(COUNTBLANK(H181:M181),"",SUM(H181:M181))</f>
        <v>205</v>
      </c>
      <c r="O181" s="321">
        <v>3522</v>
      </c>
      <c r="P181" s="322">
        <v>364.5</v>
      </c>
      <c r="Q181" s="323">
        <v>81.72</v>
      </c>
      <c r="R181" s="323">
        <v>45.97</v>
      </c>
      <c r="S181" s="323">
        <v>64.459999999999994</v>
      </c>
      <c r="T181" s="323"/>
      <c r="U181" s="324">
        <v>9550</v>
      </c>
      <c r="V181" s="312">
        <f>VLOOKUP($U181,计算辅助页面!$Z$5:$AM$26,COLUMN()-20,0)</f>
        <v>15600</v>
      </c>
      <c r="W181" s="312">
        <f>VLOOKUP($U181,计算辅助页面!$Z$5:$AM$26,COLUMN()-20,0)</f>
        <v>24900</v>
      </c>
      <c r="X181" s="307">
        <f>VLOOKUP($U181,计算辅助页面!$Z$5:$AM$26,COLUMN()-20,0)</f>
        <v>37400</v>
      </c>
      <c r="Y181" s="307">
        <f>VLOOKUP($U181,计算辅助页面!$Z$5:$AM$26,COLUMN()-20,0)</f>
        <v>54000</v>
      </c>
      <c r="Z181" s="313">
        <f>VLOOKUP($U181,计算辅助页面!$Z$5:$AM$26,COLUMN()-20,0)</f>
        <v>75500</v>
      </c>
      <c r="AA181" s="307">
        <f>VLOOKUP($U181,计算辅助页面!$Z$5:$AM$26,COLUMN()-20,0)</f>
        <v>105500</v>
      </c>
      <c r="AB181" s="307">
        <f>VLOOKUP($U181,计算辅助页面!$Z$5:$AM$26,COLUMN()-20,0)</f>
        <v>148000</v>
      </c>
      <c r="AC181" s="307">
        <f>VLOOKUP($U181,计算辅助页面!$Z$5:$AM$26,COLUMN()-20,0)</f>
        <v>207500</v>
      </c>
      <c r="AD181" s="307">
        <f>VLOOKUP($U181,计算辅助页面!$Z$5:$AM$26,COLUMN()-20,0)</f>
        <v>290000</v>
      </c>
      <c r="AE181" s="307">
        <f>VLOOKUP($U181,计算辅助页面!$Z$5:$AM$26,COLUMN()-20,0)</f>
        <v>406000</v>
      </c>
      <c r="AF181" s="307">
        <f>VLOOKUP($U181,计算辅助页面!$Z$5:$AM$26,COLUMN()-20,0)</f>
        <v>569000</v>
      </c>
      <c r="AG181" s="307" t="str">
        <f>VLOOKUP($U181,计算辅助页面!$Z$5:$AM$26,COLUMN()-20,0)</f>
        <v>×</v>
      </c>
      <c r="AH181" s="304">
        <f>VLOOKUP($U181,计算辅助页面!$Z$5:$AM$26,COLUMN()-20,0)</f>
        <v>7771800</v>
      </c>
      <c r="AI181" s="326">
        <v>60000</v>
      </c>
      <c r="AJ181" s="315">
        <f>VLOOKUP(D181&amp;E181,计算辅助页面!$V$5:$Y$18,2,0)</f>
        <v>6</v>
      </c>
      <c r="AK181" s="316">
        <f t="shared" ref="AK181" si="712">IF(AI181,2*AI181,"")</f>
        <v>120000</v>
      </c>
      <c r="AL181" s="316">
        <f>VLOOKUP(D181&amp;E181,计算辅助页面!$V$5:$Y$18,3,0)</f>
        <v>5</v>
      </c>
      <c r="AM181" s="317">
        <f t="shared" ref="AM181" si="713">IF(AN181="×",AN181,IF(AI181,6*AI181,""))</f>
        <v>360000</v>
      </c>
      <c r="AN181" s="317">
        <f>VLOOKUP(D181&amp;E181,计算辅助页面!$V$5:$Y$18,4,0)</f>
        <v>3</v>
      </c>
      <c r="AO181" s="304">
        <f t="shared" ref="AO181" si="714">IF(AI181,IF(AN181="×",4*(AI181*AJ181+AK181*AL181),4*(AI181*AJ181+AK181*AL181+AM181*AN181)),"")</f>
        <v>8160000</v>
      </c>
      <c r="AP181" s="318">
        <f t="shared" ref="AP181" si="715">IF(AND(AH181,AO181),AO181+AH181,"")</f>
        <v>15931800</v>
      </c>
      <c r="AQ181" s="288" t="s">
        <v>1004</v>
      </c>
      <c r="AR181" s="289" t="str">
        <f t="shared" si="622"/>
        <v>Ferrari FXXK</v>
      </c>
      <c r="AS181" s="290" t="s">
        <v>1996</v>
      </c>
      <c r="AT181" s="291" t="s">
        <v>1991</v>
      </c>
      <c r="AU181" s="427" t="s">
        <v>703</v>
      </c>
      <c r="AZ181" s="292" t="s">
        <v>1995</v>
      </c>
      <c r="BP181" s="293"/>
      <c r="BQ181" s="293"/>
      <c r="BR181" s="293"/>
      <c r="BS181" s="293"/>
      <c r="BT181" s="293"/>
      <c r="BU181" s="293"/>
      <c r="BV181" s="293"/>
      <c r="BW181" s="293"/>
      <c r="BX181" s="293"/>
      <c r="BY181" s="293"/>
      <c r="BZ181" s="293"/>
      <c r="CA181" s="293"/>
      <c r="CB181" s="293"/>
      <c r="CC181" s="293"/>
      <c r="CD181" s="293"/>
      <c r="CE181" s="293"/>
      <c r="CF181" s="293"/>
      <c r="CG181" s="293"/>
      <c r="CH181" s="293"/>
      <c r="CI181" s="293"/>
      <c r="CJ181" s="294"/>
      <c r="CK181" s="294"/>
      <c r="CL181" s="294"/>
      <c r="CM181" s="294"/>
      <c r="CN181" s="294"/>
      <c r="CO181" s="295"/>
      <c r="CP181" s="295"/>
      <c r="CQ181" s="295"/>
      <c r="CR181" s="296"/>
      <c r="CS181" s="297"/>
      <c r="CT181" s="297"/>
      <c r="CU181" s="297"/>
      <c r="CV181" s="297"/>
      <c r="CW181" s="297"/>
      <c r="CX181" s="297"/>
      <c r="CY181" s="297"/>
      <c r="CZ181" s="297"/>
      <c r="DA181" s="297"/>
      <c r="DB181" s="295"/>
      <c r="DC181" s="295"/>
      <c r="DD181" s="295"/>
      <c r="DE181" s="295"/>
    </row>
    <row r="182" spans="1:109" ht="21" customHeight="1" thickBot="1">
      <c r="A182" s="299">
        <v>180</v>
      </c>
      <c r="B182" s="300" t="s">
        <v>595</v>
      </c>
      <c r="C182" s="301" t="s">
        <v>772</v>
      </c>
      <c r="D182" s="302" t="s">
        <v>8</v>
      </c>
      <c r="E182" s="303" t="s">
        <v>78</v>
      </c>
      <c r="F182" s="304">
        <f>9-LEN(E182)-LEN(SUBSTITUTE(E182,"★",""))</f>
        <v>4</v>
      </c>
      <c r="G182" s="305" t="s">
        <v>72</v>
      </c>
      <c r="H182" s="306">
        <v>35</v>
      </c>
      <c r="I182" s="306">
        <v>12</v>
      </c>
      <c r="J182" s="306">
        <v>15</v>
      </c>
      <c r="K182" s="306">
        <v>24</v>
      </c>
      <c r="L182" s="306">
        <v>36</v>
      </c>
      <c r="M182" s="306" t="s">
        <v>59</v>
      </c>
      <c r="N182" s="307">
        <f t="shared" si="643"/>
        <v>122</v>
      </c>
      <c r="O182" s="308">
        <v>3602</v>
      </c>
      <c r="P182" s="309">
        <v>364.6</v>
      </c>
      <c r="Q182" s="310">
        <v>83.64</v>
      </c>
      <c r="R182" s="310">
        <v>47.54</v>
      </c>
      <c r="S182" s="310">
        <v>62.89</v>
      </c>
      <c r="T182" s="310">
        <v>6.02</v>
      </c>
      <c r="U182" s="311">
        <v>4260</v>
      </c>
      <c r="V182" s="312">
        <f>VLOOKUP($U182,计算辅助页面!$Z$5:$AM$26,COLUMN()-20,0)</f>
        <v>6900</v>
      </c>
      <c r="W182" s="312">
        <f>VLOOKUP($U182,计算辅助页面!$Z$5:$AM$26,COLUMN()-20,0)</f>
        <v>11100</v>
      </c>
      <c r="X182" s="307">
        <f>VLOOKUP($U182,计算辅助页面!$Z$5:$AM$26,COLUMN()-20,0)</f>
        <v>16700</v>
      </c>
      <c r="Y182" s="307">
        <f>VLOOKUP($U182,计算辅助页面!$Z$5:$AM$26,COLUMN()-20,0)</f>
        <v>24100</v>
      </c>
      <c r="Z182" s="313">
        <f>VLOOKUP($U182,计算辅助页面!$Z$5:$AM$26,COLUMN()-20,0)</f>
        <v>33500</v>
      </c>
      <c r="AA182" s="307">
        <f>VLOOKUP($U182,计算辅助页面!$Z$5:$AM$26,COLUMN()-20,0)</f>
        <v>47000</v>
      </c>
      <c r="AB182" s="307">
        <f>VLOOKUP($U182,计算辅助页面!$Z$5:$AM$26,COLUMN()-20,0)</f>
        <v>66000</v>
      </c>
      <c r="AC182" s="307">
        <f>VLOOKUP($U182,计算辅助页面!$Z$5:$AM$26,COLUMN()-20,0)</f>
        <v>92500</v>
      </c>
      <c r="AD182" s="307">
        <f>VLOOKUP($U182,计算辅助页面!$Z$5:$AM$26,COLUMN()-20,0)</f>
        <v>129500</v>
      </c>
      <c r="AE182" s="307">
        <f>VLOOKUP($U182,计算辅助页面!$Z$5:$AM$26,COLUMN()-20,0)</f>
        <v>181000</v>
      </c>
      <c r="AF182" s="307">
        <f>VLOOKUP($U182,计算辅助页面!$Z$5:$AM$26,COLUMN()-20,0)</f>
        <v>254000</v>
      </c>
      <c r="AG182" s="307" t="str">
        <f>VLOOKUP($U182,计算辅助页面!$Z$5:$AM$26,COLUMN()-20,0)</f>
        <v>×</v>
      </c>
      <c r="AH182" s="304">
        <f>VLOOKUP($U182,计算辅助页面!$Z$5:$AM$26,COLUMN()-20,0)</f>
        <v>3466240</v>
      </c>
      <c r="AI182" s="314">
        <v>30000</v>
      </c>
      <c r="AJ182" s="315">
        <f>VLOOKUP(D182&amp;E182,计算辅助页面!$V$5:$Y$18,2,0)</f>
        <v>6</v>
      </c>
      <c r="AK182" s="316">
        <f t="shared" si="644"/>
        <v>60000</v>
      </c>
      <c r="AL182" s="316">
        <f>VLOOKUP(D182&amp;E182,计算辅助页面!$V$5:$Y$18,3,0)</f>
        <v>5</v>
      </c>
      <c r="AM182" s="317">
        <f t="shared" si="645"/>
        <v>180000</v>
      </c>
      <c r="AN182" s="317">
        <f>VLOOKUP(D182&amp;E182,计算辅助页面!$V$5:$Y$18,4,0)</f>
        <v>3</v>
      </c>
      <c r="AO182" s="304">
        <f t="shared" si="646"/>
        <v>4080000</v>
      </c>
      <c r="AP182" s="318">
        <f t="shared" si="647"/>
        <v>7546240</v>
      </c>
      <c r="AQ182" s="288" t="s">
        <v>568</v>
      </c>
      <c r="AR182" s="289" t="str">
        <f t="shared" si="622"/>
        <v>P1™</v>
      </c>
      <c r="AS182" s="290" t="s">
        <v>596</v>
      </c>
      <c r="AT182" s="291" t="s">
        <v>655</v>
      </c>
      <c r="AU182" s="427" t="s">
        <v>703</v>
      </c>
      <c r="AV182" s="292">
        <v>12</v>
      </c>
      <c r="AW182" s="292">
        <v>379</v>
      </c>
      <c r="AY182" s="292">
        <v>503</v>
      </c>
      <c r="AZ182" s="292" t="s">
        <v>1400</v>
      </c>
      <c r="BA182" s="477">
        <v>139</v>
      </c>
      <c r="BB182" s="476">
        <v>1.8</v>
      </c>
      <c r="BC182" s="472">
        <v>1.06</v>
      </c>
      <c r="BD182" s="472">
        <v>0.9</v>
      </c>
      <c r="BE182" s="472">
        <v>1.1000000000000001</v>
      </c>
      <c r="BF182" s="474">
        <f>BA182+O182</f>
        <v>3741</v>
      </c>
      <c r="BG182" s="476">
        <f t="shared" ref="BG182" si="716">BB182+P182</f>
        <v>366.40000000000003</v>
      </c>
      <c r="BH182" s="480">
        <f t="shared" ref="BH182" si="717">BC182+Q182</f>
        <v>84.7</v>
      </c>
      <c r="BI182" s="480">
        <f t="shared" ref="BI182" si="718">BD182+R182</f>
        <v>48.44</v>
      </c>
      <c r="BJ182" s="480">
        <f t="shared" ref="BJ182" si="719">BE182+S182</f>
        <v>63.99</v>
      </c>
      <c r="BK182" s="473">
        <f t="shared" si="630"/>
        <v>1.8000000000000114</v>
      </c>
      <c r="BL182" s="473">
        <f t="shared" si="631"/>
        <v>1.0600000000000023</v>
      </c>
      <c r="BM182" s="473">
        <f t="shared" si="632"/>
        <v>0.89999999999999858</v>
      </c>
      <c r="BN182" s="473">
        <f t="shared" si="633"/>
        <v>1.1000000000000014</v>
      </c>
      <c r="BO182" s="483">
        <v>4</v>
      </c>
      <c r="BP182" s="293"/>
      <c r="BQ182" s="293"/>
      <c r="BR182" s="293">
        <v>1</v>
      </c>
      <c r="BS182" s="293">
        <v>1</v>
      </c>
      <c r="BT182" s="293"/>
      <c r="BU182" s="293"/>
      <c r="BV182" s="293"/>
      <c r="BW182" s="293"/>
      <c r="BX182" s="293"/>
      <c r="BY182" s="293"/>
      <c r="BZ182" s="293"/>
      <c r="CA182" s="293"/>
      <c r="CB182" s="293"/>
      <c r="CC182" s="293"/>
      <c r="CD182" s="293"/>
      <c r="CE182" s="293"/>
      <c r="CF182" s="293">
        <v>1</v>
      </c>
      <c r="CG182" s="293"/>
      <c r="CH182" s="293"/>
      <c r="CI182" s="293">
        <v>1</v>
      </c>
      <c r="CJ182" s="294" t="s">
        <v>1126</v>
      </c>
      <c r="CK182" s="294"/>
      <c r="CL182" s="294"/>
      <c r="CM182" s="294"/>
      <c r="CN182" s="294"/>
      <c r="CO182" s="295"/>
      <c r="CP182" s="295"/>
      <c r="CQ182" s="295"/>
      <c r="CR182" s="296">
        <v>350</v>
      </c>
      <c r="CS182" s="297">
        <v>74.8</v>
      </c>
      <c r="CT182" s="297">
        <v>39.979999999999997</v>
      </c>
      <c r="CU182" s="297">
        <v>53.74</v>
      </c>
      <c r="CV182" s="297">
        <f t="shared" si="710"/>
        <v>14.600000000000023</v>
      </c>
      <c r="CW182" s="297">
        <f t="shared" si="710"/>
        <v>8.8400000000000034</v>
      </c>
      <c r="CX182" s="297">
        <f t="shared" si="710"/>
        <v>7.5600000000000023</v>
      </c>
      <c r="CY182" s="297">
        <f t="shared" si="710"/>
        <v>9.1499999999999986</v>
      </c>
      <c r="CZ182" s="297">
        <f>SUM(CV182:CY182)</f>
        <v>40.150000000000027</v>
      </c>
      <c r="DA182" s="297">
        <f>0.32*(P182-CR182)+1.75*(Q182-CS182)+1.13*(R182-CT182)+1.28*(S182-CU182)</f>
        <v>40.396800000000013</v>
      </c>
      <c r="DB182" s="295" t="s">
        <v>1775</v>
      </c>
      <c r="DC182" s="295">
        <v>2</v>
      </c>
      <c r="DD182" s="295"/>
      <c r="DE182" s="295"/>
    </row>
    <row r="183" spans="1:109" ht="21" customHeight="1">
      <c r="A183" s="268">
        <v>181</v>
      </c>
      <c r="B183" s="319" t="s">
        <v>1484</v>
      </c>
      <c r="C183" s="301" t="s">
        <v>950</v>
      </c>
      <c r="D183" s="302" t="s">
        <v>8</v>
      </c>
      <c r="E183" s="303" t="s">
        <v>78</v>
      </c>
      <c r="F183" s="327"/>
      <c r="G183" s="328"/>
      <c r="H183" s="320" t="s">
        <v>448</v>
      </c>
      <c r="I183" s="320">
        <v>28</v>
      </c>
      <c r="J183" s="320">
        <v>32</v>
      </c>
      <c r="K183" s="320">
        <v>44</v>
      </c>
      <c r="L183" s="320">
        <v>83</v>
      </c>
      <c r="M183" s="306" t="s">
        <v>59</v>
      </c>
      <c r="N183" s="307">
        <f t="shared" si="643"/>
        <v>187</v>
      </c>
      <c r="O183" s="321">
        <v>3678</v>
      </c>
      <c r="P183" s="322">
        <v>350.1</v>
      </c>
      <c r="Q183" s="323">
        <v>79.430000000000007</v>
      </c>
      <c r="R183" s="323">
        <v>73.540000000000006</v>
      </c>
      <c r="S183" s="323">
        <v>73.67</v>
      </c>
      <c r="T183" s="323"/>
      <c r="U183" s="324">
        <v>9550</v>
      </c>
      <c r="V183" s="312">
        <f>VLOOKUP($U183,计算辅助页面!$Z$5:$AM$26,COLUMN()-20,0)</f>
        <v>15600</v>
      </c>
      <c r="W183" s="312">
        <f>VLOOKUP($U183,计算辅助页面!$Z$5:$AM$26,COLUMN()-20,0)</f>
        <v>24900</v>
      </c>
      <c r="X183" s="307">
        <f>VLOOKUP($U183,计算辅助页面!$Z$5:$AM$26,COLUMN()-20,0)</f>
        <v>37400</v>
      </c>
      <c r="Y183" s="307">
        <f>VLOOKUP($U183,计算辅助页面!$Z$5:$AM$26,COLUMN()-20,0)</f>
        <v>54000</v>
      </c>
      <c r="Z183" s="313">
        <f>VLOOKUP($U183,计算辅助页面!$Z$5:$AM$26,COLUMN()-20,0)</f>
        <v>75500</v>
      </c>
      <c r="AA183" s="307">
        <f>VLOOKUP($U183,计算辅助页面!$Z$5:$AM$26,COLUMN()-20,0)</f>
        <v>105500</v>
      </c>
      <c r="AB183" s="307">
        <f>VLOOKUP($U183,计算辅助页面!$Z$5:$AM$26,COLUMN()-20,0)</f>
        <v>148000</v>
      </c>
      <c r="AC183" s="307">
        <f>VLOOKUP($U183,计算辅助页面!$Z$5:$AM$26,COLUMN()-20,0)</f>
        <v>207500</v>
      </c>
      <c r="AD183" s="307">
        <f>VLOOKUP($U183,计算辅助页面!$Z$5:$AM$26,COLUMN()-20,0)</f>
        <v>290000</v>
      </c>
      <c r="AE183" s="307">
        <f>VLOOKUP($U183,计算辅助页面!$Z$5:$AM$26,COLUMN()-20,0)</f>
        <v>406000</v>
      </c>
      <c r="AF183" s="307">
        <f>VLOOKUP($U183,计算辅助页面!$Z$5:$AM$26,COLUMN()-20,0)</f>
        <v>569000</v>
      </c>
      <c r="AG183" s="307" t="str">
        <f>VLOOKUP($U183,计算辅助页面!$Z$5:$AM$26,COLUMN()-20,0)</f>
        <v>×</v>
      </c>
      <c r="AH183" s="304">
        <f>VLOOKUP($U183,计算辅助页面!$Z$5:$AM$26,COLUMN()-20,0)</f>
        <v>7771800</v>
      </c>
      <c r="AI183" s="326">
        <v>60000</v>
      </c>
      <c r="AJ183" s="315">
        <f>VLOOKUP(D183&amp;E183,计算辅助页面!$V$5:$Y$18,2,0)</f>
        <v>6</v>
      </c>
      <c r="AK183" s="316">
        <f t="shared" si="644"/>
        <v>120000</v>
      </c>
      <c r="AL183" s="316">
        <f>VLOOKUP(D183&amp;E183,计算辅助页面!$V$5:$Y$18,3,0)</f>
        <v>5</v>
      </c>
      <c r="AM183" s="317">
        <f t="shared" si="645"/>
        <v>360000</v>
      </c>
      <c r="AN183" s="317">
        <f>VLOOKUP(D183&amp;E183,计算辅助页面!$V$5:$Y$18,4,0)</f>
        <v>3</v>
      </c>
      <c r="AO183" s="304">
        <f t="shared" si="646"/>
        <v>8160000</v>
      </c>
      <c r="AP183" s="318">
        <f t="shared" si="647"/>
        <v>15931800</v>
      </c>
      <c r="AQ183" s="288" t="s">
        <v>862</v>
      </c>
      <c r="AR183" s="289" t="str">
        <f t="shared" si="622"/>
        <v>Zonda HP Barchetta🔑</v>
      </c>
      <c r="AS183" s="290" t="s">
        <v>945</v>
      </c>
      <c r="AT183" s="291" t="s">
        <v>951</v>
      </c>
      <c r="AU183" s="427" t="s">
        <v>703</v>
      </c>
      <c r="AW183" s="292">
        <v>364</v>
      </c>
      <c r="AY183" s="292">
        <v>478</v>
      </c>
      <c r="AZ183" s="292" t="s">
        <v>1065</v>
      </c>
      <c r="BA183" s="477">
        <f>BF183-O183</f>
        <v>141</v>
      </c>
      <c r="BB183" s="476">
        <f>BK183</f>
        <v>1.5</v>
      </c>
      <c r="BC183" s="472">
        <f t="shared" ref="BC183" si="720">BL183</f>
        <v>0.76999999999999602</v>
      </c>
      <c r="BD183" s="472">
        <f t="shared" ref="BD183" si="721">BM183</f>
        <v>2.6199999999999903</v>
      </c>
      <c r="BE183" s="472">
        <f t="shared" ref="BE183" si="722">BN183</f>
        <v>1.7199999999999989</v>
      </c>
      <c r="BF183" s="474">
        <v>3819</v>
      </c>
      <c r="BG183" s="476">
        <v>351.6</v>
      </c>
      <c r="BH183" s="480">
        <v>80.2</v>
      </c>
      <c r="BI183" s="480">
        <v>76.16</v>
      </c>
      <c r="BJ183" s="480">
        <v>75.39</v>
      </c>
      <c r="BK183" s="473">
        <f t="shared" si="630"/>
        <v>1.5</v>
      </c>
      <c r="BL183" s="473">
        <f t="shared" si="631"/>
        <v>0.76999999999999602</v>
      </c>
      <c r="BM183" s="473">
        <f t="shared" si="632"/>
        <v>2.6199999999999903</v>
      </c>
      <c r="BN183" s="473">
        <f t="shared" si="633"/>
        <v>1.7199999999999989</v>
      </c>
      <c r="BO183" s="483">
        <v>5</v>
      </c>
      <c r="BP183" s="293"/>
      <c r="BQ183" s="293"/>
      <c r="BR183" s="293"/>
      <c r="BS183" s="293"/>
      <c r="BT183" s="293"/>
      <c r="BU183" s="293"/>
      <c r="BV183" s="293"/>
      <c r="BW183" s="293"/>
      <c r="BX183" s="293"/>
      <c r="BY183" s="293"/>
      <c r="BZ183" s="293"/>
      <c r="CA183" s="293">
        <v>1</v>
      </c>
      <c r="CB183" s="293"/>
      <c r="CC183" s="293">
        <v>1</v>
      </c>
      <c r="CD183" s="293">
        <v>1</v>
      </c>
      <c r="CE183" s="293"/>
      <c r="CF183" s="293"/>
      <c r="CG183" s="293" t="s">
        <v>1150</v>
      </c>
      <c r="CH183" s="293"/>
      <c r="CI183" s="293"/>
      <c r="CJ183" s="294" t="s">
        <v>1485</v>
      </c>
      <c r="CK183" s="294"/>
      <c r="CL183" s="294"/>
      <c r="CM183" s="294"/>
      <c r="CN183" s="294"/>
      <c r="CO183" s="295"/>
      <c r="CP183" s="295"/>
      <c r="CQ183" s="295"/>
      <c r="CR183" s="296"/>
      <c r="CS183" s="297"/>
      <c r="CT183" s="297"/>
      <c r="CU183" s="297"/>
      <c r="CV183" s="297"/>
      <c r="CW183" s="297"/>
      <c r="CX183" s="297"/>
      <c r="CY183" s="297"/>
      <c r="CZ183" s="297"/>
      <c r="DA183" s="297"/>
      <c r="DB183" s="295" t="s">
        <v>1775</v>
      </c>
      <c r="DC183" s="295">
        <v>2</v>
      </c>
      <c r="DD183" s="295"/>
      <c r="DE183" s="295"/>
    </row>
    <row r="184" spans="1:109" ht="21" customHeight="1" thickBot="1">
      <c r="A184" s="299">
        <v>182</v>
      </c>
      <c r="B184" s="300" t="s">
        <v>125</v>
      </c>
      <c r="C184" s="301" t="s">
        <v>773</v>
      </c>
      <c r="D184" s="302" t="s">
        <v>8</v>
      </c>
      <c r="E184" s="303" t="s">
        <v>78</v>
      </c>
      <c r="F184" s="304">
        <f>9-LEN(E184)-LEN(SUBSTITUTE(E184,"★",""))</f>
        <v>4</v>
      </c>
      <c r="G184" s="305" t="s">
        <v>71</v>
      </c>
      <c r="H184" s="306">
        <v>35</v>
      </c>
      <c r="I184" s="306">
        <v>12</v>
      </c>
      <c r="J184" s="306">
        <v>15</v>
      </c>
      <c r="K184" s="306">
        <v>24</v>
      </c>
      <c r="L184" s="306">
        <v>36</v>
      </c>
      <c r="M184" s="306" t="s">
        <v>59</v>
      </c>
      <c r="N184" s="307">
        <f t="shared" si="643"/>
        <v>122</v>
      </c>
      <c r="O184" s="308">
        <v>3763</v>
      </c>
      <c r="P184" s="309">
        <v>367.9</v>
      </c>
      <c r="Q184" s="310">
        <v>80.83</v>
      </c>
      <c r="R184" s="310">
        <v>50.15</v>
      </c>
      <c r="S184" s="310">
        <v>70.599999999999994</v>
      </c>
      <c r="T184" s="310">
        <v>7.2329999999999997</v>
      </c>
      <c r="U184" s="311">
        <v>4260</v>
      </c>
      <c r="V184" s="312">
        <f>VLOOKUP($U184,计算辅助页面!$Z$5:$AM$26,COLUMN()-20,0)</f>
        <v>6900</v>
      </c>
      <c r="W184" s="312">
        <f>VLOOKUP($U184,计算辅助页面!$Z$5:$AM$26,COLUMN()-20,0)</f>
        <v>11100</v>
      </c>
      <c r="X184" s="307">
        <f>VLOOKUP($U184,计算辅助页面!$Z$5:$AM$26,COLUMN()-20,0)</f>
        <v>16700</v>
      </c>
      <c r="Y184" s="307">
        <f>VLOOKUP($U184,计算辅助页面!$Z$5:$AM$26,COLUMN()-20,0)</f>
        <v>24100</v>
      </c>
      <c r="Z184" s="313">
        <f>VLOOKUP($U184,计算辅助页面!$Z$5:$AM$26,COLUMN()-20,0)</f>
        <v>33500</v>
      </c>
      <c r="AA184" s="307">
        <f>VLOOKUP($U184,计算辅助页面!$Z$5:$AM$26,COLUMN()-20,0)</f>
        <v>47000</v>
      </c>
      <c r="AB184" s="307">
        <f>VLOOKUP($U184,计算辅助页面!$Z$5:$AM$26,COLUMN()-20,0)</f>
        <v>66000</v>
      </c>
      <c r="AC184" s="307">
        <f>VLOOKUP($U184,计算辅助页面!$Z$5:$AM$26,COLUMN()-20,0)</f>
        <v>92500</v>
      </c>
      <c r="AD184" s="307">
        <f>VLOOKUP($U184,计算辅助页面!$Z$5:$AM$26,COLUMN()-20,0)</f>
        <v>129500</v>
      </c>
      <c r="AE184" s="307">
        <f>VLOOKUP($U184,计算辅助页面!$Z$5:$AM$26,COLUMN()-20,0)</f>
        <v>181000</v>
      </c>
      <c r="AF184" s="307">
        <f>VLOOKUP($U184,计算辅助页面!$Z$5:$AM$26,COLUMN()-20,0)</f>
        <v>254000</v>
      </c>
      <c r="AG184" s="307" t="str">
        <f>VLOOKUP($U184,计算辅助页面!$Z$5:$AM$26,COLUMN()-20,0)</f>
        <v>×</v>
      </c>
      <c r="AH184" s="304">
        <f>VLOOKUP($U184,计算辅助页面!$Z$5:$AM$26,COLUMN()-20,0)</f>
        <v>3466240</v>
      </c>
      <c r="AI184" s="314">
        <v>30000</v>
      </c>
      <c r="AJ184" s="315">
        <f>VLOOKUP(D184&amp;E184,计算辅助页面!$V$5:$Y$18,2,0)</f>
        <v>6</v>
      </c>
      <c r="AK184" s="316">
        <f t="shared" si="644"/>
        <v>60000</v>
      </c>
      <c r="AL184" s="316">
        <f>VLOOKUP(D184&amp;E184,计算辅助页面!$V$5:$Y$18,3,0)</f>
        <v>5</v>
      </c>
      <c r="AM184" s="317">
        <f t="shared" si="645"/>
        <v>180000</v>
      </c>
      <c r="AN184" s="317">
        <f>VLOOKUP(D184&amp;E184,计算辅助页面!$V$5:$Y$18,4,0)</f>
        <v>3</v>
      </c>
      <c r="AO184" s="304">
        <f t="shared" si="646"/>
        <v>4080000</v>
      </c>
      <c r="AP184" s="318">
        <f t="shared" si="647"/>
        <v>7546240</v>
      </c>
      <c r="AQ184" s="288" t="s">
        <v>565</v>
      </c>
      <c r="AR184" s="289" t="str">
        <f t="shared" si="622"/>
        <v>Aventador SV Coupe</v>
      </c>
      <c r="AS184" s="290" t="s">
        <v>596</v>
      </c>
      <c r="AT184" s="291" t="s">
        <v>660</v>
      </c>
      <c r="AU184" s="427" t="s">
        <v>703</v>
      </c>
      <c r="AV184" s="292">
        <v>12</v>
      </c>
      <c r="AW184" s="292">
        <v>382</v>
      </c>
      <c r="AY184" s="292">
        <v>509</v>
      </c>
      <c r="AZ184" s="292" t="s">
        <v>1400</v>
      </c>
      <c r="BA184" s="477">
        <v>143</v>
      </c>
      <c r="BB184" s="476">
        <v>2.2000000000000002</v>
      </c>
      <c r="BC184" s="472">
        <v>0.72</v>
      </c>
      <c r="BD184" s="472">
        <v>1.04</v>
      </c>
      <c r="BE184" s="472">
        <v>1.29</v>
      </c>
      <c r="BF184" s="474">
        <f>BA184+O184</f>
        <v>3906</v>
      </c>
      <c r="BG184" s="476">
        <f t="shared" ref="BG184" si="723">BB184+P184</f>
        <v>370.09999999999997</v>
      </c>
      <c r="BH184" s="480">
        <f t="shared" ref="BH184" si="724">BC184+Q184</f>
        <v>81.55</v>
      </c>
      <c r="BI184" s="480">
        <f t="shared" ref="BI184" si="725">BD184+R184</f>
        <v>51.19</v>
      </c>
      <c r="BJ184" s="480">
        <f t="shared" ref="BJ184" si="726">BE184+S184</f>
        <v>71.89</v>
      </c>
      <c r="BK184" s="473">
        <f t="shared" si="630"/>
        <v>2.1999999999999886</v>
      </c>
      <c r="BL184" s="473">
        <f t="shared" si="631"/>
        <v>0.71999999999999886</v>
      </c>
      <c r="BM184" s="473">
        <f t="shared" si="632"/>
        <v>1.0399999999999991</v>
      </c>
      <c r="BN184" s="473">
        <f t="shared" si="633"/>
        <v>1.2900000000000063</v>
      </c>
      <c r="BO184" s="483">
        <v>4</v>
      </c>
      <c r="BP184" s="293"/>
      <c r="BQ184" s="293"/>
      <c r="BR184" s="293">
        <v>1</v>
      </c>
      <c r="BS184" s="293">
        <v>1</v>
      </c>
      <c r="BT184" s="293"/>
      <c r="BU184" s="293">
        <v>1</v>
      </c>
      <c r="BV184" s="293"/>
      <c r="BW184" s="293"/>
      <c r="BX184" s="293"/>
      <c r="BY184" s="293"/>
      <c r="BZ184" s="293"/>
      <c r="CA184" s="293"/>
      <c r="CB184" s="293"/>
      <c r="CC184" s="293"/>
      <c r="CD184" s="293"/>
      <c r="CE184" s="293"/>
      <c r="CF184" s="293">
        <v>1</v>
      </c>
      <c r="CG184" s="293"/>
      <c r="CH184" s="293"/>
      <c r="CI184" s="293">
        <v>1</v>
      </c>
      <c r="CJ184" s="294" t="s">
        <v>1486</v>
      </c>
      <c r="CK184" s="294"/>
      <c r="CL184" s="294"/>
      <c r="CM184" s="294"/>
      <c r="CN184" s="294"/>
      <c r="CO184" s="295"/>
      <c r="CP184" s="295"/>
      <c r="CQ184" s="295"/>
      <c r="CR184" s="296">
        <v>350</v>
      </c>
      <c r="CS184" s="297">
        <v>74.8</v>
      </c>
      <c r="CT184" s="297">
        <v>41.51</v>
      </c>
      <c r="CU184" s="297">
        <v>59.86</v>
      </c>
      <c r="CV184" s="297">
        <f t="shared" ref="CV184:CY186" si="727">P184-CR184</f>
        <v>17.899999999999977</v>
      </c>
      <c r="CW184" s="297">
        <f t="shared" si="727"/>
        <v>6.0300000000000011</v>
      </c>
      <c r="CX184" s="297">
        <f t="shared" si="727"/>
        <v>8.64</v>
      </c>
      <c r="CY184" s="297">
        <f t="shared" si="727"/>
        <v>10.739999999999995</v>
      </c>
      <c r="CZ184" s="297">
        <f>SUM(CV184:CY184)</f>
        <v>43.309999999999974</v>
      </c>
      <c r="DA184" s="297">
        <f>0.32*(P184-CR184)+1.75*(Q184-CS184)+1.13*(R184-CT184)+1.28*(S184-CU184)</f>
        <v>39.790899999999986</v>
      </c>
      <c r="DB184" s="295"/>
      <c r="DC184" s="295"/>
      <c r="DD184" s="295"/>
      <c r="DE184" s="295"/>
    </row>
    <row r="185" spans="1:109" ht="21" customHeight="1">
      <c r="A185" s="268">
        <v>183</v>
      </c>
      <c r="B185" s="319" t="s">
        <v>1663</v>
      </c>
      <c r="C185" s="301" t="s">
        <v>1664</v>
      </c>
      <c r="D185" s="302" t="s">
        <v>8</v>
      </c>
      <c r="E185" s="303" t="s">
        <v>78</v>
      </c>
      <c r="F185" s="327"/>
      <c r="G185" s="328"/>
      <c r="H185" s="306">
        <v>50</v>
      </c>
      <c r="I185" s="306">
        <v>23</v>
      </c>
      <c r="J185" s="306">
        <v>27</v>
      </c>
      <c r="K185" s="306">
        <v>36</v>
      </c>
      <c r="L185" s="306">
        <v>51</v>
      </c>
      <c r="M185" s="306" t="s">
        <v>59</v>
      </c>
      <c r="N185" s="307">
        <f t="shared" ref="N185" si="728">IF(COUNTBLANK(H185:M185),"",SUM(H185:M185))</f>
        <v>187</v>
      </c>
      <c r="O185" s="321">
        <v>3789</v>
      </c>
      <c r="P185" s="322">
        <v>331.7</v>
      </c>
      <c r="Q185" s="323">
        <v>90.52</v>
      </c>
      <c r="R185" s="323">
        <v>80.62</v>
      </c>
      <c r="S185" s="323">
        <v>61.7</v>
      </c>
      <c r="T185" s="323"/>
      <c r="U185" s="311">
        <v>9550</v>
      </c>
      <c r="V185" s="312">
        <f>VLOOKUP($U185,计算辅助页面!$Z$5:$AM$26,COLUMN()-20,0)</f>
        <v>15600</v>
      </c>
      <c r="W185" s="312">
        <f>VLOOKUP($U185,计算辅助页面!$Z$5:$AM$26,COLUMN()-20,0)</f>
        <v>24900</v>
      </c>
      <c r="X185" s="307">
        <f>VLOOKUP($U185,计算辅助页面!$Z$5:$AM$26,COLUMN()-20,0)</f>
        <v>37400</v>
      </c>
      <c r="Y185" s="307">
        <f>VLOOKUP($U185,计算辅助页面!$Z$5:$AM$26,COLUMN()-20,0)</f>
        <v>54000</v>
      </c>
      <c r="Z185" s="313">
        <f>VLOOKUP($U185,计算辅助页面!$Z$5:$AM$26,COLUMN()-20,0)</f>
        <v>75500</v>
      </c>
      <c r="AA185" s="307">
        <f>VLOOKUP($U185,计算辅助页面!$Z$5:$AM$26,COLUMN()-20,0)</f>
        <v>105500</v>
      </c>
      <c r="AB185" s="307">
        <f>VLOOKUP($U185,计算辅助页面!$Z$5:$AM$26,COLUMN()-20,0)</f>
        <v>148000</v>
      </c>
      <c r="AC185" s="307">
        <f>VLOOKUP($U185,计算辅助页面!$Z$5:$AM$26,COLUMN()-20,0)</f>
        <v>207500</v>
      </c>
      <c r="AD185" s="307">
        <f>VLOOKUP($U185,计算辅助页面!$Z$5:$AM$26,COLUMN()-20,0)</f>
        <v>290000</v>
      </c>
      <c r="AE185" s="307">
        <f>VLOOKUP($U185,计算辅助页面!$Z$5:$AM$26,COLUMN()-20,0)</f>
        <v>406000</v>
      </c>
      <c r="AF185" s="307">
        <f>VLOOKUP($U185,计算辅助页面!$Z$5:$AM$26,COLUMN()-20,0)</f>
        <v>569000</v>
      </c>
      <c r="AG185" s="307" t="str">
        <f>VLOOKUP($U185,计算辅助页面!$Z$5:$AM$26,COLUMN()-20,0)</f>
        <v>×</v>
      </c>
      <c r="AH185" s="304">
        <f>VLOOKUP($U185,计算辅助页面!$Z$5:$AM$26,COLUMN()-20,0)</f>
        <v>7771800</v>
      </c>
      <c r="AI185" s="314">
        <v>60000</v>
      </c>
      <c r="AJ185" s="315">
        <f>VLOOKUP(D185&amp;E185,计算辅助页面!$V$5:$Y$18,2,0)</f>
        <v>6</v>
      </c>
      <c r="AK185" s="316">
        <f t="shared" ref="AK185" si="729">IF(AI185,2*AI185,"")</f>
        <v>120000</v>
      </c>
      <c r="AL185" s="316">
        <f>VLOOKUP(D185&amp;E185,计算辅助页面!$V$5:$Y$18,3,0)</f>
        <v>5</v>
      </c>
      <c r="AM185" s="317">
        <f t="shared" ref="AM185" si="730">IF(AN185="×",AN185,IF(AI185,6*AI185,""))</f>
        <v>360000</v>
      </c>
      <c r="AN185" s="317">
        <f>VLOOKUP(D185&amp;E185,计算辅助页面!$V$5:$Y$18,4,0)</f>
        <v>3</v>
      </c>
      <c r="AO185" s="304">
        <f t="shared" ref="AO185" si="731">IF(AI185,IF(AN185="×",4*(AI185*AJ185+AK185*AL185),4*(AI185*AJ185+AK185*AL185+AM185*AN185)),"")</f>
        <v>8160000</v>
      </c>
      <c r="AP185" s="318">
        <f t="shared" ref="AP185" si="732">IF(AND(AH185,AO185),AO185+AH185,"")</f>
        <v>15931800</v>
      </c>
      <c r="AQ185" s="288" t="s">
        <v>1665</v>
      </c>
      <c r="AR185" s="289" t="str">
        <f t="shared" si="622"/>
        <v>Speirling</v>
      </c>
      <c r="AS185" s="290" t="s">
        <v>1659</v>
      </c>
      <c r="AT185" s="291" t="s">
        <v>1666</v>
      </c>
      <c r="AU185" s="427" t="s">
        <v>703</v>
      </c>
      <c r="AZ185" s="292" t="s">
        <v>1284</v>
      </c>
      <c r="BA185" s="477">
        <f>BF185-O185</f>
        <v>142</v>
      </c>
      <c r="BB185" s="476">
        <f>BK185</f>
        <v>1.4000000000000341</v>
      </c>
      <c r="BC185" s="472">
        <f t="shared" ref="BC185" si="733">BL185</f>
        <v>0.48000000000000398</v>
      </c>
      <c r="BD185" s="472">
        <f t="shared" ref="BD185" si="734">BM185</f>
        <v>3.7099999999999937</v>
      </c>
      <c r="BE185" s="472">
        <f t="shared" ref="BE185" si="735">BN185</f>
        <v>2.9599999999999937</v>
      </c>
      <c r="BF185" s="474">
        <v>3931</v>
      </c>
      <c r="BG185" s="476">
        <v>333.1</v>
      </c>
      <c r="BH185" s="480">
        <v>91</v>
      </c>
      <c r="BI185" s="480">
        <v>84.33</v>
      </c>
      <c r="BJ185" s="480">
        <v>64.66</v>
      </c>
      <c r="BK185" s="473">
        <f t="shared" ref="BK185" si="736">IF(BG185="", "", BG185-P185)</f>
        <v>1.4000000000000341</v>
      </c>
      <c r="BL185" s="473">
        <f t="shared" ref="BL185" si="737">IF(BH185="", "", BH185-Q185)</f>
        <v>0.48000000000000398</v>
      </c>
      <c r="BM185" s="473">
        <f t="shared" ref="BM185" si="738">IF(BI185="", "", BI185-R185)</f>
        <v>3.7099999999999937</v>
      </c>
      <c r="BN185" s="473">
        <f t="shared" ref="BN185" si="739">IF(BJ185="", "", BJ185-S185)</f>
        <v>2.9599999999999937</v>
      </c>
      <c r="BO185" s="483">
        <v>6</v>
      </c>
      <c r="BP185" s="293"/>
      <c r="BQ185" s="293"/>
      <c r="BR185" s="293"/>
      <c r="BS185" s="293"/>
      <c r="BT185" s="293"/>
      <c r="BU185" s="293"/>
      <c r="BV185" s="293"/>
      <c r="BW185" s="293">
        <v>1</v>
      </c>
      <c r="BX185" s="293"/>
      <c r="BY185" s="293"/>
      <c r="BZ185" s="293"/>
      <c r="CA185" s="293"/>
      <c r="CB185" s="293"/>
      <c r="CC185" s="293"/>
      <c r="CD185" s="293"/>
      <c r="CE185" s="293"/>
      <c r="CF185" s="293"/>
      <c r="CG185" s="293"/>
      <c r="CH185" s="293"/>
      <c r="CI185" s="293"/>
      <c r="CJ185" s="294"/>
      <c r="CK185" s="294"/>
      <c r="CL185" s="294"/>
      <c r="CM185" s="294"/>
      <c r="CN185" s="294"/>
      <c r="CO185" s="295"/>
      <c r="CP185" s="295"/>
      <c r="CQ185" s="295"/>
      <c r="CR185" s="296"/>
      <c r="CS185" s="297"/>
      <c r="CT185" s="297"/>
      <c r="CU185" s="297"/>
      <c r="CV185" s="297"/>
      <c r="CW185" s="297"/>
      <c r="CX185" s="297"/>
      <c r="CY185" s="297"/>
      <c r="CZ185" s="297"/>
      <c r="DA185" s="297"/>
      <c r="DB185" s="295"/>
      <c r="DC185" s="295"/>
      <c r="DD185" s="295"/>
      <c r="DE185" s="295"/>
    </row>
    <row r="186" spans="1:109" ht="21" customHeight="1" thickBot="1">
      <c r="A186" s="299">
        <v>184</v>
      </c>
      <c r="B186" s="300" t="s">
        <v>193</v>
      </c>
      <c r="C186" s="301">
        <v>812</v>
      </c>
      <c r="D186" s="302" t="s">
        <v>8</v>
      </c>
      <c r="E186" s="303" t="s">
        <v>78</v>
      </c>
      <c r="F186" s="304">
        <f>9-LEN(E186)-LEN(SUBSTITUTE(E186,"★",""))</f>
        <v>4</v>
      </c>
      <c r="G186" s="305" t="s">
        <v>71</v>
      </c>
      <c r="H186" s="306">
        <v>50</v>
      </c>
      <c r="I186" s="306">
        <v>23</v>
      </c>
      <c r="J186" s="306">
        <v>27</v>
      </c>
      <c r="K186" s="306">
        <v>36</v>
      </c>
      <c r="L186" s="306">
        <v>51</v>
      </c>
      <c r="M186" s="306" t="s">
        <v>59</v>
      </c>
      <c r="N186" s="307">
        <f t="shared" si="643"/>
        <v>187</v>
      </c>
      <c r="O186" s="308">
        <v>3827</v>
      </c>
      <c r="P186" s="309">
        <v>353.6</v>
      </c>
      <c r="Q186" s="310">
        <v>81.13</v>
      </c>
      <c r="R186" s="310">
        <v>63.17</v>
      </c>
      <c r="S186" s="310">
        <v>74.33</v>
      </c>
      <c r="T186" s="428">
        <v>8.1999999999999993</v>
      </c>
      <c r="U186" s="311">
        <v>9550</v>
      </c>
      <c r="V186" s="312">
        <f>VLOOKUP($U186,计算辅助页面!$Z$5:$AM$26,COLUMN()-20,0)</f>
        <v>15600</v>
      </c>
      <c r="W186" s="312">
        <f>VLOOKUP($U186,计算辅助页面!$Z$5:$AM$26,COLUMN()-20,0)</f>
        <v>24900</v>
      </c>
      <c r="X186" s="307">
        <f>VLOOKUP($U186,计算辅助页面!$Z$5:$AM$26,COLUMN()-20,0)</f>
        <v>37400</v>
      </c>
      <c r="Y186" s="307">
        <f>VLOOKUP($U186,计算辅助页面!$Z$5:$AM$26,COLUMN()-20,0)</f>
        <v>54000</v>
      </c>
      <c r="Z186" s="313">
        <f>VLOOKUP($U186,计算辅助页面!$Z$5:$AM$26,COLUMN()-20,0)</f>
        <v>75500</v>
      </c>
      <c r="AA186" s="307">
        <f>VLOOKUP($U186,计算辅助页面!$Z$5:$AM$26,COLUMN()-20,0)</f>
        <v>105500</v>
      </c>
      <c r="AB186" s="307">
        <f>VLOOKUP($U186,计算辅助页面!$Z$5:$AM$26,COLUMN()-20,0)</f>
        <v>148000</v>
      </c>
      <c r="AC186" s="307">
        <f>VLOOKUP($U186,计算辅助页面!$Z$5:$AM$26,COLUMN()-20,0)</f>
        <v>207500</v>
      </c>
      <c r="AD186" s="307">
        <f>VLOOKUP($U186,计算辅助页面!$Z$5:$AM$26,COLUMN()-20,0)</f>
        <v>290000</v>
      </c>
      <c r="AE186" s="307">
        <f>VLOOKUP($U186,计算辅助页面!$Z$5:$AM$26,COLUMN()-20,0)</f>
        <v>406000</v>
      </c>
      <c r="AF186" s="307">
        <f>VLOOKUP($U186,计算辅助页面!$Z$5:$AM$26,COLUMN()-20,0)</f>
        <v>569000</v>
      </c>
      <c r="AG186" s="307" t="str">
        <f>VLOOKUP($U186,计算辅助页面!$Z$5:$AM$26,COLUMN()-20,0)</f>
        <v>×</v>
      </c>
      <c r="AH186" s="304">
        <f>VLOOKUP($U186,计算辅助页面!$Z$5:$AM$26,COLUMN()-20,0)</f>
        <v>7771800</v>
      </c>
      <c r="AI186" s="314">
        <v>60000</v>
      </c>
      <c r="AJ186" s="315">
        <f>VLOOKUP(D186&amp;E186,计算辅助页面!$V$5:$Y$18,2,0)</f>
        <v>6</v>
      </c>
      <c r="AK186" s="316">
        <f t="shared" si="644"/>
        <v>120000</v>
      </c>
      <c r="AL186" s="316">
        <f>VLOOKUP(D186&amp;E186,计算辅助页面!$V$5:$Y$18,3,0)</f>
        <v>5</v>
      </c>
      <c r="AM186" s="317">
        <f t="shared" si="645"/>
        <v>360000</v>
      </c>
      <c r="AN186" s="317">
        <f>VLOOKUP(D186&amp;E186,计算辅助页面!$V$5:$Y$18,4,0)</f>
        <v>3</v>
      </c>
      <c r="AO186" s="304">
        <f t="shared" si="646"/>
        <v>8160000</v>
      </c>
      <c r="AP186" s="318">
        <f t="shared" si="647"/>
        <v>15931800</v>
      </c>
      <c r="AQ186" s="288" t="s">
        <v>567</v>
      </c>
      <c r="AR186" s="289" t="str">
        <f t="shared" si="622"/>
        <v>812 SuperFast</v>
      </c>
      <c r="AS186" s="290" t="s">
        <v>912</v>
      </c>
      <c r="AT186" s="291" t="s">
        <v>642</v>
      </c>
      <c r="AU186" s="427" t="s">
        <v>703</v>
      </c>
      <c r="AV186" s="292">
        <v>28</v>
      </c>
      <c r="AW186" s="292">
        <v>368</v>
      </c>
      <c r="AY186" s="292">
        <v>484</v>
      </c>
      <c r="AZ186" s="292" t="s">
        <v>1405</v>
      </c>
      <c r="BA186" s="477">
        <v>142</v>
      </c>
      <c r="BB186" s="476">
        <v>1.6</v>
      </c>
      <c r="BC186" s="472">
        <v>0.87</v>
      </c>
      <c r="BD186" s="472">
        <v>1.98</v>
      </c>
      <c r="BE186" s="472">
        <v>1.64</v>
      </c>
      <c r="BF186" s="474">
        <f>BA186+O186</f>
        <v>3969</v>
      </c>
      <c r="BG186" s="476">
        <f t="shared" ref="BG186" si="740">BB186+P186</f>
        <v>355.20000000000005</v>
      </c>
      <c r="BH186" s="480">
        <f t="shared" ref="BH186" si="741">BC186+Q186</f>
        <v>82</v>
      </c>
      <c r="BI186" s="480">
        <f t="shared" ref="BI186" si="742">BD186+R186</f>
        <v>65.150000000000006</v>
      </c>
      <c r="BJ186" s="480">
        <f t="shared" ref="BJ186" si="743">BE186+S186</f>
        <v>75.97</v>
      </c>
      <c r="BK186" s="473">
        <f t="shared" si="630"/>
        <v>1.6000000000000227</v>
      </c>
      <c r="BL186" s="473">
        <f t="shared" si="631"/>
        <v>0.87000000000000455</v>
      </c>
      <c r="BM186" s="473">
        <f t="shared" si="632"/>
        <v>1.980000000000004</v>
      </c>
      <c r="BN186" s="473">
        <f t="shared" si="633"/>
        <v>1.6400000000000006</v>
      </c>
      <c r="BO186" s="483">
        <v>16</v>
      </c>
      <c r="BP186" s="293"/>
      <c r="BQ186" s="293"/>
      <c r="BR186" s="293"/>
      <c r="BS186" s="293">
        <v>1</v>
      </c>
      <c r="BT186" s="293"/>
      <c r="BU186" s="293"/>
      <c r="BV186" s="293"/>
      <c r="BW186" s="293"/>
      <c r="BX186" s="293"/>
      <c r="BY186" s="293"/>
      <c r="BZ186" s="293"/>
      <c r="CA186" s="293"/>
      <c r="CB186" s="293"/>
      <c r="CC186" s="293"/>
      <c r="CD186" s="293"/>
      <c r="CE186" s="293"/>
      <c r="CF186" s="293"/>
      <c r="CG186" s="293"/>
      <c r="CH186" s="293"/>
      <c r="CI186" s="293">
        <v>1</v>
      </c>
      <c r="CJ186" s="294" t="s">
        <v>1487</v>
      </c>
      <c r="CK186" s="294"/>
      <c r="CL186" s="294"/>
      <c r="CM186" s="294"/>
      <c r="CN186" s="294"/>
      <c r="CO186" s="295">
        <v>1</v>
      </c>
      <c r="CP186" s="295"/>
      <c r="CQ186" s="295"/>
      <c r="CR186" s="296">
        <v>340</v>
      </c>
      <c r="CS186" s="297">
        <v>73.900000000000006</v>
      </c>
      <c r="CT186" s="297">
        <v>46.64</v>
      </c>
      <c r="CU186" s="297">
        <v>60.62</v>
      </c>
      <c r="CV186" s="297">
        <f t="shared" si="727"/>
        <v>13.600000000000023</v>
      </c>
      <c r="CW186" s="297">
        <f t="shared" si="727"/>
        <v>7.2299999999999898</v>
      </c>
      <c r="CX186" s="297">
        <f t="shared" si="727"/>
        <v>16.53</v>
      </c>
      <c r="CY186" s="297">
        <f t="shared" si="727"/>
        <v>13.71</v>
      </c>
      <c r="CZ186" s="297">
        <f>SUM(CV186:CY186)</f>
        <v>51.070000000000014</v>
      </c>
      <c r="DA186" s="297">
        <f>0.32*(P186-CR186)+1.75*(Q186-CS186)+1.13*(R186-CT186)+1.28*(S186-CU186)</f>
        <v>53.232199999999992</v>
      </c>
      <c r="DB186" s="295" t="s">
        <v>1775</v>
      </c>
      <c r="DC186" s="295">
        <v>1</v>
      </c>
      <c r="DD186" s="295"/>
      <c r="DE186" s="295"/>
    </row>
    <row r="187" spans="1:109" ht="21" customHeight="1">
      <c r="A187" s="268">
        <v>185</v>
      </c>
      <c r="B187" s="319" t="s">
        <v>1488</v>
      </c>
      <c r="C187" s="301" t="s">
        <v>964</v>
      </c>
      <c r="D187" s="302" t="s">
        <v>8</v>
      </c>
      <c r="E187" s="303" t="s">
        <v>78</v>
      </c>
      <c r="F187" s="327"/>
      <c r="G187" s="328"/>
      <c r="H187" s="320" t="s">
        <v>448</v>
      </c>
      <c r="I187" s="320">
        <v>28</v>
      </c>
      <c r="J187" s="320">
        <v>32</v>
      </c>
      <c r="K187" s="320">
        <v>44</v>
      </c>
      <c r="L187" s="320">
        <v>83</v>
      </c>
      <c r="M187" s="306" t="s">
        <v>59</v>
      </c>
      <c r="N187" s="307">
        <f t="shared" si="643"/>
        <v>187</v>
      </c>
      <c r="O187" s="321">
        <v>3846</v>
      </c>
      <c r="P187" s="322">
        <v>349.8</v>
      </c>
      <c r="Q187" s="323">
        <v>82.43</v>
      </c>
      <c r="R187" s="323">
        <v>79.319999999999993</v>
      </c>
      <c r="S187" s="323">
        <v>65.28</v>
      </c>
      <c r="T187" s="323"/>
      <c r="U187" s="311">
        <v>9550</v>
      </c>
      <c r="V187" s="312">
        <f>VLOOKUP($U187,计算辅助页面!$Z$5:$AM$26,COLUMN()-20,0)</f>
        <v>15600</v>
      </c>
      <c r="W187" s="312">
        <f>VLOOKUP($U187,计算辅助页面!$Z$5:$AM$26,COLUMN()-20,0)</f>
        <v>24900</v>
      </c>
      <c r="X187" s="307">
        <f>VLOOKUP($U187,计算辅助页面!$Z$5:$AM$26,COLUMN()-20,0)</f>
        <v>37400</v>
      </c>
      <c r="Y187" s="307">
        <f>VLOOKUP($U187,计算辅助页面!$Z$5:$AM$26,COLUMN()-20,0)</f>
        <v>54000</v>
      </c>
      <c r="Z187" s="313">
        <f>VLOOKUP($U187,计算辅助页面!$Z$5:$AM$26,COLUMN()-20,0)</f>
        <v>75500</v>
      </c>
      <c r="AA187" s="307">
        <f>VLOOKUP($U187,计算辅助页面!$Z$5:$AM$26,COLUMN()-20,0)</f>
        <v>105500</v>
      </c>
      <c r="AB187" s="307">
        <f>VLOOKUP($U187,计算辅助页面!$Z$5:$AM$26,COLUMN()-20,0)</f>
        <v>148000</v>
      </c>
      <c r="AC187" s="307">
        <f>VLOOKUP($U187,计算辅助页面!$Z$5:$AM$26,COLUMN()-20,0)</f>
        <v>207500</v>
      </c>
      <c r="AD187" s="307">
        <f>VLOOKUP($U187,计算辅助页面!$Z$5:$AM$26,COLUMN()-20,0)</f>
        <v>290000</v>
      </c>
      <c r="AE187" s="307">
        <f>VLOOKUP($U187,计算辅助页面!$Z$5:$AM$26,COLUMN()-20,0)</f>
        <v>406000</v>
      </c>
      <c r="AF187" s="307">
        <f>VLOOKUP($U187,计算辅助页面!$Z$5:$AM$26,COLUMN()-20,0)</f>
        <v>569000</v>
      </c>
      <c r="AG187" s="307" t="str">
        <f>VLOOKUP($U187,计算辅助页面!$Z$5:$AM$26,COLUMN()-20,0)</f>
        <v>×</v>
      </c>
      <c r="AH187" s="304">
        <f>VLOOKUP($U187,计算辅助页面!$Z$5:$AM$26,COLUMN()-20,0)</f>
        <v>7771800</v>
      </c>
      <c r="AI187" s="314">
        <v>60000</v>
      </c>
      <c r="AJ187" s="315">
        <f>VLOOKUP(D187&amp;E187,计算辅助页面!$V$5:$Y$18,2,0)</f>
        <v>6</v>
      </c>
      <c r="AK187" s="316">
        <f t="shared" si="644"/>
        <v>120000</v>
      </c>
      <c r="AL187" s="316">
        <f>VLOOKUP(D187&amp;E187,计算辅助页面!$V$5:$Y$18,3,0)</f>
        <v>5</v>
      </c>
      <c r="AM187" s="317">
        <f t="shared" si="645"/>
        <v>360000</v>
      </c>
      <c r="AN187" s="317">
        <f>VLOOKUP(D187&amp;E187,计算辅助页面!$V$5:$Y$18,4,0)</f>
        <v>3</v>
      </c>
      <c r="AO187" s="304">
        <f t="shared" si="646"/>
        <v>8160000</v>
      </c>
      <c r="AP187" s="318">
        <f t="shared" si="647"/>
        <v>15931800</v>
      </c>
      <c r="AQ187" s="288" t="s">
        <v>1004</v>
      </c>
      <c r="AR187" s="289" t="str">
        <f t="shared" si="622"/>
        <v>Mclaren Senna GTR™🔑</v>
      </c>
      <c r="AS187" s="290" t="s">
        <v>1030</v>
      </c>
      <c r="AT187" s="291" t="s">
        <v>1027</v>
      </c>
      <c r="AU187" s="427" t="s">
        <v>703</v>
      </c>
      <c r="AW187" s="292">
        <v>364</v>
      </c>
      <c r="AY187" s="292">
        <v>477</v>
      </c>
      <c r="AZ187" s="292" t="s">
        <v>1065</v>
      </c>
      <c r="BK187" s="473" t="str">
        <f t="shared" si="630"/>
        <v/>
      </c>
      <c r="BL187" s="473" t="str">
        <f t="shared" si="631"/>
        <v/>
      </c>
      <c r="BM187" s="473" t="str">
        <f t="shared" si="632"/>
        <v/>
      </c>
      <c r="BN187" s="473" t="str">
        <f t="shared" si="633"/>
        <v/>
      </c>
      <c r="BP187" s="293"/>
      <c r="BQ187" s="293"/>
      <c r="BR187" s="293"/>
      <c r="BS187" s="293"/>
      <c r="BT187" s="293"/>
      <c r="BU187" s="293"/>
      <c r="BV187" s="293"/>
      <c r="BW187" s="293"/>
      <c r="BX187" s="293"/>
      <c r="BY187" s="293"/>
      <c r="BZ187" s="293"/>
      <c r="CA187" s="293">
        <v>1</v>
      </c>
      <c r="CB187" s="293"/>
      <c r="CC187" s="293">
        <v>1</v>
      </c>
      <c r="CD187" s="293"/>
      <c r="CE187" s="293"/>
      <c r="CF187" s="293"/>
      <c r="CG187" s="293"/>
      <c r="CH187" s="293"/>
      <c r="CI187" s="293"/>
      <c r="CJ187" s="294" t="s">
        <v>1489</v>
      </c>
      <c r="CK187" s="294"/>
      <c r="CL187" s="294"/>
      <c r="CM187" s="294"/>
      <c r="CN187" s="294"/>
      <c r="CO187" s="295"/>
      <c r="CP187" s="295"/>
      <c r="CQ187" s="295"/>
      <c r="CR187" s="296">
        <v>335</v>
      </c>
      <c r="CS187" s="297">
        <v>74.8</v>
      </c>
      <c r="CT187" s="297">
        <v>57.64</v>
      </c>
      <c r="CU187" s="297">
        <v>49.12</v>
      </c>
      <c r="CV187" s="297">
        <v>6.72</v>
      </c>
      <c r="CW187" s="297"/>
      <c r="CX187" s="297"/>
      <c r="CY187" s="297"/>
      <c r="CZ187" s="297"/>
      <c r="DA187" s="297"/>
      <c r="DB187" s="295"/>
      <c r="DC187" s="295"/>
      <c r="DD187" s="295"/>
      <c r="DE187" s="295"/>
    </row>
    <row r="188" spans="1:109" ht="21" customHeight="1" thickBot="1">
      <c r="A188" s="299">
        <v>186</v>
      </c>
      <c r="B188" s="319" t="s">
        <v>396</v>
      </c>
      <c r="C188" s="301" t="s">
        <v>774</v>
      </c>
      <c r="D188" s="302" t="s">
        <v>8</v>
      </c>
      <c r="E188" s="303" t="s">
        <v>78</v>
      </c>
      <c r="F188" s="304">
        <f>9-LEN(E188)-LEN(SUBSTITUTE(E188,"★",""))</f>
        <v>4</v>
      </c>
      <c r="G188" s="305" t="s">
        <v>71</v>
      </c>
      <c r="H188" s="306">
        <v>50</v>
      </c>
      <c r="I188" s="306">
        <v>23</v>
      </c>
      <c r="J188" s="306">
        <v>27</v>
      </c>
      <c r="K188" s="306">
        <v>36</v>
      </c>
      <c r="L188" s="306">
        <v>51</v>
      </c>
      <c r="M188" s="306" t="s">
        <v>59</v>
      </c>
      <c r="N188" s="307">
        <f t="shared" si="643"/>
        <v>187</v>
      </c>
      <c r="O188" s="321">
        <v>3876</v>
      </c>
      <c r="P188" s="322">
        <v>355.4</v>
      </c>
      <c r="Q188" s="323">
        <v>82.03</v>
      </c>
      <c r="R188" s="323">
        <v>60.09</v>
      </c>
      <c r="S188" s="323">
        <v>76.33</v>
      </c>
      <c r="T188" s="323">
        <v>8.8000000000000007</v>
      </c>
      <c r="U188" s="311">
        <v>9550</v>
      </c>
      <c r="V188" s="312">
        <f>VLOOKUP($U188,计算辅助页面!$Z$5:$AM$26,COLUMN()-20,0)</f>
        <v>15600</v>
      </c>
      <c r="W188" s="312">
        <f>VLOOKUP($U188,计算辅助页面!$Z$5:$AM$26,COLUMN()-20,0)</f>
        <v>24900</v>
      </c>
      <c r="X188" s="307">
        <f>VLOOKUP($U188,计算辅助页面!$Z$5:$AM$26,COLUMN()-20,0)</f>
        <v>37400</v>
      </c>
      <c r="Y188" s="307">
        <f>VLOOKUP($U188,计算辅助页面!$Z$5:$AM$26,COLUMN()-20,0)</f>
        <v>54000</v>
      </c>
      <c r="Z188" s="313">
        <f>VLOOKUP($U188,计算辅助页面!$Z$5:$AM$26,COLUMN()-20,0)</f>
        <v>75500</v>
      </c>
      <c r="AA188" s="307">
        <f>VLOOKUP($U188,计算辅助页面!$Z$5:$AM$26,COLUMN()-20,0)</f>
        <v>105500</v>
      </c>
      <c r="AB188" s="307">
        <f>VLOOKUP($U188,计算辅助页面!$Z$5:$AM$26,COLUMN()-20,0)</f>
        <v>148000</v>
      </c>
      <c r="AC188" s="307">
        <f>VLOOKUP($U188,计算辅助页面!$Z$5:$AM$26,COLUMN()-20,0)</f>
        <v>207500</v>
      </c>
      <c r="AD188" s="307">
        <f>VLOOKUP($U188,计算辅助页面!$Z$5:$AM$26,COLUMN()-20,0)</f>
        <v>290000</v>
      </c>
      <c r="AE188" s="307">
        <f>VLOOKUP($U188,计算辅助页面!$Z$5:$AM$26,COLUMN()-20,0)</f>
        <v>406000</v>
      </c>
      <c r="AF188" s="307">
        <f>VLOOKUP($U188,计算辅助页面!$Z$5:$AM$26,COLUMN()-20,0)</f>
        <v>569000</v>
      </c>
      <c r="AG188" s="307" t="str">
        <f>VLOOKUP($U188,计算辅助页面!$Z$5:$AM$26,COLUMN()-20,0)</f>
        <v>×</v>
      </c>
      <c r="AH188" s="304">
        <f>VLOOKUP($U188,计算辅助页面!$Z$5:$AM$26,COLUMN()-20,0)</f>
        <v>7771800</v>
      </c>
      <c r="AI188" s="314">
        <v>60000</v>
      </c>
      <c r="AJ188" s="315">
        <f>VLOOKUP(D188&amp;E188,计算辅助页面!$V$5:$Y$18,2,0)</f>
        <v>6</v>
      </c>
      <c r="AK188" s="316">
        <f t="shared" ref="AK188:AK229" si="744">IF(AI188,2*AI188,"")</f>
        <v>120000</v>
      </c>
      <c r="AL188" s="316">
        <f>VLOOKUP(D188&amp;E188,计算辅助页面!$V$5:$Y$18,3,0)</f>
        <v>5</v>
      </c>
      <c r="AM188" s="317">
        <f t="shared" ref="AM188:AM229" si="745">IF(AN188="×",AN188,IF(AI188,6*AI188,""))</f>
        <v>360000</v>
      </c>
      <c r="AN188" s="317">
        <f>VLOOKUP(D188&amp;E188,计算辅助页面!$V$5:$Y$18,4,0)</f>
        <v>3</v>
      </c>
      <c r="AO188" s="304">
        <f t="shared" ref="AO188:AO229" si="746">IF(AI188,IF(AN188="×",4*(AI188*AJ188+AK188*AL188),4*(AI188*AJ188+AK188*AL188+AM188*AN188)),"")</f>
        <v>8160000</v>
      </c>
      <c r="AP188" s="318">
        <f t="shared" ref="AP188:AP252" si="747">IF(AND(AH188,AO188),AO188+AH188,"")</f>
        <v>15931800</v>
      </c>
      <c r="AQ188" s="288" t="s">
        <v>867</v>
      </c>
      <c r="AR188" s="289" t="str">
        <f t="shared" si="622"/>
        <v>ZR1</v>
      </c>
      <c r="AS188" s="290" t="s">
        <v>917</v>
      </c>
      <c r="AT188" s="291" t="s">
        <v>644</v>
      </c>
      <c r="AU188" s="427" t="s">
        <v>703</v>
      </c>
      <c r="AW188" s="292">
        <v>370</v>
      </c>
      <c r="AY188" s="292">
        <v>487</v>
      </c>
      <c r="AZ188" s="292" t="s">
        <v>1466</v>
      </c>
      <c r="BA188" s="477">
        <v>144</v>
      </c>
      <c r="BB188" s="476">
        <v>1.7</v>
      </c>
      <c r="BC188" s="472">
        <v>0.87</v>
      </c>
      <c r="BD188" s="472">
        <v>1.42</v>
      </c>
      <c r="BE188" s="472">
        <v>1.99</v>
      </c>
      <c r="BF188" s="474">
        <f>BA188+O188</f>
        <v>4020</v>
      </c>
      <c r="BG188" s="476">
        <f t="shared" ref="BG188" si="748">BB188+P188</f>
        <v>357.09999999999997</v>
      </c>
      <c r="BH188" s="480">
        <f t="shared" ref="BH188" si="749">BC188+Q188</f>
        <v>82.9</v>
      </c>
      <c r="BI188" s="480">
        <f t="shared" ref="BI188" si="750">BD188+R188</f>
        <v>61.510000000000005</v>
      </c>
      <c r="BJ188" s="480">
        <f t="shared" ref="BJ188" si="751">BE188+S188</f>
        <v>78.319999999999993</v>
      </c>
      <c r="BK188" s="473">
        <f t="shared" si="630"/>
        <v>1.6999999999999886</v>
      </c>
      <c r="BL188" s="473">
        <f t="shared" si="631"/>
        <v>0.87000000000000455</v>
      </c>
      <c r="BM188" s="473">
        <f t="shared" si="632"/>
        <v>1.4200000000000017</v>
      </c>
      <c r="BN188" s="473">
        <f t="shared" si="633"/>
        <v>1.9899999999999949</v>
      </c>
      <c r="BO188" s="483">
        <v>4</v>
      </c>
      <c r="BP188" s="293"/>
      <c r="BQ188" s="293"/>
      <c r="BR188" s="293"/>
      <c r="BS188" s="293"/>
      <c r="BT188" s="293"/>
      <c r="BU188" s="293"/>
      <c r="BV188" s="293"/>
      <c r="BW188" s="293"/>
      <c r="BX188" s="293">
        <v>1</v>
      </c>
      <c r="BY188" s="293"/>
      <c r="BZ188" s="293"/>
      <c r="CA188" s="293"/>
      <c r="CB188" s="293"/>
      <c r="CC188" s="293"/>
      <c r="CD188" s="293"/>
      <c r="CE188" s="293"/>
      <c r="CF188" s="293"/>
      <c r="CG188" s="293"/>
      <c r="CH188" s="293"/>
      <c r="CI188" s="293"/>
      <c r="CJ188" s="294" t="s">
        <v>1416</v>
      </c>
      <c r="CK188" s="294"/>
      <c r="CL188" s="294"/>
      <c r="CM188" s="294"/>
      <c r="CN188" s="294"/>
      <c r="CO188" s="295"/>
      <c r="CP188" s="295"/>
      <c r="CQ188" s="295"/>
      <c r="CR188" s="296">
        <v>341</v>
      </c>
      <c r="CS188" s="297">
        <v>74.8</v>
      </c>
      <c r="CT188" s="297">
        <v>48.24</v>
      </c>
      <c r="CU188" s="297">
        <v>59.75</v>
      </c>
      <c r="CV188" s="297">
        <f t="shared" ref="CV188:CY191" si="752">P188-CR188</f>
        <v>14.399999999999977</v>
      </c>
      <c r="CW188" s="297">
        <f t="shared" si="752"/>
        <v>7.230000000000004</v>
      </c>
      <c r="CX188" s="297">
        <f t="shared" si="752"/>
        <v>11.850000000000001</v>
      </c>
      <c r="CY188" s="297">
        <f t="shared" si="752"/>
        <v>16.579999999999998</v>
      </c>
      <c r="CZ188" s="297">
        <f>SUM(CV188:CY188)</f>
        <v>50.059999999999981</v>
      </c>
      <c r="DA188" s="297">
        <f>0.32*(P188-CR188)+1.75*(Q188-CS188)+1.13*(R188-CT188)+1.28*(S188-CU188)</f>
        <v>51.873400000000004</v>
      </c>
      <c r="DB188" s="295" t="s">
        <v>1777</v>
      </c>
      <c r="DC188" s="295">
        <v>4</v>
      </c>
      <c r="DD188" s="295"/>
      <c r="DE188" s="295"/>
    </row>
    <row r="189" spans="1:109" ht="21" customHeight="1">
      <c r="A189" s="268">
        <v>187</v>
      </c>
      <c r="B189" s="319" t="s">
        <v>588</v>
      </c>
      <c r="C189" s="301" t="s">
        <v>775</v>
      </c>
      <c r="D189" s="302" t="s">
        <v>8</v>
      </c>
      <c r="E189" s="303" t="s">
        <v>78</v>
      </c>
      <c r="F189" s="304">
        <f>9-LEN(E189)-LEN(SUBSTITUTE(E189,"★",""))</f>
        <v>4</v>
      </c>
      <c r="G189" s="305" t="s">
        <v>71</v>
      </c>
      <c r="H189" s="306">
        <v>50</v>
      </c>
      <c r="I189" s="306">
        <v>23</v>
      </c>
      <c r="J189" s="306">
        <v>27</v>
      </c>
      <c r="K189" s="306">
        <v>36</v>
      </c>
      <c r="L189" s="306">
        <v>51</v>
      </c>
      <c r="M189" s="306" t="s">
        <v>59</v>
      </c>
      <c r="N189" s="307">
        <f t="shared" si="643"/>
        <v>187</v>
      </c>
      <c r="O189" s="321">
        <v>3898</v>
      </c>
      <c r="P189" s="322">
        <v>369.2</v>
      </c>
      <c r="Q189" s="323">
        <v>75.540000000000006</v>
      </c>
      <c r="R189" s="323">
        <v>73.17</v>
      </c>
      <c r="S189" s="323">
        <v>74.12</v>
      </c>
      <c r="T189" s="323">
        <v>7.87</v>
      </c>
      <c r="U189" s="311">
        <v>9550</v>
      </c>
      <c r="V189" s="312">
        <f>VLOOKUP($U189,计算辅助页面!$Z$5:$AM$26,COLUMN()-20,0)</f>
        <v>15600</v>
      </c>
      <c r="W189" s="312">
        <f>VLOOKUP($U189,计算辅助页面!$Z$5:$AM$26,COLUMN()-20,0)</f>
        <v>24900</v>
      </c>
      <c r="X189" s="307">
        <f>VLOOKUP($U189,计算辅助页面!$Z$5:$AM$26,COLUMN()-20,0)</f>
        <v>37400</v>
      </c>
      <c r="Y189" s="307">
        <f>VLOOKUP($U189,计算辅助页面!$Z$5:$AM$26,COLUMN()-20,0)</f>
        <v>54000</v>
      </c>
      <c r="Z189" s="313">
        <f>VLOOKUP($U189,计算辅助页面!$Z$5:$AM$26,COLUMN()-20,0)</f>
        <v>75500</v>
      </c>
      <c r="AA189" s="307">
        <f>VLOOKUP($U189,计算辅助页面!$Z$5:$AM$26,COLUMN()-20,0)</f>
        <v>105500</v>
      </c>
      <c r="AB189" s="307">
        <f>VLOOKUP($U189,计算辅助页面!$Z$5:$AM$26,COLUMN()-20,0)</f>
        <v>148000</v>
      </c>
      <c r="AC189" s="307">
        <f>VLOOKUP($U189,计算辅助页面!$Z$5:$AM$26,COLUMN()-20,0)</f>
        <v>207500</v>
      </c>
      <c r="AD189" s="307">
        <f>VLOOKUP($U189,计算辅助页面!$Z$5:$AM$26,COLUMN()-20,0)</f>
        <v>290000</v>
      </c>
      <c r="AE189" s="307">
        <f>VLOOKUP($U189,计算辅助页面!$Z$5:$AM$26,COLUMN()-20,0)</f>
        <v>406000</v>
      </c>
      <c r="AF189" s="307">
        <f>VLOOKUP($U189,计算辅助页面!$Z$5:$AM$26,COLUMN()-20,0)</f>
        <v>569000</v>
      </c>
      <c r="AG189" s="307" t="str">
        <f>VLOOKUP($U189,计算辅助页面!$Z$5:$AM$26,COLUMN()-20,0)</f>
        <v>×</v>
      </c>
      <c r="AH189" s="304">
        <f>VLOOKUP($U189,计算辅助页面!$Z$5:$AM$26,COLUMN()-20,0)</f>
        <v>7771800</v>
      </c>
      <c r="AI189" s="314">
        <v>60000</v>
      </c>
      <c r="AJ189" s="315">
        <f>VLOOKUP(D189&amp;E189,计算辅助页面!$V$5:$Y$18,2,0)</f>
        <v>6</v>
      </c>
      <c r="AK189" s="316">
        <f t="shared" si="744"/>
        <v>120000</v>
      </c>
      <c r="AL189" s="316">
        <f>VLOOKUP(D189&amp;E189,计算辅助页面!$V$5:$Y$18,3,0)</f>
        <v>5</v>
      </c>
      <c r="AM189" s="317">
        <f t="shared" si="745"/>
        <v>360000</v>
      </c>
      <c r="AN189" s="317">
        <f>VLOOKUP(D189&amp;E189,计算辅助页面!$V$5:$Y$18,4,0)</f>
        <v>3</v>
      </c>
      <c r="AO189" s="304">
        <f t="shared" si="746"/>
        <v>8160000</v>
      </c>
      <c r="AP189" s="318">
        <f t="shared" si="747"/>
        <v>15931800</v>
      </c>
      <c r="AQ189" s="288" t="s">
        <v>592</v>
      </c>
      <c r="AR189" s="289" t="str">
        <f t="shared" ref="AR189:AR232" si="753">TRIM(RIGHT(B189,LEN(B189)-LEN(AQ189)-1))</f>
        <v>C-X75</v>
      </c>
      <c r="AS189" s="290" t="s">
        <v>916</v>
      </c>
      <c r="AT189" s="291" t="s">
        <v>689</v>
      </c>
      <c r="AU189" s="427" t="s">
        <v>703</v>
      </c>
      <c r="AV189" s="292">
        <v>50</v>
      </c>
      <c r="AW189" s="292">
        <v>383</v>
      </c>
      <c r="AY189" s="292">
        <v>510</v>
      </c>
      <c r="AZ189" s="292" t="s">
        <v>1284</v>
      </c>
      <c r="BA189" s="477">
        <v>145</v>
      </c>
      <c r="BB189" s="476">
        <v>1.8</v>
      </c>
      <c r="BC189" s="472">
        <v>1.06</v>
      </c>
      <c r="BD189" s="472">
        <v>1.91</v>
      </c>
      <c r="BE189" s="472">
        <v>2.02</v>
      </c>
      <c r="BF189" s="474">
        <f>BA189+O189</f>
        <v>4043</v>
      </c>
      <c r="BG189" s="476">
        <f t="shared" ref="BG189:BG191" si="754">BB189+P189</f>
        <v>371</v>
      </c>
      <c r="BH189" s="480">
        <f t="shared" ref="BH189:BH191" si="755">BC189+Q189</f>
        <v>76.600000000000009</v>
      </c>
      <c r="BI189" s="480">
        <f t="shared" ref="BI189:BI191" si="756">BD189+R189</f>
        <v>75.08</v>
      </c>
      <c r="BJ189" s="480">
        <f t="shared" ref="BJ189:BJ191" si="757">BE189+S189</f>
        <v>76.14</v>
      </c>
      <c r="BK189" s="473">
        <f t="shared" si="630"/>
        <v>1.8000000000000114</v>
      </c>
      <c r="BL189" s="473">
        <f t="shared" si="631"/>
        <v>1.0600000000000023</v>
      </c>
      <c r="BM189" s="473">
        <f t="shared" si="632"/>
        <v>1.9099999999999966</v>
      </c>
      <c r="BN189" s="473">
        <f t="shared" si="633"/>
        <v>2.019999999999996</v>
      </c>
      <c r="BO189" s="483">
        <v>7</v>
      </c>
      <c r="BP189" s="293"/>
      <c r="BQ189" s="293"/>
      <c r="BR189" s="293"/>
      <c r="BS189" s="293"/>
      <c r="BT189" s="293"/>
      <c r="BU189" s="293"/>
      <c r="BV189" s="293"/>
      <c r="BW189" s="293">
        <v>1</v>
      </c>
      <c r="BX189" s="293"/>
      <c r="BY189" s="293"/>
      <c r="BZ189" s="293"/>
      <c r="CA189" s="293"/>
      <c r="CB189" s="293"/>
      <c r="CC189" s="293"/>
      <c r="CD189" s="293"/>
      <c r="CE189" s="293"/>
      <c r="CF189" s="293"/>
      <c r="CG189" s="293"/>
      <c r="CH189" s="293"/>
      <c r="CI189" s="293"/>
      <c r="CJ189" s="294" t="s">
        <v>775</v>
      </c>
      <c r="CK189" s="294"/>
      <c r="CL189" s="294"/>
      <c r="CM189" s="294"/>
      <c r="CN189" s="294"/>
      <c r="CO189" s="295"/>
      <c r="CP189" s="295"/>
      <c r="CQ189" s="295"/>
      <c r="CR189" s="296">
        <v>354</v>
      </c>
      <c r="CS189" s="297">
        <v>66.7</v>
      </c>
      <c r="CT189" s="297">
        <v>57.27</v>
      </c>
      <c r="CU189" s="297">
        <v>57.27</v>
      </c>
      <c r="CV189" s="297">
        <f t="shared" si="752"/>
        <v>15.199999999999989</v>
      </c>
      <c r="CW189" s="297">
        <f t="shared" si="752"/>
        <v>8.8400000000000034</v>
      </c>
      <c r="CX189" s="297">
        <f t="shared" si="752"/>
        <v>15.899999999999999</v>
      </c>
      <c r="CY189" s="297">
        <f t="shared" si="752"/>
        <v>16.850000000000001</v>
      </c>
      <c r="CZ189" s="297">
        <f>SUM(CV189:CY189)</f>
        <v>56.789999999999992</v>
      </c>
      <c r="DA189" s="297">
        <f>0.32*(P189-CR189)+1.75*(Q189-CS189)+1.13*(R189-CT189)+1.28*(S189-CU189)</f>
        <v>59.869</v>
      </c>
      <c r="DB189" s="295" t="s">
        <v>1777</v>
      </c>
      <c r="DC189" s="295">
        <v>4</v>
      </c>
      <c r="DD189" s="295"/>
      <c r="DE189" s="295"/>
    </row>
    <row r="190" spans="1:109" ht="21" customHeight="1" thickBot="1">
      <c r="A190" s="299">
        <v>188</v>
      </c>
      <c r="B190" s="319" t="s">
        <v>1938</v>
      </c>
      <c r="C190" s="301" t="s">
        <v>1939</v>
      </c>
      <c r="D190" s="302" t="s">
        <v>8</v>
      </c>
      <c r="E190" s="303" t="s">
        <v>78</v>
      </c>
      <c r="F190" s="327"/>
      <c r="G190" s="328"/>
      <c r="H190" s="320">
        <v>30</v>
      </c>
      <c r="I190" s="320">
        <v>35</v>
      </c>
      <c r="J190" s="320">
        <v>40</v>
      </c>
      <c r="K190" s="320">
        <v>45</v>
      </c>
      <c r="L190" s="320">
        <v>55</v>
      </c>
      <c r="M190" s="306" t="s">
        <v>59</v>
      </c>
      <c r="N190" s="307">
        <f t="shared" si="643"/>
        <v>205</v>
      </c>
      <c r="O190" s="321">
        <v>3920</v>
      </c>
      <c r="P190" s="322">
        <v>372.3</v>
      </c>
      <c r="Q190" s="323">
        <v>81.040000000000006</v>
      </c>
      <c r="R190" s="323">
        <v>65.739999999999995</v>
      </c>
      <c r="S190" s="323">
        <v>59.77</v>
      </c>
      <c r="T190" s="323"/>
      <c r="U190" s="311">
        <v>9550</v>
      </c>
      <c r="V190" s="312">
        <f>VLOOKUP($U190,计算辅助页面!$Z$5:$AM$26,COLUMN()-20,0)</f>
        <v>15600</v>
      </c>
      <c r="W190" s="312">
        <f>VLOOKUP($U190,计算辅助页面!$Z$5:$AM$26,COLUMN()-20,0)</f>
        <v>24900</v>
      </c>
      <c r="X190" s="307">
        <f>VLOOKUP($U190,计算辅助页面!$Z$5:$AM$26,COLUMN()-20,0)</f>
        <v>37400</v>
      </c>
      <c r="Y190" s="307">
        <f>VLOOKUP($U190,计算辅助页面!$Z$5:$AM$26,COLUMN()-20,0)</f>
        <v>54000</v>
      </c>
      <c r="Z190" s="313">
        <f>VLOOKUP($U190,计算辅助页面!$Z$5:$AM$26,COLUMN()-20,0)</f>
        <v>75500</v>
      </c>
      <c r="AA190" s="307">
        <f>VLOOKUP($U190,计算辅助页面!$Z$5:$AM$26,COLUMN()-20,0)</f>
        <v>105500</v>
      </c>
      <c r="AB190" s="307">
        <f>VLOOKUP($U190,计算辅助页面!$Z$5:$AM$26,COLUMN()-20,0)</f>
        <v>148000</v>
      </c>
      <c r="AC190" s="307">
        <f>VLOOKUP($U190,计算辅助页面!$Z$5:$AM$26,COLUMN()-20,0)</f>
        <v>207500</v>
      </c>
      <c r="AD190" s="307">
        <f>VLOOKUP($U190,计算辅助页面!$Z$5:$AM$26,COLUMN()-20,0)</f>
        <v>290000</v>
      </c>
      <c r="AE190" s="307">
        <f>VLOOKUP($U190,计算辅助页面!$Z$5:$AM$26,COLUMN()-20,0)</f>
        <v>406000</v>
      </c>
      <c r="AF190" s="307">
        <f>VLOOKUP($U190,计算辅助页面!$Z$5:$AM$26,COLUMN()-20,0)</f>
        <v>569000</v>
      </c>
      <c r="AG190" s="307" t="str">
        <f>VLOOKUP($U190,计算辅助页面!$Z$5:$AM$26,COLUMN()-20,0)</f>
        <v>×</v>
      </c>
      <c r="AH190" s="304">
        <f>VLOOKUP($U190,计算辅助页面!$Z$5:$AM$26,COLUMN()-20,0)</f>
        <v>7771800</v>
      </c>
      <c r="AI190" s="314">
        <v>60000</v>
      </c>
      <c r="AJ190" s="315">
        <f>VLOOKUP(D190&amp;E190,计算辅助页面!$V$5:$Y$18,2,0)</f>
        <v>6</v>
      </c>
      <c r="AK190" s="316">
        <f t="shared" ref="AK190" si="758">IF(AI190,2*AI190,"")</f>
        <v>120000</v>
      </c>
      <c r="AL190" s="316">
        <f>VLOOKUP(D190&amp;E190,计算辅助页面!$V$5:$Y$18,3,0)</f>
        <v>5</v>
      </c>
      <c r="AM190" s="317">
        <f t="shared" ref="AM190" si="759">IF(AN190="×",AN190,IF(AI190,6*AI190,""))</f>
        <v>360000</v>
      </c>
      <c r="AN190" s="317">
        <f>VLOOKUP(D190&amp;E190,计算辅助页面!$V$5:$Y$18,4,0)</f>
        <v>3</v>
      </c>
      <c r="AO190" s="304">
        <f t="shared" ref="AO190" si="760">IF(AI190,IF(AN190="×",4*(AI190*AJ190+AK190*AL190),4*(AI190*AJ190+AK190*AL190+AM190*AN190)),"")</f>
        <v>8160000</v>
      </c>
      <c r="AP190" s="318">
        <f t="shared" ref="AP190" si="761">IF(AND(AH190,AO190),AO190+AH190,"")</f>
        <v>15931800</v>
      </c>
      <c r="AQ190" s="288" t="s">
        <v>1004</v>
      </c>
      <c r="AR190" s="289" t="str">
        <f t="shared" si="753"/>
        <v>Aston Martin Valkyrie</v>
      </c>
      <c r="AS190" s="290" t="s">
        <v>1925</v>
      </c>
      <c r="AT190" s="291" t="s">
        <v>1940</v>
      </c>
      <c r="AU190" s="427" t="s">
        <v>703</v>
      </c>
      <c r="AZ190" s="292" t="s">
        <v>1949</v>
      </c>
      <c r="BA190" s="477">
        <f>BF190-O190</f>
        <v>151</v>
      </c>
      <c r="BB190" s="476">
        <f>BK190</f>
        <v>1.5</v>
      </c>
      <c r="BC190" s="472">
        <f t="shared" ref="BC190" si="762">BL190</f>
        <v>0.95999999999999375</v>
      </c>
      <c r="BD190" s="472">
        <f t="shared" ref="BD190" si="763">BM190</f>
        <v>1.8599999999999994</v>
      </c>
      <c r="BE190" s="472">
        <f t="shared" ref="BE190" si="764">BN190</f>
        <v>1.9499999999999957</v>
      </c>
      <c r="BF190" s="474">
        <v>4071</v>
      </c>
      <c r="BG190" s="476">
        <v>373.8</v>
      </c>
      <c r="BH190" s="480">
        <v>82</v>
      </c>
      <c r="BI190" s="480">
        <v>67.599999999999994</v>
      </c>
      <c r="BJ190" s="480">
        <v>61.72</v>
      </c>
      <c r="BK190" s="473">
        <f t="shared" ref="BK190" si="765">IF(BG190="", "", BG190-P190)</f>
        <v>1.5</v>
      </c>
      <c r="BL190" s="473">
        <f t="shared" ref="BL190" si="766">IF(BH190="", "", BH190-Q190)</f>
        <v>0.95999999999999375</v>
      </c>
      <c r="BM190" s="473">
        <f t="shared" ref="BM190" si="767">IF(BI190="", "", BI190-R190)</f>
        <v>1.8599999999999994</v>
      </c>
      <c r="BN190" s="473">
        <f t="shared" ref="BN190" si="768">IF(BJ190="", "", BJ190-S190)</f>
        <v>1.9499999999999957</v>
      </c>
      <c r="BP190" s="293"/>
      <c r="BQ190" s="293"/>
      <c r="BR190" s="293"/>
      <c r="BS190" s="293"/>
      <c r="BT190" s="293"/>
      <c r="BU190" s="293"/>
      <c r="BV190" s="293"/>
      <c r="BW190" s="293"/>
      <c r="BX190" s="293"/>
      <c r="BY190" s="293"/>
      <c r="BZ190" s="293"/>
      <c r="CA190" s="293"/>
      <c r="CB190" s="293"/>
      <c r="CC190" s="293"/>
      <c r="CD190" s="293"/>
      <c r="CE190" s="293"/>
      <c r="CF190" s="293"/>
      <c r="CG190" s="293"/>
      <c r="CH190" s="293"/>
      <c r="CI190" s="293"/>
      <c r="CJ190" s="294" t="s">
        <v>1944</v>
      </c>
      <c r="CK190" s="294"/>
      <c r="CL190" s="294"/>
      <c r="CM190" s="294"/>
      <c r="CN190" s="294"/>
      <c r="CO190" s="295"/>
      <c r="CP190" s="295"/>
      <c r="CQ190" s="295"/>
      <c r="CR190" s="296"/>
      <c r="CS190" s="297"/>
      <c r="CT190" s="297"/>
      <c r="CU190" s="297"/>
      <c r="CV190" s="297"/>
      <c r="CW190" s="297"/>
      <c r="CX190" s="297"/>
      <c r="CY190" s="297"/>
      <c r="CZ190" s="297"/>
      <c r="DA190" s="297"/>
      <c r="DB190" s="295"/>
      <c r="DC190" s="295"/>
      <c r="DD190" s="295"/>
      <c r="DE190" s="295"/>
    </row>
    <row r="191" spans="1:109" ht="21" customHeight="1">
      <c r="A191" s="268">
        <v>189</v>
      </c>
      <c r="B191" s="300" t="s">
        <v>127</v>
      </c>
      <c r="C191" s="301" t="s">
        <v>776</v>
      </c>
      <c r="D191" s="302" t="s">
        <v>8</v>
      </c>
      <c r="E191" s="303" t="s">
        <v>78</v>
      </c>
      <c r="F191" s="304">
        <f>9-LEN(E191)-LEN(SUBSTITUTE(E191,"★",""))</f>
        <v>4</v>
      </c>
      <c r="G191" s="305" t="s">
        <v>71</v>
      </c>
      <c r="H191" s="306">
        <v>45</v>
      </c>
      <c r="I191" s="306">
        <v>12</v>
      </c>
      <c r="J191" s="306">
        <v>15</v>
      </c>
      <c r="K191" s="306">
        <v>24</v>
      </c>
      <c r="L191" s="306">
        <v>36</v>
      </c>
      <c r="M191" s="306" t="s">
        <v>59</v>
      </c>
      <c r="N191" s="307">
        <f t="shared" si="643"/>
        <v>132</v>
      </c>
      <c r="O191" s="308">
        <v>3929</v>
      </c>
      <c r="P191" s="309">
        <v>368.8</v>
      </c>
      <c r="Q191" s="310">
        <v>80.33</v>
      </c>
      <c r="R191" s="310">
        <v>54.68</v>
      </c>
      <c r="S191" s="310">
        <v>74.63</v>
      </c>
      <c r="T191" s="310">
        <v>7.9500000000000011</v>
      </c>
      <c r="U191" s="311">
        <v>4260</v>
      </c>
      <c r="V191" s="312">
        <f>VLOOKUP($U191,计算辅助页面!$Z$5:$AM$26,COLUMN()-20,0)</f>
        <v>6900</v>
      </c>
      <c r="W191" s="312">
        <f>VLOOKUP($U191,计算辅助页面!$Z$5:$AM$26,COLUMN()-20,0)</f>
        <v>11100</v>
      </c>
      <c r="X191" s="307">
        <f>VLOOKUP($U191,计算辅助页面!$Z$5:$AM$26,COLUMN()-20,0)</f>
        <v>16700</v>
      </c>
      <c r="Y191" s="307">
        <f>VLOOKUP($U191,计算辅助页面!$Z$5:$AM$26,COLUMN()-20,0)</f>
        <v>24100</v>
      </c>
      <c r="Z191" s="313">
        <f>VLOOKUP($U191,计算辅助页面!$Z$5:$AM$26,COLUMN()-20,0)</f>
        <v>33500</v>
      </c>
      <c r="AA191" s="307">
        <f>VLOOKUP($U191,计算辅助页面!$Z$5:$AM$26,COLUMN()-20,0)</f>
        <v>47000</v>
      </c>
      <c r="AB191" s="307">
        <f>VLOOKUP($U191,计算辅助页面!$Z$5:$AM$26,COLUMN()-20,0)</f>
        <v>66000</v>
      </c>
      <c r="AC191" s="307">
        <f>VLOOKUP($U191,计算辅助页面!$Z$5:$AM$26,COLUMN()-20,0)</f>
        <v>92500</v>
      </c>
      <c r="AD191" s="307">
        <f>VLOOKUP($U191,计算辅助页面!$Z$5:$AM$26,COLUMN()-20,0)</f>
        <v>129500</v>
      </c>
      <c r="AE191" s="307">
        <f>VLOOKUP($U191,计算辅助页面!$Z$5:$AM$26,COLUMN()-20,0)</f>
        <v>181000</v>
      </c>
      <c r="AF191" s="307">
        <f>VLOOKUP($U191,计算辅助页面!$Z$5:$AM$26,COLUMN()-20,0)</f>
        <v>254000</v>
      </c>
      <c r="AG191" s="307" t="str">
        <f>VLOOKUP($U191,计算辅助页面!$Z$5:$AM$26,COLUMN()-20,0)</f>
        <v>×</v>
      </c>
      <c r="AH191" s="304">
        <f>VLOOKUP($U191,计算辅助页面!$Z$5:$AM$26,COLUMN()-20,0)</f>
        <v>3466240</v>
      </c>
      <c r="AI191" s="314">
        <v>30000</v>
      </c>
      <c r="AJ191" s="315">
        <f>VLOOKUP(D191&amp;E191,计算辅助页面!$V$5:$Y$18,2,0)</f>
        <v>6</v>
      </c>
      <c r="AK191" s="316">
        <f t="shared" si="744"/>
        <v>60000</v>
      </c>
      <c r="AL191" s="316">
        <f>VLOOKUP(D191&amp;E191,计算辅助页面!$V$5:$Y$18,3,0)</f>
        <v>5</v>
      </c>
      <c r="AM191" s="317">
        <f t="shared" si="745"/>
        <v>180000</v>
      </c>
      <c r="AN191" s="317">
        <f>VLOOKUP(D191&amp;E191,计算辅助页面!$V$5:$Y$18,4,0)</f>
        <v>3</v>
      </c>
      <c r="AO191" s="304">
        <f t="shared" si="746"/>
        <v>4080000</v>
      </c>
      <c r="AP191" s="318">
        <f t="shared" si="747"/>
        <v>7546240</v>
      </c>
      <c r="AQ191" s="288" t="s">
        <v>128</v>
      </c>
      <c r="AR191" s="289" t="str">
        <f t="shared" si="753"/>
        <v>Force 1 V10</v>
      </c>
      <c r="AS191" s="290" t="s">
        <v>596</v>
      </c>
      <c r="AT191" s="291" t="s">
        <v>665</v>
      </c>
      <c r="AU191" s="427" t="s">
        <v>703</v>
      </c>
      <c r="AW191" s="292">
        <v>384</v>
      </c>
      <c r="AY191" s="292">
        <v>512</v>
      </c>
      <c r="AZ191" s="292" t="s">
        <v>1425</v>
      </c>
      <c r="BA191" s="477">
        <v>147</v>
      </c>
      <c r="BB191" s="476">
        <v>2.2000000000000002</v>
      </c>
      <c r="BC191" s="472">
        <v>0.77</v>
      </c>
      <c r="BD191" s="472">
        <v>1.39</v>
      </c>
      <c r="BE191" s="472">
        <v>1.65</v>
      </c>
      <c r="BF191" s="474">
        <f>BA191+O191</f>
        <v>4076</v>
      </c>
      <c r="BG191" s="476">
        <f t="shared" si="754"/>
        <v>371</v>
      </c>
      <c r="BH191" s="480">
        <f t="shared" si="755"/>
        <v>81.099999999999994</v>
      </c>
      <c r="BI191" s="480">
        <f t="shared" si="756"/>
        <v>56.07</v>
      </c>
      <c r="BJ191" s="480">
        <f t="shared" si="757"/>
        <v>76.28</v>
      </c>
      <c r="BK191" s="473">
        <f t="shared" si="630"/>
        <v>2.1999999999999886</v>
      </c>
      <c r="BL191" s="473">
        <f t="shared" si="631"/>
        <v>0.76999999999999602</v>
      </c>
      <c r="BM191" s="473">
        <f t="shared" si="632"/>
        <v>1.3900000000000006</v>
      </c>
      <c r="BN191" s="473">
        <f t="shared" si="633"/>
        <v>1.6500000000000057</v>
      </c>
      <c r="BO191" s="483">
        <v>10</v>
      </c>
      <c r="BP191" s="293"/>
      <c r="BQ191" s="293"/>
      <c r="BR191" s="293"/>
      <c r="BS191" s="293"/>
      <c r="BT191" s="293">
        <v>1</v>
      </c>
      <c r="BU191" s="293"/>
      <c r="BV191" s="293"/>
      <c r="BW191" s="293"/>
      <c r="BX191" s="293"/>
      <c r="BY191" s="293"/>
      <c r="BZ191" s="293"/>
      <c r="CA191" s="293"/>
      <c r="CB191" s="293"/>
      <c r="CC191" s="293"/>
      <c r="CD191" s="293"/>
      <c r="CE191" s="293"/>
      <c r="CF191" s="293"/>
      <c r="CG191" s="293"/>
      <c r="CH191" s="293"/>
      <c r="CI191" s="293"/>
      <c r="CJ191" s="294" t="s">
        <v>1490</v>
      </c>
      <c r="CK191" s="294"/>
      <c r="CL191" s="294"/>
      <c r="CM191" s="294"/>
      <c r="CN191" s="294"/>
      <c r="CO191" s="295">
        <v>1</v>
      </c>
      <c r="CP191" s="295"/>
      <c r="CQ191" s="295"/>
      <c r="CR191" s="296">
        <v>350</v>
      </c>
      <c r="CS191" s="297">
        <v>73.900000000000006</v>
      </c>
      <c r="CT191" s="297">
        <v>43.04</v>
      </c>
      <c r="CU191" s="297">
        <v>60.88</v>
      </c>
      <c r="CV191" s="297">
        <f t="shared" si="752"/>
        <v>18.800000000000011</v>
      </c>
      <c r="CW191" s="297">
        <f t="shared" si="752"/>
        <v>6.4299999999999926</v>
      </c>
      <c r="CX191" s="297">
        <f t="shared" si="752"/>
        <v>11.64</v>
      </c>
      <c r="CY191" s="297">
        <f t="shared" si="752"/>
        <v>13.749999999999993</v>
      </c>
      <c r="CZ191" s="297">
        <f>SUM(CV191:CY191)</f>
        <v>50.62</v>
      </c>
      <c r="DA191" s="297">
        <f>0.32*(P191-CR191)+1.75*(Q191-CS191)+1.13*(R191-CT191)+1.28*(S191-CU191)</f>
        <v>48.021699999999981</v>
      </c>
      <c r="DB191" s="295" t="s">
        <v>1777</v>
      </c>
      <c r="DC191" s="295">
        <v>4</v>
      </c>
      <c r="DD191" s="295"/>
      <c r="DE191" s="295"/>
    </row>
    <row r="192" spans="1:109" ht="21" customHeight="1" thickBot="1">
      <c r="A192" s="299">
        <v>190</v>
      </c>
      <c r="B192" s="319" t="s">
        <v>1680</v>
      </c>
      <c r="C192" s="301" t="s">
        <v>1681</v>
      </c>
      <c r="D192" s="302" t="s">
        <v>8</v>
      </c>
      <c r="E192" s="303" t="s">
        <v>78</v>
      </c>
      <c r="F192" s="327"/>
      <c r="G192" s="328"/>
      <c r="H192" s="306">
        <v>50</v>
      </c>
      <c r="I192" s="306">
        <v>23</v>
      </c>
      <c r="J192" s="306">
        <v>27</v>
      </c>
      <c r="K192" s="306">
        <v>36</v>
      </c>
      <c r="L192" s="306">
        <v>51</v>
      </c>
      <c r="M192" s="306" t="s">
        <v>59</v>
      </c>
      <c r="N192" s="307">
        <f t="shared" ref="N192" si="769">IF(COUNTBLANK(H192:M192),"",SUM(H192:M192))</f>
        <v>187</v>
      </c>
      <c r="O192" s="321">
        <v>3974</v>
      </c>
      <c r="P192" s="322">
        <v>371.8</v>
      </c>
      <c r="Q192" s="323">
        <v>79.14</v>
      </c>
      <c r="R192" s="323">
        <v>58.82</v>
      </c>
      <c r="S192" s="323">
        <v>74.63</v>
      </c>
      <c r="T192" s="323"/>
      <c r="U192" s="332">
        <v>9550</v>
      </c>
      <c r="V192" s="312">
        <f>VLOOKUP($U192,计算辅助页面!$Z$5:$AM$26,COLUMN()-20,0)</f>
        <v>15600</v>
      </c>
      <c r="W192" s="312">
        <f>VLOOKUP($U192,计算辅助页面!$Z$5:$AM$26,COLUMN()-20,0)</f>
        <v>24900</v>
      </c>
      <c r="X192" s="307">
        <f>VLOOKUP($U192,计算辅助页面!$Z$5:$AM$26,COLUMN()-20,0)</f>
        <v>37400</v>
      </c>
      <c r="Y192" s="307">
        <f>VLOOKUP($U192,计算辅助页面!$Z$5:$AM$26,COLUMN()-20,0)</f>
        <v>54000</v>
      </c>
      <c r="Z192" s="313">
        <f>VLOOKUP($U192,计算辅助页面!$Z$5:$AM$26,COLUMN()-20,0)</f>
        <v>75500</v>
      </c>
      <c r="AA192" s="307">
        <f>VLOOKUP($U192,计算辅助页面!$Z$5:$AM$26,COLUMN()-20,0)</f>
        <v>105500</v>
      </c>
      <c r="AB192" s="307">
        <f>VLOOKUP($U192,计算辅助页面!$Z$5:$AM$26,COLUMN()-20,0)</f>
        <v>148000</v>
      </c>
      <c r="AC192" s="307">
        <f>VLOOKUP($U192,计算辅助页面!$Z$5:$AM$26,COLUMN()-20,0)</f>
        <v>207500</v>
      </c>
      <c r="AD192" s="307">
        <f>VLOOKUP($U192,计算辅助页面!$Z$5:$AM$26,COLUMN()-20,0)</f>
        <v>290000</v>
      </c>
      <c r="AE192" s="307">
        <f>VLOOKUP($U192,计算辅助页面!$Z$5:$AM$26,COLUMN()-20,0)</f>
        <v>406000</v>
      </c>
      <c r="AF192" s="307">
        <f>VLOOKUP($U192,计算辅助页面!$Z$5:$AM$26,COLUMN()-20,0)</f>
        <v>569000</v>
      </c>
      <c r="AG192" s="307" t="str">
        <f>VLOOKUP($U192,计算辅助页面!$Z$5:$AM$26,COLUMN()-20,0)</f>
        <v>×</v>
      </c>
      <c r="AH192" s="304">
        <f>VLOOKUP($U192,计算辅助页面!$Z$5:$AM$26,COLUMN()-20,0)</f>
        <v>7771800</v>
      </c>
      <c r="AI192" s="314">
        <v>60000</v>
      </c>
      <c r="AJ192" s="315">
        <f>VLOOKUP(D192&amp;E192,计算辅助页面!$V$5:$Y$18,2,0)</f>
        <v>6</v>
      </c>
      <c r="AK192" s="316">
        <f t="shared" ref="AK192" si="770">IF(AI192,2*AI192,"")</f>
        <v>120000</v>
      </c>
      <c r="AL192" s="316">
        <f>VLOOKUP(D192&amp;E192,计算辅助页面!$V$5:$Y$18,3,0)</f>
        <v>5</v>
      </c>
      <c r="AM192" s="317">
        <f t="shared" ref="AM192" si="771">IF(AN192="×",AN192,IF(AI192,6*AI192,""))</f>
        <v>360000</v>
      </c>
      <c r="AN192" s="317">
        <f>VLOOKUP(D192&amp;E192,计算辅助页面!$V$5:$Y$18,4,0)</f>
        <v>3</v>
      </c>
      <c r="AO192" s="304">
        <f t="shared" ref="AO192" si="772">IF(AI192,IF(AN192="×",4*(AI192*AJ192+AK192*AL192),4*(AI192*AJ192+AK192*AL192+AM192*AN192)),"")</f>
        <v>8160000</v>
      </c>
      <c r="AP192" s="318">
        <f t="shared" ref="AP192" si="773">IF(AND(AH192,AO192),AO192+AH192,"")</f>
        <v>15931800</v>
      </c>
      <c r="AQ192" s="288" t="s">
        <v>1678</v>
      </c>
      <c r="AR192" s="289" t="str">
        <f t="shared" si="753"/>
        <v>GT Frankie Edition</v>
      </c>
      <c r="AS192" s="290" t="s">
        <v>1716</v>
      </c>
      <c r="AT192" s="291" t="s">
        <v>1682</v>
      </c>
      <c r="AU192" s="427" t="s">
        <v>703</v>
      </c>
      <c r="AZ192" s="292" t="s">
        <v>1696</v>
      </c>
      <c r="BA192" s="477">
        <f>BF192-O192</f>
        <v>148</v>
      </c>
      <c r="BB192" s="476">
        <f>BK192</f>
        <v>2</v>
      </c>
      <c r="BC192" s="472">
        <f t="shared" ref="BC192" si="774">BL192</f>
        <v>1.0600000000000023</v>
      </c>
      <c r="BD192" s="472">
        <f t="shared" ref="BD192" si="775">BM192</f>
        <v>1.5700000000000003</v>
      </c>
      <c r="BE192" s="472">
        <f t="shared" ref="BE192" si="776">BN192</f>
        <v>2.0600000000000023</v>
      </c>
      <c r="BF192" s="474">
        <v>4122</v>
      </c>
      <c r="BG192" s="476">
        <v>373.8</v>
      </c>
      <c r="BH192" s="480">
        <v>80.2</v>
      </c>
      <c r="BI192" s="480">
        <v>60.39</v>
      </c>
      <c r="BJ192" s="480">
        <v>76.69</v>
      </c>
      <c r="BK192" s="473">
        <f t="shared" si="630"/>
        <v>2</v>
      </c>
      <c r="BL192" s="473">
        <f t="shared" si="631"/>
        <v>1.0600000000000023</v>
      </c>
      <c r="BM192" s="473">
        <f t="shared" si="632"/>
        <v>1.5700000000000003</v>
      </c>
      <c r="BN192" s="473">
        <f t="shared" si="633"/>
        <v>2.0600000000000023</v>
      </c>
      <c r="BO192" s="483">
        <v>9</v>
      </c>
      <c r="BP192" s="293"/>
      <c r="BQ192" s="293"/>
      <c r="BR192" s="293"/>
      <c r="BS192" s="293"/>
      <c r="BT192" s="293"/>
      <c r="BU192" s="293"/>
      <c r="BV192" s="293"/>
      <c r="BW192" s="293"/>
      <c r="BX192" s="293"/>
      <c r="BY192" s="293"/>
      <c r="BZ192" s="293"/>
      <c r="CA192" s="293"/>
      <c r="CB192" s="293"/>
      <c r="CC192" s="293"/>
      <c r="CD192" s="293"/>
      <c r="CE192" s="293"/>
      <c r="CF192" s="293"/>
      <c r="CG192" s="293"/>
      <c r="CH192" s="293"/>
      <c r="CI192" s="293"/>
      <c r="CJ192" s="294" t="s">
        <v>1703</v>
      </c>
      <c r="CK192" s="294"/>
      <c r="CL192" s="294"/>
      <c r="CM192" s="294"/>
      <c r="CN192" s="294"/>
      <c r="CO192" s="295"/>
      <c r="CP192" s="295"/>
      <c r="CQ192" s="295"/>
      <c r="CR192" s="296"/>
      <c r="CS192" s="297"/>
      <c r="CT192" s="297"/>
      <c r="CU192" s="297"/>
      <c r="CV192" s="297"/>
      <c r="CW192" s="297"/>
      <c r="CX192" s="297"/>
      <c r="CY192" s="297"/>
      <c r="CZ192" s="297"/>
      <c r="DA192" s="297"/>
      <c r="DB192" s="295" t="s">
        <v>1777</v>
      </c>
      <c r="DC192" s="295">
        <v>3</v>
      </c>
      <c r="DD192" s="295"/>
      <c r="DE192" s="295"/>
    </row>
    <row r="193" spans="1:109" ht="21" customHeight="1">
      <c r="A193" s="268">
        <v>191</v>
      </c>
      <c r="B193" s="319" t="s">
        <v>1090</v>
      </c>
      <c r="C193" s="301" t="s">
        <v>1091</v>
      </c>
      <c r="D193" s="302" t="s">
        <v>8</v>
      </c>
      <c r="E193" s="303" t="s">
        <v>78</v>
      </c>
      <c r="F193" s="327"/>
      <c r="G193" s="328"/>
      <c r="H193" s="306">
        <v>50</v>
      </c>
      <c r="I193" s="306">
        <v>23</v>
      </c>
      <c r="J193" s="306">
        <v>27</v>
      </c>
      <c r="K193" s="306">
        <v>36</v>
      </c>
      <c r="L193" s="306">
        <v>51</v>
      </c>
      <c r="M193" s="306" t="s">
        <v>59</v>
      </c>
      <c r="N193" s="307">
        <f t="shared" si="643"/>
        <v>187</v>
      </c>
      <c r="O193" s="321">
        <v>4025</v>
      </c>
      <c r="P193" s="322">
        <v>358</v>
      </c>
      <c r="Q193" s="323">
        <v>82.03</v>
      </c>
      <c r="R193" s="323">
        <v>60.84</v>
      </c>
      <c r="S193" s="323">
        <v>77.62</v>
      </c>
      <c r="T193" s="323">
        <v>9</v>
      </c>
      <c r="U193" s="332">
        <v>9550</v>
      </c>
      <c r="V193" s="312">
        <f>VLOOKUP($U193,计算辅助页面!$Z$5:$AM$26,COLUMN()-20,0)</f>
        <v>15600</v>
      </c>
      <c r="W193" s="312">
        <f>VLOOKUP($U193,计算辅助页面!$Z$5:$AM$26,COLUMN()-20,0)</f>
        <v>24900</v>
      </c>
      <c r="X193" s="307">
        <f>VLOOKUP($U193,计算辅助页面!$Z$5:$AM$26,COLUMN()-20,0)</f>
        <v>37400</v>
      </c>
      <c r="Y193" s="307">
        <f>VLOOKUP($U193,计算辅助页面!$Z$5:$AM$26,COLUMN()-20,0)</f>
        <v>54000</v>
      </c>
      <c r="Z193" s="313">
        <f>VLOOKUP($U193,计算辅助页面!$Z$5:$AM$26,COLUMN()-20,0)</f>
        <v>75500</v>
      </c>
      <c r="AA193" s="307">
        <f>VLOOKUP($U193,计算辅助页面!$Z$5:$AM$26,COLUMN()-20,0)</f>
        <v>105500</v>
      </c>
      <c r="AB193" s="307">
        <f>VLOOKUP($U193,计算辅助页面!$Z$5:$AM$26,COLUMN()-20,0)</f>
        <v>148000</v>
      </c>
      <c r="AC193" s="307">
        <f>VLOOKUP($U193,计算辅助页面!$Z$5:$AM$26,COLUMN()-20,0)</f>
        <v>207500</v>
      </c>
      <c r="AD193" s="307">
        <f>VLOOKUP($U193,计算辅助页面!$Z$5:$AM$26,COLUMN()-20,0)</f>
        <v>290000</v>
      </c>
      <c r="AE193" s="307">
        <f>VLOOKUP($U193,计算辅助页面!$Z$5:$AM$26,COLUMN()-20,0)</f>
        <v>406000</v>
      </c>
      <c r="AF193" s="307">
        <f>VLOOKUP($U193,计算辅助页面!$Z$5:$AM$26,COLUMN()-20,0)</f>
        <v>569000</v>
      </c>
      <c r="AG193" s="307" t="str">
        <f>VLOOKUP($U193,计算辅助页面!$Z$5:$AM$26,COLUMN()-20,0)</f>
        <v>×</v>
      </c>
      <c r="AH193" s="304">
        <f>VLOOKUP($U193,计算辅助页面!$Z$5:$AM$26,COLUMN()-20,0)</f>
        <v>7771800</v>
      </c>
      <c r="AI193" s="314">
        <v>60000</v>
      </c>
      <c r="AJ193" s="315">
        <f>VLOOKUP(D193&amp;E193,计算辅助页面!$V$5:$Y$18,2,0)</f>
        <v>6</v>
      </c>
      <c r="AK193" s="316">
        <f t="shared" si="744"/>
        <v>120000</v>
      </c>
      <c r="AL193" s="316">
        <f>VLOOKUP(D193&amp;E193,计算辅助页面!$V$5:$Y$18,3,0)</f>
        <v>5</v>
      </c>
      <c r="AM193" s="317">
        <f t="shared" si="745"/>
        <v>360000</v>
      </c>
      <c r="AN193" s="317">
        <f>VLOOKUP(D193&amp;E193,计算辅助页面!$V$5:$Y$18,4,0)</f>
        <v>3</v>
      </c>
      <c r="AO193" s="304">
        <f t="shared" si="746"/>
        <v>8160000</v>
      </c>
      <c r="AP193" s="318">
        <f t="shared" si="747"/>
        <v>15931800</v>
      </c>
      <c r="AQ193" s="288" t="s">
        <v>568</v>
      </c>
      <c r="AR193" s="289" t="str">
        <f t="shared" si="753"/>
        <v>Senna GTR</v>
      </c>
      <c r="AS193" s="290" t="s">
        <v>1082</v>
      </c>
      <c r="AT193" s="291" t="s">
        <v>1092</v>
      </c>
      <c r="AU193" s="427" t="s">
        <v>703</v>
      </c>
      <c r="AV193" s="292">
        <v>29</v>
      </c>
      <c r="AW193" s="292">
        <v>372</v>
      </c>
      <c r="AY193" s="292">
        <v>492</v>
      </c>
      <c r="AZ193" s="292" t="s">
        <v>1100</v>
      </c>
      <c r="BA193" s="477">
        <v>149</v>
      </c>
      <c r="BB193" s="476">
        <v>2.8</v>
      </c>
      <c r="BC193" s="472">
        <v>0.87</v>
      </c>
      <c r="BD193" s="472">
        <v>1.1399999999999999</v>
      </c>
      <c r="BE193" s="472">
        <v>1.29</v>
      </c>
      <c r="BF193" s="474">
        <f>BA193+O193</f>
        <v>4174</v>
      </c>
      <c r="BG193" s="476">
        <f t="shared" ref="BG193" si="777">BB193+P193</f>
        <v>360.8</v>
      </c>
      <c r="BH193" s="480">
        <f t="shared" ref="BH193" si="778">BC193+Q193</f>
        <v>82.9</v>
      </c>
      <c r="BI193" s="480">
        <f t="shared" ref="BI193" si="779">BD193+R193</f>
        <v>61.980000000000004</v>
      </c>
      <c r="BJ193" s="480">
        <f t="shared" ref="BJ193" si="780">BE193+S193</f>
        <v>78.910000000000011</v>
      </c>
      <c r="BK193" s="473">
        <f t="shared" si="630"/>
        <v>2.8000000000000114</v>
      </c>
      <c r="BL193" s="473">
        <f t="shared" si="631"/>
        <v>0.87000000000000455</v>
      </c>
      <c r="BM193" s="473">
        <f t="shared" si="632"/>
        <v>1.1400000000000006</v>
      </c>
      <c r="BN193" s="473">
        <f t="shared" si="633"/>
        <v>1.2900000000000063</v>
      </c>
      <c r="BO193" s="483">
        <v>4</v>
      </c>
      <c r="BP193" s="293"/>
      <c r="BQ193" s="293"/>
      <c r="BR193" s="293"/>
      <c r="BS193" s="293"/>
      <c r="BT193" s="293"/>
      <c r="BU193" s="293">
        <v>1</v>
      </c>
      <c r="BV193" s="293"/>
      <c r="BW193" s="293"/>
      <c r="BX193" s="293"/>
      <c r="BY193" s="293"/>
      <c r="BZ193" s="293"/>
      <c r="CA193" s="293"/>
      <c r="CB193" s="293"/>
      <c r="CC193" s="293"/>
      <c r="CD193" s="293"/>
      <c r="CE193" s="293"/>
      <c r="CF193" s="293"/>
      <c r="CG193" s="293"/>
      <c r="CH193" s="293"/>
      <c r="CI193" s="293"/>
      <c r="CJ193" s="294" t="s">
        <v>1128</v>
      </c>
      <c r="CK193" s="294"/>
      <c r="CL193" s="294"/>
      <c r="CM193" s="294"/>
      <c r="CN193" s="294"/>
      <c r="CO193" s="295"/>
      <c r="CP193" s="295"/>
      <c r="CQ193" s="295"/>
      <c r="CR193" s="296"/>
      <c r="CS193" s="297"/>
      <c r="CT193" s="297"/>
      <c r="CU193" s="297"/>
      <c r="CV193" s="297"/>
      <c r="CW193" s="297"/>
      <c r="CX193" s="297"/>
      <c r="CY193" s="297"/>
      <c r="CZ193" s="297"/>
      <c r="DA193" s="297"/>
      <c r="DB193" s="295"/>
      <c r="DC193" s="295"/>
      <c r="DD193" s="295"/>
      <c r="DE193" s="295"/>
    </row>
    <row r="194" spans="1:109" ht="21" customHeight="1" thickBot="1">
      <c r="A194" s="299">
        <v>192</v>
      </c>
      <c r="B194" s="319" t="s">
        <v>955</v>
      </c>
      <c r="C194" s="301" t="s">
        <v>956</v>
      </c>
      <c r="D194" s="302" t="s">
        <v>8</v>
      </c>
      <c r="E194" s="303" t="s">
        <v>79</v>
      </c>
      <c r="F194" s="327"/>
      <c r="G194" s="328"/>
      <c r="H194" s="330">
        <v>70</v>
      </c>
      <c r="I194" s="330">
        <v>23</v>
      </c>
      <c r="J194" s="330">
        <v>27</v>
      </c>
      <c r="K194" s="330">
        <v>36</v>
      </c>
      <c r="L194" s="330">
        <v>52</v>
      </c>
      <c r="M194" s="330">
        <v>59</v>
      </c>
      <c r="N194" s="307">
        <f t="shared" si="643"/>
        <v>267</v>
      </c>
      <c r="O194" s="321">
        <v>4081</v>
      </c>
      <c r="P194" s="322">
        <v>364.7</v>
      </c>
      <c r="Q194" s="323">
        <v>81.13</v>
      </c>
      <c r="R194" s="323">
        <v>73.73</v>
      </c>
      <c r="S194" s="323">
        <v>73.930000000000007</v>
      </c>
      <c r="T194" s="323">
        <v>7.8</v>
      </c>
      <c r="U194" s="332">
        <v>16100</v>
      </c>
      <c r="V194" s="312">
        <f>VLOOKUP($U194,计算辅助页面!$Z$5:$AM$26,COLUMN()-20,0)</f>
        <v>26300</v>
      </c>
      <c r="W194" s="312">
        <f>VLOOKUP($U194,计算辅助页面!$Z$5:$AM$26,COLUMN()-20,0)</f>
        <v>42000</v>
      </c>
      <c r="X194" s="307">
        <f>VLOOKUP($U194,计算辅助页面!$Z$5:$AM$26,COLUMN()-20,0)</f>
        <v>63000</v>
      </c>
      <c r="Y194" s="307">
        <f>VLOOKUP($U194,计算辅助页面!$Z$5:$AM$26,COLUMN()-20,0)</f>
        <v>91000</v>
      </c>
      <c r="Z194" s="313">
        <f>VLOOKUP($U194,计算辅助页面!$Z$5:$AM$26,COLUMN()-20,0)</f>
        <v>127500</v>
      </c>
      <c r="AA194" s="307">
        <f>VLOOKUP($U194,计算辅助页面!$Z$5:$AM$26,COLUMN()-20,0)</f>
        <v>178500</v>
      </c>
      <c r="AB194" s="307">
        <f>VLOOKUP($U194,计算辅助页面!$Z$5:$AM$26,COLUMN()-20,0)</f>
        <v>249500</v>
      </c>
      <c r="AC194" s="307">
        <f>VLOOKUP($U194,计算辅助页面!$Z$5:$AM$26,COLUMN()-20,0)</f>
        <v>349500</v>
      </c>
      <c r="AD194" s="307">
        <f>VLOOKUP($U194,计算辅助页面!$Z$5:$AM$26,COLUMN()-20,0)</f>
        <v>489500</v>
      </c>
      <c r="AE194" s="307">
        <f>VLOOKUP($U194,计算辅助页面!$Z$5:$AM$26,COLUMN()-20,0)</f>
        <v>685000</v>
      </c>
      <c r="AF194" s="307">
        <f>VLOOKUP($U194,计算辅助页面!$Z$5:$AM$26,COLUMN()-20,0)</f>
        <v>959000</v>
      </c>
      <c r="AG194" s="307">
        <f>VLOOKUP($U194,计算辅助页面!$Z$5:$AM$26,COLUMN()-20,0)</f>
        <v>1575000</v>
      </c>
      <c r="AH194" s="304">
        <f>VLOOKUP($U194,计算辅助页面!$Z$5:$AM$26,COLUMN()-20,0)</f>
        <v>19407600</v>
      </c>
      <c r="AI194" s="314">
        <v>80000</v>
      </c>
      <c r="AJ194" s="315">
        <f>VLOOKUP(D194&amp;E194,计算辅助页面!$V$5:$Y$18,2,0)</f>
        <v>6</v>
      </c>
      <c r="AK194" s="316">
        <f t="shared" si="744"/>
        <v>160000</v>
      </c>
      <c r="AL194" s="316">
        <f>VLOOKUP(D194&amp;E194,计算辅助页面!$V$5:$Y$18,3,0)</f>
        <v>5</v>
      </c>
      <c r="AM194" s="317">
        <f t="shared" si="745"/>
        <v>480000</v>
      </c>
      <c r="AN194" s="317">
        <f>VLOOKUP(D194&amp;E194,计算辅助页面!$V$5:$Y$18,4,0)</f>
        <v>4</v>
      </c>
      <c r="AO194" s="304">
        <f t="shared" si="746"/>
        <v>12800000</v>
      </c>
      <c r="AP194" s="318">
        <f t="shared" si="747"/>
        <v>32207600</v>
      </c>
      <c r="AQ194" s="288" t="s">
        <v>565</v>
      </c>
      <c r="AR194" s="289" t="str">
        <f t="shared" si="753"/>
        <v>Aventador SVJ Roadster</v>
      </c>
      <c r="AS194" s="290" t="s">
        <v>945</v>
      </c>
      <c r="AT194" s="291" t="s">
        <v>957</v>
      </c>
      <c r="AU194" s="427" t="s">
        <v>703</v>
      </c>
      <c r="AV194" s="292">
        <v>32</v>
      </c>
      <c r="AW194" s="292">
        <v>379</v>
      </c>
      <c r="AY194" s="292">
        <v>503</v>
      </c>
      <c r="AZ194" s="292" t="s">
        <v>1284</v>
      </c>
      <c r="BA194" s="481">
        <v>238</v>
      </c>
      <c r="BB194" s="476">
        <v>1.7</v>
      </c>
      <c r="BC194" s="472">
        <v>0.87</v>
      </c>
      <c r="BD194" s="472">
        <v>3.96</v>
      </c>
      <c r="BE194" s="472">
        <v>3.76</v>
      </c>
      <c r="BF194" s="474">
        <f>BA194+O194</f>
        <v>4319</v>
      </c>
      <c r="BG194" s="476">
        <f t="shared" ref="BG194:BG195" si="781">BB194+P194</f>
        <v>366.4</v>
      </c>
      <c r="BH194" s="480">
        <f t="shared" ref="BH194:BH195" si="782">BC194+Q194</f>
        <v>82</v>
      </c>
      <c r="BI194" s="480">
        <f t="shared" ref="BI194:BI195" si="783">BD194+R194</f>
        <v>77.69</v>
      </c>
      <c r="BJ194" s="480">
        <f t="shared" ref="BJ194:BJ195" si="784">BE194+S194</f>
        <v>77.690000000000012</v>
      </c>
      <c r="BK194" s="473">
        <f t="shared" si="630"/>
        <v>1.6999999999999886</v>
      </c>
      <c r="BL194" s="473">
        <f t="shared" si="631"/>
        <v>0.87000000000000455</v>
      </c>
      <c r="BM194" s="473">
        <f t="shared" si="632"/>
        <v>3.9599999999999937</v>
      </c>
      <c r="BN194" s="473">
        <f t="shared" si="633"/>
        <v>3.7600000000000051</v>
      </c>
      <c r="BO194" s="483">
        <v>1</v>
      </c>
      <c r="BP194" s="293"/>
      <c r="BQ194" s="293"/>
      <c r="BR194" s="293"/>
      <c r="BS194" s="293"/>
      <c r="BT194" s="293"/>
      <c r="BU194" s="293"/>
      <c r="BV194" s="293"/>
      <c r="BW194" s="293">
        <v>1</v>
      </c>
      <c r="BX194" s="293"/>
      <c r="BY194" s="293"/>
      <c r="BZ194" s="293"/>
      <c r="CA194" s="293"/>
      <c r="CB194" s="293"/>
      <c r="CC194" s="293"/>
      <c r="CD194" s="293"/>
      <c r="CE194" s="293"/>
      <c r="CF194" s="293"/>
      <c r="CG194" s="293" t="s">
        <v>1150</v>
      </c>
      <c r="CH194" s="293"/>
      <c r="CI194" s="293"/>
      <c r="CJ194" s="294" t="s">
        <v>1147</v>
      </c>
      <c r="CK194" s="294"/>
      <c r="CL194" s="294"/>
      <c r="CM194" s="294"/>
      <c r="CN194" s="294"/>
      <c r="CO194" s="295"/>
      <c r="CP194" s="295"/>
      <c r="CQ194" s="295"/>
      <c r="CR194" s="296"/>
      <c r="CS194" s="297"/>
      <c r="CT194" s="297"/>
      <c r="CU194" s="297"/>
      <c r="CV194" s="297"/>
      <c r="CW194" s="297"/>
      <c r="CX194" s="297"/>
      <c r="CY194" s="297"/>
      <c r="CZ194" s="297"/>
      <c r="DA194" s="297"/>
      <c r="DB194" s="295" t="s">
        <v>1777</v>
      </c>
      <c r="DC194" s="295">
        <v>2</v>
      </c>
      <c r="DD194" s="295"/>
      <c r="DE194" s="295"/>
    </row>
    <row r="195" spans="1:109" ht="21" customHeight="1">
      <c r="A195" s="268">
        <v>193</v>
      </c>
      <c r="B195" s="300" t="s">
        <v>129</v>
      </c>
      <c r="C195" s="301">
        <v>918</v>
      </c>
      <c r="D195" s="302" t="s">
        <v>8</v>
      </c>
      <c r="E195" s="303" t="s">
        <v>78</v>
      </c>
      <c r="F195" s="304">
        <f>9-LEN(E195)-LEN(SUBSTITUTE(E195,"★",""))</f>
        <v>4</v>
      </c>
      <c r="G195" s="305" t="s">
        <v>71</v>
      </c>
      <c r="H195" s="306">
        <v>35</v>
      </c>
      <c r="I195" s="306">
        <v>12</v>
      </c>
      <c r="J195" s="306">
        <v>15</v>
      </c>
      <c r="K195" s="306">
        <v>24</v>
      </c>
      <c r="L195" s="306">
        <v>36</v>
      </c>
      <c r="M195" s="306" t="s">
        <v>59</v>
      </c>
      <c r="N195" s="307">
        <f t="shared" si="643"/>
        <v>122</v>
      </c>
      <c r="O195" s="308">
        <v>4099</v>
      </c>
      <c r="P195" s="309">
        <v>362.4</v>
      </c>
      <c r="Q195" s="310">
        <v>83.03</v>
      </c>
      <c r="R195" s="310">
        <v>51.8</v>
      </c>
      <c r="S195" s="310">
        <v>79.97</v>
      </c>
      <c r="T195" s="310">
        <v>9.4830000000000005</v>
      </c>
      <c r="U195" s="311">
        <v>4260</v>
      </c>
      <c r="V195" s="312">
        <f>VLOOKUP($U195,计算辅助页面!$Z$5:$AM$26,COLUMN()-20,0)</f>
        <v>6900</v>
      </c>
      <c r="W195" s="312">
        <f>VLOOKUP($U195,计算辅助页面!$Z$5:$AM$26,COLUMN()-20,0)</f>
        <v>11100</v>
      </c>
      <c r="X195" s="307">
        <f>VLOOKUP($U195,计算辅助页面!$Z$5:$AM$26,COLUMN()-20,0)</f>
        <v>16700</v>
      </c>
      <c r="Y195" s="307">
        <f>VLOOKUP($U195,计算辅助页面!$Z$5:$AM$26,COLUMN()-20,0)</f>
        <v>24100</v>
      </c>
      <c r="Z195" s="313">
        <f>VLOOKUP($U195,计算辅助页面!$Z$5:$AM$26,COLUMN()-20,0)</f>
        <v>33500</v>
      </c>
      <c r="AA195" s="307">
        <f>VLOOKUP($U195,计算辅助页面!$Z$5:$AM$26,COLUMN()-20,0)</f>
        <v>47000</v>
      </c>
      <c r="AB195" s="307">
        <f>VLOOKUP($U195,计算辅助页面!$Z$5:$AM$26,COLUMN()-20,0)</f>
        <v>66000</v>
      </c>
      <c r="AC195" s="307">
        <f>VLOOKUP($U195,计算辅助页面!$Z$5:$AM$26,COLUMN()-20,0)</f>
        <v>92500</v>
      </c>
      <c r="AD195" s="307">
        <f>VLOOKUP($U195,计算辅助页面!$Z$5:$AM$26,COLUMN()-20,0)</f>
        <v>129500</v>
      </c>
      <c r="AE195" s="307">
        <f>VLOOKUP($U195,计算辅助页面!$Z$5:$AM$26,COLUMN()-20,0)</f>
        <v>181000</v>
      </c>
      <c r="AF195" s="307">
        <f>VLOOKUP($U195,计算辅助页面!$Z$5:$AM$26,COLUMN()-20,0)</f>
        <v>254000</v>
      </c>
      <c r="AG195" s="307" t="str">
        <f>VLOOKUP($U195,计算辅助页面!$Z$5:$AM$26,COLUMN()-20,0)</f>
        <v>×</v>
      </c>
      <c r="AH195" s="304">
        <f>VLOOKUP($U195,计算辅助页面!$Z$5:$AM$26,COLUMN()-20,0)</f>
        <v>3466240</v>
      </c>
      <c r="AI195" s="314">
        <v>30000</v>
      </c>
      <c r="AJ195" s="315">
        <f>VLOOKUP(D195&amp;E195,计算辅助页面!$V$5:$Y$18,2,0)</f>
        <v>6</v>
      </c>
      <c r="AK195" s="316">
        <f t="shared" si="744"/>
        <v>60000</v>
      </c>
      <c r="AL195" s="316">
        <f>VLOOKUP(D195&amp;E195,计算辅助页面!$V$5:$Y$18,3,0)</f>
        <v>5</v>
      </c>
      <c r="AM195" s="317">
        <f t="shared" si="745"/>
        <v>180000</v>
      </c>
      <c r="AN195" s="317">
        <f>VLOOKUP(D195&amp;E195,计算辅助页面!$V$5:$Y$18,4,0)</f>
        <v>3</v>
      </c>
      <c r="AO195" s="304">
        <f t="shared" si="746"/>
        <v>4080000</v>
      </c>
      <c r="AP195" s="318">
        <f t="shared" si="747"/>
        <v>7546240</v>
      </c>
      <c r="AQ195" s="288" t="s">
        <v>561</v>
      </c>
      <c r="AR195" s="289" t="str">
        <f t="shared" si="753"/>
        <v>918 Spyder</v>
      </c>
      <c r="AS195" s="290" t="s">
        <v>596</v>
      </c>
      <c r="AT195" s="291" t="s">
        <v>649</v>
      </c>
      <c r="AU195" s="427" t="s">
        <v>703</v>
      </c>
      <c r="AV195" s="292">
        <v>14</v>
      </c>
      <c r="AW195" s="292">
        <v>377</v>
      </c>
      <c r="AY195" s="292">
        <v>499</v>
      </c>
      <c r="AZ195" s="292" t="s">
        <v>1462</v>
      </c>
      <c r="BA195" s="477">
        <v>151</v>
      </c>
      <c r="BB195" s="476">
        <v>2.1</v>
      </c>
      <c r="BC195" s="472">
        <v>0.77</v>
      </c>
      <c r="BD195" s="472">
        <v>1.19</v>
      </c>
      <c r="BE195" s="472">
        <v>1.63</v>
      </c>
      <c r="BF195" s="474">
        <f>BA195+O195</f>
        <v>4250</v>
      </c>
      <c r="BG195" s="476">
        <f t="shared" si="781"/>
        <v>364.5</v>
      </c>
      <c r="BH195" s="480">
        <f t="shared" si="782"/>
        <v>83.8</v>
      </c>
      <c r="BI195" s="480">
        <f t="shared" si="783"/>
        <v>52.989999999999995</v>
      </c>
      <c r="BJ195" s="480">
        <f t="shared" si="784"/>
        <v>81.599999999999994</v>
      </c>
      <c r="BK195" s="473">
        <f t="shared" si="630"/>
        <v>2.1000000000000227</v>
      </c>
      <c r="BL195" s="473">
        <f t="shared" si="631"/>
        <v>0.76999999999999602</v>
      </c>
      <c r="BM195" s="473">
        <f t="shared" si="632"/>
        <v>1.1899999999999977</v>
      </c>
      <c r="BN195" s="473">
        <f t="shared" si="633"/>
        <v>1.6299999999999955</v>
      </c>
      <c r="BO195" s="483">
        <v>7</v>
      </c>
      <c r="BP195" s="293"/>
      <c r="BQ195" s="293"/>
      <c r="BR195" s="293"/>
      <c r="BS195" s="293">
        <v>1</v>
      </c>
      <c r="BT195" s="293"/>
      <c r="BU195" s="293"/>
      <c r="BV195" s="293"/>
      <c r="BW195" s="293"/>
      <c r="BX195" s="293"/>
      <c r="BY195" s="293"/>
      <c r="BZ195" s="293"/>
      <c r="CA195" s="293"/>
      <c r="CB195" s="293"/>
      <c r="CC195" s="293"/>
      <c r="CD195" s="293"/>
      <c r="CE195" s="293"/>
      <c r="CF195" s="293">
        <v>1</v>
      </c>
      <c r="CG195" s="293"/>
      <c r="CH195" s="293"/>
      <c r="CI195" s="293">
        <v>1</v>
      </c>
      <c r="CJ195" s="294" t="s">
        <v>1234</v>
      </c>
      <c r="CK195" s="294"/>
      <c r="CL195" s="294"/>
      <c r="CM195" s="294"/>
      <c r="CN195" s="294"/>
      <c r="CO195" s="295"/>
      <c r="CP195" s="295"/>
      <c r="CQ195" s="295"/>
      <c r="CR195" s="296">
        <v>345</v>
      </c>
      <c r="CS195" s="297">
        <v>76.599999999999994</v>
      </c>
      <c r="CT195" s="297">
        <v>41.84</v>
      </c>
      <c r="CU195" s="297">
        <v>66.31</v>
      </c>
      <c r="CV195" s="297">
        <f t="shared" ref="CV195:CY196" si="785">P195-CR195</f>
        <v>17.399999999999977</v>
      </c>
      <c r="CW195" s="297">
        <f t="shared" si="785"/>
        <v>6.4300000000000068</v>
      </c>
      <c r="CX195" s="297">
        <f t="shared" si="785"/>
        <v>9.9599999999999937</v>
      </c>
      <c r="CY195" s="297">
        <f t="shared" si="785"/>
        <v>13.659999999999997</v>
      </c>
      <c r="CZ195" s="297">
        <f>SUM(CV195:CY195)</f>
        <v>47.449999999999974</v>
      </c>
      <c r="DA195" s="297">
        <f>0.32*(P195-CR195)+1.75*(Q195-CS195)+1.13*(R195-CT195)+1.28*(S195-CU195)</f>
        <v>45.560099999999991</v>
      </c>
      <c r="DB195" s="295"/>
      <c r="DC195" s="295"/>
      <c r="DD195" s="295"/>
      <c r="DE195" s="295"/>
    </row>
    <row r="196" spans="1:109" ht="21" customHeight="1" thickBot="1">
      <c r="A196" s="299">
        <v>194</v>
      </c>
      <c r="B196" s="338" t="s">
        <v>381</v>
      </c>
      <c r="C196" s="301" t="s">
        <v>777</v>
      </c>
      <c r="D196" s="302" t="s">
        <v>8</v>
      </c>
      <c r="E196" s="303" t="s">
        <v>79</v>
      </c>
      <c r="F196" s="304">
        <f>9-LEN(E196)-LEN(SUBSTITUTE(E196,"★",""))</f>
        <v>3</v>
      </c>
      <c r="G196" s="305" t="s">
        <v>73</v>
      </c>
      <c r="H196" s="330">
        <v>50</v>
      </c>
      <c r="I196" s="306">
        <v>23</v>
      </c>
      <c r="J196" s="306">
        <v>27</v>
      </c>
      <c r="K196" s="306">
        <v>36</v>
      </c>
      <c r="L196" s="306">
        <v>52</v>
      </c>
      <c r="M196" s="330">
        <v>62</v>
      </c>
      <c r="N196" s="307">
        <f t="shared" si="643"/>
        <v>250</v>
      </c>
      <c r="O196" s="339">
        <v>4099</v>
      </c>
      <c r="P196" s="340">
        <v>339.9</v>
      </c>
      <c r="Q196" s="341">
        <v>86.24</v>
      </c>
      <c r="R196" s="341">
        <v>95.92</v>
      </c>
      <c r="S196" s="341">
        <v>84.9</v>
      </c>
      <c r="T196" s="341">
        <v>13.23</v>
      </c>
      <c r="U196" s="332">
        <v>16100</v>
      </c>
      <c r="V196" s="342">
        <f>VLOOKUP($U196,计算辅助页面!$Z$5:$AM$26,COLUMN()-20,0)</f>
        <v>26300</v>
      </c>
      <c r="W196" s="342">
        <f>VLOOKUP($U196,计算辅助页面!$Z$5:$AM$26,COLUMN()-20,0)</f>
        <v>42000</v>
      </c>
      <c r="X196" s="343">
        <f>VLOOKUP($U196,计算辅助页面!$Z$5:$AM$26,COLUMN()-20,0)</f>
        <v>63000</v>
      </c>
      <c r="Y196" s="343">
        <f>VLOOKUP($U196,计算辅助页面!$Z$5:$AM$26,COLUMN()-20,0)</f>
        <v>91000</v>
      </c>
      <c r="Z196" s="344">
        <f>VLOOKUP($U196,计算辅助页面!$Z$5:$AM$26,COLUMN()-20,0)</f>
        <v>127500</v>
      </c>
      <c r="AA196" s="343">
        <f>VLOOKUP($U196,计算辅助页面!$Z$5:$AM$26,COLUMN()-20,0)</f>
        <v>178500</v>
      </c>
      <c r="AB196" s="343">
        <f>VLOOKUP($U196,计算辅助页面!$Z$5:$AM$26,COLUMN()-20,0)</f>
        <v>249500</v>
      </c>
      <c r="AC196" s="343">
        <f>VLOOKUP($U196,计算辅助页面!$Z$5:$AM$26,COLUMN()-20,0)</f>
        <v>349500</v>
      </c>
      <c r="AD196" s="343">
        <f>VLOOKUP($U196,计算辅助页面!$Z$5:$AM$26,COLUMN()-20,0)</f>
        <v>489500</v>
      </c>
      <c r="AE196" s="343">
        <f>VLOOKUP($U196,计算辅助页面!$Z$5:$AM$26,COLUMN()-20,0)</f>
        <v>685000</v>
      </c>
      <c r="AF196" s="343">
        <f>VLOOKUP($U196,计算辅助页面!$Z$5:$AM$26,COLUMN()-20,0)</f>
        <v>959000</v>
      </c>
      <c r="AG196" s="343">
        <f>VLOOKUP($U196,计算辅助页面!$Z$5:$AM$26,COLUMN()-20,0)</f>
        <v>1575000</v>
      </c>
      <c r="AH196" s="304">
        <f>VLOOKUP($U196,计算辅助页面!$Z$5:$AM$26,COLUMN()-20,0)</f>
        <v>19407600</v>
      </c>
      <c r="AI196" s="314">
        <v>80000</v>
      </c>
      <c r="AJ196" s="315">
        <f>VLOOKUP(D196&amp;E196,计算辅助页面!$V$5:$Y$18,2,0)</f>
        <v>6</v>
      </c>
      <c r="AK196" s="316">
        <f>IF(AI196,2*AI196,"")</f>
        <v>160000</v>
      </c>
      <c r="AL196" s="316">
        <f>VLOOKUP(D196&amp;E196,计算辅助页面!$V$5:$Y$18,3,0)</f>
        <v>5</v>
      </c>
      <c r="AM196" s="317">
        <f>IF(AN196="×",AN196,IF(AI196,6*AI196,""))</f>
        <v>480000</v>
      </c>
      <c r="AN196" s="317">
        <f>VLOOKUP(D196&amp;E196,计算辅助页面!$V$5:$Y$18,4,0)</f>
        <v>4</v>
      </c>
      <c r="AO196" s="304">
        <f>IF(AI196,IF(AN196="×",4*(AI196*AJ196+AK196*AL196),4*(AI196*AJ196+AK196*AL196+AM196*AN196)),"")</f>
        <v>12800000</v>
      </c>
      <c r="AP196" s="318">
        <f>IF(AND(AH196,AO196),AO196+AH196,"")</f>
        <v>32207600</v>
      </c>
      <c r="AQ196" s="288" t="s">
        <v>1003</v>
      </c>
      <c r="AR196" s="289" t="str">
        <f t="shared" si="753"/>
        <v>Dendrobium</v>
      </c>
      <c r="AS196" s="290" t="s">
        <v>922</v>
      </c>
      <c r="AT196" s="291" t="s">
        <v>628</v>
      </c>
      <c r="AU196" s="427" t="s">
        <v>703</v>
      </c>
      <c r="AV196" s="292">
        <v>17</v>
      </c>
      <c r="AW196" s="292">
        <v>354</v>
      </c>
      <c r="AX196" s="292">
        <v>363</v>
      </c>
      <c r="AY196" s="292">
        <v>474</v>
      </c>
      <c r="AZ196" s="292" t="s">
        <v>1462</v>
      </c>
      <c r="BA196" s="477">
        <v>209</v>
      </c>
      <c r="BB196" s="476">
        <v>2.4</v>
      </c>
      <c r="BC196" s="472">
        <v>1.1599999999999999</v>
      </c>
      <c r="BD196" s="472">
        <v>5.13</v>
      </c>
      <c r="BE196" s="472">
        <v>3.11</v>
      </c>
      <c r="BF196" s="474">
        <f>BA196+O196</f>
        <v>4308</v>
      </c>
      <c r="BG196" s="476">
        <f t="shared" ref="BG196" si="786">BB196+P196</f>
        <v>342.29999999999995</v>
      </c>
      <c r="BH196" s="480">
        <f t="shared" ref="BH196" si="787">BC196+Q196</f>
        <v>87.399999999999991</v>
      </c>
      <c r="BI196" s="480">
        <f t="shared" ref="BI196" si="788">BD196+R196</f>
        <v>101.05</v>
      </c>
      <c r="BJ196" s="480">
        <f t="shared" ref="BJ196" si="789">BE196+S196</f>
        <v>88.01</v>
      </c>
      <c r="BK196" s="473">
        <f t="shared" si="630"/>
        <v>2.3999999999999773</v>
      </c>
      <c r="BL196" s="473">
        <f t="shared" si="631"/>
        <v>1.1599999999999966</v>
      </c>
      <c r="BM196" s="473">
        <f t="shared" si="632"/>
        <v>5.1299999999999955</v>
      </c>
      <c r="BN196" s="473">
        <f t="shared" si="633"/>
        <v>3.1099999999999994</v>
      </c>
      <c r="BO196" s="483">
        <v>8</v>
      </c>
      <c r="BP196" s="293"/>
      <c r="BQ196" s="293"/>
      <c r="BR196" s="293"/>
      <c r="BS196" s="293">
        <v>1</v>
      </c>
      <c r="BT196" s="293"/>
      <c r="BU196" s="293"/>
      <c r="BV196" s="293"/>
      <c r="BW196" s="293"/>
      <c r="BX196" s="293"/>
      <c r="BY196" s="293"/>
      <c r="BZ196" s="293"/>
      <c r="CA196" s="293"/>
      <c r="CB196" s="293"/>
      <c r="CC196" s="293"/>
      <c r="CD196" s="293"/>
      <c r="CE196" s="293"/>
      <c r="CF196" s="293"/>
      <c r="CG196" s="293"/>
      <c r="CH196" s="293"/>
      <c r="CI196" s="293">
        <v>1</v>
      </c>
      <c r="CJ196" s="294" t="s">
        <v>1491</v>
      </c>
      <c r="CK196" s="294"/>
      <c r="CL196" s="294"/>
      <c r="CM196" s="294"/>
      <c r="CN196" s="294"/>
      <c r="CO196" s="295"/>
      <c r="CP196" s="295"/>
      <c r="CQ196" s="295"/>
      <c r="CR196" s="296">
        <v>320</v>
      </c>
      <c r="CS196" s="297">
        <v>76.599999999999994</v>
      </c>
      <c r="CT196" s="297">
        <v>53.29</v>
      </c>
      <c r="CU196" s="297">
        <v>59.03</v>
      </c>
      <c r="CV196" s="297">
        <f t="shared" si="785"/>
        <v>19.899999999999977</v>
      </c>
      <c r="CW196" s="297">
        <f t="shared" si="785"/>
        <v>9.64</v>
      </c>
      <c r="CX196" s="297">
        <f t="shared" si="785"/>
        <v>42.63</v>
      </c>
      <c r="CY196" s="297">
        <f t="shared" si="785"/>
        <v>25.870000000000005</v>
      </c>
      <c r="CZ196" s="297">
        <f>SUM(CV196:CY196)</f>
        <v>98.039999999999992</v>
      </c>
      <c r="DA196" s="297">
        <f>0.32*(P196-CR196)+1.75*(Q196-CS196)+1.13*(R196-CT196)+1.28*(S196-CU196)</f>
        <v>104.5235</v>
      </c>
      <c r="DB196" s="295"/>
      <c r="DC196" s="295"/>
      <c r="DD196" s="295"/>
      <c r="DE196" s="295"/>
    </row>
    <row r="197" spans="1:109" ht="21" customHeight="1">
      <c r="A197" s="268">
        <v>195</v>
      </c>
      <c r="B197" s="338" t="s">
        <v>1974</v>
      </c>
      <c r="C197" s="301" t="s">
        <v>1975</v>
      </c>
      <c r="D197" s="302" t="s">
        <v>8</v>
      </c>
      <c r="E197" s="303" t="s">
        <v>79</v>
      </c>
      <c r="F197" s="327"/>
      <c r="G197" s="328"/>
      <c r="H197" s="306">
        <v>30</v>
      </c>
      <c r="I197" s="306">
        <v>35</v>
      </c>
      <c r="J197" s="320">
        <v>40</v>
      </c>
      <c r="K197" s="320">
        <v>45</v>
      </c>
      <c r="L197" s="320">
        <v>55</v>
      </c>
      <c r="M197" s="306">
        <v>65</v>
      </c>
      <c r="N197" s="307">
        <f t="shared" ref="N197" si="790">IF(COUNTBLANK(H197:M197),"",SUM(H197:M197))</f>
        <v>270</v>
      </c>
      <c r="O197" s="339">
        <v>4105</v>
      </c>
      <c r="P197" s="340">
        <v>369.7</v>
      </c>
      <c r="Q197" s="341">
        <v>79.84</v>
      </c>
      <c r="R197" s="341">
        <v>74.760000000000005</v>
      </c>
      <c r="S197" s="341">
        <v>73.22</v>
      </c>
      <c r="T197" s="341"/>
      <c r="U197" s="332">
        <v>16100</v>
      </c>
      <c r="V197" s="342">
        <f>VLOOKUP($U197,计算辅助页面!$Z$5:$AM$26,COLUMN()-20,0)</f>
        <v>26300</v>
      </c>
      <c r="W197" s="342">
        <f>VLOOKUP($U197,计算辅助页面!$Z$5:$AM$26,COLUMN()-20,0)</f>
        <v>42000</v>
      </c>
      <c r="X197" s="343">
        <f>VLOOKUP($U197,计算辅助页面!$Z$5:$AM$26,COLUMN()-20,0)</f>
        <v>63000</v>
      </c>
      <c r="Y197" s="343">
        <f>VLOOKUP($U197,计算辅助页面!$Z$5:$AM$26,COLUMN()-20,0)</f>
        <v>91000</v>
      </c>
      <c r="Z197" s="344">
        <f>VLOOKUP($U197,计算辅助页面!$Z$5:$AM$26,COLUMN()-20,0)</f>
        <v>127500</v>
      </c>
      <c r="AA197" s="343">
        <f>VLOOKUP($U197,计算辅助页面!$Z$5:$AM$26,COLUMN()-20,0)</f>
        <v>178500</v>
      </c>
      <c r="AB197" s="343">
        <f>VLOOKUP($U197,计算辅助页面!$Z$5:$AM$26,COLUMN()-20,0)</f>
        <v>249500</v>
      </c>
      <c r="AC197" s="343">
        <f>VLOOKUP($U197,计算辅助页面!$Z$5:$AM$26,COLUMN()-20,0)</f>
        <v>349500</v>
      </c>
      <c r="AD197" s="343">
        <f>VLOOKUP($U197,计算辅助页面!$Z$5:$AM$26,COLUMN()-20,0)</f>
        <v>489500</v>
      </c>
      <c r="AE197" s="343">
        <f>VLOOKUP($U197,计算辅助页面!$Z$5:$AM$26,COLUMN()-20,0)</f>
        <v>685000</v>
      </c>
      <c r="AF197" s="343">
        <f>VLOOKUP($U197,计算辅助页面!$Z$5:$AM$26,COLUMN()-20,0)</f>
        <v>959000</v>
      </c>
      <c r="AG197" s="343">
        <f>VLOOKUP($U197,计算辅助页面!$Z$5:$AM$26,COLUMN()-20,0)</f>
        <v>1575000</v>
      </c>
      <c r="AH197" s="304">
        <f>VLOOKUP($U197,计算辅助页面!$Z$5:$AM$26,COLUMN()-20,0)</f>
        <v>19407600</v>
      </c>
      <c r="AI197" s="314">
        <v>80000</v>
      </c>
      <c r="AJ197" s="315">
        <f>VLOOKUP(D197&amp;E197,计算辅助页面!$V$5:$Y$18,2,0)</f>
        <v>6</v>
      </c>
      <c r="AK197" s="316">
        <f>IF(AI197,2*AI197,"")</f>
        <v>160000</v>
      </c>
      <c r="AL197" s="316">
        <f>VLOOKUP(D197&amp;E197,计算辅助页面!$V$5:$Y$18,3,0)</f>
        <v>5</v>
      </c>
      <c r="AM197" s="317">
        <f>IF(AN197="×",AN197,IF(AI197,6*AI197,""))</f>
        <v>480000</v>
      </c>
      <c r="AN197" s="317">
        <f>VLOOKUP(D197&amp;E197,计算辅助页面!$V$5:$Y$18,4,0)</f>
        <v>4</v>
      </c>
      <c r="AO197" s="304">
        <f>IF(AI197,IF(AN197="×",4*(AI197*AJ197+AK197*AL197),4*(AI197*AJ197+AK197*AL197+AM197*AN197)),"")</f>
        <v>12800000</v>
      </c>
      <c r="AP197" s="318">
        <f>IF(AND(AH197,AO197),AO197+AH197,"")</f>
        <v>32207600</v>
      </c>
      <c r="AQ197" s="288" t="s">
        <v>862</v>
      </c>
      <c r="AR197" s="289" t="str">
        <f t="shared" si="753"/>
        <v>Zonda Cinque</v>
      </c>
      <c r="AS197" s="290" t="s">
        <v>1996</v>
      </c>
      <c r="AT197" s="291" t="s">
        <v>1976</v>
      </c>
      <c r="AU197" s="427" t="s">
        <v>703</v>
      </c>
      <c r="AZ197" s="292" t="s">
        <v>1993</v>
      </c>
      <c r="BP197" s="293"/>
      <c r="BQ197" s="293"/>
      <c r="BR197" s="293"/>
      <c r="BS197" s="293"/>
      <c r="BT197" s="293"/>
      <c r="BU197" s="293"/>
      <c r="BV197" s="293"/>
      <c r="BW197" s="293"/>
      <c r="BX197" s="293"/>
      <c r="BY197" s="293"/>
      <c r="BZ197" s="293"/>
      <c r="CA197" s="293"/>
      <c r="CB197" s="293"/>
      <c r="CC197" s="293"/>
      <c r="CD197" s="293"/>
      <c r="CE197" s="293"/>
      <c r="CF197" s="293"/>
      <c r="CG197" s="293"/>
      <c r="CH197" s="293"/>
      <c r="CI197" s="293"/>
      <c r="CJ197" s="294"/>
      <c r="CK197" s="294"/>
      <c r="CL197" s="294"/>
      <c r="CM197" s="294"/>
      <c r="CN197" s="294"/>
      <c r="CO197" s="295"/>
      <c r="CP197" s="295"/>
      <c r="CQ197" s="295"/>
      <c r="CR197" s="296"/>
      <c r="CS197" s="297"/>
      <c r="CT197" s="297"/>
      <c r="CU197" s="297"/>
      <c r="CV197" s="297"/>
      <c r="CW197" s="297"/>
      <c r="CX197" s="297"/>
      <c r="CY197" s="297"/>
      <c r="CZ197" s="297"/>
      <c r="DA197" s="297"/>
      <c r="DB197" s="295"/>
      <c r="DC197" s="295"/>
      <c r="DD197" s="295"/>
      <c r="DE197" s="295"/>
    </row>
    <row r="198" spans="1:109" ht="21" customHeight="1" thickBot="1">
      <c r="A198" s="299">
        <v>196</v>
      </c>
      <c r="B198" s="338" t="s">
        <v>1221</v>
      </c>
      <c r="C198" s="301" t="s">
        <v>1222</v>
      </c>
      <c r="D198" s="302" t="s">
        <v>8</v>
      </c>
      <c r="E198" s="303" t="s">
        <v>79</v>
      </c>
      <c r="F198" s="327"/>
      <c r="G198" s="328"/>
      <c r="H198" s="330">
        <v>70</v>
      </c>
      <c r="I198" s="330">
        <v>23</v>
      </c>
      <c r="J198" s="330">
        <v>27</v>
      </c>
      <c r="K198" s="330">
        <v>36</v>
      </c>
      <c r="L198" s="330">
        <v>52</v>
      </c>
      <c r="M198" s="330">
        <v>59</v>
      </c>
      <c r="N198" s="343">
        <f t="shared" si="643"/>
        <v>267</v>
      </c>
      <c r="O198" s="339">
        <v>4108</v>
      </c>
      <c r="P198" s="340">
        <v>344.3</v>
      </c>
      <c r="Q198" s="341">
        <v>90.03</v>
      </c>
      <c r="R198" s="341">
        <v>94.15</v>
      </c>
      <c r="S198" s="341">
        <v>69.94</v>
      </c>
      <c r="T198" s="341"/>
      <c r="U198" s="332">
        <v>16100</v>
      </c>
      <c r="V198" s="342">
        <f>VLOOKUP($U198,计算辅助页面!$Z$5:$AM$26,COLUMN()-20,0)</f>
        <v>26300</v>
      </c>
      <c r="W198" s="342">
        <f>VLOOKUP($U198,计算辅助页面!$Z$5:$AM$26,COLUMN()-20,0)</f>
        <v>42000</v>
      </c>
      <c r="X198" s="343">
        <f>VLOOKUP($U198,计算辅助页面!$Z$5:$AM$26,COLUMN()-20,0)</f>
        <v>63000</v>
      </c>
      <c r="Y198" s="343">
        <f>VLOOKUP($U198,计算辅助页面!$Z$5:$AM$26,COLUMN()-20,0)</f>
        <v>91000</v>
      </c>
      <c r="Z198" s="344">
        <f>VLOOKUP($U198,计算辅助页面!$Z$5:$AM$26,COLUMN()-20,0)</f>
        <v>127500</v>
      </c>
      <c r="AA198" s="343">
        <f>VLOOKUP($U198,计算辅助页面!$Z$5:$AM$26,COLUMN()-20,0)</f>
        <v>178500</v>
      </c>
      <c r="AB198" s="343">
        <f>VLOOKUP($U198,计算辅助页面!$Z$5:$AM$26,COLUMN()-20,0)</f>
        <v>249500</v>
      </c>
      <c r="AC198" s="343">
        <f>VLOOKUP($U198,计算辅助页面!$Z$5:$AM$26,COLUMN()-20,0)</f>
        <v>349500</v>
      </c>
      <c r="AD198" s="343">
        <f>VLOOKUP($U198,计算辅助页面!$Z$5:$AM$26,COLUMN()-20,0)</f>
        <v>489500</v>
      </c>
      <c r="AE198" s="343">
        <f>VLOOKUP($U198,计算辅助页面!$Z$5:$AM$26,COLUMN()-20,0)</f>
        <v>685000</v>
      </c>
      <c r="AF198" s="343">
        <f>VLOOKUP($U198,计算辅助页面!$Z$5:$AM$26,COLUMN()-20,0)</f>
        <v>959000</v>
      </c>
      <c r="AG198" s="343">
        <f>VLOOKUP($U198,计算辅助页面!$Z$5:$AM$26,COLUMN()-20,0)</f>
        <v>1575000</v>
      </c>
      <c r="AH198" s="304">
        <f>VLOOKUP($U198,计算辅助页面!$Z$5:$AM$26,COLUMN()-20,0)</f>
        <v>19407600</v>
      </c>
      <c r="AI198" s="314">
        <v>80000</v>
      </c>
      <c r="AJ198" s="315">
        <f>VLOOKUP(D198&amp;E198,计算辅助页面!$V$5:$Y$18,2,0)</f>
        <v>6</v>
      </c>
      <c r="AK198" s="316">
        <f t="shared" si="744"/>
        <v>160000</v>
      </c>
      <c r="AL198" s="316">
        <f>VLOOKUP(D198&amp;E198,计算辅助页面!$V$5:$Y$18,3,0)</f>
        <v>5</v>
      </c>
      <c r="AM198" s="317">
        <f t="shared" si="745"/>
        <v>480000</v>
      </c>
      <c r="AN198" s="317">
        <f>VLOOKUP(D198&amp;E198,计算辅助页面!$V$5:$Y$18,4,0)</f>
        <v>4</v>
      </c>
      <c r="AO198" s="304">
        <f t="shared" si="746"/>
        <v>12800000</v>
      </c>
      <c r="AP198" s="318">
        <f t="shared" si="747"/>
        <v>32207600</v>
      </c>
      <c r="AQ198" s="288" t="s">
        <v>1002</v>
      </c>
      <c r="AR198" s="289" t="str">
        <f t="shared" si="753"/>
        <v>9x8</v>
      </c>
      <c r="AS198" s="290" t="s">
        <v>1213</v>
      </c>
      <c r="AT198" s="291" t="s">
        <v>1222</v>
      </c>
      <c r="AU198" s="427" t="s">
        <v>703</v>
      </c>
      <c r="AW198" s="292">
        <v>358</v>
      </c>
      <c r="AY198" s="292">
        <v>468</v>
      </c>
      <c r="AZ198" s="292" t="s">
        <v>1173</v>
      </c>
      <c r="BA198" s="477">
        <v>158</v>
      </c>
      <c r="BB198" s="476">
        <v>1.7</v>
      </c>
      <c r="BC198" s="472">
        <v>0.97</v>
      </c>
      <c r="BD198" s="472">
        <v>3.89</v>
      </c>
      <c r="BE198" s="472">
        <v>2.57</v>
      </c>
      <c r="BF198" s="474">
        <f>BA198+O198</f>
        <v>4266</v>
      </c>
      <c r="BG198" s="476">
        <f t="shared" ref="BG198" si="791">BB198+P198</f>
        <v>346</v>
      </c>
      <c r="BH198" s="480">
        <f t="shared" ref="BH198" si="792">BC198+Q198</f>
        <v>91</v>
      </c>
      <c r="BI198" s="480">
        <f t="shared" ref="BI198" si="793">BD198+R198</f>
        <v>98.04</v>
      </c>
      <c r="BJ198" s="480">
        <f t="shared" ref="BJ198" si="794">BE198+S198</f>
        <v>72.509999999999991</v>
      </c>
      <c r="BK198" s="473">
        <f t="shared" si="630"/>
        <v>1.6999999999999886</v>
      </c>
      <c r="BL198" s="473">
        <f t="shared" si="631"/>
        <v>0.96999999999999886</v>
      </c>
      <c r="BM198" s="473">
        <f t="shared" si="632"/>
        <v>3.8900000000000006</v>
      </c>
      <c r="BN198" s="473">
        <f t="shared" si="633"/>
        <v>2.5699999999999932</v>
      </c>
      <c r="BO198" s="483">
        <v>5</v>
      </c>
      <c r="BP198" s="293"/>
      <c r="BQ198" s="293"/>
      <c r="BR198" s="293"/>
      <c r="BS198" s="293"/>
      <c r="BT198" s="293"/>
      <c r="BU198" s="293"/>
      <c r="BV198" s="293"/>
      <c r="BW198" s="293"/>
      <c r="BX198" s="293"/>
      <c r="BY198" s="293"/>
      <c r="BZ198" s="293"/>
      <c r="CA198" s="293"/>
      <c r="CB198" s="293">
        <v>1</v>
      </c>
      <c r="CC198" s="293"/>
      <c r="CD198" s="293"/>
      <c r="CE198" s="293"/>
      <c r="CF198" s="293"/>
      <c r="CG198" s="293"/>
      <c r="CH198" s="293"/>
      <c r="CI198" s="293"/>
      <c r="CJ198" s="294" t="s">
        <v>779</v>
      </c>
      <c r="CK198" s="294"/>
      <c r="CL198" s="294"/>
      <c r="CM198" s="294"/>
      <c r="CN198" s="294"/>
      <c r="CO198" s="295"/>
      <c r="CP198" s="295"/>
      <c r="CQ198" s="295"/>
      <c r="CR198" s="296"/>
      <c r="CS198" s="297"/>
      <c r="CT198" s="297"/>
      <c r="CU198" s="297"/>
      <c r="CV198" s="297"/>
      <c r="CW198" s="297"/>
      <c r="CX198" s="297"/>
      <c r="CY198" s="297"/>
      <c r="CZ198" s="297"/>
      <c r="DA198" s="297"/>
      <c r="DB198" s="295" t="s">
        <v>1777</v>
      </c>
      <c r="DC198" s="295">
        <v>2</v>
      </c>
      <c r="DD198" s="295"/>
      <c r="DE198" s="295"/>
    </row>
    <row r="199" spans="1:109" ht="21" customHeight="1">
      <c r="A199" s="268">
        <v>197</v>
      </c>
      <c r="B199" s="338" t="s">
        <v>1385</v>
      </c>
      <c r="C199" s="301" t="s">
        <v>1386</v>
      </c>
      <c r="D199" s="302" t="s">
        <v>8</v>
      </c>
      <c r="E199" s="303" t="s">
        <v>79</v>
      </c>
      <c r="F199" s="327"/>
      <c r="G199" s="328"/>
      <c r="H199" s="330">
        <v>70</v>
      </c>
      <c r="I199" s="330">
        <v>23</v>
      </c>
      <c r="J199" s="330">
        <v>27</v>
      </c>
      <c r="K199" s="330">
        <v>36</v>
      </c>
      <c r="L199" s="330">
        <v>52</v>
      </c>
      <c r="M199" s="330">
        <v>59</v>
      </c>
      <c r="N199" s="343">
        <f t="shared" si="643"/>
        <v>267</v>
      </c>
      <c r="O199" s="339">
        <v>4109</v>
      </c>
      <c r="P199" s="340">
        <v>361.9</v>
      </c>
      <c r="Q199" s="341">
        <v>80.650000000000006</v>
      </c>
      <c r="R199" s="341">
        <v>75.77</v>
      </c>
      <c r="S199" s="341">
        <v>78.17</v>
      </c>
      <c r="T199" s="341"/>
      <c r="U199" s="332">
        <v>16100</v>
      </c>
      <c r="V199" s="342">
        <f>VLOOKUP($U199,计算辅助页面!$Z$5:$AM$26,COLUMN()-20,0)</f>
        <v>26300</v>
      </c>
      <c r="W199" s="342">
        <f>VLOOKUP($U199,计算辅助页面!$Z$5:$AM$26,COLUMN()-20,0)</f>
        <v>42000</v>
      </c>
      <c r="X199" s="343">
        <f>VLOOKUP($U199,计算辅助页面!$Z$5:$AM$26,COLUMN()-20,0)</f>
        <v>63000</v>
      </c>
      <c r="Y199" s="343">
        <f>VLOOKUP($U199,计算辅助页面!$Z$5:$AM$26,COLUMN()-20,0)</f>
        <v>91000</v>
      </c>
      <c r="Z199" s="344">
        <f>VLOOKUP($U199,计算辅助页面!$Z$5:$AM$26,COLUMN()-20,0)</f>
        <v>127500</v>
      </c>
      <c r="AA199" s="343">
        <f>VLOOKUP($U199,计算辅助页面!$Z$5:$AM$26,COLUMN()-20,0)</f>
        <v>178500</v>
      </c>
      <c r="AB199" s="343">
        <f>VLOOKUP($U199,计算辅助页面!$Z$5:$AM$26,COLUMN()-20,0)</f>
        <v>249500</v>
      </c>
      <c r="AC199" s="343">
        <f>VLOOKUP($U199,计算辅助页面!$Z$5:$AM$26,COLUMN()-20,0)</f>
        <v>349500</v>
      </c>
      <c r="AD199" s="343">
        <f>VLOOKUP($U199,计算辅助页面!$Z$5:$AM$26,COLUMN()-20,0)</f>
        <v>489500</v>
      </c>
      <c r="AE199" s="343">
        <f>VLOOKUP($U199,计算辅助页面!$Z$5:$AM$26,COLUMN()-20,0)</f>
        <v>685000</v>
      </c>
      <c r="AF199" s="343">
        <f>VLOOKUP($U199,计算辅助页面!$Z$5:$AM$26,COLUMN()-20,0)</f>
        <v>959000</v>
      </c>
      <c r="AG199" s="343">
        <f>VLOOKUP($U199,计算辅助页面!$Z$5:$AM$26,COLUMN()-20,0)</f>
        <v>1575000</v>
      </c>
      <c r="AH199" s="304">
        <f>VLOOKUP($U199,计算辅助页面!$Z$5:$AM$26,COLUMN()-20,0)</f>
        <v>19407600</v>
      </c>
      <c r="AI199" s="314">
        <v>80000</v>
      </c>
      <c r="AJ199" s="315">
        <f>VLOOKUP(D199&amp;E199,计算辅助页面!$V$5:$Y$18,2,0)</f>
        <v>6</v>
      </c>
      <c r="AK199" s="316">
        <f t="shared" si="744"/>
        <v>160000</v>
      </c>
      <c r="AL199" s="316">
        <f>VLOOKUP(D199&amp;E199,计算辅助页面!$V$5:$Y$18,3,0)</f>
        <v>5</v>
      </c>
      <c r="AM199" s="317">
        <f t="shared" si="745"/>
        <v>480000</v>
      </c>
      <c r="AN199" s="317">
        <f>VLOOKUP(D199&amp;E199,计算辅助页面!$V$5:$Y$18,4,0)</f>
        <v>4</v>
      </c>
      <c r="AO199" s="304">
        <f t="shared" si="746"/>
        <v>12800000</v>
      </c>
      <c r="AP199" s="318">
        <f t="shared" si="747"/>
        <v>32207600</v>
      </c>
      <c r="AQ199" s="288" t="s">
        <v>566</v>
      </c>
      <c r="AR199" s="289" t="str">
        <f t="shared" si="753"/>
        <v>DBS GT Zagato</v>
      </c>
      <c r="AS199" s="290" t="s">
        <v>1375</v>
      </c>
      <c r="AT199" s="291" t="s">
        <v>1622</v>
      </c>
      <c r="AU199" s="427" t="s">
        <v>703</v>
      </c>
      <c r="AW199" s="292">
        <v>376</v>
      </c>
      <c r="AY199" s="292">
        <v>498</v>
      </c>
      <c r="AZ199" s="292" t="s">
        <v>1387</v>
      </c>
      <c r="BA199" s="481">
        <f>BF199-O199</f>
        <v>218</v>
      </c>
      <c r="BB199" s="476">
        <f>BK199</f>
        <v>2.6000000000000227</v>
      </c>
      <c r="BC199" s="472">
        <f t="shared" ref="BC199" si="795">BL199</f>
        <v>1.3499999999999943</v>
      </c>
      <c r="BD199" s="472">
        <f t="shared" ref="BD199" si="796">BM199</f>
        <v>2.4200000000000017</v>
      </c>
      <c r="BE199" s="472">
        <f t="shared" ref="BE199" si="797">BN199</f>
        <v>3.4299999999999926</v>
      </c>
      <c r="BF199" s="474">
        <v>4327</v>
      </c>
      <c r="BG199" s="476">
        <v>364.5</v>
      </c>
      <c r="BH199" s="480">
        <v>82</v>
      </c>
      <c r="BI199" s="480">
        <v>78.19</v>
      </c>
      <c r="BJ199" s="480">
        <v>81.599999999999994</v>
      </c>
      <c r="BK199" s="473">
        <f t="shared" si="630"/>
        <v>2.6000000000000227</v>
      </c>
      <c r="BL199" s="473">
        <f t="shared" si="631"/>
        <v>1.3499999999999943</v>
      </c>
      <c r="BM199" s="473">
        <f t="shared" si="632"/>
        <v>2.4200000000000017</v>
      </c>
      <c r="BN199" s="473">
        <f t="shared" si="633"/>
        <v>3.4299999999999926</v>
      </c>
      <c r="BO199" s="483">
        <v>4</v>
      </c>
      <c r="BP199" s="293"/>
      <c r="BQ199" s="293"/>
      <c r="BR199" s="293"/>
      <c r="BS199" s="293"/>
      <c r="BT199" s="293"/>
      <c r="BU199" s="293"/>
      <c r="BV199" s="293"/>
      <c r="BW199" s="293"/>
      <c r="BX199" s="293"/>
      <c r="BY199" s="293"/>
      <c r="BZ199" s="293"/>
      <c r="CA199" s="293"/>
      <c r="CB199" s="293">
        <v>1</v>
      </c>
      <c r="CC199" s="293"/>
      <c r="CD199" s="293"/>
      <c r="CE199" s="293"/>
      <c r="CF199" s="293"/>
      <c r="CG199" s="293"/>
      <c r="CH199" s="293"/>
      <c r="CI199" s="293"/>
      <c r="CJ199" s="294" t="s">
        <v>1398</v>
      </c>
      <c r="CK199" s="294"/>
      <c r="CL199" s="294"/>
      <c r="CM199" s="294"/>
      <c r="CN199" s="294"/>
      <c r="CO199" s="295"/>
      <c r="CP199" s="295"/>
      <c r="CQ199" s="295"/>
      <c r="CR199" s="296"/>
      <c r="CS199" s="297"/>
      <c r="CT199" s="297"/>
      <c r="CU199" s="297"/>
      <c r="CV199" s="297"/>
      <c r="CW199" s="297"/>
      <c r="CX199" s="297"/>
      <c r="CY199" s="297"/>
      <c r="CZ199" s="297"/>
      <c r="DA199" s="297"/>
      <c r="DB199" s="295" t="s">
        <v>1777</v>
      </c>
      <c r="DC199" s="295">
        <v>2</v>
      </c>
      <c r="DD199" s="295"/>
      <c r="DE199" s="295"/>
    </row>
    <row r="200" spans="1:109" ht="21" customHeight="1" thickBot="1">
      <c r="A200" s="299">
        <v>198</v>
      </c>
      <c r="B200" s="338" t="s">
        <v>162</v>
      </c>
      <c r="C200" s="301">
        <v>570</v>
      </c>
      <c r="D200" s="302" t="s">
        <v>8</v>
      </c>
      <c r="E200" s="303" t="s">
        <v>79</v>
      </c>
      <c r="F200" s="304">
        <f>9-LEN(E200)-LEN(SUBSTITUTE(E200,"★",""))</f>
        <v>3</v>
      </c>
      <c r="G200" s="305" t="s">
        <v>73</v>
      </c>
      <c r="H200" s="306">
        <v>50</v>
      </c>
      <c r="I200" s="306">
        <v>12</v>
      </c>
      <c r="J200" s="306">
        <v>15</v>
      </c>
      <c r="K200" s="306">
        <v>24</v>
      </c>
      <c r="L200" s="306">
        <v>37</v>
      </c>
      <c r="M200" s="306">
        <v>45</v>
      </c>
      <c r="N200" s="307">
        <f t="shared" si="643"/>
        <v>183</v>
      </c>
      <c r="O200" s="339">
        <v>4116</v>
      </c>
      <c r="P200" s="340">
        <v>377.2</v>
      </c>
      <c r="Q200" s="341">
        <v>79.23</v>
      </c>
      <c r="R200" s="341">
        <v>66.06</v>
      </c>
      <c r="S200" s="341">
        <v>64.75</v>
      </c>
      <c r="T200" s="341">
        <v>6.2000000000000011</v>
      </c>
      <c r="U200" s="311">
        <v>16100</v>
      </c>
      <c r="V200" s="312">
        <f>VLOOKUP($U200,计算辅助页面!$Z$5:$AM$26,COLUMN()-20,0)</f>
        <v>26300</v>
      </c>
      <c r="W200" s="312">
        <f>VLOOKUP($U200,计算辅助页面!$Z$5:$AM$26,COLUMN()-20,0)</f>
        <v>42000</v>
      </c>
      <c r="X200" s="307">
        <f>VLOOKUP($U200,计算辅助页面!$Z$5:$AM$26,COLUMN()-20,0)</f>
        <v>63000</v>
      </c>
      <c r="Y200" s="307">
        <f>VLOOKUP($U200,计算辅助页面!$Z$5:$AM$26,COLUMN()-20,0)</f>
        <v>91000</v>
      </c>
      <c r="Z200" s="313">
        <f>VLOOKUP($U200,计算辅助页面!$Z$5:$AM$26,COLUMN()-20,0)</f>
        <v>127500</v>
      </c>
      <c r="AA200" s="307">
        <f>VLOOKUP($U200,计算辅助页面!$Z$5:$AM$26,COLUMN()-20,0)</f>
        <v>178500</v>
      </c>
      <c r="AB200" s="307">
        <f>VLOOKUP($U200,计算辅助页面!$Z$5:$AM$26,COLUMN()-20,0)</f>
        <v>249500</v>
      </c>
      <c r="AC200" s="307">
        <f>VLOOKUP($U200,计算辅助页面!$Z$5:$AM$26,COLUMN()-20,0)</f>
        <v>349500</v>
      </c>
      <c r="AD200" s="307">
        <f>VLOOKUP($U200,计算辅助页面!$Z$5:$AM$26,COLUMN()-20,0)</f>
        <v>489500</v>
      </c>
      <c r="AE200" s="307">
        <f>VLOOKUP($U200,计算辅助页面!$Z$5:$AM$26,COLUMN()-20,0)</f>
        <v>685000</v>
      </c>
      <c r="AF200" s="307">
        <f>VLOOKUP($U200,计算辅助页面!$Z$5:$AM$26,COLUMN()-20,0)</f>
        <v>959000</v>
      </c>
      <c r="AG200" s="307">
        <f>VLOOKUP($U200,计算辅助页面!$Z$5:$AM$26,COLUMN()-20,0)</f>
        <v>1575000</v>
      </c>
      <c r="AH200" s="304">
        <f>VLOOKUP($U200,计算辅助页面!$Z$5:$AM$26,COLUMN()-20,0)</f>
        <v>19407600</v>
      </c>
      <c r="AI200" s="314">
        <v>80000</v>
      </c>
      <c r="AJ200" s="315">
        <f>VLOOKUP(D200&amp;E200,计算辅助页面!$V$5:$Y$18,2,0)</f>
        <v>6</v>
      </c>
      <c r="AK200" s="316">
        <f t="shared" si="744"/>
        <v>160000</v>
      </c>
      <c r="AL200" s="316">
        <f>VLOOKUP(D200&amp;E200,计算辅助页面!$V$5:$Y$18,3,0)</f>
        <v>5</v>
      </c>
      <c r="AM200" s="317">
        <f t="shared" si="745"/>
        <v>480000</v>
      </c>
      <c r="AN200" s="317">
        <f>VLOOKUP(D200&amp;E200,计算辅助页面!$V$5:$Y$18,4,0)</f>
        <v>4</v>
      </c>
      <c r="AO200" s="304">
        <f t="shared" si="746"/>
        <v>12800000</v>
      </c>
      <c r="AP200" s="318">
        <f t="shared" si="747"/>
        <v>32207600</v>
      </c>
      <c r="AQ200" s="288" t="s">
        <v>568</v>
      </c>
      <c r="AR200" s="289" t="str">
        <f t="shared" si="753"/>
        <v>570S Spider</v>
      </c>
      <c r="AS200" s="290" t="s">
        <v>825</v>
      </c>
      <c r="AT200" s="291" t="s">
        <v>669</v>
      </c>
      <c r="AU200" s="427" t="s">
        <v>703</v>
      </c>
      <c r="AV200" s="292">
        <v>17</v>
      </c>
      <c r="AW200" s="292">
        <v>393</v>
      </c>
      <c r="AY200" s="292">
        <v>526</v>
      </c>
      <c r="AZ200" s="292" t="s">
        <v>1462</v>
      </c>
      <c r="BA200" s="481">
        <v>216</v>
      </c>
      <c r="BB200" s="476">
        <v>2.5</v>
      </c>
      <c r="BC200" s="472">
        <v>0.97</v>
      </c>
      <c r="BD200" s="472">
        <v>2.4</v>
      </c>
      <c r="BE200" s="472">
        <v>2.09</v>
      </c>
      <c r="BF200" s="474">
        <f>BA200+O200</f>
        <v>4332</v>
      </c>
      <c r="BG200" s="476">
        <f t="shared" ref="BG200:BG202" si="798">BB200+P200</f>
        <v>379.7</v>
      </c>
      <c r="BH200" s="480">
        <f t="shared" ref="BH200:BH202" si="799">BC200+Q200</f>
        <v>80.2</v>
      </c>
      <c r="BI200" s="480">
        <f t="shared" ref="BI200:BI202" si="800">BD200+R200</f>
        <v>68.460000000000008</v>
      </c>
      <c r="BJ200" s="480">
        <f t="shared" ref="BJ200:BJ202" si="801">BE200+S200</f>
        <v>66.84</v>
      </c>
      <c r="BK200" s="473">
        <f t="shared" si="630"/>
        <v>2.5</v>
      </c>
      <c r="BL200" s="473">
        <f t="shared" si="631"/>
        <v>0.96999999999999886</v>
      </c>
      <c r="BM200" s="473">
        <f t="shared" si="632"/>
        <v>2.4000000000000057</v>
      </c>
      <c r="BN200" s="473">
        <f t="shared" si="633"/>
        <v>2.0900000000000034</v>
      </c>
      <c r="BO200" s="483">
        <v>1</v>
      </c>
      <c r="BP200" s="293"/>
      <c r="BQ200" s="293"/>
      <c r="BR200" s="293"/>
      <c r="BS200" s="293">
        <v>1</v>
      </c>
      <c r="BT200" s="293"/>
      <c r="BU200" s="293"/>
      <c r="BV200" s="293"/>
      <c r="BW200" s="293"/>
      <c r="BX200" s="293"/>
      <c r="BY200" s="293"/>
      <c r="BZ200" s="293"/>
      <c r="CA200" s="293"/>
      <c r="CB200" s="293"/>
      <c r="CC200" s="293"/>
      <c r="CD200" s="293">
        <v>1</v>
      </c>
      <c r="CE200" s="293"/>
      <c r="CF200" s="293"/>
      <c r="CG200" s="293" t="s">
        <v>1403</v>
      </c>
      <c r="CH200" s="293"/>
      <c r="CI200" s="293">
        <v>1</v>
      </c>
      <c r="CJ200" s="294" t="s">
        <v>1126</v>
      </c>
      <c r="CK200" s="294"/>
      <c r="CL200" s="294"/>
      <c r="CM200" s="294"/>
      <c r="CN200" s="294"/>
      <c r="CO200" s="295"/>
      <c r="CP200" s="295"/>
      <c r="CQ200" s="295"/>
      <c r="CR200" s="296">
        <v>356</v>
      </c>
      <c r="CS200" s="297">
        <v>71.2</v>
      </c>
      <c r="CT200" s="297">
        <v>46.08</v>
      </c>
      <c r="CU200" s="297">
        <v>47.38</v>
      </c>
      <c r="CV200" s="297">
        <f t="shared" ref="CV200:CY203" si="802">P200-CR200</f>
        <v>21.199999999999989</v>
      </c>
      <c r="CW200" s="297">
        <f t="shared" si="802"/>
        <v>8.0300000000000011</v>
      </c>
      <c r="CX200" s="297">
        <f t="shared" si="802"/>
        <v>19.980000000000004</v>
      </c>
      <c r="CY200" s="297">
        <f t="shared" si="802"/>
        <v>17.369999999999997</v>
      </c>
      <c r="CZ200" s="297">
        <f>SUM(CV200:CY200)</f>
        <v>66.579999999999984</v>
      </c>
      <c r="DA200" s="297">
        <f>0.32*(P200-CR200)+1.75*(Q200-CS200)+1.13*(R200-CT200)+1.28*(S200-CU200)</f>
        <v>65.647499999999994</v>
      </c>
      <c r="DB200" s="295" t="s">
        <v>1777</v>
      </c>
      <c r="DC200" s="295">
        <v>1</v>
      </c>
      <c r="DD200" s="295"/>
      <c r="DE200" s="295"/>
    </row>
    <row r="201" spans="1:109" ht="21" customHeight="1">
      <c r="A201" s="268">
        <v>199</v>
      </c>
      <c r="B201" s="319" t="s">
        <v>1790</v>
      </c>
      <c r="C201" s="301" t="s">
        <v>1782</v>
      </c>
      <c r="D201" s="352" t="s">
        <v>198</v>
      </c>
      <c r="E201" s="353" t="s">
        <v>190</v>
      </c>
      <c r="F201" s="387"/>
      <c r="G201" s="335"/>
      <c r="H201" s="330">
        <v>70</v>
      </c>
      <c r="I201" s="330">
        <v>23</v>
      </c>
      <c r="J201" s="330">
        <v>27</v>
      </c>
      <c r="K201" s="330">
        <v>36</v>
      </c>
      <c r="L201" s="330">
        <v>52</v>
      </c>
      <c r="M201" s="330">
        <v>59</v>
      </c>
      <c r="N201" s="343">
        <f t="shared" ref="N201" si="803">IF(COUNTBLANK(H201:M201),"",SUM(H201:M201))</f>
        <v>267</v>
      </c>
      <c r="O201" s="374">
        <v>4125</v>
      </c>
      <c r="P201" s="375">
        <v>365.4</v>
      </c>
      <c r="Q201" s="376">
        <v>89.37</v>
      </c>
      <c r="R201" s="376">
        <v>64.44</v>
      </c>
      <c r="S201" s="376">
        <v>45.9</v>
      </c>
      <c r="T201" s="376"/>
      <c r="U201" s="332">
        <v>16100</v>
      </c>
      <c r="V201" s="342">
        <f>VLOOKUP($U201,计算辅助页面!$Z$5:$AM$26,COLUMN()-20,0)</f>
        <v>26300</v>
      </c>
      <c r="W201" s="342">
        <f>VLOOKUP($U201,计算辅助页面!$Z$5:$AM$26,COLUMN()-20,0)</f>
        <v>42000</v>
      </c>
      <c r="X201" s="343">
        <f>VLOOKUP($U201,计算辅助页面!$Z$5:$AM$26,COLUMN()-20,0)</f>
        <v>63000</v>
      </c>
      <c r="Y201" s="343">
        <f>VLOOKUP($U201,计算辅助页面!$Z$5:$AM$26,COLUMN()-20,0)</f>
        <v>91000</v>
      </c>
      <c r="Z201" s="344">
        <f>VLOOKUP($U201,计算辅助页面!$Z$5:$AM$26,COLUMN()-20,0)</f>
        <v>127500</v>
      </c>
      <c r="AA201" s="343">
        <f>VLOOKUP($U201,计算辅助页面!$Z$5:$AM$26,COLUMN()-20,0)</f>
        <v>178500</v>
      </c>
      <c r="AB201" s="343">
        <f>VLOOKUP($U201,计算辅助页面!$Z$5:$AM$26,COLUMN()-20,0)</f>
        <v>249500</v>
      </c>
      <c r="AC201" s="343">
        <f>VLOOKUP($U201,计算辅助页面!$Z$5:$AM$26,COLUMN()-20,0)</f>
        <v>349500</v>
      </c>
      <c r="AD201" s="343">
        <f>VLOOKUP($U201,计算辅助页面!$Z$5:$AM$26,COLUMN()-20,0)</f>
        <v>489500</v>
      </c>
      <c r="AE201" s="343">
        <f>VLOOKUP($U201,计算辅助页面!$Z$5:$AM$26,COLUMN()-20,0)</f>
        <v>685000</v>
      </c>
      <c r="AF201" s="343">
        <f>VLOOKUP($U201,计算辅助页面!$Z$5:$AM$26,COLUMN()-20,0)</f>
        <v>959000</v>
      </c>
      <c r="AG201" s="343">
        <f>VLOOKUP($U201,计算辅助页面!$Z$5:$AM$26,COLUMN()-20,0)</f>
        <v>1575000</v>
      </c>
      <c r="AH201" s="304">
        <f>VLOOKUP($U201,计算辅助页面!$Z$5:$AM$26,COLUMN()-20,0)</f>
        <v>19407600</v>
      </c>
      <c r="AI201" s="314">
        <v>80000</v>
      </c>
      <c r="AJ201" s="315">
        <f>VLOOKUP(D201&amp;E201,计算辅助页面!$V$5:$Y$18,2,0)</f>
        <v>6</v>
      </c>
      <c r="AK201" s="316">
        <f t="shared" ref="AK201" si="804">IF(AI201,2*AI201,"")</f>
        <v>160000</v>
      </c>
      <c r="AL201" s="316">
        <f>VLOOKUP(D201&amp;E201,计算辅助页面!$V$5:$Y$18,3,0)</f>
        <v>5</v>
      </c>
      <c r="AM201" s="317">
        <f t="shared" ref="AM201" si="805">IF(AN201="×",AN201,IF(AI201,6*AI201,""))</f>
        <v>480000</v>
      </c>
      <c r="AN201" s="317">
        <f>VLOOKUP(D201&amp;E201,计算辅助页面!$V$5:$Y$18,4,0)</f>
        <v>4</v>
      </c>
      <c r="AO201" s="304">
        <f t="shared" ref="AO201" si="806">IF(AI201,IF(AN201="×",4*(AI201*AJ201+AK201*AL201),4*(AI201*AJ201+AK201*AL201+AM201*AN201)),"")</f>
        <v>12800000</v>
      </c>
      <c r="AP201" s="318">
        <f t="shared" ref="AP201" si="807">IF(AND(AH201,AO201),AO201+AH201,"")</f>
        <v>32207600</v>
      </c>
      <c r="AQ201" s="288" t="s">
        <v>995</v>
      </c>
      <c r="AR201" s="289" t="str">
        <f>TRIM(RIGHT(B201,LEN(B201)-LEN(AQ201)-1))</f>
        <v>Battista Edizione Nino Farina</v>
      </c>
      <c r="AS201" s="290" t="s">
        <v>1812</v>
      </c>
      <c r="AT201" s="291" t="s">
        <v>1783</v>
      </c>
      <c r="AU201" s="427" t="s">
        <v>703</v>
      </c>
      <c r="AZ201" s="292" t="s">
        <v>1284</v>
      </c>
      <c r="BA201" s="477">
        <v>154</v>
      </c>
      <c r="BB201" s="476">
        <v>1.9</v>
      </c>
      <c r="BC201" s="472">
        <v>0.73</v>
      </c>
      <c r="BD201" s="472">
        <v>2.2999999999999998</v>
      </c>
      <c r="BE201" s="472">
        <v>2.37</v>
      </c>
      <c r="BF201" s="474">
        <f>BA201+O201</f>
        <v>4279</v>
      </c>
      <c r="BG201" s="476">
        <f t="shared" si="798"/>
        <v>367.29999999999995</v>
      </c>
      <c r="BH201" s="480">
        <f t="shared" si="799"/>
        <v>90.100000000000009</v>
      </c>
      <c r="BI201" s="480">
        <f t="shared" si="800"/>
        <v>66.739999999999995</v>
      </c>
      <c r="BJ201" s="480">
        <f t="shared" si="801"/>
        <v>48.269999999999996</v>
      </c>
      <c r="BK201" s="473">
        <f>IF(BG201="", "", BG201-P201)</f>
        <v>1.8999999999999773</v>
      </c>
      <c r="BL201" s="473">
        <f>IF(BH201="", "", BH201-Q201)</f>
        <v>0.73000000000000398</v>
      </c>
      <c r="BM201" s="473">
        <f>IF(BI201="", "", BI201-R201)</f>
        <v>2.2999999999999972</v>
      </c>
      <c r="BN201" s="473">
        <f>IF(BJ201="", "", BJ201-S201)</f>
        <v>2.3699999999999974</v>
      </c>
      <c r="BO201" s="483">
        <v>15</v>
      </c>
      <c r="BP201" s="293"/>
      <c r="BQ201" s="293"/>
      <c r="BR201" s="293"/>
      <c r="BS201" s="293"/>
      <c r="BT201" s="293"/>
      <c r="BU201" s="293"/>
      <c r="BV201" s="293"/>
      <c r="BW201" s="293">
        <v>1</v>
      </c>
      <c r="BX201" s="293"/>
      <c r="BY201" s="293"/>
      <c r="BZ201" s="293"/>
      <c r="CA201" s="293"/>
      <c r="CB201" s="293"/>
      <c r="CC201" s="293"/>
      <c r="CD201" s="293"/>
      <c r="CE201" s="293"/>
      <c r="CF201" s="293"/>
      <c r="CG201" s="293"/>
      <c r="CH201" s="293"/>
      <c r="CI201" s="293"/>
      <c r="CJ201" s="294" t="s">
        <v>1784</v>
      </c>
      <c r="CK201" s="294"/>
      <c r="CL201" s="294"/>
      <c r="CM201" s="294"/>
      <c r="CN201" s="294"/>
      <c r="CO201" s="295"/>
      <c r="CP201" s="295"/>
      <c r="CQ201" s="295"/>
      <c r="CR201" s="296"/>
      <c r="CS201" s="297"/>
      <c r="CT201" s="297"/>
      <c r="CU201" s="297"/>
      <c r="CV201" s="297"/>
      <c r="CW201" s="297"/>
      <c r="CX201" s="297"/>
      <c r="CY201" s="297"/>
      <c r="CZ201" s="297"/>
      <c r="DA201" s="297"/>
      <c r="DB201" s="295"/>
      <c r="DC201" s="295"/>
      <c r="DD201" s="295"/>
      <c r="DE201" s="295"/>
    </row>
    <row r="202" spans="1:109" ht="21" customHeight="1" thickBot="1">
      <c r="A202" s="299">
        <v>200</v>
      </c>
      <c r="B202" s="338" t="s">
        <v>183</v>
      </c>
      <c r="C202" s="301" t="s">
        <v>778</v>
      </c>
      <c r="D202" s="352" t="s">
        <v>8</v>
      </c>
      <c r="E202" s="303" t="s">
        <v>78</v>
      </c>
      <c r="F202" s="304">
        <f>9-LEN(E202)-LEN(SUBSTITUTE(E202,"★",""))</f>
        <v>4</v>
      </c>
      <c r="G202" s="305" t="s">
        <v>72</v>
      </c>
      <c r="H202" s="306">
        <v>50</v>
      </c>
      <c r="I202" s="306">
        <v>23</v>
      </c>
      <c r="J202" s="306">
        <v>27</v>
      </c>
      <c r="K202" s="306">
        <v>36</v>
      </c>
      <c r="L202" s="306">
        <v>51</v>
      </c>
      <c r="M202" s="306" t="s">
        <v>59</v>
      </c>
      <c r="N202" s="307">
        <f t="shared" si="643"/>
        <v>187</v>
      </c>
      <c r="O202" s="339">
        <v>4133</v>
      </c>
      <c r="P202" s="340">
        <v>363.8</v>
      </c>
      <c r="Q202" s="341">
        <v>79.83</v>
      </c>
      <c r="R202" s="341">
        <v>73.099999999999994</v>
      </c>
      <c r="S202" s="341">
        <v>77.86</v>
      </c>
      <c r="T202" s="341">
        <v>8.8320000000000007</v>
      </c>
      <c r="U202" s="311">
        <v>9550</v>
      </c>
      <c r="V202" s="312">
        <f>VLOOKUP($U202,计算辅助页面!$Z$5:$AM$26,COLUMN()-20,0)</f>
        <v>15600</v>
      </c>
      <c r="W202" s="312">
        <f>VLOOKUP($U202,计算辅助页面!$Z$5:$AM$26,COLUMN()-20,0)</f>
        <v>24900</v>
      </c>
      <c r="X202" s="307">
        <f>VLOOKUP($U202,计算辅助页面!$Z$5:$AM$26,COLUMN()-20,0)</f>
        <v>37400</v>
      </c>
      <c r="Y202" s="307">
        <f>VLOOKUP($U202,计算辅助页面!$Z$5:$AM$26,COLUMN()-20,0)</f>
        <v>54000</v>
      </c>
      <c r="Z202" s="313">
        <f>VLOOKUP($U202,计算辅助页面!$Z$5:$AM$26,COLUMN()-20,0)</f>
        <v>75500</v>
      </c>
      <c r="AA202" s="307">
        <f>VLOOKUP($U202,计算辅助页面!$Z$5:$AM$26,COLUMN()-20,0)</f>
        <v>105500</v>
      </c>
      <c r="AB202" s="307">
        <f>VLOOKUP($U202,计算辅助页面!$Z$5:$AM$26,COLUMN()-20,0)</f>
        <v>148000</v>
      </c>
      <c r="AC202" s="307">
        <f>VLOOKUP($U202,计算辅助页面!$Z$5:$AM$26,COLUMN()-20,0)</f>
        <v>207500</v>
      </c>
      <c r="AD202" s="307">
        <f>VLOOKUP($U202,计算辅助页面!$Z$5:$AM$26,COLUMN()-20,0)</f>
        <v>290000</v>
      </c>
      <c r="AE202" s="307">
        <f>VLOOKUP($U202,计算辅助页面!$Z$5:$AM$26,COLUMN()-20,0)</f>
        <v>406000</v>
      </c>
      <c r="AF202" s="307">
        <f>VLOOKUP($U202,计算辅助页面!$Z$5:$AM$26,COLUMN()-20,0)</f>
        <v>569000</v>
      </c>
      <c r="AG202" s="307" t="str">
        <f>VLOOKUP($U202,计算辅助页面!$Z$5:$AM$26,COLUMN()-20,0)</f>
        <v>×</v>
      </c>
      <c r="AH202" s="304">
        <f>VLOOKUP($U202,计算辅助页面!$Z$5:$AM$26,COLUMN()-20,0)</f>
        <v>7771800</v>
      </c>
      <c r="AI202" s="314">
        <v>60000</v>
      </c>
      <c r="AJ202" s="315">
        <f>VLOOKUP(D202&amp;E202,计算辅助页面!$V$5:$Y$18,2,0)</f>
        <v>6</v>
      </c>
      <c r="AK202" s="316">
        <f t="shared" si="744"/>
        <v>120000</v>
      </c>
      <c r="AL202" s="316">
        <f>VLOOKUP(D202&amp;E202,计算辅助页面!$V$5:$Y$18,3,0)</f>
        <v>5</v>
      </c>
      <c r="AM202" s="317">
        <f t="shared" si="745"/>
        <v>360000</v>
      </c>
      <c r="AN202" s="317">
        <f>VLOOKUP(D202&amp;E202,计算辅助页面!$V$5:$Y$18,4,0)</f>
        <v>3</v>
      </c>
      <c r="AO202" s="304">
        <f t="shared" si="746"/>
        <v>8160000</v>
      </c>
      <c r="AP202" s="318">
        <f t="shared" si="747"/>
        <v>15931800</v>
      </c>
      <c r="AQ202" s="288" t="s">
        <v>565</v>
      </c>
      <c r="AR202" s="289" t="str">
        <f t="shared" si="753"/>
        <v>Aventador J</v>
      </c>
      <c r="AS202" s="290" t="s">
        <v>921</v>
      </c>
      <c r="AT202" s="291" t="s">
        <v>652</v>
      </c>
      <c r="AU202" s="427" t="s">
        <v>703</v>
      </c>
      <c r="AV202" s="292">
        <v>15</v>
      </c>
      <c r="AW202" s="292">
        <v>378</v>
      </c>
      <c r="AY202" s="292">
        <v>502</v>
      </c>
      <c r="AZ202" s="292" t="s">
        <v>1462</v>
      </c>
      <c r="BA202" s="477">
        <v>159</v>
      </c>
      <c r="BB202" s="476">
        <v>1.6</v>
      </c>
      <c r="BC202" s="472">
        <v>0.82</v>
      </c>
      <c r="BD202" s="472">
        <v>2.87</v>
      </c>
      <c r="BE202" s="472">
        <v>1.79</v>
      </c>
      <c r="BF202" s="474">
        <f>BA202+O202</f>
        <v>4292</v>
      </c>
      <c r="BG202" s="476">
        <f t="shared" si="798"/>
        <v>365.40000000000003</v>
      </c>
      <c r="BH202" s="480">
        <f t="shared" si="799"/>
        <v>80.649999999999991</v>
      </c>
      <c r="BI202" s="480">
        <f t="shared" si="800"/>
        <v>75.97</v>
      </c>
      <c r="BJ202" s="480">
        <f t="shared" si="801"/>
        <v>79.650000000000006</v>
      </c>
      <c r="BK202" s="473">
        <f t="shared" si="630"/>
        <v>1.6000000000000227</v>
      </c>
      <c r="BL202" s="473">
        <f t="shared" si="631"/>
        <v>0.81999999999999318</v>
      </c>
      <c r="BM202" s="473">
        <f t="shared" si="632"/>
        <v>2.8700000000000045</v>
      </c>
      <c r="BN202" s="473">
        <f t="shared" si="633"/>
        <v>1.7900000000000063</v>
      </c>
      <c r="BO202" s="483">
        <v>5</v>
      </c>
      <c r="BP202" s="293"/>
      <c r="BQ202" s="293"/>
      <c r="BR202" s="293"/>
      <c r="BS202" s="293">
        <v>1</v>
      </c>
      <c r="BT202" s="293"/>
      <c r="BU202" s="293"/>
      <c r="BV202" s="293"/>
      <c r="BW202" s="293"/>
      <c r="BX202" s="293"/>
      <c r="BY202" s="293"/>
      <c r="BZ202" s="293"/>
      <c r="CA202" s="293"/>
      <c r="CB202" s="293"/>
      <c r="CC202" s="293"/>
      <c r="CD202" s="293"/>
      <c r="CE202" s="293"/>
      <c r="CF202" s="293"/>
      <c r="CG202" s="293" t="s">
        <v>1150</v>
      </c>
      <c r="CH202" s="293"/>
      <c r="CI202" s="293">
        <v>1</v>
      </c>
      <c r="CJ202" s="294" t="s">
        <v>1492</v>
      </c>
      <c r="CK202" s="294"/>
      <c r="CL202" s="294"/>
      <c r="CM202" s="294"/>
      <c r="CN202" s="294"/>
      <c r="CO202" s="295"/>
      <c r="CP202" s="295"/>
      <c r="CQ202" s="295"/>
      <c r="CR202" s="296">
        <v>350</v>
      </c>
      <c r="CS202" s="297">
        <v>73</v>
      </c>
      <c r="CT202" s="297">
        <v>49.16</v>
      </c>
      <c r="CU202" s="297">
        <v>62.92</v>
      </c>
      <c r="CV202" s="297">
        <f t="shared" si="802"/>
        <v>13.800000000000011</v>
      </c>
      <c r="CW202" s="297">
        <f t="shared" si="802"/>
        <v>6.8299999999999983</v>
      </c>
      <c r="CX202" s="297">
        <f t="shared" si="802"/>
        <v>23.939999999999998</v>
      </c>
      <c r="CY202" s="297">
        <f t="shared" si="802"/>
        <v>14.939999999999998</v>
      </c>
      <c r="CZ202" s="297">
        <f>SUM(CV202:CY202)</f>
        <v>59.510000000000005</v>
      </c>
      <c r="DA202" s="297">
        <f>0.32*(P202-CR202)+1.75*(Q202-CS202)+1.13*(R202-CT202)+1.28*(S202-CU202)</f>
        <v>62.543899999999994</v>
      </c>
      <c r="DB202" s="295" t="s">
        <v>1777</v>
      </c>
      <c r="DC202" s="295">
        <v>1</v>
      </c>
      <c r="DD202" s="295"/>
      <c r="DE202" s="295"/>
    </row>
    <row r="203" spans="1:109" ht="21" customHeight="1">
      <c r="A203" s="268">
        <v>201</v>
      </c>
      <c r="B203" s="338" t="s">
        <v>708</v>
      </c>
      <c r="C203" s="301" t="s">
        <v>779</v>
      </c>
      <c r="D203" s="352" t="s">
        <v>198</v>
      </c>
      <c r="E203" s="303" t="s">
        <v>79</v>
      </c>
      <c r="F203" s="327">
        <f>9-LEN(E203)-LEN(SUBSTITUTE(E203,"★",""))</f>
        <v>3</v>
      </c>
      <c r="G203" s="328" t="s">
        <v>401</v>
      </c>
      <c r="H203" s="330">
        <v>50</v>
      </c>
      <c r="I203" s="306">
        <v>23</v>
      </c>
      <c r="J203" s="306">
        <v>27</v>
      </c>
      <c r="K203" s="306">
        <v>36</v>
      </c>
      <c r="L203" s="306">
        <v>52</v>
      </c>
      <c r="M203" s="330">
        <v>62</v>
      </c>
      <c r="N203" s="307">
        <f t="shared" si="643"/>
        <v>250</v>
      </c>
      <c r="O203" s="339">
        <v>4145</v>
      </c>
      <c r="P203" s="340">
        <v>370.6</v>
      </c>
      <c r="Q203" s="341">
        <v>81.93</v>
      </c>
      <c r="R203" s="341">
        <v>84.82</v>
      </c>
      <c r="S203" s="341">
        <v>59.61</v>
      </c>
      <c r="T203" s="341"/>
      <c r="U203" s="324">
        <v>16100</v>
      </c>
      <c r="V203" s="325">
        <f>VLOOKUP($U203,计算辅助页面!$Z$5:$AM$26,COLUMN()-20,0)</f>
        <v>26300</v>
      </c>
      <c r="W203" s="325">
        <f>VLOOKUP($U203,计算辅助页面!$Z$5:$AM$26,COLUMN()-20,0)</f>
        <v>42000</v>
      </c>
      <c r="X203" s="333">
        <f>VLOOKUP($U203,计算辅助页面!$Z$5:$AM$26,COLUMN()-20,0)</f>
        <v>63000</v>
      </c>
      <c r="Y203" s="333">
        <f>VLOOKUP($U203,计算辅助页面!$Z$5:$AM$26,COLUMN()-20,0)</f>
        <v>91000</v>
      </c>
      <c r="Z203" s="420">
        <f>VLOOKUP($U203,计算辅助页面!$Z$5:$AM$26,COLUMN()-20,0)</f>
        <v>127500</v>
      </c>
      <c r="AA203" s="333">
        <f>VLOOKUP($U203,计算辅助页面!$Z$5:$AM$26,COLUMN()-20,0)</f>
        <v>178500</v>
      </c>
      <c r="AB203" s="333">
        <f>VLOOKUP($U203,计算辅助页面!$Z$5:$AM$26,COLUMN()-20,0)</f>
        <v>249500</v>
      </c>
      <c r="AC203" s="333">
        <f>VLOOKUP($U203,计算辅助页面!$Z$5:$AM$26,COLUMN()-20,0)</f>
        <v>349500</v>
      </c>
      <c r="AD203" s="333">
        <f>VLOOKUP($U203,计算辅助页面!$Z$5:$AM$26,COLUMN()-20,0)</f>
        <v>489500</v>
      </c>
      <c r="AE203" s="333">
        <f>VLOOKUP($U203,计算辅助页面!$Z$5:$AM$26,COLUMN()-20,0)</f>
        <v>685000</v>
      </c>
      <c r="AF203" s="333">
        <f>VLOOKUP($U203,计算辅助页面!$Z$5:$AM$26,COLUMN()-20,0)</f>
        <v>959000</v>
      </c>
      <c r="AG203" s="343">
        <f>VLOOKUP($U203,计算辅助页面!$Z$5:$AM$26,COLUMN()-20,0)</f>
        <v>1575000</v>
      </c>
      <c r="AH203" s="327">
        <f>VLOOKUP($U203,计算辅助页面!$Z$5:$AM$26,COLUMN()-20,0)</f>
        <v>19407600</v>
      </c>
      <c r="AI203" s="326">
        <v>80000</v>
      </c>
      <c r="AJ203" s="429">
        <f>VLOOKUP(D203&amp;E203,计算辅助页面!$V$5:$Y$18,2,0)</f>
        <v>6</v>
      </c>
      <c r="AK203" s="336">
        <f t="shared" si="744"/>
        <v>160000</v>
      </c>
      <c r="AL203" s="336">
        <f>VLOOKUP(D203&amp;E203,计算辅助页面!$V$5:$Y$18,3,0)</f>
        <v>5</v>
      </c>
      <c r="AM203" s="337">
        <f t="shared" si="745"/>
        <v>480000</v>
      </c>
      <c r="AN203" s="337">
        <f>VLOOKUP(D203&amp;E203,计算辅助页面!$V$5:$Y$18,4,0)</f>
        <v>4</v>
      </c>
      <c r="AO203" s="327">
        <f t="shared" si="746"/>
        <v>12800000</v>
      </c>
      <c r="AP203" s="318">
        <f t="shared" si="747"/>
        <v>32207600</v>
      </c>
      <c r="AQ203" s="288" t="s">
        <v>1002</v>
      </c>
      <c r="AR203" s="289" t="str">
        <f t="shared" si="753"/>
        <v>Onyx</v>
      </c>
      <c r="AS203" s="290" t="s">
        <v>714</v>
      </c>
      <c r="AT203" s="291" t="s">
        <v>842</v>
      </c>
      <c r="AU203" s="427" t="s">
        <v>703</v>
      </c>
      <c r="AV203" s="292">
        <v>53</v>
      </c>
      <c r="AW203" s="292">
        <v>385</v>
      </c>
      <c r="AY203" s="292">
        <v>514</v>
      </c>
      <c r="AZ203" s="292" t="s">
        <v>1284</v>
      </c>
      <c r="BA203" s="481">
        <v>155</v>
      </c>
      <c r="BB203" s="476">
        <v>1.3</v>
      </c>
      <c r="BC203" s="472">
        <v>0.97</v>
      </c>
      <c r="BD203" s="472">
        <v>2.52</v>
      </c>
      <c r="BE203" s="472">
        <v>2.95</v>
      </c>
      <c r="BF203" s="474">
        <f>BA203+O203</f>
        <v>4300</v>
      </c>
      <c r="BG203" s="476">
        <f t="shared" ref="BG203" si="808">BB203+P203</f>
        <v>371.90000000000003</v>
      </c>
      <c r="BH203" s="480">
        <f t="shared" ref="BH203" si="809">BC203+Q203</f>
        <v>82.9</v>
      </c>
      <c r="BI203" s="480">
        <f t="shared" ref="BI203" si="810">BD203+R203</f>
        <v>87.339999999999989</v>
      </c>
      <c r="BJ203" s="480">
        <f t="shared" ref="BJ203" si="811">BE203+S203</f>
        <v>62.56</v>
      </c>
      <c r="BK203" s="473">
        <f t="shared" si="630"/>
        <v>1.3000000000000114</v>
      </c>
      <c r="BL203" s="473">
        <f t="shared" si="631"/>
        <v>0.96999999999999886</v>
      </c>
      <c r="BM203" s="473">
        <f t="shared" si="632"/>
        <v>2.519999999999996</v>
      </c>
      <c r="BN203" s="473">
        <f t="shared" si="633"/>
        <v>2.9500000000000028</v>
      </c>
      <c r="BO203" s="483">
        <v>1</v>
      </c>
      <c r="BP203" s="293"/>
      <c r="BQ203" s="293"/>
      <c r="BR203" s="293"/>
      <c r="BS203" s="293"/>
      <c r="BT203" s="293"/>
      <c r="BU203" s="293"/>
      <c r="BV203" s="293"/>
      <c r="BW203" s="293">
        <v>1</v>
      </c>
      <c r="BX203" s="293"/>
      <c r="BY203" s="293"/>
      <c r="BZ203" s="293"/>
      <c r="CA203" s="293"/>
      <c r="CB203" s="293"/>
      <c r="CC203" s="293"/>
      <c r="CD203" s="293"/>
      <c r="CE203" s="293"/>
      <c r="CF203" s="293"/>
      <c r="CG203" s="293"/>
      <c r="CH203" s="293"/>
      <c r="CI203" s="293"/>
      <c r="CJ203" s="294" t="s">
        <v>1493</v>
      </c>
      <c r="CK203" s="294"/>
      <c r="CL203" s="294"/>
      <c r="CM203" s="294"/>
      <c r="CN203" s="294"/>
      <c r="CO203" s="295"/>
      <c r="CP203" s="295"/>
      <c r="CQ203" s="295"/>
      <c r="CR203" s="296">
        <v>360</v>
      </c>
      <c r="CS203" s="297">
        <v>73.900000000000006</v>
      </c>
      <c r="CT203" s="297">
        <v>63.83</v>
      </c>
      <c r="CU203" s="297">
        <v>35.08</v>
      </c>
      <c r="CV203" s="297">
        <f t="shared" si="802"/>
        <v>10.600000000000023</v>
      </c>
      <c r="CW203" s="297">
        <f t="shared" si="802"/>
        <v>8.0300000000000011</v>
      </c>
      <c r="CX203" s="297">
        <f t="shared" si="802"/>
        <v>20.989999999999995</v>
      </c>
      <c r="CY203" s="297">
        <f t="shared" si="802"/>
        <v>24.53</v>
      </c>
      <c r="CZ203" s="297">
        <f>SUM(CV203:CY203)</f>
        <v>64.15000000000002</v>
      </c>
      <c r="DA203" s="297">
        <f>0.32*(P203-CR203)+1.75*(Q203-CS203)+1.13*(R203-CT203)+1.28*(S203-CU203)</f>
        <v>72.561599999999999</v>
      </c>
      <c r="DB203" s="295" t="s">
        <v>1777</v>
      </c>
      <c r="DC203" s="295">
        <v>1</v>
      </c>
      <c r="DD203" s="295"/>
      <c r="DE203" s="295"/>
    </row>
    <row r="204" spans="1:109" ht="21" customHeight="1" thickBot="1">
      <c r="A204" s="299">
        <v>202</v>
      </c>
      <c r="B204" s="338" t="s">
        <v>1494</v>
      </c>
      <c r="C204" s="301" t="s">
        <v>1063</v>
      </c>
      <c r="D204" s="352" t="s">
        <v>198</v>
      </c>
      <c r="E204" s="303" t="s">
        <v>79</v>
      </c>
      <c r="F204" s="327"/>
      <c r="G204" s="328"/>
      <c r="H204" s="320" t="s">
        <v>407</v>
      </c>
      <c r="I204" s="320">
        <v>28</v>
      </c>
      <c r="J204" s="320">
        <v>32</v>
      </c>
      <c r="K204" s="320">
        <v>44</v>
      </c>
      <c r="L204" s="320">
        <v>59</v>
      </c>
      <c r="M204" s="320">
        <v>86</v>
      </c>
      <c r="N204" s="333">
        <f t="shared" si="643"/>
        <v>249</v>
      </c>
      <c r="O204" s="339">
        <v>4158</v>
      </c>
      <c r="P204" s="340">
        <v>368.3</v>
      </c>
      <c r="Q204" s="341">
        <v>84.54</v>
      </c>
      <c r="R204" s="341">
        <v>57.29</v>
      </c>
      <c r="S204" s="341">
        <v>67.540000000000006</v>
      </c>
      <c r="T204" s="341">
        <v>6.8</v>
      </c>
      <c r="U204" s="324">
        <v>16100</v>
      </c>
      <c r="V204" s="325">
        <f>VLOOKUP($U204,计算辅助页面!$Z$5:$AM$26,COLUMN()-20,0)</f>
        <v>26300</v>
      </c>
      <c r="W204" s="325">
        <f>VLOOKUP($U204,计算辅助页面!$Z$5:$AM$26,COLUMN()-20,0)</f>
        <v>42000</v>
      </c>
      <c r="X204" s="333">
        <f>VLOOKUP($U204,计算辅助页面!$Z$5:$AM$26,COLUMN()-20,0)</f>
        <v>63000</v>
      </c>
      <c r="Y204" s="333">
        <f>VLOOKUP($U204,计算辅助页面!$Z$5:$AM$26,COLUMN()-20,0)</f>
        <v>91000</v>
      </c>
      <c r="Z204" s="420">
        <f>VLOOKUP($U204,计算辅助页面!$Z$5:$AM$26,COLUMN()-20,0)</f>
        <v>127500</v>
      </c>
      <c r="AA204" s="333">
        <f>VLOOKUP($U204,计算辅助页面!$Z$5:$AM$26,COLUMN()-20,0)</f>
        <v>178500</v>
      </c>
      <c r="AB204" s="333">
        <f>VLOOKUP($U204,计算辅助页面!$Z$5:$AM$26,COLUMN()-20,0)</f>
        <v>249500</v>
      </c>
      <c r="AC204" s="333">
        <f>VLOOKUP($U204,计算辅助页面!$Z$5:$AM$26,COLUMN()-20,0)</f>
        <v>349500</v>
      </c>
      <c r="AD204" s="333">
        <f>VLOOKUP($U204,计算辅助页面!$Z$5:$AM$26,COLUMN()-20,0)</f>
        <v>489500</v>
      </c>
      <c r="AE204" s="333">
        <f>VLOOKUP($U204,计算辅助页面!$Z$5:$AM$26,COLUMN()-20,0)</f>
        <v>685000</v>
      </c>
      <c r="AF204" s="333">
        <f>VLOOKUP($U204,计算辅助页面!$Z$5:$AM$26,COLUMN()-20,0)</f>
        <v>959000</v>
      </c>
      <c r="AG204" s="343">
        <f>VLOOKUP($U204,计算辅助页面!$Z$5:$AM$26,COLUMN()-20,0)</f>
        <v>1575000</v>
      </c>
      <c r="AH204" s="327">
        <f>VLOOKUP($U204,计算辅助页面!$Z$5:$AM$26,COLUMN()-20,0)</f>
        <v>19407600</v>
      </c>
      <c r="AI204" s="326">
        <v>80000</v>
      </c>
      <c r="AJ204" s="429">
        <f>VLOOKUP(D204&amp;E204,计算辅助页面!$V$5:$Y$18,2,0)</f>
        <v>6</v>
      </c>
      <c r="AK204" s="336">
        <f t="shared" si="744"/>
        <v>160000</v>
      </c>
      <c r="AL204" s="336">
        <f>VLOOKUP(D204&amp;E204,计算辅助页面!$V$5:$Y$18,3,0)</f>
        <v>5</v>
      </c>
      <c r="AM204" s="337">
        <f t="shared" si="745"/>
        <v>480000</v>
      </c>
      <c r="AN204" s="337">
        <f>VLOOKUP(D204&amp;E204,计算辅助页面!$V$5:$Y$18,4,0)</f>
        <v>4</v>
      </c>
      <c r="AO204" s="327">
        <f t="shared" si="746"/>
        <v>12800000</v>
      </c>
      <c r="AP204" s="318">
        <f t="shared" si="747"/>
        <v>32207600</v>
      </c>
      <c r="AQ204" s="288" t="s">
        <v>862</v>
      </c>
      <c r="AR204" s="289" t="str">
        <f t="shared" si="753"/>
        <v>Zonda R🔑</v>
      </c>
      <c r="AS204" s="290" t="s">
        <v>1053</v>
      </c>
      <c r="AT204" s="291" t="s">
        <v>1064</v>
      </c>
      <c r="AU204" s="427" t="s">
        <v>703</v>
      </c>
      <c r="AW204" s="292">
        <v>383</v>
      </c>
      <c r="AY204" s="292">
        <v>509</v>
      </c>
      <c r="AZ204" s="292" t="s">
        <v>1065</v>
      </c>
      <c r="BA204" s="481">
        <f>BF204-O204</f>
        <v>187</v>
      </c>
      <c r="BB204" s="476">
        <f>BK204</f>
        <v>1.8000000000000114</v>
      </c>
      <c r="BC204" s="472">
        <f t="shared" ref="BC204" si="812">BL204</f>
        <v>1.0599999999999881</v>
      </c>
      <c r="BD204" s="472">
        <f t="shared" ref="BD204" si="813">BM204</f>
        <v>1.8599999999999994</v>
      </c>
      <c r="BE204" s="472">
        <f t="shared" ref="BE204" si="814">BN204</f>
        <v>2.2299999999999898</v>
      </c>
      <c r="BF204" s="474">
        <v>4345</v>
      </c>
      <c r="BG204" s="476">
        <v>370.1</v>
      </c>
      <c r="BH204" s="480">
        <v>85.6</v>
      </c>
      <c r="BI204" s="480">
        <v>59.15</v>
      </c>
      <c r="BJ204" s="480">
        <v>69.77</v>
      </c>
      <c r="BK204" s="473">
        <f t="shared" si="630"/>
        <v>1.8000000000000114</v>
      </c>
      <c r="BL204" s="473">
        <f t="shared" si="631"/>
        <v>1.0599999999999881</v>
      </c>
      <c r="BM204" s="473">
        <f t="shared" si="632"/>
        <v>1.8599999999999994</v>
      </c>
      <c r="BN204" s="473">
        <f t="shared" si="633"/>
        <v>2.2299999999999898</v>
      </c>
      <c r="BO204" s="483">
        <v>1</v>
      </c>
      <c r="BP204" s="293"/>
      <c r="BQ204" s="293"/>
      <c r="BR204" s="293"/>
      <c r="BS204" s="293"/>
      <c r="BT204" s="293"/>
      <c r="BU204" s="293"/>
      <c r="BV204" s="293"/>
      <c r="BW204" s="293"/>
      <c r="BX204" s="293"/>
      <c r="BY204" s="293"/>
      <c r="BZ204" s="293"/>
      <c r="CA204" s="293">
        <v>1</v>
      </c>
      <c r="CB204" s="293"/>
      <c r="CC204" s="293">
        <v>1</v>
      </c>
      <c r="CD204" s="293">
        <v>1</v>
      </c>
      <c r="CE204" s="293"/>
      <c r="CF204" s="293"/>
      <c r="CG204" s="293"/>
      <c r="CH204" s="293"/>
      <c r="CI204" s="293"/>
      <c r="CJ204" s="294" t="s">
        <v>1078</v>
      </c>
      <c r="CK204" s="294"/>
      <c r="CL204" s="294"/>
      <c r="CM204" s="294"/>
      <c r="CN204" s="294"/>
      <c r="CO204" s="295"/>
      <c r="CP204" s="295"/>
      <c r="CQ204" s="295"/>
      <c r="CR204" s="296"/>
      <c r="CS204" s="297"/>
      <c r="CT204" s="297"/>
      <c r="CU204" s="297"/>
      <c r="CV204" s="297"/>
      <c r="CW204" s="297"/>
      <c r="CX204" s="297"/>
      <c r="CY204" s="297"/>
      <c r="CZ204" s="297"/>
      <c r="DA204" s="297"/>
      <c r="DB204" s="295" t="s">
        <v>1777</v>
      </c>
      <c r="DC204" s="295">
        <v>1</v>
      </c>
      <c r="DD204" s="295"/>
      <c r="DE204" s="295"/>
    </row>
    <row r="205" spans="1:109" ht="21" customHeight="1">
      <c r="A205" s="268">
        <v>203</v>
      </c>
      <c r="B205" s="338" t="s">
        <v>1802</v>
      </c>
      <c r="C205" s="301" t="s">
        <v>1831</v>
      </c>
      <c r="D205" s="352" t="s">
        <v>198</v>
      </c>
      <c r="E205" s="353" t="s">
        <v>190</v>
      </c>
      <c r="F205" s="387"/>
      <c r="G205" s="335"/>
      <c r="H205" s="330">
        <v>70</v>
      </c>
      <c r="I205" s="330">
        <v>23</v>
      </c>
      <c r="J205" s="330">
        <v>27</v>
      </c>
      <c r="K205" s="330">
        <v>36</v>
      </c>
      <c r="L205" s="330">
        <v>52</v>
      </c>
      <c r="M205" s="330">
        <v>59</v>
      </c>
      <c r="N205" s="343">
        <f t="shared" si="643"/>
        <v>267</v>
      </c>
      <c r="O205" s="339">
        <v>4173</v>
      </c>
      <c r="P205" s="340">
        <v>363.1</v>
      </c>
      <c r="Q205" s="341">
        <v>87.04</v>
      </c>
      <c r="R205" s="341">
        <v>68.06</v>
      </c>
      <c r="S205" s="341">
        <v>58.45</v>
      </c>
      <c r="T205" s="341"/>
      <c r="U205" s="324">
        <v>16100</v>
      </c>
      <c r="V205" s="325">
        <f>VLOOKUP($U205,计算辅助页面!$Z$5:$AM$26,COLUMN()-20,0)</f>
        <v>26300</v>
      </c>
      <c r="W205" s="325">
        <f>VLOOKUP($U205,计算辅助页面!$Z$5:$AM$26,COLUMN()-20,0)</f>
        <v>42000</v>
      </c>
      <c r="X205" s="333">
        <f>VLOOKUP($U205,计算辅助页面!$Z$5:$AM$26,COLUMN()-20,0)</f>
        <v>63000</v>
      </c>
      <c r="Y205" s="333">
        <f>VLOOKUP($U205,计算辅助页面!$Z$5:$AM$26,COLUMN()-20,0)</f>
        <v>91000</v>
      </c>
      <c r="Z205" s="420">
        <f>VLOOKUP($U205,计算辅助页面!$Z$5:$AM$26,COLUMN()-20,0)</f>
        <v>127500</v>
      </c>
      <c r="AA205" s="333">
        <f>VLOOKUP($U205,计算辅助页面!$Z$5:$AM$26,COLUMN()-20,0)</f>
        <v>178500</v>
      </c>
      <c r="AB205" s="333">
        <f>VLOOKUP($U205,计算辅助页面!$Z$5:$AM$26,COLUMN()-20,0)</f>
        <v>249500</v>
      </c>
      <c r="AC205" s="333">
        <f>VLOOKUP($U205,计算辅助页面!$Z$5:$AM$26,COLUMN()-20,0)</f>
        <v>349500</v>
      </c>
      <c r="AD205" s="333">
        <f>VLOOKUP($U205,计算辅助页面!$Z$5:$AM$26,COLUMN()-20,0)</f>
        <v>489500</v>
      </c>
      <c r="AE205" s="333">
        <f>VLOOKUP($U205,计算辅助页面!$Z$5:$AM$26,COLUMN()-20,0)</f>
        <v>685000</v>
      </c>
      <c r="AF205" s="333">
        <f>VLOOKUP($U205,计算辅助页面!$Z$5:$AM$26,COLUMN()-20,0)</f>
        <v>959000</v>
      </c>
      <c r="AG205" s="343">
        <f>VLOOKUP($U205,计算辅助页面!$Z$5:$AM$26,COLUMN()-20,0)</f>
        <v>1575000</v>
      </c>
      <c r="AH205" s="327">
        <f>VLOOKUP($U205,计算辅助页面!$Z$5:$AM$26,COLUMN()-20,0)</f>
        <v>19407600</v>
      </c>
      <c r="AI205" s="326">
        <v>80000</v>
      </c>
      <c r="AJ205" s="429">
        <f>VLOOKUP(D205&amp;E205,计算辅助页面!$V$5:$Y$18,2,0)</f>
        <v>6</v>
      </c>
      <c r="AK205" s="336">
        <f t="shared" ref="AK205" si="815">IF(AI205,2*AI205,"")</f>
        <v>160000</v>
      </c>
      <c r="AL205" s="336">
        <f>VLOOKUP(D205&amp;E205,计算辅助页面!$V$5:$Y$18,3,0)</f>
        <v>5</v>
      </c>
      <c r="AM205" s="337">
        <f t="shared" ref="AM205" si="816">IF(AN205="×",AN205,IF(AI205,6*AI205,""))</f>
        <v>480000</v>
      </c>
      <c r="AN205" s="337">
        <f>VLOOKUP(D205&amp;E205,计算辅助页面!$V$5:$Y$18,4,0)</f>
        <v>4</v>
      </c>
      <c r="AO205" s="327">
        <f t="shared" ref="AO205" si="817">IF(AI205,IF(AN205="×",4*(AI205*AJ205+AK205*AL205),4*(AI205*AJ205+AK205*AL205+AM205*AN205)),"")</f>
        <v>12800000</v>
      </c>
      <c r="AP205" s="318">
        <f t="shared" ref="AP205" si="818">IF(AND(AH205,AO205),AO205+AH205,"")</f>
        <v>32207600</v>
      </c>
      <c r="AQ205" s="288" t="s">
        <v>568</v>
      </c>
      <c r="AR205" s="289" t="str">
        <f t="shared" si="753"/>
        <v>Sabre</v>
      </c>
      <c r="AS205" s="290" t="s">
        <v>1817</v>
      </c>
      <c r="AT205" s="291" t="s">
        <v>1803</v>
      </c>
      <c r="AU205" s="427" t="s">
        <v>703</v>
      </c>
      <c r="AZ205" s="292" t="s">
        <v>1173</v>
      </c>
      <c r="BA205" s="481">
        <f>BF205-O205</f>
        <v>186</v>
      </c>
      <c r="BB205" s="476">
        <f>BK205</f>
        <v>1.3999999999999773</v>
      </c>
      <c r="BC205" s="472">
        <f t="shared" ref="BC205" si="819">BL205</f>
        <v>1.2599999999999909</v>
      </c>
      <c r="BD205" s="472">
        <f t="shared" ref="BD205" si="820">BM205</f>
        <v>2.25</v>
      </c>
      <c r="BE205" s="472">
        <f t="shared" ref="BE205" si="821">BN205</f>
        <v>2.1499999999999986</v>
      </c>
      <c r="BF205" s="474">
        <v>4359</v>
      </c>
      <c r="BG205" s="476">
        <v>364.5</v>
      </c>
      <c r="BH205" s="480">
        <v>88.3</v>
      </c>
      <c r="BI205" s="480">
        <v>70.31</v>
      </c>
      <c r="BJ205" s="480">
        <v>60.6</v>
      </c>
      <c r="BK205" s="473">
        <f t="shared" si="630"/>
        <v>1.3999999999999773</v>
      </c>
      <c r="BL205" s="473">
        <f t="shared" si="631"/>
        <v>1.2599999999999909</v>
      </c>
      <c r="BM205" s="473">
        <f t="shared" si="632"/>
        <v>2.25</v>
      </c>
      <c r="BN205" s="473">
        <f t="shared" si="633"/>
        <v>2.1499999999999986</v>
      </c>
      <c r="BO205" s="483">
        <v>16</v>
      </c>
      <c r="BP205" s="293"/>
      <c r="BQ205" s="293"/>
      <c r="BR205" s="293"/>
      <c r="BS205" s="293"/>
      <c r="BT205" s="293"/>
      <c r="BU205" s="293"/>
      <c r="BV205" s="293"/>
      <c r="BW205" s="293"/>
      <c r="BX205" s="293"/>
      <c r="BY205" s="293"/>
      <c r="BZ205" s="293"/>
      <c r="CA205" s="293"/>
      <c r="CB205" s="293"/>
      <c r="CC205" s="293"/>
      <c r="CD205" s="293"/>
      <c r="CE205" s="293"/>
      <c r="CF205" s="293"/>
      <c r="CG205" s="293"/>
      <c r="CH205" s="293"/>
      <c r="CI205" s="293"/>
      <c r="CJ205" s="294" t="s">
        <v>1825</v>
      </c>
      <c r="CK205" s="294"/>
      <c r="CL205" s="294"/>
      <c r="CM205" s="294"/>
      <c r="CN205" s="294"/>
      <c r="CO205" s="295"/>
      <c r="CP205" s="295"/>
      <c r="CQ205" s="295"/>
      <c r="CR205" s="296"/>
      <c r="CS205" s="297"/>
      <c r="CT205" s="297"/>
      <c r="CU205" s="297"/>
      <c r="CV205" s="297"/>
      <c r="CW205" s="297"/>
      <c r="CX205" s="297"/>
      <c r="CY205" s="297"/>
      <c r="CZ205" s="297"/>
      <c r="DA205" s="297"/>
      <c r="DB205" s="295"/>
      <c r="DC205" s="295"/>
      <c r="DD205" s="295"/>
      <c r="DE205" s="295"/>
    </row>
    <row r="206" spans="1:109" ht="21" customHeight="1" thickBot="1">
      <c r="A206" s="299">
        <v>204</v>
      </c>
      <c r="B206" s="338" t="s">
        <v>1708</v>
      </c>
      <c r="C206" s="301" t="s">
        <v>1066</v>
      </c>
      <c r="D206" s="352" t="s">
        <v>198</v>
      </c>
      <c r="E206" s="303" t="s">
        <v>79</v>
      </c>
      <c r="F206" s="327"/>
      <c r="G206" s="328"/>
      <c r="H206" s="320" t="s">
        <v>407</v>
      </c>
      <c r="I206" s="320">
        <v>28</v>
      </c>
      <c r="J206" s="320">
        <v>32</v>
      </c>
      <c r="K206" s="320">
        <v>44</v>
      </c>
      <c r="L206" s="320">
        <v>59</v>
      </c>
      <c r="M206" s="320">
        <v>86</v>
      </c>
      <c r="N206" s="333">
        <f t="shared" si="643"/>
        <v>249</v>
      </c>
      <c r="O206" s="339">
        <v>4187</v>
      </c>
      <c r="P206" s="340">
        <v>358.6</v>
      </c>
      <c r="Q206" s="341">
        <v>89.33</v>
      </c>
      <c r="R206" s="341">
        <v>82.63</v>
      </c>
      <c r="S206" s="341">
        <v>55.24</v>
      </c>
      <c r="T206" s="341"/>
      <c r="U206" s="324">
        <v>16100</v>
      </c>
      <c r="V206" s="325">
        <f>VLOOKUP($U206,计算辅助页面!$Z$5:$AM$26,COLUMN()-20,0)</f>
        <v>26300</v>
      </c>
      <c r="W206" s="325">
        <f>VLOOKUP($U206,计算辅助页面!$Z$5:$AM$26,COLUMN()-20,0)</f>
        <v>42000</v>
      </c>
      <c r="X206" s="333">
        <f>VLOOKUP($U206,计算辅助页面!$Z$5:$AM$26,COLUMN()-20,0)</f>
        <v>63000</v>
      </c>
      <c r="Y206" s="333">
        <f>VLOOKUP($U206,计算辅助页面!$Z$5:$AM$26,COLUMN()-20,0)</f>
        <v>91000</v>
      </c>
      <c r="Z206" s="420">
        <f>VLOOKUP($U206,计算辅助页面!$Z$5:$AM$26,COLUMN()-20,0)</f>
        <v>127500</v>
      </c>
      <c r="AA206" s="333">
        <f>VLOOKUP($U206,计算辅助页面!$Z$5:$AM$26,COLUMN()-20,0)</f>
        <v>178500</v>
      </c>
      <c r="AB206" s="333">
        <f>VLOOKUP($U206,计算辅助页面!$Z$5:$AM$26,COLUMN()-20,0)</f>
        <v>249500</v>
      </c>
      <c r="AC206" s="333">
        <f>VLOOKUP($U206,计算辅助页面!$Z$5:$AM$26,COLUMN()-20,0)</f>
        <v>349500</v>
      </c>
      <c r="AD206" s="333">
        <f>VLOOKUP($U206,计算辅助页面!$Z$5:$AM$26,COLUMN()-20,0)</f>
        <v>489500</v>
      </c>
      <c r="AE206" s="333">
        <f>VLOOKUP($U206,计算辅助页面!$Z$5:$AM$26,COLUMN()-20,0)</f>
        <v>685000</v>
      </c>
      <c r="AF206" s="333">
        <f>VLOOKUP($U206,计算辅助页面!$Z$5:$AM$26,COLUMN()-20,0)</f>
        <v>959000</v>
      </c>
      <c r="AG206" s="343">
        <f>VLOOKUP($U206,计算辅助页面!$Z$5:$AM$26,COLUMN()-20,0)</f>
        <v>1575000</v>
      </c>
      <c r="AH206" s="327">
        <f>VLOOKUP($U206,计算辅助页面!$Z$5:$AM$26,COLUMN()-20,0)</f>
        <v>19407600</v>
      </c>
      <c r="AI206" s="326">
        <v>80000</v>
      </c>
      <c r="AJ206" s="429">
        <f>VLOOKUP(D206&amp;E206,计算辅助页面!$V$5:$Y$18,2,0)</f>
        <v>6</v>
      </c>
      <c r="AK206" s="336">
        <f t="shared" si="744"/>
        <v>160000</v>
      </c>
      <c r="AL206" s="336">
        <f>VLOOKUP(D206&amp;E206,计算辅助页面!$V$5:$Y$18,3,0)</f>
        <v>5</v>
      </c>
      <c r="AM206" s="337">
        <f t="shared" si="745"/>
        <v>480000</v>
      </c>
      <c r="AN206" s="337">
        <f>VLOOKUP(D206&amp;E206,计算辅助页面!$V$5:$Y$18,4,0)</f>
        <v>4</v>
      </c>
      <c r="AO206" s="327">
        <f t="shared" si="746"/>
        <v>12800000</v>
      </c>
      <c r="AP206" s="318">
        <f t="shared" si="747"/>
        <v>32207600</v>
      </c>
      <c r="AQ206" s="288" t="s">
        <v>1919</v>
      </c>
      <c r="AR206" s="289" t="str">
        <f t="shared" si="753"/>
        <v>007S🔑</v>
      </c>
      <c r="AS206" s="290" t="s">
        <v>1053</v>
      </c>
      <c r="AT206" s="291" t="s">
        <v>1067</v>
      </c>
      <c r="AU206" s="427" t="s">
        <v>703</v>
      </c>
      <c r="AW206" s="292">
        <v>373</v>
      </c>
      <c r="AY206" s="292">
        <v>493</v>
      </c>
      <c r="AZ206" s="292" t="s">
        <v>1065</v>
      </c>
      <c r="BA206" s="477">
        <f>BF206-O206</f>
        <v>185</v>
      </c>
      <c r="BB206" s="476">
        <f>BK206</f>
        <v>2.1999999999999886</v>
      </c>
      <c r="BC206" s="472">
        <f t="shared" ref="BC206" si="822">BL206</f>
        <v>0.76999999999999602</v>
      </c>
      <c r="BD206" s="472">
        <f t="shared" ref="BD206" si="823">BM206</f>
        <v>2.7900000000000063</v>
      </c>
      <c r="BE206" s="472">
        <f t="shared" ref="BE206" si="824">BN206</f>
        <v>2.8299999999999983</v>
      </c>
      <c r="BF206" s="474">
        <v>4372</v>
      </c>
      <c r="BG206" s="476">
        <v>360.8</v>
      </c>
      <c r="BH206" s="480">
        <v>90.1</v>
      </c>
      <c r="BI206" s="480">
        <v>85.42</v>
      </c>
      <c r="BJ206" s="480">
        <v>58.07</v>
      </c>
      <c r="BK206" s="473">
        <f t="shared" si="630"/>
        <v>2.1999999999999886</v>
      </c>
      <c r="BL206" s="473">
        <f t="shared" si="631"/>
        <v>0.76999999999999602</v>
      </c>
      <c r="BM206" s="473">
        <f t="shared" si="632"/>
        <v>2.7900000000000063</v>
      </c>
      <c r="BN206" s="473">
        <f t="shared" si="633"/>
        <v>2.8299999999999983</v>
      </c>
      <c r="BO206" s="483">
        <v>5</v>
      </c>
      <c r="BP206" s="293"/>
      <c r="BQ206" s="293"/>
      <c r="BR206" s="293"/>
      <c r="BS206" s="293"/>
      <c r="BT206" s="293"/>
      <c r="BU206" s="293"/>
      <c r="BV206" s="293"/>
      <c r="BW206" s="293"/>
      <c r="BX206" s="293"/>
      <c r="BY206" s="293"/>
      <c r="BZ206" s="293"/>
      <c r="CA206" s="293">
        <v>1</v>
      </c>
      <c r="CB206" s="293"/>
      <c r="CC206" s="293">
        <v>1</v>
      </c>
      <c r="CD206" s="293">
        <v>1</v>
      </c>
      <c r="CE206" s="293"/>
      <c r="CF206" s="293"/>
      <c r="CG206" s="293"/>
      <c r="CH206" s="293"/>
      <c r="CI206" s="293"/>
      <c r="CJ206" s="294" t="s">
        <v>1192</v>
      </c>
      <c r="CK206" s="294"/>
      <c r="CL206" s="294"/>
      <c r="CM206" s="294"/>
      <c r="CN206" s="294"/>
      <c r="CO206" s="295"/>
      <c r="CP206" s="295"/>
      <c r="CQ206" s="295"/>
      <c r="CR206" s="296"/>
      <c r="CS206" s="297"/>
      <c r="CT206" s="297"/>
      <c r="CU206" s="297"/>
      <c r="CV206" s="297"/>
      <c r="CW206" s="297"/>
      <c r="CX206" s="297"/>
      <c r="CY206" s="297"/>
      <c r="CZ206" s="297"/>
      <c r="DA206" s="297"/>
      <c r="DB206" s="295" t="s">
        <v>1777</v>
      </c>
      <c r="DC206" s="295">
        <v>1</v>
      </c>
      <c r="DD206" s="295"/>
      <c r="DE206" s="295"/>
    </row>
    <row r="207" spans="1:109" ht="21" customHeight="1">
      <c r="A207" s="268">
        <v>205</v>
      </c>
      <c r="B207" s="338" t="s">
        <v>709</v>
      </c>
      <c r="C207" s="301" t="s">
        <v>780</v>
      </c>
      <c r="D207" s="352" t="s">
        <v>198</v>
      </c>
      <c r="E207" s="303" t="s">
        <v>79</v>
      </c>
      <c r="F207" s="327">
        <f>9-LEN(E207)-LEN(SUBSTITUTE(E207,"★",""))</f>
        <v>3</v>
      </c>
      <c r="G207" s="305" t="s">
        <v>401</v>
      </c>
      <c r="H207" s="330">
        <v>50</v>
      </c>
      <c r="I207" s="306">
        <v>23</v>
      </c>
      <c r="J207" s="306">
        <v>27</v>
      </c>
      <c r="K207" s="306">
        <v>36</v>
      </c>
      <c r="L207" s="306">
        <v>52</v>
      </c>
      <c r="M207" s="330">
        <v>62</v>
      </c>
      <c r="N207" s="307">
        <f t="shared" si="643"/>
        <v>250</v>
      </c>
      <c r="O207" s="339">
        <v>4222</v>
      </c>
      <c r="P207" s="340">
        <v>388.7</v>
      </c>
      <c r="Q207" s="341">
        <v>76.53</v>
      </c>
      <c r="R207" s="341">
        <v>64.61</v>
      </c>
      <c r="S207" s="341">
        <v>67.2</v>
      </c>
      <c r="T207" s="341">
        <v>6.3</v>
      </c>
      <c r="U207" s="324">
        <v>16100</v>
      </c>
      <c r="V207" s="325">
        <f>VLOOKUP($U207,计算辅助页面!$Z$5:$AM$26,COLUMN()-20,0)</f>
        <v>26300</v>
      </c>
      <c r="W207" s="325">
        <f>VLOOKUP($U207,计算辅助页面!$Z$5:$AM$26,COLUMN()-20,0)</f>
        <v>42000</v>
      </c>
      <c r="X207" s="333">
        <f>VLOOKUP($U207,计算辅助页面!$Z$5:$AM$26,COLUMN()-20,0)</f>
        <v>63000</v>
      </c>
      <c r="Y207" s="333">
        <f>VLOOKUP($U207,计算辅助页面!$Z$5:$AM$26,COLUMN()-20,0)</f>
        <v>91000</v>
      </c>
      <c r="Z207" s="420">
        <f>VLOOKUP($U207,计算辅助页面!$Z$5:$AM$26,COLUMN()-20,0)</f>
        <v>127500</v>
      </c>
      <c r="AA207" s="333">
        <f>VLOOKUP($U207,计算辅助页面!$Z$5:$AM$26,COLUMN()-20,0)</f>
        <v>178500</v>
      </c>
      <c r="AB207" s="333">
        <f>VLOOKUP($U207,计算辅助页面!$Z$5:$AM$26,COLUMN()-20,0)</f>
        <v>249500</v>
      </c>
      <c r="AC207" s="333">
        <f>VLOOKUP($U207,计算辅助页面!$Z$5:$AM$26,COLUMN()-20,0)</f>
        <v>349500</v>
      </c>
      <c r="AD207" s="333">
        <f>VLOOKUP($U207,计算辅助页面!$Z$5:$AM$26,COLUMN()-20,0)</f>
        <v>489500</v>
      </c>
      <c r="AE207" s="333">
        <f>VLOOKUP($U207,计算辅助页面!$Z$5:$AM$26,COLUMN()-20,0)</f>
        <v>685000</v>
      </c>
      <c r="AF207" s="333">
        <f>VLOOKUP($U207,计算辅助页面!$Z$5:$AM$26,COLUMN()-20,0)</f>
        <v>959000</v>
      </c>
      <c r="AG207" s="343">
        <f>VLOOKUP($U207,计算辅助页面!$Z$5:$AM$26,COLUMN()-20,0)</f>
        <v>1575000</v>
      </c>
      <c r="AH207" s="327">
        <f>VLOOKUP($U207,计算辅助页面!$Z$5:$AM$26,COLUMN()-20,0)</f>
        <v>19407600</v>
      </c>
      <c r="AI207" s="326">
        <v>80000</v>
      </c>
      <c r="AJ207" s="429">
        <f>VLOOKUP(D207&amp;E207,计算辅助页面!$V$5:$Y$18,2,0)</f>
        <v>6</v>
      </c>
      <c r="AK207" s="336">
        <f t="shared" si="744"/>
        <v>160000</v>
      </c>
      <c r="AL207" s="336">
        <f>VLOOKUP(D207&amp;E207,计算辅助页面!$V$5:$Y$18,3,0)</f>
        <v>5</v>
      </c>
      <c r="AM207" s="337">
        <f t="shared" si="745"/>
        <v>480000</v>
      </c>
      <c r="AN207" s="337">
        <f>VLOOKUP(D207&amp;E207,计算辅助页面!$V$5:$Y$18,4,0)</f>
        <v>4</v>
      </c>
      <c r="AO207" s="327">
        <f t="shared" si="746"/>
        <v>12800000</v>
      </c>
      <c r="AP207" s="318">
        <f t="shared" si="747"/>
        <v>32207600</v>
      </c>
      <c r="AQ207" s="288" t="s">
        <v>1001</v>
      </c>
      <c r="AR207" s="289" t="str">
        <f t="shared" si="753"/>
        <v>GT by Citroen</v>
      </c>
      <c r="AS207" s="290" t="s">
        <v>714</v>
      </c>
      <c r="AT207" s="291" t="s">
        <v>843</v>
      </c>
      <c r="AU207" s="427" t="s">
        <v>703</v>
      </c>
      <c r="AV207" s="292">
        <v>33</v>
      </c>
      <c r="AW207" s="292">
        <v>404</v>
      </c>
      <c r="AY207" s="292">
        <v>545</v>
      </c>
      <c r="AZ207" s="292" t="s">
        <v>1173</v>
      </c>
      <c r="BA207" s="477">
        <v>158</v>
      </c>
      <c r="BB207" s="476">
        <v>1.7</v>
      </c>
      <c r="BC207" s="472">
        <v>0.97</v>
      </c>
      <c r="BD207" s="472">
        <v>1.07</v>
      </c>
      <c r="BE207" s="472">
        <v>2.06</v>
      </c>
      <c r="BF207" s="474">
        <f>BA207+O207</f>
        <v>4380</v>
      </c>
      <c r="BG207" s="476">
        <f t="shared" ref="BG207" si="825">BB207+P207</f>
        <v>390.4</v>
      </c>
      <c r="BH207" s="480">
        <f t="shared" ref="BH207" si="826">BC207+Q207</f>
        <v>77.5</v>
      </c>
      <c r="BI207" s="480">
        <f t="shared" ref="BI207" si="827">BD207+R207</f>
        <v>65.679999999999993</v>
      </c>
      <c r="BJ207" s="480">
        <f t="shared" ref="BJ207" si="828">BE207+S207</f>
        <v>69.260000000000005</v>
      </c>
      <c r="BK207" s="473">
        <f t="shared" si="630"/>
        <v>1.6999999999999886</v>
      </c>
      <c r="BL207" s="473">
        <f t="shared" si="631"/>
        <v>0.96999999999999886</v>
      </c>
      <c r="BM207" s="473">
        <f t="shared" si="632"/>
        <v>1.0699999999999932</v>
      </c>
      <c r="BN207" s="473">
        <f t="shared" si="633"/>
        <v>2.0600000000000023</v>
      </c>
      <c r="BO207" s="483">
        <v>3</v>
      </c>
      <c r="BP207" s="293"/>
      <c r="BQ207" s="293"/>
      <c r="BR207" s="293"/>
      <c r="BS207" s="293"/>
      <c r="BT207" s="293"/>
      <c r="BU207" s="293"/>
      <c r="BV207" s="293"/>
      <c r="BW207" s="293"/>
      <c r="BX207" s="293"/>
      <c r="BY207" s="293"/>
      <c r="BZ207" s="293"/>
      <c r="CA207" s="293"/>
      <c r="CB207" s="293">
        <v>1</v>
      </c>
      <c r="CC207" s="293"/>
      <c r="CD207" s="293"/>
      <c r="CE207" s="293"/>
      <c r="CF207" s="293"/>
      <c r="CG207" s="293"/>
      <c r="CH207" s="293"/>
      <c r="CI207" s="293"/>
      <c r="CJ207" s="294" t="s">
        <v>1495</v>
      </c>
      <c r="CK207" s="294"/>
      <c r="CL207" s="294"/>
      <c r="CM207" s="294"/>
      <c r="CN207" s="294"/>
      <c r="CO207" s="295"/>
      <c r="CP207" s="295"/>
      <c r="CQ207" s="295"/>
      <c r="CR207" s="296">
        <v>375</v>
      </c>
      <c r="CS207" s="297">
        <v>68.5</v>
      </c>
      <c r="CT207" s="297">
        <v>55.71</v>
      </c>
      <c r="CU207" s="297">
        <v>50.08</v>
      </c>
      <c r="CV207" s="297">
        <f>P207-CR207</f>
        <v>13.699999999999989</v>
      </c>
      <c r="CW207" s="297">
        <f>Q207-CS207</f>
        <v>8.0300000000000011</v>
      </c>
      <c r="CX207" s="297">
        <f>R207-CT207</f>
        <v>8.8999999999999986</v>
      </c>
      <c r="CY207" s="297">
        <f>S207-CU207</f>
        <v>17.120000000000005</v>
      </c>
      <c r="CZ207" s="297">
        <f>SUM(CV207:CY207)</f>
        <v>47.749999999999993</v>
      </c>
      <c r="DA207" s="297">
        <f>0.32*(P207-CR207)+1.75*(Q207-CS207)+1.13*(R207-CT207)+1.28*(S207-CU207)</f>
        <v>50.4071</v>
      </c>
      <c r="DB207" s="295"/>
      <c r="DC207" s="295"/>
      <c r="DD207" s="295"/>
      <c r="DE207" s="295"/>
    </row>
    <row r="208" spans="1:109" ht="21" customHeight="1" thickBot="1">
      <c r="A208" s="299">
        <v>206</v>
      </c>
      <c r="B208" s="338" t="s">
        <v>1496</v>
      </c>
      <c r="C208" s="301" t="s">
        <v>1307</v>
      </c>
      <c r="D208" s="352" t="s">
        <v>198</v>
      </c>
      <c r="E208" s="303" t="s">
        <v>79</v>
      </c>
      <c r="F208" s="327"/>
      <c r="G208" s="328"/>
      <c r="H208" s="320" t="s">
        <v>448</v>
      </c>
      <c r="I208" s="320">
        <v>28</v>
      </c>
      <c r="J208" s="320">
        <v>32</v>
      </c>
      <c r="K208" s="320">
        <v>44</v>
      </c>
      <c r="L208" s="320">
        <v>59</v>
      </c>
      <c r="M208" s="320">
        <v>86</v>
      </c>
      <c r="N208" s="333">
        <f t="shared" si="643"/>
        <v>249</v>
      </c>
      <c r="O208" s="339">
        <v>4229</v>
      </c>
      <c r="P208" s="340">
        <v>352</v>
      </c>
      <c r="Q208" s="341">
        <v>84.94</v>
      </c>
      <c r="R208" s="341">
        <v>87.96</v>
      </c>
      <c r="S208" s="341">
        <v>72.61</v>
      </c>
      <c r="T208" s="341">
        <v>7.9</v>
      </c>
      <c r="U208" s="324">
        <v>16100</v>
      </c>
      <c r="V208" s="325">
        <f>VLOOKUP($U208,计算辅助页面!$Z$5:$AM$26,COLUMN()-20,0)</f>
        <v>26300</v>
      </c>
      <c r="W208" s="325">
        <f>VLOOKUP($U208,计算辅助页面!$Z$5:$AM$26,COLUMN()-20,0)</f>
        <v>42000</v>
      </c>
      <c r="X208" s="333">
        <f>VLOOKUP($U208,计算辅助页面!$Z$5:$AM$26,COLUMN()-20,0)</f>
        <v>63000</v>
      </c>
      <c r="Y208" s="333">
        <f>VLOOKUP($U208,计算辅助页面!$Z$5:$AM$26,COLUMN()-20,0)</f>
        <v>91000</v>
      </c>
      <c r="Z208" s="420">
        <f>VLOOKUP($U208,计算辅助页面!$Z$5:$AM$26,COLUMN()-20,0)</f>
        <v>127500</v>
      </c>
      <c r="AA208" s="333">
        <f>VLOOKUP($U208,计算辅助页面!$Z$5:$AM$26,COLUMN()-20,0)</f>
        <v>178500</v>
      </c>
      <c r="AB208" s="333">
        <f>VLOOKUP($U208,计算辅助页面!$Z$5:$AM$26,COLUMN()-20,0)</f>
        <v>249500</v>
      </c>
      <c r="AC208" s="333">
        <f>VLOOKUP($U208,计算辅助页面!$Z$5:$AM$26,COLUMN()-20,0)</f>
        <v>349500</v>
      </c>
      <c r="AD208" s="333">
        <f>VLOOKUP($U208,计算辅助页面!$Z$5:$AM$26,COLUMN()-20,0)</f>
        <v>489500</v>
      </c>
      <c r="AE208" s="333">
        <f>VLOOKUP($U208,计算辅助页面!$Z$5:$AM$26,COLUMN()-20,0)</f>
        <v>685000</v>
      </c>
      <c r="AF208" s="333">
        <f>VLOOKUP($U208,计算辅助页面!$Z$5:$AM$26,COLUMN()-20,0)</f>
        <v>959000</v>
      </c>
      <c r="AG208" s="343">
        <f>VLOOKUP($U208,计算辅助页面!$Z$5:$AM$26,COLUMN()-20,0)</f>
        <v>1575000</v>
      </c>
      <c r="AH208" s="327">
        <f>VLOOKUP($U208,计算辅助页面!$Z$5:$AM$26,COLUMN()-20,0)</f>
        <v>19407600</v>
      </c>
      <c r="AI208" s="326">
        <v>80000</v>
      </c>
      <c r="AJ208" s="429">
        <f>VLOOKUP(D208&amp;E208,计算辅助页面!$V$5:$Y$18,2,0)</f>
        <v>6</v>
      </c>
      <c r="AK208" s="336">
        <f t="shared" si="744"/>
        <v>160000</v>
      </c>
      <c r="AL208" s="336">
        <f>VLOOKUP(D208&amp;E208,计算辅助页面!$V$5:$Y$18,3,0)</f>
        <v>5</v>
      </c>
      <c r="AM208" s="337">
        <f t="shared" si="745"/>
        <v>480000</v>
      </c>
      <c r="AN208" s="337">
        <f>VLOOKUP(D208&amp;E208,计算辅助页面!$V$5:$Y$18,4,0)</f>
        <v>4</v>
      </c>
      <c r="AO208" s="327">
        <f t="shared" si="746"/>
        <v>12800000</v>
      </c>
      <c r="AP208" s="318">
        <f t="shared" si="747"/>
        <v>32207600</v>
      </c>
      <c r="AQ208" s="288" t="s">
        <v>561</v>
      </c>
      <c r="AR208" s="289" t="str">
        <f t="shared" si="753"/>
        <v>935 (2019)🔑</v>
      </c>
      <c r="AS208" s="290" t="s">
        <v>1319</v>
      </c>
      <c r="AT208" s="291" t="s">
        <v>1320</v>
      </c>
      <c r="AU208" s="427" t="s">
        <v>703</v>
      </c>
      <c r="AW208" s="292">
        <v>366</v>
      </c>
      <c r="AY208" s="292">
        <v>481</v>
      </c>
      <c r="AZ208" s="292" t="s">
        <v>1311</v>
      </c>
      <c r="BA208" s="477">
        <v>157</v>
      </c>
      <c r="BB208" s="476">
        <v>1.4</v>
      </c>
      <c r="BC208" s="472">
        <v>1.1100000000000001</v>
      </c>
      <c r="BD208" s="472">
        <v>3.89</v>
      </c>
      <c r="BE208" s="472">
        <v>2.04</v>
      </c>
      <c r="BF208" s="474">
        <f>BA208+O208</f>
        <v>4386</v>
      </c>
      <c r="BG208" s="476">
        <f t="shared" ref="BG208" si="829">BB208+P208</f>
        <v>353.4</v>
      </c>
      <c r="BH208" s="480">
        <f t="shared" ref="BH208" si="830">BC208+Q208</f>
        <v>86.05</v>
      </c>
      <c r="BI208" s="480">
        <f t="shared" ref="BI208" si="831">BD208+R208</f>
        <v>91.85</v>
      </c>
      <c r="BJ208" s="480">
        <f t="shared" ref="BJ208" si="832">BE208+S208</f>
        <v>74.650000000000006</v>
      </c>
      <c r="BK208" s="473">
        <f t="shared" si="630"/>
        <v>1.3999999999999773</v>
      </c>
      <c r="BL208" s="473">
        <f t="shared" si="631"/>
        <v>1.1099999999999994</v>
      </c>
      <c r="BM208" s="473">
        <f t="shared" si="632"/>
        <v>3.8900000000000006</v>
      </c>
      <c r="BN208" s="473">
        <f t="shared" si="633"/>
        <v>2.0400000000000063</v>
      </c>
      <c r="BO208" s="483">
        <v>4</v>
      </c>
      <c r="BP208" s="293"/>
      <c r="BQ208" s="293"/>
      <c r="BR208" s="293"/>
      <c r="BS208" s="293"/>
      <c r="BT208" s="293"/>
      <c r="BU208" s="293"/>
      <c r="BV208" s="293"/>
      <c r="BW208" s="293"/>
      <c r="BX208" s="293"/>
      <c r="BY208" s="293"/>
      <c r="BZ208" s="293"/>
      <c r="CA208" s="293">
        <v>1</v>
      </c>
      <c r="CB208" s="293"/>
      <c r="CC208" s="293">
        <v>1</v>
      </c>
      <c r="CD208" s="293"/>
      <c r="CE208" s="293"/>
      <c r="CF208" s="293"/>
      <c r="CG208" s="293"/>
      <c r="CH208" s="293"/>
      <c r="CI208" s="293"/>
      <c r="CJ208" s="294" t="s">
        <v>1312</v>
      </c>
      <c r="CK208" s="294"/>
      <c r="CL208" s="294"/>
      <c r="CM208" s="294"/>
      <c r="CN208" s="294"/>
      <c r="CO208" s="295"/>
      <c r="CP208" s="295"/>
      <c r="CQ208" s="295"/>
      <c r="CR208" s="296"/>
      <c r="CS208" s="297"/>
      <c r="CT208" s="297"/>
      <c r="CU208" s="297"/>
      <c r="CV208" s="297"/>
      <c r="CW208" s="297"/>
      <c r="CX208" s="297"/>
      <c r="CY208" s="297"/>
      <c r="CZ208" s="297"/>
      <c r="DA208" s="297"/>
      <c r="DB208" s="295" t="s">
        <v>1778</v>
      </c>
      <c r="DC208" s="295">
        <v>4</v>
      </c>
      <c r="DD208" s="295"/>
      <c r="DE208" s="295"/>
    </row>
    <row r="209" spans="1:109" ht="21" customHeight="1">
      <c r="A209" s="268">
        <v>207</v>
      </c>
      <c r="B209" s="338" t="s">
        <v>926</v>
      </c>
      <c r="C209" s="301" t="s">
        <v>927</v>
      </c>
      <c r="D209" s="352" t="s">
        <v>198</v>
      </c>
      <c r="E209" s="303" t="s">
        <v>79</v>
      </c>
      <c r="F209" s="327"/>
      <c r="G209" s="328"/>
      <c r="H209" s="330">
        <v>70</v>
      </c>
      <c r="I209" s="330">
        <v>23</v>
      </c>
      <c r="J209" s="330">
        <v>27</v>
      </c>
      <c r="K209" s="330">
        <v>36</v>
      </c>
      <c r="L209" s="330">
        <v>52</v>
      </c>
      <c r="M209" s="330">
        <v>59</v>
      </c>
      <c r="N209" s="307">
        <f t="shared" si="643"/>
        <v>267</v>
      </c>
      <c r="O209" s="339">
        <v>4255</v>
      </c>
      <c r="P209" s="340">
        <v>371.4</v>
      </c>
      <c r="Q209" s="341">
        <v>78.33</v>
      </c>
      <c r="R209" s="341">
        <v>76.84</v>
      </c>
      <c r="S209" s="341">
        <v>69.63</v>
      </c>
      <c r="T209" s="341">
        <v>6.8</v>
      </c>
      <c r="U209" s="324">
        <v>16100</v>
      </c>
      <c r="V209" s="325">
        <f>VLOOKUP($U209,计算辅助页面!$Z$5:$AM$26,COLUMN()-20,0)</f>
        <v>26300</v>
      </c>
      <c r="W209" s="325">
        <f>VLOOKUP($U209,计算辅助页面!$Z$5:$AM$26,COLUMN()-20,0)</f>
        <v>42000</v>
      </c>
      <c r="X209" s="333">
        <f>VLOOKUP($U209,计算辅助页面!$Z$5:$AM$26,COLUMN()-20,0)</f>
        <v>63000</v>
      </c>
      <c r="Y209" s="333">
        <f>VLOOKUP($U209,计算辅助页面!$Z$5:$AM$26,COLUMN()-20,0)</f>
        <v>91000</v>
      </c>
      <c r="Z209" s="420">
        <f>VLOOKUP($U209,计算辅助页面!$Z$5:$AM$26,COLUMN()-20,0)</f>
        <v>127500</v>
      </c>
      <c r="AA209" s="333">
        <f>VLOOKUP($U209,计算辅助页面!$Z$5:$AM$26,COLUMN()-20,0)</f>
        <v>178500</v>
      </c>
      <c r="AB209" s="333">
        <f>VLOOKUP($U209,计算辅助页面!$Z$5:$AM$26,COLUMN()-20,0)</f>
        <v>249500</v>
      </c>
      <c r="AC209" s="333">
        <f>VLOOKUP($U209,计算辅助页面!$Z$5:$AM$26,COLUMN()-20,0)</f>
        <v>349500</v>
      </c>
      <c r="AD209" s="333">
        <f>VLOOKUP($U209,计算辅助页面!$Z$5:$AM$26,COLUMN()-20,0)</f>
        <v>489500</v>
      </c>
      <c r="AE209" s="333">
        <f>VLOOKUP($U209,计算辅助页面!$Z$5:$AM$26,COLUMN()-20,0)</f>
        <v>685000</v>
      </c>
      <c r="AF209" s="333">
        <f>VLOOKUP($U209,计算辅助页面!$Z$5:$AM$26,COLUMN()-20,0)</f>
        <v>959000</v>
      </c>
      <c r="AG209" s="343">
        <f>VLOOKUP($U209,计算辅助页面!$Z$5:$AM$26,COLUMN()-20,0)</f>
        <v>1575000</v>
      </c>
      <c r="AH209" s="327">
        <f>VLOOKUP($U209,计算辅助页面!$Z$5:$AM$26,COLUMN()-20,0)</f>
        <v>19407600</v>
      </c>
      <c r="AI209" s="326">
        <v>80000</v>
      </c>
      <c r="AJ209" s="429">
        <f>VLOOKUP(D209&amp;E209,计算辅助页面!$V$5:$Y$18,2,0)</f>
        <v>6</v>
      </c>
      <c r="AK209" s="336">
        <f t="shared" si="744"/>
        <v>160000</v>
      </c>
      <c r="AL209" s="336">
        <f>VLOOKUP(D209&amp;E209,计算辅助页面!$V$5:$Y$18,3,0)</f>
        <v>5</v>
      </c>
      <c r="AM209" s="337">
        <f t="shared" si="745"/>
        <v>480000</v>
      </c>
      <c r="AN209" s="337">
        <f>VLOOKUP(D209&amp;E209,计算辅助页面!$V$5:$Y$18,4,0)</f>
        <v>4</v>
      </c>
      <c r="AO209" s="327">
        <f t="shared" si="746"/>
        <v>12800000</v>
      </c>
      <c r="AP209" s="318">
        <f t="shared" si="747"/>
        <v>32207600</v>
      </c>
      <c r="AQ209" s="288" t="s">
        <v>566</v>
      </c>
      <c r="AR209" s="289" t="str">
        <f t="shared" si="753"/>
        <v>Victor</v>
      </c>
      <c r="AS209" s="290" t="s">
        <v>932</v>
      </c>
      <c r="AT209" s="291" t="s">
        <v>936</v>
      </c>
      <c r="AU209" s="427" t="s">
        <v>703</v>
      </c>
      <c r="AV209" s="292">
        <v>34</v>
      </c>
      <c r="AW209" s="292">
        <v>387</v>
      </c>
      <c r="AY209" s="292">
        <v>516</v>
      </c>
      <c r="AZ209" s="292" t="s">
        <v>1059</v>
      </c>
      <c r="BA209" s="477">
        <v>157</v>
      </c>
      <c r="BB209" s="476">
        <v>1.4</v>
      </c>
      <c r="BC209" s="472">
        <v>0.97</v>
      </c>
      <c r="BD209" s="472">
        <v>2.65</v>
      </c>
      <c r="BE209" s="472">
        <v>2.65</v>
      </c>
      <c r="BF209" s="474">
        <f>BA209+O209</f>
        <v>4412</v>
      </c>
      <c r="BG209" s="476">
        <f t="shared" ref="BG209" si="833">BB209+P209</f>
        <v>372.79999999999995</v>
      </c>
      <c r="BH209" s="480">
        <f t="shared" ref="BH209" si="834">BC209+Q209</f>
        <v>79.3</v>
      </c>
      <c r="BI209" s="480">
        <f t="shared" ref="BI209" si="835">BD209+R209</f>
        <v>79.490000000000009</v>
      </c>
      <c r="BJ209" s="480">
        <f t="shared" ref="BJ209" si="836">BE209+S209</f>
        <v>72.28</v>
      </c>
      <c r="BK209" s="473">
        <f t="shared" si="630"/>
        <v>1.3999999999999773</v>
      </c>
      <c r="BL209" s="473">
        <f t="shared" si="631"/>
        <v>0.96999999999999886</v>
      </c>
      <c r="BM209" s="473">
        <f t="shared" si="632"/>
        <v>2.6500000000000057</v>
      </c>
      <c r="BN209" s="473">
        <f t="shared" si="633"/>
        <v>2.6500000000000057</v>
      </c>
      <c r="BO209" s="483">
        <v>5</v>
      </c>
      <c r="BP209" s="293"/>
      <c r="BQ209" s="293"/>
      <c r="BR209" s="293"/>
      <c r="BS209" s="293"/>
      <c r="BT209" s="293"/>
      <c r="BU209" s="293"/>
      <c r="BV209" s="293">
        <v>1</v>
      </c>
      <c r="BW209" s="293"/>
      <c r="BX209" s="293"/>
      <c r="BY209" s="293"/>
      <c r="BZ209" s="293"/>
      <c r="CA209" s="293"/>
      <c r="CB209" s="293"/>
      <c r="CC209" s="293"/>
      <c r="CD209" s="293">
        <v>1</v>
      </c>
      <c r="CE209" s="293"/>
      <c r="CF209" s="293"/>
      <c r="CG209" s="293"/>
      <c r="CH209" s="293"/>
      <c r="CI209" s="293"/>
      <c r="CJ209" s="294" t="s">
        <v>1497</v>
      </c>
      <c r="CK209" s="294"/>
      <c r="CL209" s="294"/>
      <c r="CM209" s="294"/>
      <c r="CN209" s="294"/>
      <c r="CO209" s="295"/>
      <c r="CP209" s="295"/>
      <c r="CQ209" s="295"/>
      <c r="CR209" s="296">
        <v>360</v>
      </c>
      <c r="CS209" s="297">
        <v>70.3</v>
      </c>
      <c r="CT209" s="297">
        <v>54.85</v>
      </c>
      <c r="CU209" s="297">
        <v>47.57</v>
      </c>
      <c r="CV209" s="297">
        <f t="shared" ref="CV209:CY211" si="837">P209-CR209</f>
        <v>11.399999999999977</v>
      </c>
      <c r="CW209" s="297">
        <f t="shared" si="837"/>
        <v>8.0300000000000011</v>
      </c>
      <c r="CX209" s="297">
        <f t="shared" si="837"/>
        <v>21.990000000000002</v>
      </c>
      <c r="CY209" s="297">
        <f t="shared" si="837"/>
        <v>22.059999999999995</v>
      </c>
      <c r="CZ209" s="297">
        <f>SUM(CV209:CY209)</f>
        <v>63.479999999999976</v>
      </c>
      <c r="DA209" s="297">
        <f>0.32*(P209-CR209)+1.75*(Q209-CS209)+1.13*(R209-CT209)+1.28*(S209-CU209)</f>
        <v>70.786000000000001</v>
      </c>
      <c r="DB209" s="295" t="s">
        <v>1778</v>
      </c>
      <c r="DC209" s="295">
        <v>4</v>
      </c>
      <c r="DD209" s="295"/>
      <c r="DE209" s="295"/>
    </row>
    <row r="210" spans="1:109" ht="21" customHeight="1" thickBot="1">
      <c r="A210" s="299">
        <v>208</v>
      </c>
      <c r="B210" s="338" t="s">
        <v>450</v>
      </c>
      <c r="C210" s="301" t="s">
        <v>781</v>
      </c>
      <c r="D210" s="352" t="s">
        <v>198</v>
      </c>
      <c r="E210" s="303" t="s">
        <v>79</v>
      </c>
      <c r="F210" s="327">
        <f>9-LEN(E210)-LEN(SUBSTITUTE(E210,"★",""))</f>
        <v>3</v>
      </c>
      <c r="G210" s="328" t="s">
        <v>401</v>
      </c>
      <c r="H210" s="320" t="s">
        <v>448</v>
      </c>
      <c r="I210" s="320">
        <v>28</v>
      </c>
      <c r="J210" s="320">
        <v>32</v>
      </c>
      <c r="K210" s="320">
        <v>44</v>
      </c>
      <c r="L210" s="320">
        <v>59</v>
      </c>
      <c r="M210" s="320">
        <v>86</v>
      </c>
      <c r="N210" s="333">
        <f t="shared" si="643"/>
        <v>249</v>
      </c>
      <c r="O210" s="339">
        <v>4270</v>
      </c>
      <c r="P210" s="340">
        <v>356.9</v>
      </c>
      <c r="Q210" s="341">
        <v>83.64</v>
      </c>
      <c r="R210" s="341">
        <v>85.42</v>
      </c>
      <c r="S210" s="341">
        <v>73.650000000000006</v>
      </c>
      <c r="T210" s="341">
        <v>8.08</v>
      </c>
      <c r="U210" s="324">
        <v>16100</v>
      </c>
      <c r="V210" s="325">
        <f>VLOOKUP($U210,计算辅助页面!$Z$5:$AM$26,COLUMN()-20,0)</f>
        <v>26300</v>
      </c>
      <c r="W210" s="325">
        <f>VLOOKUP($U210,计算辅助页面!$Z$5:$AM$26,COLUMN()-20,0)</f>
        <v>42000</v>
      </c>
      <c r="X210" s="333">
        <f>VLOOKUP($U210,计算辅助页面!$Z$5:$AM$26,COLUMN()-20,0)</f>
        <v>63000</v>
      </c>
      <c r="Y210" s="333">
        <f>VLOOKUP($U210,计算辅助页面!$Z$5:$AM$26,COLUMN()-20,0)</f>
        <v>91000</v>
      </c>
      <c r="Z210" s="420">
        <f>VLOOKUP($U210,计算辅助页面!$Z$5:$AM$26,COLUMN()-20,0)</f>
        <v>127500</v>
      </c>
      <c r="AA210" s="333">
        <f>VLOOKUP($U210,计算辅助页面!$Z$5:$AM$26,COLUMN()-20,0)</f>
        <v>178500</v>
      </c>
      <c r="AB210" s="333">
        <f>VLOOKUP($U210,计算辅助页面!$Z$5:$AM$26,COLUMN()-20,0)</f>
        <v>249500</v>
      </c>
      <c r="AC210" s="333">
        <f>VLOOKUP($U210,计算辅助页面!$Z$5:$AM$26,COLUMN()-20,0)</f>
        <v>349500</v>
      </c>
      <c r="AD210" s="333">
        <f>VLOOKUP($U210,计算辅助页面!$Z$5:$AM$26,COLUMN()-20,0)</f>
        <v>489500</v>
      </c>
      <c r="AE210" s="333">
        <f>VLOOKUP($U210,计算辅助页面!$Z$5:$AM$26,COLUMN()-20,0)</f>
        <v>685000</v>
      </c>
      <c r="AF210" s="333">
        <f>VLOOKUP($U210,计算辅助页面!$Z$5:$AM$26,COLUMN()-20,0)</f>
        <v>959000</v>
      </c>
      <c r="AG210" s="343">
        <f>VLOOKUP($U210,计算辅助页面!$Z$5:$AM$26,COLUMN()-20,0)</f>
        <v>1575000</v>
      </c>
      <c r="AH210" s="327">
        <f>VLOOKUP($U210,计算辅助页面!$Z$5:$AM$26,COLUMN()-20,0)</f>
        <v>19407600</v>
      </c>
      <c r="AI210" s="326">
        <v>80000</v>
      </c>
      <c r="AJ210" s="429">
        <f>VLOOKUP(D210&amp;E210,计算辅助页面!$V$5:$Y$18,2,0)</f>
        <v>6</v>
      </c>
      <c r="AK210" s="336">
        <f t="shared" si="744"/>
        <v>160000</v>
      </c>
      <c r="AL210" s="336">
        <f>VLOOKUP(D210&amp;E210,计算辅助页面!$V$5:$Y$18,3,0)</f>
        <v>5</v>
      </c>
      <c r="AM210" s="337">
        <f t="shared" si="745"/>
        <v>480000</v>
      </c>
      <c r="AN210" s="337">
        <f>VLOOKUP(D210&amp;E210,计算辅助页面!$V$5:$Y$18,4,0)</f>
        <v>4</v>
      </c>
      <c r="AO210" s="327">
        <f t="shared" si="746"/>
        <v>12800000</v>
      </c>
      <c r="AP210" s="318">
        <f t="shared" si="747"/>
        <v>32207600</v>
      </c>
      <c r="AQ210" s="288" t="s">
        <v>561</v>
      </c>
      <c r="AR210" s="289" t="str">
        <f t="shared" si="753"/>
        <v>911 GT2 RS ClubSport🔑</v>
      </c>
      <c r="AS210" s="290" t="s">
        <v>914</v>
      </c>
      <c r="AT210" s="291" t="s">
        <v>645</v>
      </c>
      <c r="AU210" s="427" t="s">
        <v>703</v>
      </c>
      <c r="AW210" s="292">
        <v>371</v>
      </c>
      <c r="AY210" s="292">
        <v>490</v>
      </c>
      <c r="AZ210" s="292" t="s">
        <v>1065</v>
      </c>
      <c r="BA210" s="477">
        <v>188</v>
      </c>
      <c r="BB210" s="476">
        <v>2.1</v>
      </c>
      <c r="BC210" s="472">
        <v>1.06</v>
      </c>
      <c r="BD210" s="472">
        <v>3.58</v>
      </c>
      <c r="BE210" s="472">
        <v>2.89</v>
      </c>
      <c r="BF210" s="474">
        <f>BA210+O210</f>
        <v>4458</v>
      </c>
      <c r="BG210" s="476">
        <f t="shared" ref="BG210" si="838">BB210+P210</f>
        <v>359</v>
      </c>
      <c r="BH210" s="480">
        <f t="shared" ref="BH210" si="839">BC210+Q210</f>
        <v>84.7</v>
      </c>
      <c r="BI210" s="480">
        <f t="shared" ref="BI210" si="840">BD210+R210</f>
        <v>89</v>
      </c>
      <c r="BJ210" s="480">
        <f t="shared" ref="BJ210" si="841">BE210+S210</f>
        <v>76.540000000000006</v>
      </c>
      <c r="BK210" s="473">
        <f t="shared" si="630"/>
        <v>2.1000000000000227</v>
      </c>
      <c r="BL210" s="473">
        <f t="shared" si="631"/>
        <v>1.0600000000000023</v>
      </c>
      <c r="BM210" s="473">
        <f t="shared" si="632"/>
        <v>3.5799999999999983</v>
      </c>
      <c r="BN210" s="473">
        <f t="shared" si="633"/>
        <v>2.8900000000000006</v>
      </c>
      <c r="BO210" s="483">
        <v>3</v>
      </c>
      <c r="BP210" s="293"/>
      <c r="BQ210" s="293"/>
      <c r="BR210" s="293"/>
      <c r="BS210" s="293"/>
      <c r="BT210" s="293"/>
      <c r="BU210" s="293"/>
      <c r="BV210" s="293"/>
      <c r="BW210" s="293"/>
      <c r="BX210" s="293"/>
      <c r="BY210" s="293"/>
      <c r="BZ210" s="293"/>
      <c r="CA210" s="293">
        <v>1</v>
      </c>
      <c r="CB210" s="293"/>
      <c r="CC210" s="293">
        <v>1</v>
      </c>
      <c r="CD210" s="293">
        <v>1</v>
      </c>
      <c r="CE210" s="293"/>
      <c r="CF210" s="293"/>
      <c r="CG210" s="293"/>
      <c r="CH210" s="293"/>
      <c r="CI210" s="293"/>
      <c r="CJ210" s="294" t="s">
        <v>1234</v>
      </c>
      <c r="CK210" s="294"/>
      <c r="CL210" s="294"/>
      <c r="CM210" s="294"/>
      <c r="CN210" s="294"/>
      <c r="CO210" s="295"/>
      <c r="CP210" s="295"/>
      <c r="CQ210" s="295"/>
      <c r="CR210" s="296">
        <v>340</v>
      </c>
      <c r="CS210" s="297">
        <v>74.8</v>
      </c>
      <c r="CT210" s="297">
        <v>55.63</v>
      </c>
      <c r="CU210" s="297">
        <v>49.64</v>
      </c>
      <c r="CV210" s="297">
        <f t="shared" si="837"/>
        <v>16.899999999999977</v>
      </c>
      <c r="CW210" s="297">
        <f t="shared" si="837"/>
        <v>8.8400000000000034</v>
      </c>
      <c r="CX210" s="297">
        <f t="shared" si="837"/>
        <v>29.79</v>
      </c>
      <c r="CY210" s="297">
        <f t="shared" si="837"/>
        <v>24.010000000000005</v>
      </c>
      <c r="CZ210" s="297">
        <f>SUM(CV210:CY210)</f>
        <v>79.539999999999992</v>
      </c>
      <c r="DA210" s="297">
        <f>0.32*(P210-CR210)+1.75*(Q210-CS210)+1.13*(R210-CT210)+1.28*(S210-CU210)</f>
        <v>85.273499999999999</v>
      </c>
      <c r="DB210" s="295" t="s">
        <v>1778</v>
      </c>
      <c r="DC210" s="295">
        <v>4</v>
      </c>
      <c r="DD210" s="295"/>
      <c r="DE210" s="295"/>
    </row>
    <row r="211" spans="1:109" ht="21" customHeight="1">
      <c r="A211" s="268">
        <v>209</v>
      </c>
      <c r="B211" s="338" t="s">
        <v>130</v>
      </c>
      <c r="C211" s="301" t="s">
        <v>782</v>
      </c>
      <c r="D211" s="352" t="s">
        <v>8</v>
      </c>
      <c r="E211" s="303" t="s">
        <v>79</v>
      </c>
      <c r="F211" s="304">
        <f>9-LEN(E211)-LEN(SUBSTITUTE(E211,"★",""))</f>
        <v>3</v>
      </c>
      <c r="G211" s="305" t="s">
        <v>73</v>
      </c>
      <c r="H211" s="306">
        <v>50</v>
      </c>
      <c r="I211" s="306">
        <v>12</v>
      </c>
      <c r="J211" s="306">
        <v>15</v>
      </c>
      <c r="K211" s="306">
        <v>24</v>
      </c>
      <c r="L211" s="306">
        <v>37</v>
      </c>
      <c r="M211" s="306">
        <v>45</v>
      </c>
      <c r="N211" s="307">
        <f t="shared" si="643"/>
        <v>183</v>
      </c>
      <c r="O211" s="339">
        <v>4274</v>
      </c>
      <c r="P211" s="340">
        <v>365.4</v>
      </c>
      <c r="Q211" s="341">
        <v>80.040000000000006</v>
      </c>
      <c r="R211" s="341">
        <v>63.11</v>
      </c>
      <c r="S211" s="341">
        <v>86.75</v>
      </c>
      <c r="T211" s="341">
        <v>11.832000000000001</v>
      </c>
      <c r="U211" s="311">
        <v>5290</v>
      </c>
      <c r="V211" s="312">
        <f>VLOOKUP($U211,计算辅助页面!$Z$5:$AM$26,COLUMN()-20,0)</f>
        <v>8600</v>
      </c>
      <c r="W211" s="312">
        <f>VLOOKUP($U211,计算辅助页面!$Z$5:$AM$26,COLUMN()-20,0)</f>
        <v>13800</v>
      </c>
      <c r="X211" s="307">
        <f>VLOOKUP($U211,计算辅助页面!$Z$5:$AM$26,COLUMN()-20,0)</f>
        <v>20700</v>
      </c>
      <c r="Y211" s="307">
        <f>VLOOKUP($U211,计算辅助页面!$Z$5:$AM$26,COLUMN()-20,0)</f>
        <v>29900</v>
      </c>
      <c r="Z211" s="313">
        <f>VLOOKUP($U211,计算辅助页面!$Z$5:$AM$26,COLUMN()-20,0)</f>
        <v>42000</v>
      </c>
      <c r="AA211" s="307">
        <f>VLOOKUP($U211,计算辅助页面!$Z$5:$AM$26,COLUMN()-20,0)</f>
        <v>58500</v>
      </c>
      <c r="AB211" s="307">
        <f>VLOOKUP($U211,计算辅助页面!$Z$5:$AM$26,COLUMN()-20,0)</f>
        <v>82000</v>
      </c>
      <c r="AC211" s="307">
        <f>VLOOKUP($U211,计算辅助页面!$Z$5:$AM$26,COLUMN()-20,0)</f>
        <v>115000</v>
      </c>
      <c r="AD211" s="307">
        <f>VLOOKUP($U211,计算辅助页面!$Z$5:$AM$26,COLUMN()-20,0)</f>
        <v>161000</v>
      </c>
      <c r="AE211" s="307">
        <f>VLOOKUP($U211,计算辅助页面!$Z$5:$AM$26,COLUMN()-20,0)</f>
        <v>225000</v>
      </c>
      <c r="AF211" s="307">
        <f>VLOOKUP($U211,计算辅助页面!$Z$5:$AM$26,COLUMN()-20,0)</f>
        <v>315000</v>
      </c>
      <c r="AG211" s="307">
        <f>VLOOKUP($U211,计算辅助页面!$Z$5:$AM$26,COLUMN()-20,0)</f>
        <v>517000</v>
      </c>
      <c r="AH211" s="304">
        <f>VLOOKUP($U211,计算辅助页面!$Z$5:$AM$26,COLUMN()-20,0)</f>
        <v>6375160</v>
      </c>
      <c r="AI211" s="314">
        <v>40000</v>
      </c>
      <c r="AJ211" s="315">
        <f>VLOOKUP(D211&amp;E211,计算辅助页面!$V$5:$Y$18,2,0)</f>
        <v>6</v>
      </c>
      <c r="AK211" s="316">
        <f t="shared" si="744"/>
        <v>80000</v>
      </c>
      <c r="AL211" s="316">
        <f>VLOOKUP(D211&amp;E211,计算辅助页面!$V$5:$Y$18,3,0)</f>
        <v>5</v>
      </c>
      <c r="AM211" s="317">
        <f t="shared" si="745"/>
        <v>240000</v>
      </c>
      <c r="AN211" s="317">
        <f>VLOOKUP(D211&amp;E211,计算辅助页面!$V$5:$Y$18,4,0)</f>
        <v>4</v>
      </c>
      <c r="AO211" s="304">
        <f t="shared" si="746"/>
        <v>6400000</v>
      </c>
      <c r="AP211" s="318">
        <f t="shared" si="747"/>
        <v>12775160</v>
      </c>
      <c r="AQ211" s="288" t="s">
        <v>862</v>
      </c>
      <c r="AR211" s="289" t="str">
        <f t="shared" si="753"/>
        <v>Huayra BC</v>
      </c>
      <c r="AS211" s="290" t="s">
        <v>596</v>
      </c>
      <c r="AT211" s="291" t="s">
        <v>657</v>
      </c>
      <c r="AU211" s="427" t="s">
        <v>703</v>
      </c>
      <c r="AV211" s="292">
        <v>19</v>
      </c>
      <c r="AW211" s="292">
        <v>380</v>
      </c>
      <c r="AY211" s="292">
        <v>504</v>
      </c>
      <c r="AZ211" s="292" t="s">
        <v>1462</v>
      </c>
      <c r="BA211" s="477">
        <v>155</v>
      </c>
      <c r="BB211" s="476">
        <v>1.9</v>
      </c>
      <c r="BC211" s="472">
        <v>1.06</v>
      </c>
      <c r="BD211" s="472">
        <v>2.0499999999999998</v>
      </c>
      <c r="BE211" s="472">
        <v>1.64</v>
      </c>
      <c r="BF211" s="474">
        <f>BA211+O211</f>
        <v>4429</v>
      </c>
      <c r="BG211" s="476">
        <f t="shared" ref="BG211" si="842">BB211+P211</f>
        <v>367.29999999999995</v>
      </c>
      <c r="BH211" s="480">
        <f t="shared" ref="BH211" si="843">BC211+Q211</f>
        <v>81.100000000000009</v>
      </c>
      <c r="BI211" s="480">
        <f t="shared" ref="BI211" si="844">BD211+R211</f>
        <v>65.16</v>
      </c>
      <c r="BJ211" s="480">
        <f t="shared" ref="BJ211" si="845">BE211+S211</f>
        <v>88.39</v>
      </c>
      <c r="BK211" s="473">
        <f t="shared" si="630"/>
        <v>1.8999999999999773</v>
      </c>
      <c r="BL211" s="473">
        <f t="shared" si="631"/>
        <v>1.0600000000000023</v>
      </c>
      <c r="BM211" s="473">
        <f t="shared" si="632"/>
        <v>2.0499999999999972</v>
      </c>
      <c r="BN211" s="473">
        <f t="shared" si="633"/>
        <v>1.6400000000000006</v>
      </c>
      <c r="BO211" s="483">
        <v>4</v>
      </c>
      <c r="BP211" s="293"/>
      <c r="BQ211" s="293"/>
      <c r="BR211" s="293"/>
      <c r="BS211" s="293">
        <v>1</v>
      </c>
      <c r="BT211" s="293"/>
      <c r="BU211" s="293"/>
      <c r="BV211" s="293"/>
      <c r="BW211" s="293"/>
      <c r="BX211" s="293"/>
      <c r="BY211" s="293"/>
      <c r="BZ211" s="293"/>
      <c r="CA211" s="293"/>
      <c r="CB211" s="293"/>
      <c r="CC211" s="293"/>
      <c r="CD211" s="293"/>
      <c r="CE211" s="293"/>
      <c r="CF211" s="293"/>
      <c r="CG211" s="293"/>
      <c r="CH211" s="293"/>
      <c r="CI211" s="293">
        <v>1</v>
      </c>
      <c r="CJ211" s="294" t="s">
        <v>1176</v>
      </c>
      <c r="CK211" s="294"/>
      <c r="CL211" s="294"/>
      <c r="CM211" s="294"/>
      <c r="CN211" s="294"/>
      <c r="CO211" s="295"/>
      <c r="CP211" s="295"/>
      <c r="CQ211" s="295"/>
      <c r="CR211" s="296">
        <v>350</v>
      </c>
      <c r="CS211" s="297">
        <v>71.2</v>
      </c>
      <c r="CT211" s="297">
        <v>46.1</v>
      </c>
      <c r="CU211" s="297">
        <v>73.11</v>
      </c>
      <c r="CV211" s="297">
        <f t="shared" si="837"/>
        <v>15.399999999999977</v>
      </c>
      <c r="CW211" s="297">
        <f t="shared" si="837"/>
        <v>8.8400000000000034</v>
      </c>
      <c r="CX211" s="297">
        <f t="shared" si="837"/>
        <v>17.009999999999998</v>
      </c>
      <c r="CY211" s="297">
        <f t="shared" si="837"/>
        <v>13.64</v>
      </c>
      <c r="CZ211" s="297">
        <f>SUM(CV211:CY211)</f>
        <v>54.889999999999979</v>
      </c>
      <c r="DA211" s="297">
        <f>0.32*(P211-CR211)+1.75*(Q211-CS211)+1.13*(R211-CT211)+1.28*(S211-CU211)</f>
        <v>57.078499999999998</v>
      </c>
      <c r="DB211" s="295" t="s">
        <v>1778</v>
      </c>
      <c r="DC211" s="295">
        <v>4</v>
      </c>
      <c r="DD211" s="295"/>
      <c r="DE211" s="295"/>
    </row>
    <row r="212" spans="1:109" ht="21" customHeight="1" thickBot="1">
      <c r="A212" s="299">
        <v>210</v>
      </c>
      <c r="B212" s="338" t="s">
        <v>1223</v>
      </c>
      <c r="C212" s="301" t="s">
        <v>1224</v>
      </c>
      <c r="D212" s="352" t="s">
        <v>8</v>
      </c>
      <c r="E212" s="303" t="s">
        <v>79</v>
      </c>
      <c r="F212" s="327"/>
      <c r="G212" s="328"/>
      <c r="H212" s="330">
        <v>70</v>
      </c>
      <c r="I212" s="330">
        <v>23</v>
      </c>
      <c r="J212" s="330">
        <v>27</v>
      </c>
      <c r="K212" s="330">
        <v>36</v>
      </c>
      <c r="L212" s="330">
        <v>52</v>
      </c>
      <c r="M212" s="330">
        <v>59</v>
      </c>
      <c r="N212" s="307">
        <f t="shared" si="643"/>
        <v>267</v>
      </c>
      <c r="O212" s="339">
        <v>4279</v>
      </c>
      <c r="P212" s="340">
        <v>357</v>
      </c>
      <c r="Q212" s="341">
        <v>84.34</v>
      </c>
      <c r="R212" s="341">
        <v>85.82</v>
      </c>
      <c r="S212" s="341">
        <v>78.22</v>
      </c>
      <c r="T212" s="341"/>
      <c r="U212" s="311">
        <v>16100</v>
      </c>
      <c r="V212" s="312">
        <f>VLOOKUP($U212,计算辅助页面!$Z$5:$AM$26,COLUMN()-20,0)</f>
        <v>26300</v>
      </c>
      <c r="W212" s="312">
        <f>VLOOKUP($U212,计算辅助页面!$Z$5:$AM$26,COLUMN()-20,0)</f>
        <v>42000</v>
      </c>
      <c r="X212" s="307">
        <f>VLOOKUP($U212,计算辅助页面!$Z$5:$AM$26,COLUMN()-20,0)</f>
        <v>63000</v>
      </c>
      <c r="Y212" s="307">
        <f>VLOOKUP($U212,计算辅助页面!$Z$5:$AM$26,COLUMN()-20,0)</f>
        <v>91000</v>
      </c>
      <c r="Z212" s="313">
        <f>VLOOKUP($U212,计算辅助页面!$Z$5:$AM$26,COLUMN()-20,0)</f>
        <v>127500</v>
      </c>
      <c r="AA212" s="307">
        <f>VLOOKUP($U212,计算辅助页面!$Z$5:$AM$26,COLUMN()-20,0)</f>
        <v>178500</v>
      </c>
      <c r="AB212" s="307">
        <f>VLOOKUP($U212,计算辅助页面!$Z$5:$AM$26,COLUMN()-20,0)</f>
        <v>249500</v>
      </c>
      <c r="AC212" s="307">
        <f>VLOOKUP($U212,计算辅助页面!$Z$5:$AM$26,COLUMN()-20,0)</f>
        <v>349500</v>
      </c>
      <c r="AD212" s="307">
        <f>VLOOKUP($U212,计算辅助页面!$Z$5:$AM$26,COLUMN()-20,0)</f>
        <v>489500</v>
      </c>
      <c r="AE212" s="307">
        <f>VLOOKUP($U212,计算辅助页面!$Z$5:$AM$26,COLUMN()-20,0)</f>
        <v>685000</v>
      </c>
      <c r="AF212" s="307">
        <f>VLOOKUP($U212,计算辅助页面!$Z$5:$AM$26,COLUMN()-20,0)</f>
        <v>959000</v>
      </c>
      <c r="AG212" s="307">
        <f>VLOOKUP($U212,计算辅助页面!$Z$5:$AM$26,COLUMN()-20,0)</f>
        <v>1575000</v>
      </c>
      <c r="AH212" s="304">
        <f>VLOOKUP($U212,计算辅助页面!$Z$5:$AM$26,COLUMN()-20,0)</f>
        <v>19407600</v>
      </c>
      <c r="AI212" s="314">
        <v>80000</v>
      </c>
      <c r="AJ212" s="315">
        <f>VLOOKUP(D212&amp;E212,计算辅助页面!$V$5:$Y$18,2,0)</f>
        <v>6</v>
      </c>
      <c r="AK212" s="316">
        <f t="shared" si="744"/>
        <v>160000</v>
      </c>
      <c r="AL212" s="316">
        <f>VLOOKUP(D212&amp;E212,计算辅助页面!$V$5:$Y$18,3,0)</f>
        <v>5</v>
      </c>
      <c r="AM212" s="317">
        <f t="shared" si="745"/>
        <v>480000</v>
      </c>
      <c r="AN212" s="317">
        <f>VLOOKUP(D212&amp;E212,计算辅助页面!$V$5:$Y$18,4,0)</f>
        <v>4</v>
      </c>
      <c r="AO212" s="304">
        <f t="shared" si="746"/>
        <v>12800000</v>
      </c>
      <c r="AP212" s="318">
        <f t="shared" si="747"/>
        <v>32207600</v>
      </c>
      <c r="AQ212" s="288" t="s">
        <v>568</v>
      </c>
      <c r="AR212" s="289" t="str">
        <f t="shared" si="753"/>
        <v>650S GT3</v>
      </c>
      <c r="AS212" s="290" t="s">
        <v>1213</v>
      </c>
      <c r="AT212" s="291" t="s">
        <v>1230</v>
      </c>
      <c r="AU212" s="427" t="s">
        <v>703</v>
      </c>
      <c r="AW212" s="292">
        <v>371</v>
      </c>
      <c r="AY212" s="292">
        <v>490</v>
      </c>
      <c r="AZ212" s="292" t="s">
        <v>1498</v>
      </c>
      <c r="BA212" s="481">
        <f>BF212-O212</f>
        <v>155</v>
      </c>
      <c r="BB212" s="476">
        <f>BK212</f>
        <v>2</v>
      </c>
      <c r="BC212" s="472">
        <f t="shared" ref="BC212" si="846">BL212</f>
        <v>1.2599999999999909</v>
      </c>
      <c r="BD212" s="472">
        <f t="shared" ref="BD212" si="847">BM212</f>
        <v>3.1800000000000068</v>
      </c>
      <c r="BE212" s="472">
        <f t="shared" ref="BE212" si="848">BN212</f>
        <v>2.4699999999999989</v>
      </c>
      <c r="BF212" s="474">
        <v>4434</v>
      </c>
      <c r="BG212" s="476">
        <v>359</v>
      </c>
      <c r="BH212" s="480">
        <v>85.6</v>
      </c>
      <c r="BI212" s="480">
        <v>89</v>
      </c>
      <c r="BJ212" s="480">
        <v>80.69</v>
      </c>
      <c r="BK212" s="473">
        <f t="shared" si="630"/>
        <v>2</v>
      </c>
      <c r="BL212" s="473">
        <f t="shared" si="631"/>
        <v>1.2599999999999909</v>
      </c>
      <c r="BM212" s="473">
        <f t="shared" si="632"/>
        <v>3.1800000000000068</v>
      </c>
      <c r="BN212" s="473">
        <f t="shared" si="633"/>
        <v>2.4699999999999989</v>
      </c>
      <c r="BO212" s="483">
        <v>1</v>
      </c>
      <c r="BP212" s="293"/>
      <c r="BQ212" s="293"/>
      <c r="BR212" s="293"/>
      <c r="BS212" s="293"/>
      <c r="BT212" s="293"/>
      <c r="BU212" s="293"/>
      <c r="BV212" s="293"/>
      <c r="BW212" s="293"/>
      <c r="BX212" s="293"/>
      <c r="BY212" s="293"/>
      <c r="BZ212" s="293"/>
      <c r="CA212" s="293"/>
      <c r="CB212" s="293"/>
      <c r="CC212" s="293"/>
      <c r="CD212" s="293"/>
      <c r="CE212" s="293"/>
      <c r="CF212" s="293"/>
      <c r="CG212" s="293"/>
      <c r="CH212" s="293"/>
      <c r="CI212" s="293"/>
      <c r="CJ212" s="294" t="s">
        <v>1126</v>
      </c>
      <c r="CK212" s="294"/>
      <c r="CL212" s="294"/>
      <c r="CM212" s="294"/>
      <c r="CN212" s="294"/>
      <c r="CO212" s="295"/>
      <c r="CP212" s="295"/>
      <c r="CQ212" s="295"/>
      <c r="CR212" s="296"/>
      <c r="CS212" s="297"/>
      <c r="CT212" s="297"/>
      <c r="CU212" s="297"/>
      <c r="CV212" s="297"/>
      <c r="CW212" s="297"/>
      <c r="CX212" s="297"/>
      <c r="CY212" s="297"/>
      <c r="CZ212" s="297"/>
      <c r="DA212" s="297"/>
      <c r="DB212" s="295" t="s">
        <v>1778</v>
      </c>
      <c r="DC212" s="295">
        <v>4</v>
      </c>
      <c r="DD212" s="295"/>
      <c r="DE212" s="295"/>
    </row>
    <row r="213" spans="1:109" ht="21" customHeight="1">
      <c r="A213" s="268">
        <v>211</v>
      </c>
      <c r="B213" s="338" t="s">
        <v>507</v>
      </c>
      <c r="C213" s="301" t="s">
        <v>783</v>
      </c>
      <c r="D213" s="352" t="s">
        <v>8</v>
      </c>
      <c r="E213" s="303" t="s">
        <v>79</v>
      </c>
      <c r="F213" s="304">
        <f t="shared" ref="F213:F223" si="849">9-LEN(E213)-LEN(SUBSTITUTE(E213,"★",""))</f>
        <v>3</v>
      </c>
      <c r="G213" s="328" t="s">
        <v>401</v>
      </c>
      <c r="H213" s="320" t="s">
        <v>448</v>
      </c>
      <c r="I213" s="320">
        <v>28</v>
      </c>
      <c r="J213" s="306">
        <v>32</v>
      </c>
      <c r="K213" s="306">
        <v>44</v>
      </c>
      <c r="L213" s="306">
        <v>59</v>
      </c>
      <c r="M213" s="306">
        <v>86</v>
      </c>
      <c r="N213" s="307">
        <f t="shared" si="643"/>
        <v>249</v>
      </c>
      <c r="O213" s="339">
        <v>4284</v>
      </c>
      <c r="P213" s="340">
        <v>362.1</v>
      </c>
      <c r="Q213" s="341">
        <v>82.03</v>
      </c>
      <c r="R213" s="341">
        <v>64</v>
      </c>
      <c r="S213" s="341">
        <v>82.48</v>
      </c>
      <c r="T213" s="341">
        <v>10.35</v>
      </c>
      <c r="U213" s="311">
        <v>16100</v>
      </c>
      <c r="V213" s="312">
        <f>VLOOKUP($U213,计算辅助页面!$Z$5:$AM$26,COLUMN()-20,0)</f>
        <v>26300</v>
      </c>
      <c r="W213" s="312">
        <f>VLOOKUP($U213,计算辅助页面!$Z$5:$AM$26,COLUMN()-20,0)</f>
        <v>42000</v>
      </c>
      <c r="X213" s="307">
        <f>VLOOKUP($U213,计算辅助页面!$Z$5:$AM$26,COLUMN()-20,0)</f>
        <v>63000</v>
      </c>
      <c r="Y213" s="307">
        <f>VLOOKUP($U213,计算辅助页面!$Z$5:$AM$26,COLUMN()-20,0)</f>
        <v>91000</v>
      </c>
      <c r="Z213" s="313">
        <f>VLOOKUP($U213,计算辅助页面!$Z$5:$AM$26,COLUMN()-20,0)</f>
        <v>127500</v>
      </c>
      <c r="AA213" s="307">
        <f>VLOOKUP($U213,计算辅助页面!$Z$5:$AM$26,COLUMN()-20,0)</f>
        <v>178500</v>
      </c>
      <c r="AB213" s="307">
        <f>VLOOKUP($U213,计算辅助页面!$Z$5:$AM$26,COLUMN()-20,0)</f>
        <v>249500</v>
      </c>
      <c r="AC213" s="307">
        <f>VLOOKUP($U213,计算辅助页面!$Z$5:$AM$26,COLUMN()-20,0)</f>
        <v>349500</v>
      </c>
      <c r="AD213" s="307">
        <f>VLOOKUP($U213,计算辅助页面!$Z$5:$AM$26,COLUMN()-20,0)</f>
        <v>489500</v>
      </c>
      <c r="AE213" s="307">
        <f>VLOOKUP($U213,计算辅助页面!$Z$5:$AM$26,COLUMN()-20,0)</f>
        <v>685000</v>
      </c>
      <c r="AF213" s="307">
        <f>VLOOKUP($U213,计算辅助页面!$Z$5:$AM$26,COLUMN()-20,0)</f>
        <v>959000</v>
      </c>
      <c r="AG213" s="307">
        <f>VLOOKUP($U213,计算辅助页面!$Z$5:$AM$26,COLUMN()-20,0)</f>
        <v>1575000</v>
      </c>
      <c r="AH213" s="304">
        <f>VLOOKUP($U213,计算辅助页面!$Z$5:$AM$26,COLUMN()-20,0)</f>
        <v>19407600</v>
      </c>
      <c r="AI213" s="314">
        <v>80000</v>
      </c>
      <c r="AJ213" s="315">
        <f>VLOOKUP(D213&amp;E213,计算辅助页面!$V$5:$Y$18,2,0)</f>
        <v>6</v>
      </c>
      <c r="AK213" s="316">
        <f t="shared" si="744"/>
        <v>160000</v>
      </c>
      <c r="AL213" s="316">
        <f>VLOOKUP(D213&amp;E213,计算辅助页面!$V$5:$Y$18,3,0)</f>
        <v>5</v>
      </c>
      <c r="AM213" s="317">
        <f t="shared" si="745"/>
        <v>480000</v>
      </c>
      <c r="AN213" s="317">
        <f>VLOOKUP(D213&amp;E213,计算辅助页面!$V$5:$Y$18,4,0)</f>
        <v>4</v>
      </c>
      <c r="AO213" s="304">
        <f t="shared" si="746"/>
        <v>12800000</v>
      </c>
      <c r="AP213" s="318">
        <f t="shared" si="747"/>
        <v>32207600</v>
      </c>
      <c r="AQ213" s="288" t="s">
        <v>565</v>
      </c>
      <c r="AR213" s="289" t="str">
        <f t="shared" si="753"/>
        <v>SC18🔑</v>
      </c>
      <c r="AS213" s="290" t="s">
        <v>920</v>
      </c>
      <c r="AT213" s="291" t="s">
        <v>648</v>
      </c>
      <c r="AU213" s="427" t="s">
        <v>703</v>
      </c>
      <c r="AW213" s="292">
        <v>376</v>
      </c>
      <c r="AY213" s="292">
        <v>499</v>
      </c>
      <c r="AZ213" s="292" t="s">
        <v>1065</v>
      </c>
      <c r="BA213" s="481">
        <v>155</v>
      </c>
      <c r="BB213" s="476">
        <v>1.5</v>
      </c>
      <c r="BC213" s="472">
        <v>0.87</v>
      </c>
      <c r="BD213" s="472">
        <v>2.25</v>
      </c>
      <c r="BE213" s="472">
        <v>2.11</v>
      </c>
      <c r="BF213" s="474">
        <f>BA213+O213</f>
        <v>4439</v>
      </c>
      <c r="BG213" s="476">
        <f t="shared" ref="BG213:BG215" si="850">BB213+P213</f>
        <v>363.6</v>
      </c>
      <c r="BH213" s="480">
        <f t="shared" ref="BH213:BH215" si="851">BC213+Q213</f>
        <v>82.9</v>
      </c>
      <c r="BI213" s="480">
        <f t="shared" ref="BI213:BI215" si="852">BD213+R213</f>
        <v>66.25</v>
      </c>
      <c r="BJ213" s="480">
        <f t="shared" ref="BJ213:BJ215" si="853">BE213+S213</f>
        <v>84.59</v>
      </c>
      <c r="BK213" s="473">
        <f t="shared" si="630"/>
        <v>1.5</v>
      </c>
      <c r="BL213" s="473">
        <f t="shared" si="631"/>
        <v>0.87000000000000455</v>
      </c>
      <c r="BM213" s="473">
        <f t="shared" si="632"/>
        <v>2.25</v>
      </c>
      <c r="BN213" s="473">
        <f t="shared" si="633"/>
        <v>2.1099999999999994</v>
      </c>
      <c r="BO213" s="483">
        <v>1</v>
      </c>
      <c r="BP213" s="293"/>
      <c r="BQ213" s="293"/>
      <c r="BR213" s="293"/>
      <c r="BS213" s="293"/>
      <c r="BT213" s="293"/>
      <c r="BU213" s="293"/>
      <c r="BV213" s="293"/>
      <c r="BW213" s="293"/>
      <c r="BX213" s="293"/>
      <c r="BY213" s="293"/>
      <c r="BZ213" s="293"/>
      <c r="CA213" s="293">
        <v>1</v>
      </c>
      <c r="CB213" s="293"/>
      <c r="CC213" s="293">
        <v>1</v>
      </c>
      <c r="CD213" s="293">
        <v>1</v>
      </c>
      <c r="CE213" s="293"/>
      <c r="CF213" s="293"/>
      <c r="CG213" s="293"/>
      <c r="CH213" s="293"/>
      <c r="CI213" s="293"/>
      <c r="CJ213" s="294" t="s">
        <v>1147</v>
      </c>
      <c r="CK213" s="294"/>
      <c r="CL213" s="294"/>
      <c r="CM213" s="294"/>
      <c r="CN213" s="294"/>
      <c r="CO213" s="295"/>
      <c r="CP213" s="295"/>
      <c r="CQ213" s="295"/>
      <c r="CR213" s="296">
        <v>350</v>
      </c>
      <c r="CS213" s="297">
        <v>74.8</v>
      </c>
      <c r="CT213" s="297">
        <v>45.33</v>
      </c>
      <c r="CU213" s="297">
        <v>64.959999999999994</v>
      </c>
      <c r="CV213" s="297">
        <f t="shared" ref="CV213:CY217" si="854">P213-CR213</f>
        <v>12.100000000000023</v>
      </c>
      <c r="CW213" s="297">
        <f t="shared" si="854"/>
        <v>7.230000000000004</v>
      </c>
      <c r="CX213" s="297">
        <f t="shared" si="854"/>
        <v>18.670000000000002</v>
      </c>
      <c r="CY213" s="297">
        <f t="shared" si="854"/>
        <v>17.52000000000001</v>
      </c>
      <c r="CZ213" s="297">
        <f>SUM(CV213:CY213)</f>
        <v>55.520000000000039</v>
      </c>
      <c r="DA213" s="297">
        <f>0.32*(P213-CR213)+1.75*(Q213-CS213)+1.13*(R213-CT213)+1.28*(S213-CU213)</f>
        <v>60.047200000000032</v>
      </c>
      <c r="DB213" s="295"/>
      <c r="DC213" s="295"/>
      <c r="DD213" s="295"/>
      <c r="DE213" s="295"/>
    </row>
    <row r="214" spans="1:109" ht="21" customHeight="1" thickBot="1">
      <c r="A214" s="299">
        <v>212</v>
      </c>
      <c r="B214" s="319" t="s">
        <v>1683</v>
      </c>
      <c r="C214" s="301" t="s">
        <v>1684</v>
      </c>
      <c r="D214" s="352" t="s">
        <v>8</v>
      </c>
      <c r="E214" s="303" t="s">
        <v>79</v>
      </c>
      <c r="F214" s="327"/>
      <c r="G214" s="328"/>
      <c r="H214" s="330">
        <v>70</v>
      </c>
      <c r="I214" s="330">
        <v>23</v>
      </c>
      <c r="J214" s="330">
        <v>27</v>
      </c>
      <c r="K214" s="330">
        <v>36</v>
      </c>
      <c r="L214" s="330">
        <v>52</v>
      </c>
      <c r="M214" s="330">
        <v>59</v>
      </c>
      <c r="N214" s="307">
        <f t="shared" ref="N214" si="855">IF(COUNTBLANK(H214:M214),"",SUM(H214:M214))</f>
        <v>267</v>
      </c>
      <c r="O214" s="321">
        <v>4286</v>
      </c>
      <c r="P214" s="322">
        <v>361.2</v>
      </c>
      <c r="Q214" s="323">
        <v>85.73</v>
      </c>
      <c r="R214" s="323">
        <v>79.17</v>
      </c>
      <c r="S214" s="323">
        <v>62.85</v>
      </c>
      <c r="T214" s="323"/>
      <c r="U214" s="311">
        <v>23000</v>
      </c>
      <c r="V214" s="312">
        <f>VLOOKUP($U214,计算辅助页面!$Z$5:$AM$26,COLUMN()-20,0)</f>
        <v>37500</v>
      </c>
      <c r="W214" s="312">
        <f>VLOOKUP($U214,计算辅助页面!$Z$5:$AM$26,COLUMN()-20,0)</f>
        <v>60000</v>
      </c>
      <c r="X214" s="307">
        <f>VLOOKUP($U214,计算辅助页面!$Z$5:$AM$26,COLUMN()-20,0)</f>
        <v>90000</v>
      </c>
      <c r="Y214" s="307">
        <f>VLOOKUP($U214,计算辅助页面!$Z$5:$AM$26,COLUMN()-20,0)</f>
        <v>130000</v>
      </c>
      <c r="Z214" s="313">
        <f>VLOOKUP($U214,计算辅助页面!$Z$5:$AM$26,COLUMN()-20,0)</f>
        <v>182000</v>
      </c>
      <c r="AA214" s="307">
        <f>VLOOKUP($U214,计算辅助页面!$Z$5:$AM$26,COLUMN()-20,0)</f>
        <v>255000</v>
      </c>
      <c r="AB214" s="307">
        <f>VLOOKUP($U214,计算辅助页面!$Z$5:$AM$26,COLUMN()-20,0)</f>
        <v>356500</v>
      </c>
      <c r="AC214" s="307">
        <f>VLOOKUP($U214,计算辅助页面!$Z$5:$AM$26,COLUMN()-20,0)</f>
        <v>499500</v>
      </c>
      <c r="AD214" s="307">
        <f>VLOOKUP($U214,计算辅助页面!$Z$5:$AM$26,COLUMN()-20,0)</f>
        <v>699000</v>
      </c>
      <c r="AE214" s="307">
        <f>VLOOKUP($U214,计算辅助页面!$Z$5:$AM$26,COLUMN()-20,0)</f>
        <v>979000</v>
      </c>
      <c r="AF214" s="307">
        <f>VLOOKUP($U214,计算辅助页面!$Z$5:$AM$26,COLUMN()-20,0)</f>
        <v>1370000</v>
      </c>
      <c r="AG214" s="307">
        <f>VLOOKUP($U214,计算辅助页面!$Z$5:$AM$26,COLUMN()-20,0)</f>
        <v>2250000</v>
      </c>
      <c r="AH214" s="304">
        <f>VLOOKUP($U214,计算辅助页面!$Z$5:$AM$26,COLUMN()-20,0)</f>
        <v>27726000</v>
      </c>
      <c r="AI214" s="314">
        <v>90000</v>
      </c>
      <c r="AJ214" s="315">
        <f>VLOOKUP(D214&amp;E214,计算辅助页面!$V$5:$Y$18,2,0)</f>
        <v>6</v>
      </c>
      <c r="AK214" s="316">
        <f t="shared" ref="AK214" si="856">IF(AI214,2*AI214,"")</f>
        <v>180000</v>
      </c>
      <c r="AL214" s="316">
        <f>VLOOKUP(D214&amp;E214,计算辅助页面!$V$5:$Y$18,3,0)</f>
        <v>5</v>
      </c>
      <c r="AM214" s="317">
        <f t="shared" ref="AM214" si="857">IF(AN214="×",AN214,IF(AI214,6*AI214,""))</f>
        <v>540000</v>
      </c>
      <c r="AN214" s="317">
        <f>VLOOKUP(D214&amp;E214,计算辅助页面!$V$5:$Y$18,4,0)</f>
        <v>4</v>
      </c>
      <c r="AO214" s="304">
        <f t="shared" ref="AO214" si="858">IF(AI214,IF(AN214="×",4*(AI214*AJ214+AK214*AL214),4*(AI214*AJ214+AK214*AL214+AM214*AN214)),"")</f>
        <v>14400000</v>
      </c>
      <c r="AP214" s="318">
        <f t="shared" ref="AP214" si="859">IF(AND(AH214,AO214),AO214+AH214,"")</f>
        <v>42126000</v>
      </c>
      <c r="AQ214" s="288" t="s">
        <v>567</v>
      </c>
      <c r="AR214" s="289" t="str">
        <f>TRIM(RIGHT(B214,LEN(B214)-LEN(AQ214)-1))</f>
        <v>SF90 XX Stradale</v>
      </c>
      <c r="AS214" s="290" t="s">
        <v>1716</v>
      </c>
      <c r="AT214" s="291" t="s">
        <v>1685</v>
      </c>
      <c r="AU214" s="427" t="s">
        <v>703</v>
      </c>
      <c r="AZ214" s="292" t="s">
        <v>1693</v>
      </c>
      <c r="BA214" s="481">
        <v>172</v>
      </c>
      <c r="BB214" s="476">
        <v>1.5</v>
      </c>
      <c r="BC214" s="472">
        <v>0.77</v>
      </c>
      <c r="BD214" s="472">
        <v>3.44</v>
      </c>
      <c r="BE214" s="472">
        <v>3.8</v>
      </c>
      <c r="BF214" s="474">
        <f>BA214+O214</f>
        <v>4458</v>
      </c>
      <c r="BG214" s="476">
        <f t="shared" si="850"/>
        <v>362.7</v>
      </c>
      <c r="BH214" s="480">
        <f t="shared" si="851"/>
        <v>86.5</v>
      </c>
      <c r="BI214" s="480">
        <f t="shared" si="852"/>
        <v>82.61</v>
      </c>
      <c r="BJ214" s="480">
        <f t="shared" si="853"/>
        <v>66.650000000000006</v>
      </c>
      <c r="BK214" s="473">
        <f t="shared" si="630"/>
        <v>1.5</v>
      </c>
      <c r="BL214" s="473">
        <f t="shared" si="631"/>
        <v>0.76999999999999602</v>
      </c>
      <c r="BM214" s="473">
        <f t="shared" si="632"/>
        <v>3.4399999999999977</v>
      </c>
      <c r="BN214" s="473">
        <f t="shared" si="633"/>
        <v>3.8000000000000043</v>
      </c>
      <c r="BO214" s="483">
        <v>8</v>
      </c>
      <c r="BP214" s="293"/>
      <c r="BQ214" s="293"/>
      <c r="BR214" s="293"/>
      <c r="BS214" s="293"/>
      <c r="BT214" s="293"/>
      <c r="BU214" s="293"/>
      <c r="BV214" s="293"/>
      <c r="BW214" s="293"/>
      <c r="BX214" s="293"/>
      <c r="BY214" s="293"/>
      <c r="BZ214" s="293"/>
      <c r="CA214" s="293"/>
      <c r="CB214" s="293">
        <v>1</v>
      </c>
      <c r="CC214" s="293"/>
      <c r="CD214" s="293"/>
      <c r="CE214" s="293"/>
      <c r="CF214" s="293"/>
      <c r="CG214" s="293"/>
      <c r="CH214" s="293"/>
      <c r="CI214" s="293"/>
      <c r="CJ214" s="294" t="s">
        <v>1704</v>
      </c>
      <c r="CK214" s="294"/>
      <c r="CL214" s="294"/>
      <c r="CM214" s="294"/>
      <c r="CN214" s="294"/>
      <c r="CO214" s="295"/>
      <c r="CP214" s="295"/>
      <c r="CQ214" s="295"/>
      <c r="CR214" s="296"/>
      <c r="CS214" s="297"/>
      <c r="CT214" s="297"/>
      <c r="CU214" s="297"/>
      <c r="CV214" s="297"/>
      <c r="CW214" s="297"/>
      <c r="CX214" s="297"/>
      <c r="CY214" s="297"/>
      <c r="CZ214" s="297"/>
      <c r="DA214" s="297"/>
      <c r="DB214" s="295" t="s">
        <v>1778</v>
      </c>
      <c r="DC214" s="295">
        <v>3</v>
      </c>
      <c r="DD214" s="295"/>
      <c r="DE214" s="295"/>
    </row>
    <row r="215" spans="1:109" ht="21" customHeight="1" thickBot="1">
      <c r="A215" s="268">
        <v>213</v>
      </c>
      <c r="B215" s="319" t="s">
        <v>1946</v>
      </c>
      <c r="C215" s="301" t="s">
        <v>1936</v>
      </c>
      <c r="D215" s="352" t="s">
        <v>8</v>
      </c>
      <c r="E215" s="303" t="s">
        <v>79</v>
      </c>
      <c r="F215" s="327"/>
      <c r="G215" s="328"/>
      <c r="H215" s="488" t="s">
        <v>407</v>
      </c>
      <c r="I215" s="320">
        <v>40</v>
      </c>
      <c r="J215" s="320">
        <v>45</v>
      </c>
      <c r="K215" s="320">
        <v>50</v>
      </c>
      <c r="L215" s="320">
        <v>60</v>
      </c>
      <c r="M215" s="320">
        <v>75</v>
      </c>
      <c r="N215" s="343">
        <f>IF(COUNTBLANK(H215:M215),"",SUM(H215:M215))</f>
        <v>270</v>
      </c>
      <c r="O215" s="321">
        <v>4287</v>
      </c>
      <c r="P215" s="322">
        <v>362.4</v>
      </c>
      <c r="Q215" s="323">
        <v>81.53</v>
      </c>
      <c r="R215" s="323">
        <v>76.78</v>
      </c>
      <c r="S215" s="323">
        <v>77.12</v>
      </c>
      <c r="T215" s="323"/>
      <c r="U215" s="311">
        <v>23000</v>
      </c>
      <c r="V215" s="312">
        <f>VLOOKUP($U215,计算辅助页面!$Z$5:$AM$26,COLUMN()-20,0)</f>
        <v>37500</v>
      </c>
      <c r="W215" s="312">
        <f>VLOOKUP($U215,计算辅助页面!$Z$5:$AM$26,COLUMN()-20,0)</f>
        <v>60000</v>
      </c>
      <c r="X215" s="307">
        <f>VLOOKUP($U215,计算辅助页面!$Z$5:$AM$26,COLUMN()-20,0)</f>
        <v>90000</v>
      </c>
      <c r="Y215" s="307">
        <f>VLOOKUP($U215,计算辅助页面!$Z$5:$AM$26,COLUMN()-20,0)</f>
        <v>130000</v>
      </c>
      <c r="Z215" s="313">
        <f>VLOOKUP($U215,计算辅助页面!$Z$5:$AM$26,COLUMN()-20,0)</f>
        <v>182000</v>
      </c>
      <c r="AA215" s="307">
        <f>VLOOKUP($U215,计算辅助页面!$Z$5:$AM$26,COLUMN()-20,0)</f>
        <v>255000</v>
      </c>
      <c r="AB215" s="307">
        <f>VLOOKUP($U215,计算辅助页面!$Z$5:$AM$26,COLUMN()-20,0)</f>
        <v>356500</v>
      </c>
      <c r="AC215" s="307">
        <f>VLOOKUP($U215,计算辅助页面!$Z$5:$AM$26,COLUMN()-20,0)</f>
        <v>499500</v>
      </c>
      <c r="AD215" s="307">
        <f>VLOOKUP($U215,计算辅助页面!$Z$5:$AM$26,COLUMN()-20,0)</f>
        <v>699000</v>
      </c>
      <c r="AE215" s="307">
        <f>VLOOKUP($U215,计算辅助页面!$Z$5:$AM$26,COLUMN()-20,0)</f>
        <v>979000</v>
      </c>
      <c r="AF215" s="307">
        <f>VLOOKUP($U215,计算辅助页面!$Z$5:$AM$26,COLUMN()-20,0)</f>
        <v>1370000</v>
      </c>
      <c r="AG215" s="307">
        <f>VLOOKUP($U215,计算辅助页面!$Z$5:$AM$26,COLUMN()-20,0)</f>
        <v>2250000</v>
      </c>
      <c r="AH215" s="304">
        <f>VLOOKUP($U215,计算辅助页面!$Z$5:$AM$26,COLUMN()-20,0)</f>
        <v>27726000</v>
      </c>
      <c r="AI215" s="314">
        <v>90000</v>
      </c>
      <c r="AJ215" s="315">
        <f>VLOOKUP(D215&amp;E215,计算辅助页面!$V$5:$Y$18,2,0)</f>
        <v>6</v>
      </c>
      <c r="AK215" s="316">
        <f t="shared" ref="AK215" si="860">IF(AI215,2*AI215,"")</f>
        <v>180000</v>
      </c>
      <c r="AL215" s="316">
        <f>VLOOKUP(D215&amp;E215,计算辅助页面!$V$5:$Y$18,3,0)</f>
        <v>5</v>
      </c>
      <c r="AM215" s="317">
        <f t="shared" ref="AM215" si="861">IF(AN215="×",AN215,IF(AI215,6*AI215,""))</f>
        <v>540000</v>
      </c>
      <c r="AN215" s="317">
        <f>VLOOKUP(D215&amp;E215,计算辅助页面!$V$5:$Y$18,4,0)</f>
        <v>4</v>
      </c>
      <c r="AO215" s="304">
        <f t="shared" ref="AO215" si="862">IF(AI215,IF(AN215="×",4*(AI215*AJ215+AK215*AL215),4*(AI215*AJ215+AK215*AL215+AM215*AN215)),"")</f>
        <v>14400000</v>
      </c>
      <c r="AP215" s="318">
        <f t="shared" ref="AP215" si="863">IF(AND(AH215,AO215),AO215+AH215,"")</f>
        <v>42126000</v>
      </c>
      <c r="AQ215" s="288" t="s">
        <v>564</v>
      </c>
      <c r="AR215" s="289" t="str">
        <f>TRIM(RIGHT(B215,LEN(B215)-LEN(AQ215)-1))</f>
        <v>Mercedes-AMG ONE🔑</v>
      </c>
      <c r="AS215" s="290" t="s">
        <v>1925</v>
      </c>
      <c r="AT215" s="291" t="s">
        <v>1937</v>
      </c>
      <c r="AU215" s="427" t="s">
        <v>703</v>
      </c>
      <c r="AZ215" s="292" t="s">
        <v>1949</v>
      </c>
      <c r="BA215" s="481">
        <v>166</v>
      </c>
      <c r="BB215" s="476">
        <v>1.2</v>
      </c>
      <c r="BC215" s="472">
        <v>0.92</v>
      </c>
      <c r="BD215" s="472">
        <v>2.83</v>
      </c>
      <c r="BE215" s="472">
        <v>3.28</v>
      </c>
      <c r="BF215" s="474">
        <f>BA215+O215</f>
        <v>4453</v>
      </c>
      <c r="BG215" s="476">
        <f t="shared" si="850"/>
        <v>363.59999999999997</v>
      </c>
      <c r="BH215" s="480">
        <f t="shared" si="851"/>
        <v>82.45</v>
      </c>
      <c r="BI215" s="480">
        <f t="shared" si="852"/>
        <v>79.61</v>
      </c>
      <c r="BJ215" s="480">
        <f t="shared" si="853"/>
        <v>80.400000000000006</v>
      </c>
      <c r="BK215" s="473">
        <f t="shared" si="630"/>
        <v>1.1999999999999886</v>
      </c>
      <c r="BL215" s="473">
        <f t="shared" si="631"/>
        <v>0.92000000000000171</v>
      </c>
      <c r="BM215" s="473">
        <f t="shared" si="632"/>
        <v>2.8299999999999983</v>
      </c>
      <c r="BN215" s="473">
        <f t="shared" si="633"/>
        <v>3.2800000000000011</v>
      </c>
      <c r="BP215" s="293"/>
      <c r="BQ215" s="293"/>
      <c r="BR215" s="293"/>
      <c r="BS215" s="293"/>
      <c r="BT215" s="293"/>
      <c r="BU215" s="293"/>
      <c r="BV215" s="293"/>
      <c r="BW215" s="293"/>
      <c r="BX215" s="293"/>
      <c r="BY215" s="293"/>
      <c r="BZ215" s="293"/>
      <c r="CA215" s="293"/>
      <c r="CB215" s="293"/>
      <c r="CC215" s="293">
        <v>1</v>
      </c>
      <c r="CD215" s="293"/>
      <c r="CE215" s="293"/>
      <c r="CF215" s="293"/>
      <c r="CG215" s="293"/>
      <c r="CH215" s="293"/>
      <c r="CI215" s="293"/>
      <c r="CJ215" s="294" t="s">
        <v>1945</v>
      </c>
      <c r="CK215" s="294"/>
      <c r="CL215" s="294"/>
      <c r="CM215" s="294"/>
      <c r="CN215" s="294"/>
      <c r="CO215" s="295"/>
      <c r="CP215" s="295"/>
      <c r="CQ215" s="295"/>
      <c r="CR215" s="296"/>
      <c r="CS215" s="297"/>
      <c r="CT215" s="297"/>
      <c r="CU215" s="297"/>
      <c r="CV215" s="297"/>
      <c r="CW215" s="297"/>
      <c r="CX215" s="297"/>
      <c r="CY215" s="297"/>
      <c r="CZ215" s="297"/>
      <c r="DA215" s="297"/>
      <c r="DB215" s="295"/>
      <c r="DC215" s="295"/>
      <c r="DD215" s="295"/>
      <c r="DE215" s="295"/>
    </row>
    <row r="216" spans="1:109" ht="21" customHeight="1" thickBot="1">
      <c r="A216" s="299">
        <v>214</v>
      </c>
      <c r="B216" s="338" t="s">
        <v>192</v>
      </c>
      <c r="C216" s="301" t="s">
        <v>784</v>
      </c>
      <c r="D216" s="352" t="s">
        <v>8</v>
      </c>
      <c r="E216" s="303" t="s">
        <v>79</v>
      </c>
      <c r="F216" s="304">
        <f t="shared" si="849"/>
        <v>3</v>
      </c>
      <c r="G216" s="305" t="s">
        <v>401</v>
      </c>
      <c r="H216" s="330">
        <v>50</v>
      </c>
      <c r="I216" s="306">
        <v>23</v>
      </c>
      <c r="J216" s="306">
        <v>27</v>
      </c>
      <c r="K216" s="306">
        <v>36</v>
      </c>
      <c r="L216" s="306">
        <v>52</v>
      </c>
      <c r="M216" s="330">
        <v>62</v>
      </c>
      <c r="N216" s="307">
        <f t="shared" si="643"/>
        <v>250</v>
      </c>
      <c r="O216" s="339">
        <v>4291</v>
      </c>
      <c r="P216" s="340">
        <v>366.2</v>
      </c>
      <c r="Q216" s="341">
        <v>81.03</v>
      </c>
      <c r="R216" s="341">
        <v>82.48</v>
      </c>
      <c r="S216" s="341">
        <v>70.099999999999994</v>
      </c>
      <c r="T216" s="430">
        <v>7.2</v>
      </c>
      <c r="U216" s="332">
        <v>16100</v>
      </c>
      <c r="V216" s="342">
        <f>VLOOKUP($U216,计算辅助页面!$Z$5:$AM$26,COLUMN()-20,0)</f>
        <v>26300</v>
      </c>
      <c r="W216" s="342">
        <f>VLOOKUP($U216,计算辅助页面!$Z$5:$AM$26,COLUMN()-20,0)</f>
        <v>42000</v>
      </c>
      <c r="X216" s="343">
        <f>VLOOKUP($U216,计算辅助页面!$Z$5:$AM$26,COLUMN()-20,0)</f>
        <v>63000</v>
      </c>
      <c r="Y216" s="343">
        <f>VLOOKUP($U216,计算辅助页面!$Z$5:$AM$26,COLUMN()-20,0)</f>
        <v>91000</v>
      </c>
      <c r="Z216" s="344">
        <f>VLOOKUP($U216,计算辅助页面!$Z$5:$AM$26,COLUMN()-20,0)</f>
        <v>127500</v>
      </c>
      <c r="AA216" s="343">
        <f>VLOOKUP($U216,计算辅助页面!$Z$5:$AM$26,COLUMN()-20,0)</f>
        <v>178500</v>
      </c>
      <c r="AB216" s="343">
        <f>VLOOKUP($U216,计算辅助页面!$Z$5:$AM$26,COLUMN()-20,0)</f>
        <v>249500</v>
      </c>
      <c r="AC216" s="343">
        <f>VLOOKUP($U216,计算辅助页面!$Z$5:$AM$26,COLUMN()-20,0)</f>
        <v>349500</v>
      </c>
      <c r="AD216" s="343">
        <f>VLOOKUP($U216,计算辅助页面!$Z$5:$AM$26,COLUMN()-20,0)</f>
        <v>489500</v>
      </c>
      <c r="AE216" s="343">
        <f>VLOOKUP($U216,计算辅助页面!$Z$5:$AM$26,COLUMN()-20,0)</f>
        <v>685000</v>
      </c>
      <c r="AF216" s="343">
        <f>VLOOKUP($U216,计算辅助页面!$Z$5:$AM$26,COLUMN()-20,0)</f>
        <v>959000</v>
      </c>
      <c r="AG216" s="343">
        <f>VLOOKUP($U216,计算辅助页面!$Z$5:$AM$26,COLUMN()-20,0)</f>
        <v>1575000</v>
      </c>
      <c r="AH216" s="304">
        <f>VLOOKUP($U216,计算辅助页面!$Z$5:$AM$26,COLUMN()-20,0)</f>
        <v>19407600</v>
      </c>
      <c r="AI216" s="314">
        <v>80000</v>
      </c>
      <c r="AJ216" s="315">
        <f>VLOOKUP(D216&amp;E216,计算辅助页面!$V$5:$Y$18,2,0)</f>
        <v>6</v>
      </c>
      <c r="AK216" s="316">
        <f t="shared" si="744"/>
        <v>160000</v>
      </c>
      <c r="AL216" s="316">
        <f>VLOOKUP(D216&amp;E216,计算辅助页面!$V$5:$Y$18,3,0)</f>
        <v>5</v>
      </c>
      <c r="AM216" s="317">
        <f t="shared" si="745"/>
        <v>480000</v>
      </c>
      <c r="AN216" s="317">
        <f>VLOOKUP(D216&amp;E216,计算辅助页面!$V$5:$Y$18,4,0)</f>
        <v>4</v>
      </c>
      <c r="AO216" s="304">
        <f t="shared" si="746"/>
        <v>12800000</v>
      </c>
      <c r="AP216" s="318">
        <f t="shared" si="747"/>
        <v>32207600</v>
      </c>
      <c r="AQ216" s="288" t="s">
        <v>567</v>
      </c>
      <c r="AR216" s="289" t="str">
        <f t="shared" si="753"/>
        <v>LaFerrari Aperta</v>
      </c>
      <c r="AS216" s="290" t="s">
        <v>912</v>
      </c>
      <c r="AT216" s="291" t="s">
        <v>658</v>
      </c>
      <c r="AU216" s="427" t="s">
        <v>703</v>
      </c>
      <c r="AV216" s="292">
        <v>19</v>
      </c>
      <c r="AW216" s="292">
        <v>381</v>
      </c>
      <c r="AY216" s="292">
        <v>506</v>
      </c>
      <c r="AZ216" s="292" t="s">
        <v>1462</v>
      </c>
      <c r="BA216" s="481">
        <v>156</v>
      </c>
      <c r="BB216" s="476">
        <v>2</v>
      </c>
      <c r="BC216" s="472">
        <v>0.97</v>
      </c>
      <c r="BD216" s="472">
        <v>2.63</v>
      </c>
      <c r="BE216" s="472">
        <v>2.58</v>
      </c>
      <c r="BF216" s="474">
        <f>BA216+O216</f>
        <v>4447</v>
      </c>
      <c r="BG216" s="476">
        <f t="shared" ref="BG216" si="864">BB216+P216</f>
        <v>368.2</v>
      </c>
      <c r="BH216" s="480">
        <f t="shared" ref="BH216" si="865">BC216+Q216</f>
        <v>82</v>
      </c>
      <c r="BI216" s="480">
        <f t="shared" ref="BI216" si="866">BD216+R216</f>
        <v>85.11</v>
      </c>
      <c r="BJ216" s="480">
        <f t="shared" ref="BJ216" si="867">BE216+S216</f>
        <v>72.679999999999993</v>
      </c>
      <c r="BK216" s="473">
        <f t="shared" si="630"/>
        <v>2</v>
      </c>
      <c r="BL216" s="473">
        <f t="shared" si="631"/>
        <v>0.96999999999999886</v>
      </c>
      <c r="BM216" s="473">
        <f t="shared" si="632"/>
        <v>2.6299999999999955</v>
      </c>
      <c r="BN216" s="473">
        <f t="shared" si="633"/>
        <v>2.5799999999999983</v>
      </c>
      <c r="BO216" s="483">
        <v>1</v>
      </c>
      <c r="BP216" s="293"/>
      <c r="BQ216" s="293"/>
      <c r="BR216" s="293"/>
      <c r="BS216" s="293">
        <v>1</v>
      </c>
      <c r="BT216" s="293"/>
      <c r="BU216" s="293"/>
      <c r="BV216" s="293"/>
      <c r="BW216" s="293"/>
      <c r="BX216" s="293"/>
      <c r="BY216" s="293"/>
      <c r="BZ216" s="293"/>
      <c r="CA216" s="293"/>
      <c r="CB216" s="293"/>
      <c r="CC216" s="293"/>
      <c r="CD216" s="293">
        <v>1</v>
      </c>
      <c r="CE216" s="293"/>
      <c r="CF216" s="293"/>
      <c r="CG216" s="293" t="s">
        <v>1150</v>
      </c>
      <c r="CH216" s="293"/>
      <c r="CI216" s="293">
        <v>1</v>
      </c>
      <c r="CJ216" s="294" t="s">
        <v>1499</v>
      </c>
      <c r="CK216" s="294"/>
      <c r="CL216" s="294"/>
      <c r="CM216" s="294"/>
      <c r="CN216" s="294"/>
      <c r="CO216" s="295"/>
      <c r="CP216" s="295"/>
      <c r="CQ216" s="295"/>
      <c r="CR216" s="296">
        <v>350</v>
      </c>
      <c r="CS216" s="297">
        <v>73</v>
      </c>
      <c r="CT216" s="297">
        <v>60.62</v>
      </c>
      <c r="CU216" s="297">
        <v>48.65</v>
      </c>
      <c r="CV216" s="297">
        <f t="shared" si="854"/>
        <v>16.199999999999989</v>
      </c>
      <c r="CW216" s="297">
        <f t="shared" si="854"/>
        <v>8.0300000000000011</v>
      </c>
      <c r="CX216" s="297">
        <f t="shared" si="854"/>
        <v>21.860000000000007</v>
      </c>
      <c r="CY216" s="297">
        <f t="shared" si="854"/>
        <v>21.449999999999996</v>
      </c>
      <c r="CZ216" s="297">
        <f>SUM(CV216:CY216)</f>
        <v>67.539999999999992</v>
      </c>
      <c r="DA216" s="297">
        <f>0.32*(P216-CR216)+1.75*(Q216-CS216)+1.13*(R216-CT216)+1.28*(S216-CU216)</f>
        <v>71.394300000000001</v>
      </c>
      <c r="DB216" s="295" t="s">
        <v>1778</v>
      </c>
      <c r="DC216" s="295">
        <v>3</v>
      </c>
      <c r="DD216" s="295"/>
      <c r="DE216" s="295"/>
    </row>
    <row r="217" spans="1:109" ht="21" customHeight="1">
      <c r="A217" s="268">
        <v>215</v>
      </c>
      <c r="B217" s="338" t="s">
        <v>693</v>
      </c>
      <c r="C217" s="301" t="s">
        <v>785</v>
      </c>
      <c r="D217" s="352" t="s">
        <v>8</v>
      </c>
      <c r="E217" s="303" t="s">
        <v>79</v>
      </c>
      <c r="F217" s="304">
        <f t="shared" si="849"/>
        <v>3</v>
      </c>
      <c r="G217" s="328" t="s">
        <v>401</v>
      </c>
      <c r="H217" s="330">
        <v>50</v>
      </c>
      <c r="I217" s="306">
        <v>23</v>
      </c>
      <c r="J217" s="306">
        <v>27</v>
      </c>
      <c r="K217" s="306">
        <v>36</v>
      </c>
      <c r="L217" s="306">
        <v>52</v>
      </c>
      <c r="M217" s="330">
        <v>62</v>
      </c>
      <c r="N217" s="307">
        <f t="shared" si="643"/>
        <v>250</v>
      </c>
      <c r="O217" s="339">
        <v>4305</v>
      </c>
      <c r="P217" s="340">
        <v>360.2</v>
      </c>
      <c r="Q217" s="341">
        <v>83.14</v>
      </c>
      <c r="R217" s="341">
        <v>94.22</v>
      </c>
      <c r="S217" s="341">
        <v>69.790000000000006</v>
      </c>
      <c r="T217" s="430"/>
      <c r="U217" s="332">
        <v>16100</v>
      </c>
      <c r="V217" s="342">
        <f>VLOOKUP($U217,计算辅助页面!$Z$5:$AM$26,COLUMN()-20,0)</f>
        <v>26300</v>
      </c>
      <c r="W217" s="342">
        <f>VLOOKUP($U217,计算辅助页面!$Z$5:$AM$26,COLUMN()-20,0)</f>
        <v>42000</v>
      </c>
      <c r="X217" s="343">
        <f>VLOOKUP($U217,计算辅助页面!$Z$5:$AM$26,COLUMN()-20,0)</f>
        <v>63000</v>
      </c>
      <c r="Y217" s="343">
        <f>VLOOKUP($U217,计算辅助页面!$Z$5:$AM$26,COLUMN()-20,0)</f>
        <v>91000</v>
      </c>
      <c r="Z217" s="344">
        <f>VLOOKUP($U217,计算辅助页面!$Z$5:$AM$26,COLUMN()-20,0)</f>
        <v>127500</v>
      </c>
      <c r="AA217" s="343">
        <f>VLOOKUP($U217,计算辅助页面!$Z$5:$AM$26,COLUMN()-20,0)</f>
        <v>178500</v>
      </c>
      <c r="AB217" s="343">
        <f>VLOOKUP($U217,计算辅助页面!$Z$5:$AM$26,COLUMN()-20,0)</f>
        <v>249500</v>
      </c>
      <c r="AC217" s="343">
        <f>VLOOKUP($U217,计算辅助页面!$Z$5:$AM$26,COLUMN()-20,0)</f>
        <v>349500</v>
      </c>
      <c r="AD217" s="343">
        <f>VLOOKUP($U217,计算辅助页面!$Z$5:$AM$26,COLUMN()-20,0)</f>
        <v>489500</v>
      </c>
      <c r="AE217" s="343">
        <f>VLOOKUP($U217,计算辅助页面!$Z$5:$AM$26,COLUMN()-20,0)</f>
        <v>685000</v>
      </c>
      <c r="AF217" s="343">
        <f>VLOOKUP($U217,计算辅助页面!$Z$5:$AM$26,COLUMN()-20,0)</f>
        <v>959000</v>
      </c>
      <c r="AG217" s="343">
        <f>VLOOKUP($U217,计算辅助页面!$Z$5:$AM$26,COLUMN()-20,0)</f>
        <v>1575000</v>
      </c>
      <c r="AH217" s="304">
        <f>VLOOKUP($U217,计算辅助页面!$Z$5:$AM$26,COLUMN()-20,0)</f>
        <v>19407600</v>
      </c>
      <c r="AI217" s="314">
        <v>80000</v>
      </c>
      <c r="AJ217" s="315">
        <f>VLOOKUP(D217&amp;E217,计算辅助页面!$V$5:$Y$18,2,0)</f>
        <v>6</v>
      </c>
      <c r="AK217" s="316">
        <f t="shared" si="744"/>
        <v>160000</v>
      </c>
      <c r="AL217" s="316">
        <f>VLOOKUP(D217&amp;E217,计算辅助页面!$V$5:$Y$18,3,0)</f>
        <v>5</v>
      </c>
      <c r="AM217" s="317">
        <f t="shared" si="745"/>
        <v>480000</v>
      </c>
      <c r="AN217" s="317">
        <f>VLOOKUP(D217&amp;E217,计算辅助页面!$V$5:$Y$18,4,0)</f>
        <v>4</v>
      </c>
      <c r="AO217" s="304">
        <f t="shared" si="746"/>
        <v>12800000</v>
      </c>
      <c r="AP217" s="318">
        <f t="shared" si="747"/>
        <v>32207600</v>
      </c>
      <c r="AQ217" s="288" t="s">
        <v>567</v>
      </c>
      <c r="AR217" s="289" t="str">
        <f t="shared" si="753"/>
        <v>F8 Tributo</v>
      </c>
      <c r="AS217" s="290" t="s">
        <v>695</v>
      </c>
      <c r="AT217" s="291" t="s">
        <v>699</v>
      </c>
      <c r="AU217" s="427" t="s">
        <v>703</v>
      </c>
      <c r="AV217" s="292">
        <v>35</v>
      </c>
      <c r="AW217" s="292">
        <v>375</v>
      </c>
      <c r="AY217" s="292">
        <v>496</v>
      </c>
      <c r="AZ217" s="292" t="s">
        <v>1101</v>
      </c>
      <c r="BA217" s="481">
        <f>BF217-O217</f>
        <v>156</v>
      </c>
      <c r="BB217" s="476">
        <f>BK217</f>
        <v>2.4000000000000341</v>
      </c>
      <c r="BC217" s="472">
        <f t="shared" ref="BC217" si="868">BL217</f>
        <v>1.1099999999999994</v>
      </c>
      <c r="BD217" s="472">
        <f t="shared" ref="BD217" si="869">BM217</f>
        <v>3.2900000000000063</v>
      </c>
      <c r="BE217" s="472">
        <f t="shared" ref="BE217" si="870">BN217</f>
        <v>3.1400000000000006</v>
      </c>
      <c r="BF217" s="474">
        <v>4461</v>
      </c>
      <c r="BG217" s="476">
        <v>362.6</v>
      </c>
      <c r="BH217" s="480">
        <v>84.25</v>
      </c>
      <c r="BI217" s="480">
        <v>97.51</v>
      </c>
      <c r="BJ217" s="480">
        <v>72.930000000000007</v>
      </c>
      <c r="BK217" s="473">
        <f t="shared" si="630"/>
        <v>2.4000000000000341</v>
      </c>
      <c r="BL217" s="473">
        <f t="shared" si="631"/>
        <v>1.1099999999999994</v>
      </c>
      <c r="BM217" s="473">
        <f t="shared" si="632"/>
        <v>3.2900000000000063</v>
      </c>
      <c r="BN217" s="473">
        <f t="shared" si="633"/>
        <v>3.1400000000000006</v>
      </c>
      <c r="BO217" s="483">
        <v>1</v>
      </c>
      <c r="BP217" s="293"/>
      <c r="BQ217" s="293"/>
      <c r="BR217" s="293"/>
      <c r="BS217" s="293"/>
      <c r="BT217" s="293"/>
      <c r="BU217" s="293"/>
      <c r="BV217" s="293"/>
      <c r="BW217" s="293"/>
      <c r="BX217" s="293"/>
      <c r="BY217" s="293"/>
      <c r="BZ217" s="293">
        <v>1</v>
      </c>
      <c r="CA217" s="293"/>
      <c r="CB217" s="293"/>
      <c r="CC217" s="293"/>
      <c r="CD217" s="293">
        <v>1</v>
      </c>
      <c r="CE217" s="293"/>
      <c r="CF217" s="293"/>
      <c r="CG217" s="293"/>
      <c r="CH217" s="293"/>
      <c r="CI217" s="293"/>
      <c r="CJ217" s="294" t="s">
        <v>831</v>
      </c>
      <c r="CK217" s="294"/>
      <c r="CL217" s="294"/>
      <c r="CM217" s="294"/>
      <c r="CN217" s="294"/>
      <c r="CO217" s="295"/>
      <c r="CP217" s="295"/>
      <c r="CQ217" s="295"/>
      <c r="CR217" s="296">
        <v>340</v>
      </c>
      <c r="CS217" s="297">
        <v>73.900000000000006</v>
      </c>
      <c r="CT217" s="297">
        <v>66.86</v>
      </c>
      <c r="CU217" s="297">
        <v>43.65</v>
      </c>
      <c r="CV217" s="297">
        <f t="shared" si="854"/>
        <v>20.199999999999989</v>
      </c>
      <c r="CW217" s="297">
        <f t="shared" si="854"/>
        <v>9.2399999999999949</v>
      </c>
      <c r="CX217" s="297">
        <f t="shared" si="854"/>
        <v>27.36</v>
      </c>
      <c r="CY217" s="297">
        <f t="shared" si="854"/>
        <v>26.140000000000008</v>
      </c>
      <c r="CZ217" s="297">
        <f>SUM(CV217:CY217)</f>
        <v>82.94</v>
      </c>
      <c r="DA217" s="297">
        <f>0.32*(P217-CR217)+1.75*(Q217-CS217)+1.13*(R217-CT217)+1.28*(S217-CU217)</f>
        <v>87.009999999999991</v>
      </c>
      <c r="DB217" s="295" t="s">
        <v>1778</v>
      </c>
      <c r="DC217" s="295">
        <v>3</v>
      </c>
      <c r="DD217" s="295"/>
      <c r="DE217" s="295"/>
    </row>
    <row r="218" spans="1:109" ht="21" customHeight="1" thickBot="1">
      <c r="A218" s="299">
        <v>216</v>
      </c>
      <c r="B218" s="338" t="s">
        <v>1500</v>
      </c>
      <c r="C218" s="301" t="s">
        <v>948</v>
      </c>
      <c r="D218" s="352" t="s">
        <v>8</v>
      </c>
      <c r="E218" s="303" t="s">
        <v>79</v>
      </c>
      <c r="F218" s="304">
        <f t="shared" si="849"/>
        <v>3</v>
      </c>
      <c r="G218" s="328"/>
      <c r="H218" s="358" t="s">
        <v>407</v>
      </c>
      <c r="I218" s="320">
        <v>28</v>
      </c>
      <c r="J218" s="306">
        <v>32</v>
      </c>
      <c r="K218" s="306">
        <v>44</v>
      </c>
      <c r="L218" s="306">
        <v>59</v>
      </c>
      <c r="M218" s="306">
        <v>86</v>
      </c>
      <c r="N218" s="307">
        <f t="shared" si="643"/>
        <v>249</v>
      </c>
      <c r="O218" s="339">
        <v>4307</v>
      </c>
      <c r="P218" s="340">
        <v>370.7</v>
      </c>
      <c r="Q218" s="341">
        <v>81.900000000000006</v>
      </c>
      <c r="R218" s="341">
        <v>72.510000000000005</v>
      </c>
      <c r="S218" s="341">
        <v>68.900000000000006</v>
      </c>
      <c r="T218" s="430"/>
      <c r="U218" s="332">
        <v>16100</v>
      </c>
      <c r="V218" s="342">
        <f>VLOOKUP($U218,计算辅助页面!$Z$5:$AM$26,COLUMN()-20,0)</f>
        <v>26300</v>
      </c>
      <c r="W218" s="342">
        <f>VLOOKUP($U218,计算辅助页面!$Z$5:$AM$26,COLUMN()-20,0)</f>
        <v>42000</v>
      </c>
      <c r="X218" s="343">
        <f>VLOOKUP($U218,计算辅助页面!$Z$5:$AM$26,COLUMN()-20,0)</f>
        <v>63000</v>
      </c>
      <c r="Y218" s="343">
        <f>VLOOKUP($U218,计算辅助页面!$Z$5:$AM$26,COLUMN()-20,0)</f>
        <v>91000</v>
      </c>
      <c r="Z218" s="344">
        <f>VLOOKUP($U218,计算辅助页面!$Z$5:$AM$26,COLUMN()-20,0)</f>
        <v>127500</v>
      </c>
      <c r="AA218" s="343">
        <f>VLOOKUP($U218,计算辅助页面!$Z$5:$AM$26,COLUMN()-20,0)</f>
        <v>178500</v>
      </c>
      <c r="AB218" s="343">
        <f>VLOOKUP($U218,计算辅助页面!$Z$5:$AM$26,COLUMN()-20,0)</f>
        <v>249500</v>
      </c>
      <c r="AC218" s="343">
        <f>VLOOKUP($U218,计算辅助页面!$Z$5:$AM$26,COLUMN()-20,0)</f>
        <v>349500</v>
      </c>
      <c r="AD218" s="343">
        <f>VLOOKUP($U218,计算辅助页面!$Z$5:$AM$26,COLUMN()-20,0)</f>
        <v>489500</v>
      </c>
      <c r="AE218" s="343">
        <f>VLOOKUP($U218,计算辅助页面!$Z$5:$AM$26,COLUMN()-20,0)</f>
        <v>685000</v>
      </c>
      <c r="AF218" s="343">
        <f>VLOOKUP($U218,计算辅助页面!$Z$5:$AM$26,COLUMN()-20,0)</f>
        <v>959000</v>
      </c>
      <c r="AG218" s="343">
        <f>VLOOKUP($U218,计算辅助页面!$Z$5:$AM$26,COLUMN()-20,0)</f>
        <v>1575000</v>
      </c>
      <c r="AH218" s="304">
        <f>VLOOKUP($U218,计算辅助页面!$Z$5:$AM$26,COLUMN()-20,0)</f>
        <v>19407600</v>
      </c>
      <c r="AI218" s="314">
        <v>80000</v>
      </c>
      <c r="AJ218" s="315">
        <f>VLOOKUP(D218&amp;E218,计算辅助页面!$V$5:$Y$18,2,0)</f>
        <v>6</v>
      </c>
      <c r="AK218" s="316">
        <f t="shared" si="744"/>
        <v>160000</v>
      </c>
      <c r="AL218" s="316">
        <f>VLOOKUP(D218&amp;E218,计算辅助页面!$V$5:$Y$18,3,0)</f>
        <v>5</v>
      </c>
      <c r="AM218" s="317">
        <f t="shared" si="745"/>
        <v>480000</v>
      </c>
      <c r="AN218" s="317">
        <f>VLOOKUP(D218&amp;E218,计算辅助页面!$V$5:$Y$18,4,0)</f>
        <v>4</v>
      </c>
      <c r="AO218" s="304">
        <f t="shared" si="746"/>
        <v>12800000</v>
      </c>
      <c r="AP218" s="318">
        <f t="shared" si="747"/>
        <v>32207600</v>
      </c>
      <c r="AQ218" s="288" t="s">
        <v>565</v>
      </c>
      <c r="AR218" s="289" t="str">
        <f t="shared" si="753"/>
        <v>SC20🔑</v>
      </c>
      <c r="AS218" s="290" t="s">
        <v>945</v>
      </c>
      <c r="AT218" s="291" t="s">
        <v>949</v>
      </c>
      <c r="AU218" s="427" t="s">
        <v>703</v>
      </c>
      <c r="AW218" s="292">
        <v>385</v>
      </c>
      <c r="AY218" s="292">
        <v>514</v>
      </c>
      <c r="AZ218" s="292" t="s">
        <v>1065</v>
      </c>
      <c r="BA218" s="481">
        <v>153</v>
      </c>
      <c r="BB218" s="476">
        <v>2.1000000000000227</v>
      </c>
      <c r="BC218" s="472">
        <v>1</v>
      </c>
      <c r="BD218" s="472">
        <v>2.5799999999999983</v>
      </c>
      <c r="BE218" s="472">
        <v>3.3799999999999955</v>
      </c>
      <c r="BF218" s="474">
        <v>4460</v>
      </c>
      <c r="BG218" s="476">
        <v>372.8</v>
      </c>
      <c r="BH218" s="480">
        <v>82.9</v>
      </c>
      <c r="BI218" s="480">
        <v>75.09</v>
      </c>
      <c r="BJ218" s="480">
        <v>72.28</v>
      </c>
      <c r="BK218" s="473">
        <f t="shared" si="630"/>
        <v>2.1000000000000227</v>
      </c>
      <c r="BL218" s="473">
        <f t="shared" si="631"/>
        <v>1</v>
      </c>
      <c r="BM218" s="473">
        <f t="shared" si="632"/>
        <v>2.5799999999999983</v>
      </c>
      <c r="BN218" s="473">
        <f t="shared" si="633"/>
        <v>3.3799999999999955</v>
      </c>
      <c r="BO218" s="483">
        <v>1</v>
      </c>
      <c r="BP218" s="293"/>
      <c r="BQ218" s="293"/>
      <c r="BR218" s="293"/>
      <c r="BS218" s="293"/>
      <c r="BT218" s="293"/>
      <c r="BU218" s="293"/>
      <c r="BV218" s="293"/>
      <c r="BW218" s="293"/>
      <c r="BX218" s="293"/>
      <c r="BY218" s="293"/>
      <c r="BZ218" s="293"/>
      <c r="CA218" s="293">
        <v>1</v>
      </c>
      <c r="CB218" s="293"/>
      <c r="CC218" s="293">
        <v>1</v>
      </c>
      <c r="CD218" s="293">
        <v>1</v>
      </c>
      <c r="CE218" s="293"/>
      <c r="CF218" s="293"/>
      <c r="CG218" s="293" t="s">
        <v>1150</v>
      </c>
      <c r="CH218" s="293"/>
      <c r="CI218" s="293"/>
      <c r="CJ218" s="294" t="s">
        <v>1147</v>
      </c>
      <c r="CK218" s="294"/>
      <c r="CL218" s="294"/>
      <c r="CM218" s="294"/>
      <c r="CN218" s="294"/>
      <c r="CO218" s="295"/>
      <c r="CP218" s="295"/>
      <c r="CQ218" s="295"/>
      <c r="CR218" s="296"/>
      <c r="CS218" s="297"/>
      <c r="CT218" s="297"/>
      <c r="CU218" s="297"/>
      <c r="CV218" s="297"/>
      <c r="CW218" s="297"/>
      <c r="CX218" s="297"/>
      <c r="CY218" s="297"/>
      <c r="CZ218" s="297"/>
      <c r="DA218" s="297"/>
      <c r="DB218" s="295"/>
      <c r="DC218" s="295"/>
      <c r="DD218" s="295"/>
      <c r="DE218" s="295"/>
    </row>
    <row r="219" spans="1:109" ht="21" customHeight="1" thickBot="1">
      <c r="A219" s="268">
        <v>217</v>
      </c>
      <c r="B219" s="338" t="s">
        <v>1608</v>
      </c>
      <c r="C219" s="301" t="s">
        <v>1584</v>
      </c>
      <c r="D219" s="352" t="s">
        <v>8</v>
      </c>
      <c r="E219" s="303" t="s">
        <v>79</v>
      </c>
      <c r="F219" s="345"/>
      <c r="G219" s="328"/>
      <c r="H219" s="358" t="s">
        <v>407</v>
      </c>
      <c r="I219" s="320">
        <v>28</v>
      </c>
      <c r="J219" s="306">
        <v>32</v>
      </c>
      <c r="K219" s="306">
        <v>44</v>
      </c>
      <c r="L219" s="306">
        <v>59</v>
      </c>
      <c r="M219" s="306">
        <v>86</v>
      </c>
      <c r="N219" s="307">
        <f t="shared" ref="N219" si="871">IF(COUNTBLANK(H219:M219),"",SUM(H219:M219))</f>
        <v>249</v>
      </c>
      <c r="O219" s="339">
        <v>4308</v>
      </c>
      <c r="P219" s="340">
        <v>367.9</v>
      </c>
      <c r="Q219" s="341">
        <v>81.03</v>
      </c>
      <c r="R219" s="341">
        <v>80.63</v>
      </c>
      <c r="S219" s="341">
        <v>77.19</v>
      </c>
      <c r="T219" s="430"/>
      <c r="U219" s="332">
        <v>16100</v>
      </c>
      <c r="V219" s="342">
        <f>VLOOKUP($U219,计算辅助页面!$Z$5:$AM$26,COLUMN()-20,0)</f>
        <v>26300</v>
      </c>
      <c r="W219" s="342">
        <f>VLOOKUP($U219,计算辅助页面!$Z$5:$AM$26,COLUMN()-20,0)</f>
        <v>42000</v>
      </c>
      <c r="X219" s="343">
        <f>VLOOKUP($U219,计算辅助页面!$Z$5:$AM$26,COLUMN()-20,0)</f>
        <v>63000</v>
      </c>
      <c r="Y219" s="343">
        <f>VLOOKUP($U219,计算辅助页面!$Z$5:$AM$26,COLUMN()-20,0)</f>
        <v>91000</v>
      </c>
      <c r="Z219" s="344">
        <f>VLOOKUP($U219,计算辅助页面!$Z$5:$AM$26,COLUMN()-20,0)</f>
        <v>127500</v>
      </c>
      <c r="AA219" s="343">
        <f>VLOOKUP($U219,计算辅助页面!$Z$5:$AM$26,COLUMN()-20,0)</f>
        <v>178500</v>
      </c>
      <c r="AB219" s="343">
        <f>VLOOKUP($U219,计算辅助页面!$Z$5:$AM$26,COLUMN()-20,0)</f>
        <v>249500</v>
      </c>
      <c r="AC219" s="343">
        <f>VLOOKUP($U219,计算辅助页面!$Z$5:$AM$26,COLUMN()-20,0)</f>
        <v>349500</v>
      </c>
      <c r="AD219" s="343">
        <f>VLOOKUP($U219,计算辅助页面!$Z$5:$AM$26,COLUMN()-20,0)</f>
        <v>489500</v>
      </c>
      <c r="AE219" s="343">
        <f>VLOOKUP($U219,计算辅助页面!$Z$5:$AM$26,COLUMN()-20,0)</f>
        <v>685000</v>
      </c>
      <c r="AF219" s="343">
        <f>VLOOKUP($U219,计算辅助页面!$Z$5:$AM$26,COLUMN()-20,0)</f>
        <v>959000</v>
      </c>
      <c r="AG219" s="343">
        <f>VLOOKUP($U219,计算辅助页面!$Z$5:$AM$26,COLUMN()-20,0)</f>
        <v>1575000</v>
      </c>
      <c r="AH219" s="304">
        <f>VLOOKUP($U219,计算辅助页面!$Z$5:$AM$26,COLUMN()-20,0)</f>
        <v>19407600</v>
      </c>
      <c r="AI219" s="314">
        <v>80000</v>
      </c>
      <c r="AJ219" s="315">
        <f>VLOOKUP(D219&amp;E219,计算辅助页面!$V$5:$Y$18,2,0)</f>
        <v>6</v>
      </c>
      <c r="AK219" s="316">
        <f t="shared" ref="AK219" si="872">IF(AI219,2*AI219,"")</f>
        <v>160000</v>
      </c>
      <c r="AL219" s="316">
        <f>VLOOKUP(D219&amp;E219,计算辅助页面!$V$5:$Y$18,3,0)</f>
        <v>5</v>
      </c>
      <c r="AM219" s="317">
        <f t="shared" ref="AM219" si="873">IF(AN219="×",AN219,IF(AI219,6*AI219,""))</f>
        <v>480000</v>
      </c>
      <c r="AN219" s="317">
        <f>VLOOKUP(D219&amp;E219,计算辅助页面!$V$5:$Y$18,4,0)</f>
        <v>4</v>
      </c>
      <c r="AO219" s="304">
        <f t="shared" ref="AO219" si="874">IF(AI219,IF(AN219="×",4*(AI219*AJ219+AK219*AL219),4*(AI219*AJ219+AK219*AL219+AM219*AN219)),"")</f>
        <v>12800000</v>
      </c>
      <c r="AP219" s="318">
        <f t="shared" ref="AP219" si="875">IF(AND(AH219,AO219),AO219+AH219,"")</f>
        <v>32207600</v>
      </c>
      <c r="AQ219" s="288" t="s">
        <v>862</v>
      </c>
      <c r="AR219" s="289" t="str">
        <f t="shared" si="753"/>
        <v>Utopia Coupe🔑</v>
      </c>
      <c r="AS219" s="290" t="s">
        <v>1580</v>
      </c>
      <c r="AT219" s="291" t="s">
        <v>1585</v>
      </c>
      <c r="AU219" s="427" t="s">
        <v>703</v>
      </c>
      <c r="AW219" s="292">
        <v>382</v>
      </c>
      <c r="AY219" s="292">
        <v>509</v>
      </c>
      <c r="AZ219" s="292" t="s">
        <v>1101</v>
      </c>
      <c r="BA219" s="481">
        <f>BF219-O219</f>
        <v>156</v>
      </c>
      <c r="BB219" s="476">
        <f>BK219</f>
        <v>2.2000000000000455</v>
      </c>
      <c r="BC219" s="472">
        <f t="shared" ref="BC219" si="876">BL219</f>
        <v>0.96999999999999886</v>
      </c>
      <c r="BD219" s="472">
        <f t="shared" ref="BD219" si="877">BM219</f>
        <v>2.4100000000000108</v>
      </c>
      <c r="BE219" s="472">
        <f t="shared" ref="BE219" si="878">BN219</f>
        <v>3.1899999999999977</v>
      </c>
      <c r="BF219" s="474">
        <v>4464</v>
      </c>
      <c r="BG219" s="476">
        <v>370.1</v>
      </c>
      <c r="BH219" s="480">
        <v>82</v>
      </c>
      <c r="BI219" s="480">
        <v>83.04</v>
      </c>
      <c r="BJ219" s="480">
        <v>80.38</v>
      </c>
      <c r="BK219" s="473">
        <f t="shared" si="630"/>
        <v>2.2000000000000455</v>
      </c>
      <c r="BL219" s="473">
        <f t="shared" si="631"/>
        <v>0.96999999999999886</v>
      </c>
      <c r="BM219" s="473">
        <f t="shared" si="632"/>
        <v>2.4100000000000108</v>
      </c>
      <c r="BN219" s="473">
        <f t="shared" si="633"/>
        <v>3.1899999999999977</v>
      </c>
      <c r="BO219" s="483">
        <v>1</v>
      </c>
      <c r="BP219" s="293"/>
      <c r="BQ219" s="293"/>
      <c r="BR219" s="293"/>
      <c r="BS219" s="293"/>
      <c r="BT219" s="293"/>
      <c r="BU219" s="293"/>
      <c r="BV219" s="293"/>
      <c r="BW219" s="293"/>
      <c r="BX219" s="293"/>
      <c r="BY219" s="293"/>
      <c r="BZ219" s="293">
        <v>1</v>
      </c>
      <c r="CA219" s="293"/>
      <c r="CB219" s="293"/>
      <c r="CC219" s="293">
        <v>1</v>
      </c>
      <c r="CD219" s="293"/>
      <c r="CE219" s="293"/>
      <c r="CF219" s="293"/>
      <c r="CG219" s="293"/>
      <c r="CH219" s="293"/>
      <c r="CI219" s="293"/>
      <c r="CJ219" s="294" t="s">
        <v>1485</v>
      </c>
      <c r="CK219" s="294"/>
      <c r="CL219" s="294"/>
      <c r="CM219" s="294"/>
      <c r="CN219" s="294"/>
      <c r="CO219" s="295"/>
      <c r="CP219" s="295"/>
      <c r="CQ219" s="295"/>
      <c r="CR219" s="296"/>
      <c r="CS219" s="297"/>
      <c r="CT219" s="297"/>
      <c r="CU219" s="297"/>
      <c r="CV219" s="297"/>
      <c r="CW219" s="297"/>
      <c r="CX219" s="297"/>
      <c r="CY219" s="297"/>
      <c r="CZ219" s="297"/>
      <c r="DA219" s="297"/>
      <c r="DB219" s="295" t="s">
        <v>1778</v>
      </c>
      <c r="DC219" s="295">
        <v>3</v>
      </c>
      <c r="DD219" s="295"/>
      <c r="DE219" s="295"/>
    </row>
    <row r="220" spans="1:109" ht="21" customHeight="1" thickBot="1">
      <c r="A220" s="299">
        <v>218</v>
      </c>
      <c r="B220" s="338" t="s">
        <v>999</v>
      </c>
      <c r="C220" s="301" t="s">
        <v>786</v>
      </c>
      <c r="D220" s="352" t="s">
        <v>198</v>
      </c>
      <c r="E220" s="353" t="s">
        <v>190</v>
      </c>
      <c r="F220" s="345">
        <f t="shared" si="849"/>
        <v>3</v>
      </c>
      <c r="G220" s="305" t="s">
        <v>401</v>
      </c>
      <c r="H220" s="330">
        <v>50</v>
      </c>
      <c r="I220" s="330">
        <v>23</v>
      </c>
      <c r="J220" s="330">
        <v>27</v>
      </c>
      <c r="K220" s="330">
        <v>36</v>
      </c>
      <c r="L220" s="330">
        <v>52</v>
      </c>
      <c r="M220" s="330">
        <v>62</v>
      </c>
      <c r="N220" s="343">
        <f t="shared" si="643"/>
        <v>250</v>
      </c>
      <c r="O220" s="339">
        <v>4310</v>
      </c>
      <c r="P220" s="340">
        <v>371.7</v>
      </c>
      <c r="Q220" s="341">
        <v>82.93</v>
      </c>
      <c r="R220" s="341">
        <v>67.81</v>
      </c>
      <c r="S220" s="341">
        <v>70.349999999999994</v>
      </c>
      <c r="T220" s="430">
        <v>7.15</v>
      </c>
      <c r="U220" s="332">
        <v>16100</v>
      </c>
      <c r="V220" s="342">
        <f>VLOOKUP($U220,计算辅助页面!$Z$5:$AM$26,COLUMN()-20,0)</f>
        <v>26300</v>
      </c>
      <c r="W220" s="342">
        <f>VLOOKUP($U220,计算辅助页面!$Z$5:$AM$26,COLUMN()-20,0)</f>
        <v>42000</v>
      </c>
      <c r="X220" s="343">
        <f>VLOOKUP($U220,计算辅助页面!$Z$5:$AM$26,COLUMN()-20,0)</f>
        <v>63000</v>
      </c>
      <c r="Y220" s="343">
        <f>VLOOKUP($U220,计算辅助页面!$Z$5:$AM$26,COLUMN()-20,0)</f>
        <v>91000</v>
      </c>
      <c r="Z220" s="344">
        <f>VLOOKUP($U220,计算辅助页面!$Z$5:$AM$26,COLUMN()-20,0)</f>
        <v>127500</v>
      </c>
      <c r="AA220" s="343">
        <f>VLOOKUP($U220,计算辅助页面!$Z$5:$AM$26,COLUMN()-20,0)</f>
        <v>178500</v>
      </c>
      <c r="AB220" s="343">
        <f>VLOOKUP($U220,计算辅助页面!$Z$5:$AM$26,COLUMN()-20,0)</f>
        <v>249500</v>
      </c>
      <c r="AC220" s="343">
        <f>VLOOKUP($U220,计算辅助页面!$Z$5:$AM$26,COLUMN()-20,0)</f>
        <v>349500</v>
      </c>
      <c r="AD220" s="343">
        <f>VLOOKUP($U220,计算辅助页面!$Z$5:$AM$26,COLUMN()-20,0)</f>
        <v>489500</v>
      </c>
      <c r="AE220" s="343">
        <f>VLOOKUP($U220,计算辅助页面!$Z$5:$AM$26,COLUMN()-20,0)</f>
        <v>685000</v>
      </c>
      <c r="AF220" s="343">
        <f>VLOOKUP($U220,计算辅助页面!$Z$5:$AM$26,COLUMN()-20,0)</f>
        <v>959000</v>
      </c>
      <c r="AG220" s="343">
        <f>VLOOKUP($U220,计算辅助页面!$Z$5:$AM$26,COLUMN()-20,0)</f>
        <v>1575000</v>
      </c>
      <c r="AH220" s="345">
        <f>VLOOKUP($U220,计算辅助页面!$Z$5:$AM$26,COLUMN()-20,0)</f>
        <v>19407600</v>
      </c>
      <c r="AI220" s="334">
        <v>80000</v>
      </c>
      <c r="AJ220" s="346">
        <f>VLOOKUP(D220&amp;E220,计算辅助页面!$V$5:$Y$18,2,0)</f>
        <v>6</v>
      </c>
      <c r="AK220" s="347">
        <f t="shared" si="744"/>
        <v>160000</v>
      </c>
      <c r="AL220" s="347">
        <f>VLOOKUP(D220&amp;E220,计算辅助页面!$V$5:$Y$18,3,0)</f>
        <v>5</v>
      </c>
      <c r="AM220" s="348">
        <f t="shared" si="745"/>
        <v>480000</v>
      </c>
      <c r="AN220" s="348">
        <f>VLOOKUP(D220&amp;E220,计算辅助页面!$V$5:$Y$18,4,0)</f>
        <v>4</v>
      </c>
      <c r="AO220" s="345">
        <f t="shared" si="746"/>
        <v>12800000</v>
      </c>
      <c r="AP220" s="349">
        <f t="shared" si="747"/>
        <v>32207600</v>
      </c>
      <c r="AQ220" s="288" t="s">
        <v>1000</v>
      </c>
      <c r="AR220" s="289" t="str">
        <f t="shared" si="753"/>
        <v>Akylone</v>
      </c>
      <c r="AS220" s="290" t="s">
        <v>912</v>
      </c>
      <c r="AT220" s="291" t="s">
        <v>666</v>
      </c>
      <c r="AU220" s="427" t="s">
        <v>703</v>
      </c>
      <c r="AV220" s="292">
        <v>20</v>
      </c>
      <c r="AW220" s="292">
        <v>386</v>
      </c>
      <c r="AY220" s="292">
        <v>515</v>
      </c>
      <c r="AZ220" s="292" t="s">
        <v>1462</v>
      </c>
      <c r="BA220" s="477">
        <v>156</v>
      </c>
      <c r="BB220" s="476">
        <v>2.1</v>
      </c>
      <c r="BC220" s="472">
        <v>0.87</v>
      </c>
      <c r="BD220" s="472">
        <v>2.2000000000000002</v>
      </c>
      <c r="BE220" s="472">
        <v>2.0699999999999998</v>
      </c>
      <c r="BF220" s="474">
        <f>BA220+O220</f>
        <v>4466</v>
      </c>
      <c r="BG220" s="476">
        <f t="shared" ref="BG220" si="879">BB220+P220</f>
        <v>373.8</v>
      </c>
      <c r="BH220" s="480">
        <f t="shared" ref="BH220" si="880">BC220+Q220</f>
        <v>83.800000000000011</v>
      </c>
      <c r="BI220" s="480">
        <f t="shared" ref="BI220" si="881">BD220+R220</f>
        <v>70.010000000000005</v>
      </c>
      <c r="BJ220" s="480">
        <f t="shared" ref="BJ220" si="882">BE220+S220</f>
        <v>72.419999999999987</v>
      </c>
      <c r="BK220" s="473">
        <f t="shared" si="630"/>
        <v>2.1000000000000227</v>
      </c>
      <c r="BL220" s="473">
        <f t="shared" si="631"/>
        <v>0.87000000000000455</v>
      </c>
      <c r="BM220" s="473">
        <f t="shared" si="632"/>
        <v>2.2000000000000028</v>
      </c>
      <c r="BN220" s="473">
        <f t="shared" si="633"/>
        <v>2.0699999999999932</v>
      </c>
      <c r="BO220" s="483">
        <v>4</v>
      </c>
      <c r="BP220" s="293"/>
      <c r="BQ220" s="293"/>
      <c r="BR220" s="293"/>
      <c r="BS220" s="293">
        <v>1</v>
      </c>
      <c r="BT220" s="293"/>
      <c r="BU220" s="293"/>
      <c r="BV220" s="293"/>
      <c r="BW220" s="293"/>
      <c r="BX220" s="293"/>
      <c r="BY220" s="293"/>
      <c r="BZ220" s="293"/>
      <c r="CA220" s="293"/>
      <c r="CB220" s="293"/>
      <c r="CC220" s="293"/>
      <c r="CD220" s="293"/>
      <c r="CE220" s="293"/>
      <c r="CF220" s="293"/>
      <c r="CG220" s="293"/>
      <c r="CH220" s="293"/>
      <c r="CI220" s="293">
        <v>1</v>
      </c>
      <c r="CJ220" s="294" t="s">
        <v>1501</v>
      </c>
      <c r="CK220" s="294"/>
      <c r="CL220" s="294"/>
      <c r="CM220" s="294"/>
      <c r="CN220" s="294"/>
      <c r="CO220" s="295"/>
      <c r="CP220" s="295"/>
      <c r="CQ220" s="295"/>
      <c r="CR220" s="296">
        <v>354</v>
      </c>
      <c r="CS220" s="297">
        <v>75.7</v>
      </c>
      <c r="CT220" s="297">
        <v>49.56</v>
      </c>
      <c r="CU220" s="297">
        <v>53.16</v>
      </c>
      <c r="CV220" s="297">
        <f>P220-CR220</f>
        <v>17.699999999999989</v>
      </c>
      <c r="CW220" s="297">
        <f>Q220-CS220</f>
        <v>7.230000000000004</v>
      </c>
      <c r="CX220" s="297">
        <f>R220-CT220</f>
        <v>18.25</v>
      </c>
      <c r="CY220" s="297">
        <f>S220-CU220</f>
        <v>17.189999999999998</v>
      </c>
      <c r="CZ220" s="297">
        <f>SUM(CV220:CY220)</f>
        <v>60.36999999999999</v>
      </c>
      <c r="DA220" s="297">
        <f>0.32*(P220-CR220)+1.75*(Q220-CS220)+1.13*(R220-CT220)+1.28*(S220-CU220)</f>
        <v>60.9422</v>
      </c>
      <c r="DB220" s="295" t="s">
        <v>1778</v>
      </c>
      <c r="DC220" s="295">
        <v>3</v>
      </c>
      <c r="DD220" s="295"/>
      <c r="DE220" s="295"/>
    </row>
    <row r="221" spans="1:109" ht="21" customHeight="1">
      <c r="A221" s="268">
        <v>219</v>
      </c>
      <c r="B221" s="338" t="s">
        <v>1804</v>
      </c>
      <c r="C221" s="301" t="s">
        <v>1805</v>
      </c>
      <c r="D221" s="352" t="s">
        <v>198</v>
      </c>
      <c r="E221" s="353" t="s">
        <v>190</v>
      </c>
      <c r="F221" s="345"/>
      <c r="G221" s="328"/>
      <c r="H221" s="330">
        <v>70</v>
      </c>
      <c r="I221" s="330">
        <v>23</v>
      </c>
      <c r="J221" s="330">
        <v>27</v>
      </c>
      <c r="K221" s="330">
        <v>36</v>
      </c>
      <c r="L221" s="330">
        <v>52</v>
      </c>
      <c r="M221" s="330">
        <v>59</v>
      </c>
      <c r="N221" s="343">
        <f t="shared" ref="N221" si="883">IF(COUNTBLANK(H221:M221),"",SUM(H221:M221))</f>
        <v>267</v>
      </c>
      <c r="O221" s="374">
        <v>4350</v>
      </c>
      <c r="P221" s="340">
        <v>363.4</v>
      </c>
      <c r="Q221" s="341">
        <v>85.44</v>
      </c>
      <c r="R221" s="341">
        <v>75.98</v>
      </c>
      <c r="S221" s="341">
        <v>59.74</v>
      </c>
      <c r="T221" s="430"/>
      <c r="U221" s="332">
        <v>16100</v>
      </c>
      <c r="V221" s="342">
        <f>VLOOKUP($U221,计算辅助页面!$Z$5:$AM$26,COLUMN()-20,0)</f>
        <v>26300</v>
      </c>
      <c r="W221" s="342">
        <f>VLOOKUP($U221,计算辅助页面!$Z$5:$AM$26,COLUMN()-20,0)</f>
        <v>42000</v>
      </c>
      <c r="X221" s="343">
        <f>VLOOKUP($U221,计算辅助页面!$Z$5:$AM$26,COLUMN()-20,0)</f>
        <v>63000</v>
      </c>
      <c r="Y221" s="343">
        <f>VLOOKUP($U221,计算辅助页面!$Z$5:$AM$26,COLUMN()-20,0)</f>
        <v>91000</v>
      </c>
      <c r="Z221" s="344">
        <f>VLOOKUP($U221,计算辅助页面!$Z$5:$AM$26,COLUMN()-20,0)</f>
        <v>127500</v>
      </c>
      <c r="AA221" s="343">
        <f>VLOOKUP($U221,计算辅助页面!$Z$5:$AM$26,COLUMN()-20,0)</f>
        <v>178500</v>
      </c>
      <c r="AB221" s="343">
        <f>VLOOKUP($U221,计算辅助页面!$Z$5:$AM$26,COLUMN()-20,0)</f>
        <v>249500</v>
      </c>
      <c r="AC221" s="343">
        <f>VLOOKUP($U221,计算辅助页面!$Z$5:$AM$26,COLUMN()-20,0)</f>
        <v>349500</v>
      </c>
      <c r="AD221" s="343">
        <f>VLOOKUP($U221,计算辅助页面!$Z$5:$AM$26,COLUMN()-20,0)</f>
        <v>489500</v>
      </c>
      <c r="AE221" s="343">
        <f>VLOOKUP($U221,计算辅助页面!$Z$5:$AM$26,COLUMN()-20,0)</f>
        <v>685000</v>
      </c>
      <c r="AF221" s="343">
        <f>VLOOKUP($U221,计算辅助页面!$Z$5:$AM$26,COLUMN()-20,0)</f>
        <v>959000</v>
      </c>
      <c r="AG221" s="343">
        <f>VLOOKUP($U221,计算辅助页面!$Z$5:$AM$26,COLUMN()-20,0)</f>
        <v>1575000</v>
      </c>
      <c r="AH221" s="345">
        <f>VLOOKUP($U221,计算辅助页面!$Z$5:$AM$26,COLUMN()-20,0)</f>
        <v>19407600</v>
      </c>
      <c r="AI221" s="334">
        <v>80000</v>
      </c>
      <c r="AJ221" s="346">
        <f>VLOOKUP(D221&amp;E221,计算辅助页面!$V$5:$Y$18,2,0)</f>
        <v>6</v>
      </c>
      <c r="AK221" s="347">
        <f t="shared" ref="AK221" si="884">IF(AI221,2*AI221,"")</f>
        <v>160000</v>
      </c>
      <c r="AL221" s="347">
        <f>VLOOKUP(D221&amp;E221,计算辅助页面!$V$5:$Y$18,3,0)</f>
        <v>5</v>
      </c>
      <c r="AM221" s="348">
        <f t="shared" ref="AM221" si="885">IF(AN221="×",AN221,IF(AI221,6*AI221,""))</f>
        <v>480000</v>
      </c>
      <c r="AN221" s="348">
        <f>VLOOKUP(D221&amp;E221,计算辅助页面!$V$5:$Y$18,4,0)</f>
        <v>4</v>
      </c>
      <c r="AO221" s="345">
        <f t="shared" ref="AO221" si="886">IF(AI221,IF(AN221="×",4*(AI221*AJ221+AK221*AL221),4*(AI221*AJ221+AK221*AL221+AM221*AN221)),"")</f>
        <v>12800000</v>
      </c>
      <c r="AP221" s="349">
        <f t="shared" ref="AP221" si="887">IF(AND(AH221,AO221),AO221+AH221,"")</f>
        <v>32207600</v>
      </c>
      <c r="AQ221" s="288" t="s">
        <v>1806</v>
      </c>
      <c r="AR221" s="289" t="str">
        <f t="shared" si="753"/>
        <v>Shelby Super Snake</v>
      </c>
      <c r="AS221" s="290" t="s">
        <v>1817</v>
      </c>
      <c r="AT221" s="291" t="s">
        <v>1807</v>
      </c>
      <c r="AU221" s="427" t="s">
        <v>703</v>
      </c>
      <c r="AZ221" s="292" t="s">
        <v>1101</v>
      </c>
      <c r="BA221" s="481">
        <f>BF221-O221</f>
        <v>157</v>
      </c>
      <c r="BB221" s="476">
        <f>BK221</f>
        <v>2</v>
      </c>
      <c r="BC221" s="472">
        <f t="shared" ref="BC221" si="888">BL221</f>
        <v>1.0600000000000023</v>
      </c>
      <c r="BD221" s="472">
        <f t="shared" ref="BD221" si="889">BM221</f>
        <v>2.3499999999999943</v>
      </c>
      <c r="BE221" s="472">
        <f t="shared" ref="BE221" si="890">BN221</f>
        <v>3.0799999999999983</v>
      </c>
      <c r="BF221" s="474">
        <v>4507</v>
      </c>
      <c r="BG221" s="476">
        <v>365.4</v>
      </c>
      <c r="BH221" s="480">
        <v>86.5</v>
      </c>
      <c r="BI221" s="480">
        <v>78.33</v>
      </c>
      <c r="BJ221" s="480">
        <v>62.82</v>
      </c>
      <c r="BK221" s="473">
        <f t="shared" si="630"/>
        <v>2</v>
      </c>
      <c r="BL221" s="473">
        <f t="shared" si="631"/>
        <v>1.0600000000000023</v>
      </c>
      <c r="BM221" s="473">
        <f t="shared" si="632"/>
        <v>2.3499999999999943</v>
      </c>
      <c r="BN221" s="473">
        <f t="shared" si="633"/>
        <v>3.0799999999999983</v>
      </c>
      <c r="BO221" s="483">
        <v>12</v>
      </c>
      <c r="BP221" s="293"/>
      <c r="BQ221" s="293"/>
      <c r="BR221" s="293"/>
      <c r="BS221" s="293"/>
      <c r="BT221" s="293"/>
      <c r="BU221" s="293"/>
      <c r="BV221" s="293"/>
      <c r="BW221" s="293"/>
      <c r="BX221" s="293"/>
      <c r="BY221" s="293"/>
      <c r="BZ221" s="293"/>
      <c r="CA221" s="293"/>
      <c r="CB221" s="293"/>
      <c r="CC221" s="293"/>
      <c r="CD221" s="293"/>
      <c r="CE221" s="293"/>
      <c r="CF221" s="293"/>
      <c r="CG221" s="293"/>
      <c r="CH221" s="293"/>
      <c r="CI221" s="293"/>
      <c r="CJ221" s="294" t="s">
        <v>1826</v>
      </c>
      <c r="CK221" s="294"/>
      <c r="CL221" s="294"/>
      <c r="CM221" s="294"/>
      <c r="CN221" s="294"/>
      <c r="CO221" s="295"/>
      <c r="CP221" s="295"/>
      <c r="CQ221" s="295"/>
      <c r="CR221" s="296"/>
      <c r="CS221" s="297"/>
      <c r="CT221" s="297"/>
      <c r="CU221" s="297"/>
      <c r="CV221" s="297"/>
      <c r="CW221" s="297"/>
      <c r="CX221" s="297"/>
      <c r="CY221" s="297"/>
      <c r="CZ221" s="297"/>
      <c r="DA221" s="297"/>
      <c r="DB221" s="295"/>
      <c r="DC221" s="295"/>
      <c r="DD221" s="295"/>
      <c r="DE221" s="295"/>
    </row>
    <row r="222" spans="1:109" ht="21" customHeight="1" thickBot="1">
      <c r="A222" s="299">
        <v>220</v>
      </c>
      <c r="B222" s="338" t="s">
        <v>1714</v>
      </c>
      <c r="C222" s="301" t="s">
        <v>1628</v>
      </c>
      <c r="D222" s="352" t="s">
        <v>198</v>
      </c>
      <c r="E222" s="353" t="s">
        <v>190</v>
      </c>
      <c r="F222" s="345"/>
      <c r="G222" s="328"/>
      <c r="H222" s="358" t="s">
        <v>407</v>
      </c>
      <c r="I222" s="320">
        <v>28</v>
      </c>
      <c r="J222" s="306">
        <v>32</v>
      </c>
      <c r="K222" s="306">
        <v>44</v>
      </c>
      <c r="L222" s="306">
        <v>59</v>
      </c>
      <c r="M222" s="306">
        <v>86</v>
      </c>
      <c r="N222" s="307">
        <f t="shared" si="643"/>
        <v>249</v>
      </c>
      <c r="O222" s="339">
        <v>4377</v>
      </c>
      <c r="P222" s="340">
        <v>373.9</v>
      </c>
      <c r="Q222" s="341">
        <v>82.03</v>
      </c>
      <c r="R222" s="341">
        <v>69.13</v>
      </c>
      <c r="S222" s="341">
        <v>67.63</v>
      </c>
      <c r="T222" s="430"/>
      <c r="U222" s="332">
        <v>16100</v>
      </c>
      <c r="V222" s="342">
        <f>VLOOKUP($U222,计算辅助页面!$Z$5:$AM$26,COLUMN()-20,0)</f>
        <v>26300</v>
      </c>
      <c r="W222" s="342">
        <f>VLOOKUP($U222,计算辅助页面!$Z$5:$AM$26,COLUMN()-20,0)</f>
        <v>42000</v>
      </c>
      <c r="X222" s="343">
        <f>VLOOKUP($U222,计算辅助页面!$Z$5:$AM$26,COLUMN()-20,0)</f>
        <v>63000</v>
      </c>
      <c r="Y222" s="343">
        <f>VLOOKUP($U222,计算辅助页面!$Z$5:$AM$26,COLUMN()-20,0)</f>
        <v>91000</v>
      </c>
      <c r="Z222" s="344">
        <f>VLOOKUP($U222,计算辅助页面!$Z$5:$AM$26,COLUMN()-20,0)</f>
        <v>127500</v>
      </c>
      <c r="AA222" s="343">
        <f>VLOOKUP($U222,计算辅助页面!$Z$5:$AM$26,COLUMN()-20,0)</f>
        <v>178500</v>
      </c>
      <c r="AB222" s="343">
        <f>VLOOKUP($U222,计算辅助页面!$Z$5:$AM$26,COLUMN()-20,0)</f>
        <v>249500</v>
      </c>
      <c r="AC222" s="343">
        <f>VLOOKUP($U222,计算辅助页面!$Z$5:$AM$26,COLUMN()-20,0)</f>
        <v>349500</v>
      </c>
      <c r="AD222" s="343">
        <f>VLOOKUP($U222,计算辅助页面!$Z$5:$AM$26,COLUMN()-20,0)</f>
        <v>489500</v>
      </c>
      <c r="AE222" s="343">
        <f>VLOOKUP($U222,计算辅助页面!$Z$5:$AM$26,COLUMN()-20,0)</f>
        <v>685000</v>
      </c>
      <c r="AF222" s="343">
        <f>VLOOKUP($U222,计算辅助页面!$Z$5:$AM$26,COLUMN()-20,0)</f>
        <v>959000</v>
      </c>
      <c r="AG222" s="343">
        <f>VLOOKUP($U222,计算辅助页面!$Z$5:$AM$26,COLUMN()-20,0)</f>
        <v>1575000</v>
      </c>
      <c r="AH222" s="345">
        <f>VLOOKUP($U222,计算辅助页面!$Z$5:$AM$26,COLUMN()-20,0)</f>
        <v>19407600</v>
      </c>
      <c r="AI222" s="334">
        <v>80000</v>
      </c>
      <c r="AJ222" s="346">
        <f>VLOOKUP(D222&amp;E222,计算辅助页面!$V$5:$Y$18,2,0)</f>
        <v>6</v>
      </c>
      <c r="AK222" s="347">
        <f t="shared" ref="AK222" si="891">IF(AI222,2*AI222,"")</f>
        <v>160000</v>
      </c>
      <c r="AL222" s="347">
        <f>VLOOKUP(D222&amp;E222,计算辅助页面!$V$5:$Y$18,3,0)</f>
        <v>5</v>
      </c>
      <c r="AM222" s="348">
        <f t="shared" ref="AM222" si="892">IF(AN222="×",AN222,IF(AI222,6*AI222,""))</f>
        <v>480000</v>
      </c>
      <c r="AN222" s="348">
        <f>VLOOKUP(D222&amp;E222,计算辅助页面!$V$5:$Y$18,4,0)</f>
        <v>4</v>
      </c>
      <c r="AO222" s="345">
        <f t="shared" ref="AO222" si="893">IF(AI222,IF(AN222="×",4*(AI222*AJ222+AK222*AL222),4*(AI222*AJ222+AK222*AL222+AM222*AN222)),"")</f>
        <v>12800000</v>
      </c>
      <c r="AP222" s="349">
        <f t="shared" ref="AP222" si="894">IF(AND(AH222,AO222),AO222+AH222,"")</f>
        <v>32207600</v>
      </c>
      <c r="AQ222" s="288" t="s">
        <v>1278</v>
      </c>
      <c r="AR222" s="289" t="str">
        <f t="shared" si="753"/>
        <v>Asfane🔑</v>
      </c>
      <c r="AS222" s="290" t="s">
        <v>1625</v>
      </c>
      <c r="AT222" s="291" t="s">
        <v>1629</v>
      </c>
      <c r="AU222" s="427" t="s">
        <v>703</v>
      </c>
      <c r="AW222" s="292">
        <v>389</v>
      </c>
      <c r="AY222" s="292">
        <v>519</v>
      </c>
      <c r="AZ222" s="292" t="s">
        <v>1627</v>
      </c>
      <c r="BA222" s="481">
        <f>BF222-O222</f>
        <v>157</v>
      </c>
      <c r="BB222" s="476">
        <f>BK222</f>
        <v>1.7000000000000455</v>
      </c>
      <c r="BC222" s="472">
        <f t="shared" ref="BC222" si="895">BL222</f>
        <v>0.87000000000000455</v>
      </c>
      <c r="BD222" s="472">
        <f t="shared" ref="BD222" si="896">BM222</f>
        <v>2.75</v>
      </c>
      <c r="BE222" s="472">
        <f t="shared" ref="BE222" si="897">BN222</f>
        <v>2.9000000000000057</v>
      </c>
      <c r="BF222" s="474">
        <v>4534</v>
      </c>
      <c r="BG222" s="476">
        <v>375.6</v>
      </c>
      <c r="BH222" s="480">
        <v>82.9</v>
      </c>
      <c r="BI222" s="480">
        <v>71.88</v>
      </c>
      <c r="BJ222" s="480">
        <v>70.53</v>
      </c>
      <c r="BK222" s="473">
        <f t="shared" ref="BK222" si="898">IF(BG222="", "", BG222-P222)</f>
        <v>1.7000000000000455</v>
      </c>
      <c r="BL222" s="473">
        <f t="shared" ref="BL222" si="899">IF(BH222="", "", BH222-Q222)</f>
        <v>0.87000000000000455</v>
      </c>
      <c r="BM222" s="473">
        <f t="shared" ref="BM222" si="900">IF(BI222="", "", BI222-R222)</f>
        <v>2.75</v>
      </c>
      <c r="BN222" s="473">
        <f t="shared" ref="BN222" si="901">IF(BJ222="", "", BJ222-S222)</f>
        <v>2.9000000000000057</v>
      </c>
      <c r="BO222" s="483">
        <v>1</v>
      </c>
      <c r="BP222" s="293"/>
      <c r="BQ222" s="293"/>
      <c r="BR222" s="293"/>
      <c r="BS222" s="293"/>
      <c r="BT222" s="293"/>
      <c r="BU222" s="293"/>
      <c r="BV222" s="293"/>
      <c r="BW222" s="293"/>
      <c r="BX222" s="293"/>
      <c r="BY222" s="293"/>
      <c r="BZ222" s="293">
        <v>1</v>
      </c>
      <c r="CA222" s="293"/>
      <c r="CB222" s="293"/>
      <c r="CC222" s="293">
        <v>1</v>
      </c>
      <c r="CD222" s="293"/>
      <c r="CE222" s="293"/>
      <c r="CF222" s="293"/>
      <c r="CG222" s="293"/>
      <c r="CH222" s="293"/>
      <c r="CI222" s="293"/>
      <c r="CJ222" s="294" t="s">
        <v>1755</v>
      </c>
      <c r="CK222" s="294"/>
      <c r="CL222" s="294"/>
      <c r="CM222" s="294"/>
      <c r="CN222" s="294"/>
      <c r="CO222" s="295"/>
      <c r="CP222" s="295"/>
      <c r="CQ222" s="295"/>
      <c r="CR222" s="296"/>
      <c r="CS222" s="297"/>
      <c r="CT222" s="297"/>
      <c r="CU222" s="297"/>
      <c r="CV222" s="297"/>
      <c r="CW222" s="297"/>
      <c r="CX222" s="297"/>
      <c r="CY222" s="297"/>
      <c r="CZ222" s="297"/>
      <c r="DA222" s="297"/>
      <c r="DB222" s="295" t="s">
        <v>1778</v>
      </c>
      <c r="DC222" s="295">
        <v>3</v>
      </c>
      <c r="DD222" s="295"/>
      <c r="DE222" s="295"/>
    </row>
    <row r="223" spans="1:109" ht="21" customHeight="1" thickBot="1">
      <c r="A223" s="268">
        <v>221</v>
      </c>
      <c r="B223" s="319" t="s">
        <v>406</v>
      </c>
      <c r="C223" s="301" t="s">
        <v>787</v>
      </c>
      <c r="D223" s="352" t="s">
        <v>8</v>
      </c>
      <c r="E223" s="355" t="s">
        <v>79</v>
      </c>
      <c r="F223" s="356">
        <f t="shared" si="849"/>
        <v>3</v>
      </c>
      <c r="G223" s="328" t="s">
        <v>401</v>
      </c>
      <c r="H223" s="358" t="s">
        <v>407</v>
      </c>
      <c r="I223" s="358">
        <v>30</v>
      </c>
      <c r="J223" s="358">
        <v>40</v>
      </c>
      <c r="K223" s="358">
        <v>50</v>
      </c>
      <c r="L223" s="358">
        <v>65</v>
      </c>
      <c r="M223" s="358">
        <v>80</v>
      </c>
      <c r="N223" s="307">
        <f t="shared" si="643"/>
        <v>265</v>
      </c>
      <c r="O223" s="339">
        <v>4444</v>
      </c>
      <c r="P223" s="340">
        <v>364.6</v>
      </c>
      <c r="Q223" s="341">
        <v>85.53</v>
      </c>
      <c r="R223" s="341">
        <v>75.739999999999995</v>
      </c>
      <c r="S223" s="341">
        <v>69.650000000000006</v>
      </c>
      <c r="T223" s="341">
        <v>7.13</v>
      </c>
      <c r="U223" s="332">
        <v>16100</v>
      </c>
      <c r="V223" s="342">
        <f>VLOOKUP($U223,计算辅助页面!$Z$5:$AM$26,COLUMN()-20,0)</f>
        <v>26300</v>
      </c>
      <c r="W223" s="342">
        <f>VLOOKUP($U223,计算辅助页面!$Z$5:$AM$26,COLUMN()-20,0)</f>
        <v>42000</v>
      </c>
      <c r="X223" s="343">
        <f>VLOOKUP($U223,计算辅助页面!$Z$5:$AM$26,COLUMN()-20,0)</f>
        <v>63000</v>
      </c>
      <c r="Y223" s="343">
        <f>VLOOKUP($U223,计算辅助页面!$Z$5:$AM$26,COLUMN()-20,0)</f>
        <v>91000</v>
      </c>
      <c r="Z223" s="344">
        <f>VLOOKUP($U223,计算辅助页面!$Z$5:$AM$26,COLUMN()-20,0)</f>
        <v>127500</v>
      </c>
      <c r="AA223" s="343">
        <f>VLOOKUP($U223,计算辅助页面!$Z$5:$AM$26,COLUMN()-20,0)</f>
        <v>178500</v>
      </c>
      <c r="AB223" s="343">
        <f>VLOOKUP($U223,计算辅助页面!$Z$5:$AM$26,COLUMN()-20,0)</f>
        <v>249500</v>
      </c>
      <c r="AC223" s="343">
        <f>VLOOKUP($U223,计算辅助页面!$Z$5:$AM$26,COLUMN()-20,0)</f>
        <v>349500</v>
      </c>
      <c r="AD223" s="343">
        <f>VLOOKUP($U223,计算辅助页面!$Z$5:$AM$26,COLUMN()-20,0)</f>
        <v>489500</v>
      </c>
      <c r="AE223" s="343">
        <f>VLOOKUP($U223,计算辅助页面!$Z$5:$AM$26,COLUMN()-20,0)</f>
        <v>685000</v>
      </c>
      <c r="AF223" s="343">
        <f>VLOOKUP($U223,计算辅助页面!$Z$5:$AM$26,COLUMN()-20,0)</f>
        <v>959000</v>
      </c>
      <c r="AG223" s="343">
        <f>VLOOKUP($U223,计算辅助页面!$Z$5:$AM$26,COLUMN()-20,0)</f>
        <v>1575000</v>
      </c>
      <c r="AH223" s="304">
        <f>VLOOKUP($U223,计算辅助页面!$Z$5:$AM$26,COLUMN()-20,0)</f>
        <v>19407600</v>
      </c>
      <c r="AI223" s="314">
        <v>80000</v>
      </c>
      <c r="AJ223" s="315">
        <f>VLOOKUP(D223&amp;E223,计算辅助页面!$V$5:$Y$18,2,0)</f>
        <v>6</v>
      </c>
      <c r="AK223" s="316">
        <f t="shared" si="744"/>
        <v>160000</v>
      </c>
      <c r="AL223" s="316">
        <f>VLOOKUP(D223&amp;E223,计算辅助页面!$V$5:$Y$18,3,0)</f>
        <v>5</v>
      </c>
      <c r="AM223" s="317">
        <f t="shared" si="745"/>
        <v>480000</v>
      </c>
      <c r="AN223" s="317">
        <f>VLOOKUP(D223&amp;E223,计算辅助页面!$V$5:$Y$18,4,0)</f>
        <v>4</v>
      </c>
      <c r="AO223" s="304">
        <f t="shared" si="746"/>
        <v>12800000</v>
      </c>
      <c r="AP223" s="318">
        <f t="shared" si="747"/>
        <v>32207600</v>
      </c>
      <c r="AQ223" s="288" t="s">
        <v>998</v>
      </c>
      <c r="AR223" s="289" t="str">
        <f t="shared" si="753"/>
        <v>AT96 Track Version🔑</v>
      </c>
      <c r="AS223" s="290" t="s">
        <v>913</v>
      </c>
      <c r="AT223" s="291" t="s">
        <v>656</v>
      </c>
      <c r="AU223" s="427" t="s">
        <v>703</v>
      </c>
      <c r="AW223" s="292">
        <v>379</v>
      </c>
      <c r="AY223" s="292">
        <v>503</v>
      </c>
      <c r="AZ223" s="292" t="s">
        <v>1065</v>
      </c>
      <c r="BA223" s="477">
        <v>159</v>
      </c>
      <c r="BB223" s="476">
        <v>1.8</v>
      </c>
      <c r="BC223" s="472">
        <v>0.97</v>
      </c>
      <c r="BD223" s="472">
        <v>2.74</v>
      </c>
      <c r="BE223" s="472">
        <v>2.77</v>
      </c>
      <c r="BF223" s="474">
        <f>BA223+O223</f>
        <v>4603</v>
      </c>
      <c r="BG223" s="476">
        <f t="shared" ref="BG223" si="902">BB223+P223</f>
        <v>366.40000000000003</v>
      </c>
      <c r="BH223" s="480">
        <f t="shared" ref="BH223" si="903">BC223+Q223</f>
        <v>86.5</v>
      </c>
      <c r="BI223" s="480">
        <f t="shared" ref="BI223" si="904">BD223+R223</f>
        <v>78.47999999999999</v>
      </c>
      <c r="BJ223" s="480">
        <f t="shared" ref="BJ223" si="905">BE223+S223</f>
        <v>72.42</v>
      </c>
      <c r="BK223" s="473">
        <f t="shared" si="630"/>
        <v>1.8000000000000114</v>
      </c>
      <c r="BL223" s="473">
        <f t="shared" si="631"/>
        <v>0.96999999999999886</v>
      </c>
      <c r="BM223" s="473">
        <f t="shared" si="632"/>
        <v>2.7399999999999949</v>
      </c>
      <c r="BN223" s="473">
        <f t="shared" si="633"/>
        <v>2.769999999999996</v>
      </c>
      <c r="BO223" s="483">
        <v>4</v>
      </c>
      <c r="BP223" s="293"/>
      <c r="BQ223" s="293"/>
      <c r="BR223" s="293"/>
      <c r="BS223" s="293"/>
      <c r="BT223" s="293"/>
      <c r="BU223" s="293"/>
      <c r="BV223" s="293"/>
      <c r="BW223" s="293"/>
      <c r="BX223" s="293"/>
      <c r="BY223" s="293"/>
      <c r="BZ223" s="293"/>
      <c r="CA223" s="293">
        <v>1</v>
      </c>
      <c r="CB223" s="293"/>
      <c r="CC223" s="293">
        <v>1</v>
      </c>
      <c r="CD223" s="293">
        <v>1</v>
      </c>
      <c r="CE223" s="293"/>
      <c r="CF223" s="293"/>
      <c r="CG223" s="293"/>
      <c r="CH223" s="293"/>
      <c r="CI223" s="293"/>
      <c r="CJ223" s="294" t="s">
        <v>1502</v>
      </c>
      <c r="CK223" s="294"/>
      <c r="CL223" s="294"/>
      <c r="CM223" s="294"/>
      <c r="CN223" s="294"/>
      <c r="CO223" s="295"/>
      <c r="CP223" s="295"/>
      <c r="CQ223" s="295"/>
      <c r="CR223" s="296">
        <v>350</v>
      </c>
      <c r="CS223" s="297">
        <v>77.5</v>
      </c>
      <c r="CT223" s="297">
        <v>52.98</v>
      </c>
      <c r="CU223" s="297">
        <v>46.61</v>
      </c>
      <c r="CV223" s="297">
        <f>P223-CR223</f>
        <v>14.600000000000023</v>
      </c>
      <c r="CW223" s="297">
        <f>Q223-CS223</f>
        <v>8.0300000000000011</v>
      </c>
      <c r="CX223" s="297">
        <f>R223-CT223</f>
        <v>22.759999999999998</v>
      </c>
      <c r="CY223" s="297">
        <f>S223-CU223</f>
        <v>23.040000000000006</v>
      </c>
      <c r="CZ223" s="297">
        <f>SUM(CV223:CY223)</f>
        <v>68.430000000000035</v>
      </c>
      <c r="DA223" s="297">
        <f>0.32*(P223-CR223)+1.75*(Q223-CS223)+1.13*(R223-CT223)+1.28*(S223-CU223)</f>
        <v>73.934500000000014</v>
      </c>
      <c r="DB223" s="295" t="s">
        <v>1778</v>
      </c>
      <c r="DC223" s="295">
        <v>2</v>
      </c>
      <c r="DD223" s="295"/>
      <c r="DE223" s="295"/>
    </row>
    <row r="224" spans="1:109" ht="21" customHeight="1" thickBot="1">
      <c r="A224" s="299">
        <v>222</v>
      </c>
      <c r="B224" s="319" t="s">
        <v>1332</v>
      </c>
      <c r="C224" s="301" t="s">
        <v>1333</v>
      </c>
      <c r="D224" s="352" t="s">
        <v>8</v>
      </c>
      <c r="E224" s="355" t="s">
        <v>79</v>
      </c>
      <c r="F224" s="345"/>
      <c r="G224" s="328"/>
      <c r="H224" s="330">
        <v>70</v>
      </c>
      <c r="I224" s="330">
        <v>23</v>
      </c>
      <c r="J224" s="330">
        <v>27</v>
      </c>
      <c r="K224" s="330">
        <v>36</v>
      </c>
      <c r="L224" s="330">
        <v>52</v>
      </c>
      <c r="M224" s="330">
        <v>59</v>
      </c>
      <c r="N224" s="343">
        <f t="shared" si="643"/>
        <v>267</v>
      </c>
      <c r="O224" s="374">
        <v>4464</v>
      </c>
      <c r="P224" s="375">
        <v>375.7</v>
      </c>
      <c r="Q224" s="376">
        <v>81.3</v>
      </c>
      <c r="R224" s="376">
        <v>85.47</v>
      </c>
      <c r="S224" s="376">
        <v>61.71</v>
      </c>
      <c r="T224" s="376">
        <v>5.75</v>
      </c>
      <c r="U224" s="332">
        <v>16100</v>
      </c>
      <c r="V224" s="342">
        <f>VLOOKUP($U224,计算辅助页面!$Z$5:$AM$26,COLUMN()-20,0)</f>
        <v>26300</v>
      </c>
      <c r="W224" s="342">
        <f>VLOOKUP($U224,计算辅助页面!$Z$5:$AM$26,COLUMN()-20,0)</f>
        <v>42000</v>
      </c>
      <c r="X224" s="343">
        <f>VLOOKUP($U224,计算辅助页面!$Z$5:$AM$26,COLUMN()-20,0)</f>
        <v>63000</v>
      </c>
      <c r="Y224" s="343">
        <f>VLOOKUP($U224,计算辅助页面!$Z$5:$AM$26,COLUMN()-20,0)</f>
        <v>91000</v>
      </c>
      <c r="Z224" s="344">
        <f>VLOOKUP($U224,计算辅助页面!$Z$5:$AM$26,COLUMN()-20,0)</f>
        <v>127500</v>
      </c>
      <c r="AA224" s="343">
        <f>VLOOKUP($U224,计算辅助页面!$Z$5:$AM$26,COLUMN()-20,0)</f>
        <v>178500</v>
      </c>
      <c r="AB224" s="343">
        <f>VLOOKUP($U224,计算辅助页面!$Z$5:$AM$26,COLUMN()-20,0)</f>
        <v>249500</v>
      </c>
      <c r="AC224" s="343">
        <f>VLOOKUP($U224,计算辅助页面!$Z$5:$AM$26,COLUMN()-20,0)</f>
        <v>349500</v>
      </c>
      <c r="AD224" s="343">
        <f>VLOOKUP($U224,计算辅助页面!$Z$5:$AM$26,COLUMN()-20,0)</f>
        <v>489500</v>
      </c>
      <c r="AE224" s="343">
        <f>VLOOKUP($U224,计算辅助页面!$Z$5:$AM$26,COLUMN()-20,0)</f>
        <v>685000</v>
      </c>
      <c r="AF224" s="343">
        <f>VLOOKUP($U224,计算辅助页面!$Z$5:$AM$26,COLUMN()-20,0)</f>
        <v>959000</v>
      </c>
      <c r="AG224" s="343">
        <f>VLOOKUP($U224,计算辅助页面!$Z$5:$AM$26,COLUMN()-20,0)</f>
        <v>1575000</v>
      </c>
      <c r="AH224" s="304">
        <f>VLOOKUP($U224,计算辅助页面!$Z$5:$AM$26,COLUMN()-20,0)</f>
        <v>19407600</v>
      </c>
      <c r="AI224" s="314">
        <v>80000</v>
      </c>
      <c r="AJ224" s="315">
        <f>VLOOKUP(D224&amp;E224,计算辅助页面!$V$5:$Y$18,2,0)</f>
        <v>6</v>
      </c>
      <c r="AK224" s="316">
        <f t="shared" si="744"/>
        <v>160000</v>
      </c>
      <c r="AL224" s="316">
        <f>VLOOKUP(D224&amp;E224,计算辅助页面!$V$5:$Y$18,3,0)</f>
        <v>5</v>
      </c>
      <c r="AM224" s="317">
        <f t="shared" si="745"/>
        <v>480000</v>
      </c>
      <c r="AN224" s="317">
        <f>VLOOKUP(D224&amp;E224,计算辅助页面!$V$5:$Y$18,4,0)</f>
        <v>4</v>
      </c>
      <c r="AO224" s="304">
        <f t="shared" si="746"/>
        <v>12800000</v>
      </c>
      <c r="AP224" s="318">
        <f t="shared" si="747"/>
        <v>32207600</v>
      </c>
      <c r="AQ224" s="288" t="s">
        <v>1334</v>
      </c>
      <c r="AR224" s="289" t="str">
        <f t="shared" si="753"/>
        <v>M600 Speedster</v>
      </c>
      <c r="AS224" s="290" t="s">
        <v>1326</v>
      </c>
      <c r="AT224" s="291" t="s">
        <v>1335</v>
      </c>
      <c r="AU224" s="427" t="s">
        <v>1336</v>
      </c>
      <c r="AW224" s="292">
        <v>390</v>
      </c>
      <c r="AY224" s="292">
        <v>522</v>
      </c>
      <c r="AZ224" s="292" t="s">
        <v>1352</v>
      </c>
      <c r="BA224" s="481">
        <f>BF224-O224</f>
        <v>158</v>
      </c>
      <c r="BB224" s="476">
        <f>BK224</f>
        <v>1.8000000000000114</v>
      </c>
      <c r="BC224" s="472">
        <f t="shared" ref="BC224" si="906">BL224</f>
        <v>0.70000000000000284</v>
      </c>
      <c r="BD224" s="472">
        <f t="shared" ref="BD224" si="907">BM224</f>
        <v>2.8200000000000074</v>
      </c>
      <c r="BE224" s="472">
        <f t="shared" ref="BE224" si="908">BN224</f>
        <v>3.6900000000000048</v>
      </c>
      <c r="BF224" s="474">
        <v>4622</v>
      </c>
      <c r="BG224" s="476">
        <v>377.5</v>
      </c>
      <c r="BH224" s="480">
        <v>82</v>
      </c>
      <c r="BI224" s="480">
        <v>88.29</v>
      </c>
      <c r="BJ224" s="480">
        <v>65.400000000000006</v>
      </c>
      <c r="BK224" s="473">
        <f t="shared" si="630"/>
        <v>1.8000000000000114</v>
      </c>
      <c r="BL224" s="473">
        <f t="shared" si="631"/>
        <v>0.70000000000000284</v>
      </c>
      <c r="BM224" s="473">
        <f t="shared" si="632"/>
        <v>2.8200000000000074</v>
      </c>
      <c r="BN224" s="473">
        <f t="shared" si="633"/>
        <v>3.6900000000000048</v>
      </c>
      <c r="BO224" s="483">
        <v>1</v>
      </c>
      <c r="BP224" s="293"/>
      <c r="BQ224" s="293"/>
      <c r="BR224" s="293"/>
      <c r="BS224" s="293"/>
      <c r="BT224" s="293"/>
      <c r="BU224" s="293"/>
      <c r="BV224" s="293"/>
      <c r="BW224" s="293"/>
      <c r="BX224" s="293"/>
      <c r="BY224" s="293"/>
      <c r="BZ224" s="293"/>
      <c r="CA224" s="293"/>
      <c r="CB224" s="293">
        <v>1</v>
      </c>
      <c r="CC224" s="293"/>
      <c r="CD224" s="293"/>
      <c r="CE224" s="293"/>
      <c r="CF224" s="293"/>
      <c r="CG224" s="293"/>
      <c r="CH224" s="293"/>
      <c r="CI224" s="293"/>
      <c r="CJ224" s="294" t="s">
        <v>1344</v>
      </c>
      <c r="CK224" s="294"/>
      <c r="CL224" s="294"/>
      <c r="CM224" s="294"/>
      <c r="CN224" s="294"/>
      <c r="CO224" s="295"/>
      <c r="CP224" s="295"/>
      <c r="CQ224" s="295"/>
      <c r="CR224" s="296"/>
      <c r="CS224" s="297"/>
      <c r="CT224" s="297"/>
      <c r="CU224" s="297"/>
      <c r="CV224" s="297"/>
      <c r="CW224" s="297"/>
      <c r="CX224" s="297"/>
      <c r="CY224" s="297"/>
      <c r="CZ224" s="297"/>
      <c r="DA224" s="297"/>
      <c r="DB224" s="295" t="s">
        <v>1778</v>
      </c>
      <c r="DC224" s="295">
        <v>2</v>
      </c>
      <c r="DD224" s="295"/>
      <c r="DE224" s="295"/>
    </row>
    <row r="225" spans="1:109" ht="21" customHeight="1" thickBot="1">
      <c r="A225" s="268">
        <v>223</v>
      </c>
      <c r="B225" s="319" t="s">
        <v>1037</v>
      </c>
      <c r="C225" s="301" t="s">
        <v>1038</v>
      </c>
      <c r="D225" s="352" t="s">
        <v>8</v>
      </c>
      <c r="E225" s="355" t="s">
        <v>79</v>
      </c>
      <c r="F225" s="345"/>
      <c r="G225" s="328"/>
      <c r="H225" s="330">
        <v>70</v>
      </c>
      <c r="I225" s="330">
        <v>23</v>
      </c>
      <c r="J225" s="330">
        <v>27</v>
      </c>
      <c r="K225" s="330">
        <v>36</v>
      </c>
      <c r="L225" s="330">
        <v>52</v>
      </c>
      <c r="M225" s="330">
        <v>59</v>
      </c>
      <c r="N225" s="343">
        <f t="shared" si="643"/>
        <v>267</v>
      </c>
      <c r="O225" s="374">
        <v>4480</v>
      </c>
      <c r="P225" s="375">
        <v>368.5</v>
      </c>
      <c r="Q225" s="376">
        <v>86.34</v>
      </c>
      <c r="R225" s="376">
        <v>84.08</v>
      </c>
      <c r="S225" s="376">
        <v>54.53</v>
      </c>
      <c r="T225" s="376">
        <v>5.23</v>
      </c>
      <c r="U225" s="332">
        <v>16100</v>
      </c>
      <c r="V225" s="342">
        <f>VLOOKUP($U225,计算辅助页面!$Z$5:$AM$26,COLUMN()-20,0)</f>
        <v>26300</v>
      </c>
      <c r="W225" s="342">
        <f>VLOOKUP($U225,计算辅助页面!$Z$5:$AM$26,COLUMN()-20,0)</f>
        <v>42000</v>
      </c>
      <c r="X225" s="343">
        <f>VLOOKUP($U225,计算辅助页面!$Z$5:$AM$26,COLUMN()-20,0)</f>
        <v>63000</v>
      </c>
      <c r="Y225" s="343">
        <f>VLOOKUP($U225,计算辅助页面!$Z$5:$AM$26,COLUMN()-20,0)</f>
        <v>91000</v>
      </c>
      <c r="Z225" s="344">
        <f>VLOOKUP($U225,计算辅助页面!$Z$5:$AM$26,COLUMN()-20,0)</f>
        <v>127500</v>
      </c>
      <c r="AA225" s="343">
        <f>VLOOKUP($U225,计算辅助页面!$Z$5:$AM$26,COLUMN()-20,0)</f>
        <v>178500</v>
      </c>
      <c r="AB225" s="343">
        <f>VLOOKUP($U225,计算辅助页面!$Z$5:$AM$26,COLUMN()-20,0)</f>
        <v>249500</v>
      </c>
      <c r="AC225" s="343">
        <f>VLOOKUP($U225,计算辅助页面!$Z$5:$AM$26,COLUMN()-20,0)</f>
        <v>349500</v>
      </c>
      <c r="AD225" s="343">
        <f>VLOOKUP($U225,计算辅助页面!$Z$5:$AM$26,COLUMN()-20,0)</f>
        <v>489500</v>
      </c>
      <c r="AE225" s="343">
        <f>VLOOKUP($U225,计算辅助页面!$Z$5:$AM$26,COLUMN()-20,0)</f>
        <v>685000</v>
      </c>
      <c r="AF225" s="343">
        <f>VLOOKUP($U225,计算辅助页面!$Z$5:$AM$26,COLUMN()-20,0)</f>
        <v>959000</v>
      </c>
      <c r="AG225" s="343">
        <f>VLOOKUP($U225,计算辅助页面!$Z$5:$AM$26,COLUMN()-20,0)</f>
        <v>1575000</v>
      </c>
      <c r="AH225" s="304">
        <f>VLOOKUP($U225,计算辅助页面!$Z$5:$AM$26,COLUMN()-20,0)</f>
        <v>19407600</v>
      </c>
      <c r="AI225" s="314">
        <v>80000</v>
      </c>
      <c r="AJ225" s="315">
        <f>VLOOKUP(D225&amp;E225,计算辅助页面!$V$5:$Y$18,2,0)</f>
        <v>6</v>
      </c>
      <c r="AK225" s="316">
        <f t="shared" si="744"/>
        <v>160000</v>
      </c>
      <c r="AL225" s="316">
        <f>VLOOKUP(D225&amp;E225,计算辅助页面!$V$5:$Y$18,3,0)</f>
        <v>5</v>
      </c>
      <c r="AM225" s="317">
        <f t="shared" si="745"/>
        <v>480000</v>
      </c>
      <c r="AN225" s="317">
        <f>VLOOKUP(D225&amp;E225,计算辅助页面!$V$5:$Y$18,4,0)</f>
        <v>4</v>
      </c>
      <c r="AO225" s="304">
        <f t="shared" si="746"/>
        <v>12800000</v>
      </c>
      <c r="AP225" s="318">
        <f t="shared" si="747"/>
        <v>32207600</v>
      </c>
      <c r="AQ225" s="288" t="s">
        <v>991</v>
      </c>
      <c r="AR225" s="289" t="str">
        <f t="shared" si="753"/>
        <v>Concept_One</v>
      </c>
      <c r="AS225" s="290" t="s">
        <v>1030</v>
      </c>
      <c r="AT225" s="291" t="s">
        <v>1042</v>
      </c>
      <c r="AU225" s="427" t="s">
        <v>703</v>
      </c>
      <c r="AV225" s="292">
        <v>56</v>
      </c>
      <c r="AW225" s="292">
        <v>383</v>
      </c>
      <c r="AY225" s="292">
        <v>510</v>
      </c>
      <c r="AZ225" s="292" t="s">
        <v>1101</v>
      </c>
      <c r="BA225" s="477">
        <v>157</v>
      </c>
      <c r="BB225" s="476">
        <v>1.6</v>
      </c>
      <c r="BC225" s="472">
        <v>1.06</v>
      </c>
      <c r="BD225" s="472">
        <v>2.94</v>
      </c>
      <c r="BE225" s="472">
        <v>2.5</v>
      </c>
      <c r="BF225" s="474">
        <f>BA225+O225</f>
        <v>4637</v>
      </c>
      <c r="BG225" s="476">
        <f t="shared" ref="BG225" si="909">BB225+P225</f>
        <v>370.1</v>
      </c>
      <c r="BH225" s="480">
        <f t="shared" ref="BH225" si="910">BC225+Q225</f>
        <v>87.4</v>
      </c>
      <c r="BI225" s="480">
        <f t="shared" ref="BI225" si="911">BD225+R225</f>
        <v>87.02</v>
      </c>
      <c r="BJ225" s="480">
        <f t="shared" ref="BJ225" si="912">BE225+S225</f>
        <v>57.03</v>
      </c>
      <c r="BK225" s="473">
        <f t="shared" si="630"/>
        <v>1.6000000000000227</v>
      </c>
      <c r="BL225" s="473">
        <f t="shared" si="631"/>
        <v>1.0600000000000023</v>
      </c>
      <c r="BM225" s="473">
        <f t="shared" si="632"/>
        <v>2.9399999999999977</v>
      </c>
      <c r="BN225" s="473">
        <f t="shared" si="633"/>
        <v>2.5</v>
      </c>
      <c r="BO225" s="483">
        <v>4</v>
      </c>
      <c r="BP225" s="293"/>
      <c r="BQ225" s="293"/>
      <c r="BR225" s="293"/>
      <c r="BS225" s="293"/>
      <c r="BT225" s="293"/>
      <c r="BU225" s="293"/>
      <c r="BV225" s="293"/>
      <c r="BW225" s="293"/>
      <c r="BX225" s="293"/>
      <c r="BY225" s="293"/>
      <c r="BZ225" s="293">
        <v>1</v>
      </c>
      <c r="CA225" s="293"/>
      <c r="CB225" s="293"/>
      <c r="CC225" s="293"/>
      <c r="CD225" s="293"/>
      <c r="CE225" s="293"/>
      <c r="CF225" s="293"/>
      <c r="CG225" s="293"/>
      <c r="CH225" s="293"/>
      <c r="CI225" s="293"/>
      <c r="CJ225" s="294" t="s">
        <v>1042</v>
      </c>
      <c r="CK225" s="294"/>
      <c r="CL225" s="294"/>
      <c r="CM225" s="294"/>
      <c r="CN225" s="294"/>
      <c r="CO225" s="295"/>
      <c r="CP225" s="295"/>
      <c r="CQ225" s="295"/>
      <c r="CR225" s="296"/>
      <c r="CS225" s="297"/>
      <c r="CT225" s="297"/>
      <c r="CU225" s="297"/>
      <c r="CV225" s="297"/>
      <c r="CW225" s="297"/>
      <c r="CX225" s="297"/>
      <c r="CY225" s="297"/>
      <c r="CZ225" s="297"/>
      <c r="DA225" s="297"/>
      <c r="DB225" s="295" t="s">
        <v>1778</v>
      </c>
      <c r="DC225" s="295">
        <v>2</v>
      </c>
      <c r="DD225" s="295"/>
      <c r="DE225" s="295"/>
    </row>
    <row r="226" spans="1:109" ht="21" customHeight="1" thickBot="1">
      <c r="A226" s="299">
        <v>224</v>
      </c>
      <c r="B226" s="319" t="s">
        <v>590</v>
      </c>
      <c r="C226" s="301" t="s">
        <v>788</v>
      </c>
      <c r="D226" s="352" t="s">
        <v>198</v>
      </c>
      <c r="E226" s="353" t="s">
        <v>190</v>
      </c>
      <c r="F226" s="345">
        <f>9-LEN(E226)-LEN(SUBSTITUTE(E226,"★",""))</f>
        <v>3</v>
      </c>
      <c r="G226" s="305" t="s">
        <v>401</v>
      </c>
      <c r="H226" s="330">
        <v>50</v>
      </c>
      <c r="I226" s="330">
        <v>23</v>
      </c>
      <c r="J226" s="330">
        <v>27</v>
      </c>
      <c r="K226" s="330">
        <v>36</v>
      </c>
      <c r="L226" s="330">
        <v>52</v>
      </c>
      <c r="M226" s="330">
        <v>77</v>
      </c>
      <c r="N226" s="343">
        <f t="shared" si="643"/>
        <v>265</v>
      </c>
      <c r="O226" s="374">
        <v>4517</v>
      </c>
      <c r="P226" s="375">
        <v>377.4</v>
      </c>
      <c r="Q226" s="376">
        <v>82.23</v>
      </c>
      <c r="R226" s="376">
        <v>81.760000000000005</v>
      </c>
      <c r="S226" s="376">
        <v>59.55</v>
      </c>
      <c r="T226" s="376">
        <v>5.68</v>
      </c>
      <c r="U226" s="332">
        <v>16100</v>
      </c>
      <c r="V226" s="342">
        <f>VLOOKUP($U226,计算辅助页面!$Z$5:$AM$26,COLUMN()-20,0)</f>
        <v>26300</v>
      </c>
      <c r="W226" s="342">
        <f>VLOOKUP($U226,计算辅助页面!$Z$5:$AM$26,COLUMN()-20,0)</f>
        <v>42000</v>
      </c>
      <c r="X226" s="343">
        <f>VLOOKUP($U226,计算辅助页面!$Z$5:$AM$26,COLUMN()-20,0)</f>
        <v>63000</v>
      </c>
      <c r="Y226" s="343">
        <f>VLOOKUP($U226,计算辅助页面!$Z$5:$AM$26,COLUMN()-20,0)</f>
        <v>91000</v>
      </c>
      <c r="Z226" s="344">
        <f>VLOOKUP($U226,计算辅助页面!$Z$5:$AM$26,COLUMN()-20,0)</f>
        <v>127500</v>
      </c>
      <c r="AA226" s="343">
        <f>VLOOKUP($U226,计算辅助页面!$Z$5:$AM$26,COLUMN()-20,0)</f>
        <v>178500</v>
      </c>
      <c r="AB226" s="343">
        <f>VLOOKUP($U226,计算辅助页面!$Z$5:$AM$26,COLUMN()-20,0)</f>
        <v>249500</v>
      </c>
      <c r="AC226" s="343">
        <f>VLOOKUP($U226,计算辅助页面!$Z$5:$AM$26,COLUMN()-20,0)</f>
        <v>349500</v>
      </c>
      <c r="AD226" s="343">
        <f>VLOOKUP($U226,计算辅助页面!$Z$5:$AM$26,COLUMN()-20,0)</f>
        <v>489500</v>
      </c>
      <c r="AE226" s="343">
        <f>VLOOKUP($U226,计算辅助页面!$Z$5:$AM$26,COLUMN()-20,0)</f>
        <v>685000</v>
      </c>
      <c r="AF226" s="343">
        <f>VLOOKUP($U226,计算辅助页面!$Z$5:$AM$26,COLUMN()-20,0)</f>
        <v>959000</v>
      </c>
      <c r="AG226" s="343">
        <f>VLOOKUP($U226,计算辅助页面!$Z$5:$AM$26,COLUMN()-20,0)</f>
        <v>1575000</v>
      </c>
      <c r="AH226" s="304">
        <f>VLOOKUP($U226,计算辅助页面!$Z$5:$AM$26,COLUMN()-20,0)</f>
        <v>19407600</v>
      </c>
      <c r="AI226" s="314">
        <v>80000</v>
      </c>
      <c r="AJ226" s="315">
        <f>VLOOKUP(D226&amp;E226,计算辅助页面!$V$5:$Y$18,2,0)</f>
        <v>6</v>
      </c>
      <c r="AK226" s="316">
        <f t="shared" si="744"/>
        <v>160000</v>
      </c>
      <c r="AL226" s="316">
        <f>VLOOKUP(D226&amp;E226,计算辅助页面!$V$5:$Y$18,3,0)</f>
        <v>5</v>
      </c>
      <c r="AM226" s="317">
        <f t="shared" si="745"/>
        <v>480000</v>
      </c>
      <c r="AN226" s="317">
        <f>VLOOKUP(D226&amp;E226,计算辅助页面!$V$5:$Y$18,4,0)</f>
        <v>4</v>
      </c>
      <c r="AO226" s="304">
        <f t="shared" si="746"/>
        <v>12800000</v>
      </c>
      <c r="AP226" s="318">
        <f t="shared" si="747"/>
        <v>32207600</v>
      </c>
      <c r="AQ226" s="288" t="s">
        <v>566</v>
      </c>
      <c r="AR226" s="289" t="str">
        <f t="shared" si="753"/>
        <v>Valhalla Concept Car</v>
      </c>
      <c r="AS226" s="290" t="s">
        <v>916</v>
      </c>
      <c r="AT226" s="291" t="s">
        <v>668</v>
      </c>
      <c r="AU226" s="427" t="s">
        <v>703</v>
      </c>
      <c r="AV226" s="292">
        <v>38</v>
      </c>
      <c r="AW226" s="292">
        <v>392</v>
      </c>
      <c r="AY226" s="292">
        <v>525</v>
      </c>
      <c r="AZ226" s="292" t="s">
        <v>1101</v>
      </c>
      <c r="BA226" s="477">
        <v>155</v>
      </c>
      <c r="BB226" s="476">
        <v>2.8</v>
      </c>
      <c r="BC226" s="472">
        <v>0.57999999999999996</v>
      </c>
      <c r="BD226" s="472">
        <v>2.95</v>
      </c>
      <c r="BE226" s="472">
        <v>1.87</v>
      </c>
      <c r="BF226" s="474">
        <f>BA226+O226</f>
        <v>4672</v>
      </c>
      <c r="BG226" s="476">
        <f t="shared" ref="BG226" si="913">BB226+P226</f>
        <v>380.2</v>
      </c>
      <c r="BH226" s="480">
        <f t="shared" ref="BH226" si="914">BC226+Q226</f>
        <v>82.81</v>
      </c>
      <c r="BI226" s="480">
        <f t="shared" ref="BI226" si="915">BD226+R226</f>
        <v>84.710000000000008</v>
      </c>
      <c r="BJ226" s="480">
        <f t="shared" ref="BJ226" si="916">BE226+S226</f>
        <v>61.419999999999995</v>
      </c>
      <c r="BK226" s="473">
        <f t="shared" si="630"/>
        <v>2.8000000000000114</v>
      </c>
      <c r="BL226" s="473">
        <f t="shared" si="631"/>
        <v>0.57999999999999829</v>
      </c>
      <c r="BM226" s="473">
        <f t="shared" si="632"/>
        <v>2.9500000000000028</v>
      </c>
      <c r="BN226" s="473">
        <f t="shared" si="633"/>
        <v>1.8699999999999974</v>
      </c>
      <c r="BO226" s="483">
        <v>10</v>
      </c>
      <c r="BP226" s="293"/>
      <c r="BQ226" s="293"/>
      <c r="BR226" s="293"/>
      <c r="BS226" s="293"/>
      <c r="BT226" s="293"/>
      <c r="BU226" s="293"/>
      <c r="BV226" s="293"/>
      <c r="BW226" s="293"/>
      <c r="BX226" s="293"/>
      <c r="BY226" s="293"/>
      <c r="BZ226" s="293">
        <v>1</v>
      </c>
      <c r="CA226" s="293"/>
      <c r="CB226" s="293"/>
      <c r="CC226" s="293"/>
      <c r="CD226" s="293"/>
      <c r="CE226" s="293"/>
      <c r="CF226" s="293"/>
      <c r="CG226" s="293"/>
      <c r="CH226" s="293"/>
      <c r="CI226" s="293"/>
      <c r="CJ226" s="294" t="s">
        <v>1503</v>
      </c>
      <c r="CK226" s="294"/>
      <c r="CL226" s="294"/>
      <c r="CM226" s="294"/>
      <c r="CN226" s="294"/>
      <c r="CO226" s="295"/>
      <c r="CP226" s="295"/>
      <c r="CQ226" s="295">
        <v>1</v>
      </c>
      <c r="CR226" s="296">
        <v>354</v>
      </c>
      <c r="CS226" s="297">
        <v>77.41</v>
      </c>
      <c r="CT226" s="297">
        <v>57.27</v>
      </c>
      <c r="CU226" s="297">
        <v>43.91</v>
      </c>
      <c r="CV226" s="297">
        <f t="shared" ref="CV226:CY227" si="917">P226-CR226</f>
        <v>23.399999999999977</v>
      </c>
      <c r="CW226" s="297">
        <f t="shared" si="917"/>
        <v>4.8200000000000074</v>
      </c>
      <c r="CX226" s="297">
        <f t="shared" si="917"/>
        <v>24.490000000000002</v>
      </c>
      <c r="CY226" s="297">
        <f t="shared" si="917"/>
        <v>15.64</v>
      </c>
      <c r="CZ226" s="297">
        <f>SUM(CV226:CY226)</f>
        <v>68.349999999999994</v>
      </c>
      <c r="DA226" s="297">
        <f>0.32*(P226-CR226)+1.75*(Q226-CS226)+1.13*(R226-CT226)+1.28*(S226-CU226)</f>
        <v>63.615900000000011</v>
      </c>
      <c r="DB226" s="295" t="s">
        <v>1778</v>
      </c>
      <c r="DC226" s="295">
        <v>1</v>
      </c>
      <c r="DD226" s="295"/>
      <c r="DE226" s="295"/>
    </row>
    <row r="227" spans="1:109" ht="21" customHeight="1">
      <c r="A227" s="268">
        <v>225</v>
      </c>
      <c r="B227" s="319" t="s">
        <v>859</v>
      </c>
      <c r="C227" s="301" t="s">
        <v>860</v>
      </c>
      <c r="D227" s="352" t="s">
        <v>198</v>
      </c>
      <c r="E227" s="353" t="s">
        <v>190</v>
      </c>
      <c r="F227" s="345">
        <f>9-LEN(E227)-LEN(SUBSTITUTE(E227,"★",""))</f>
        <v>3</v>
      </c>
      <c r="G227" s="305" t="s">
        <v>861</v>
      </c>
      <c r="H227" s="330">
        <v>70</v>
      </c>
      <c r="I227" s="330">
        <v>23</v>
      </c>
      <c r="J227" s="330">
        <v>27</v>
      </c>
      <c r="K227" s="330">
        <v>36</v>
      </c>
      <c r="L227" s="330">
        <v>52</v>
      </c>
      <c r="M227" s="330">
        <v>59</v>
      </c>
      <c r="N227" s="343">
        <f t="shared" si="643"/>
        <v>267</v>
      </c>
      <c r="O227" s="374">
        <v>4545</v>
      </c>
      <c r="P227" s="375">
        <v>378.9</v>
      </c>
      <c r="Q227" s="376">
        <v>80.23</v>
      </c>
      <c r="R227" s="376">
        <v>72.17</v>
      </c>
      <c r="S227" s="376">
        <v>71.14</v>
      </c>
      <c r="T227" s="376">
        <v>6.98</v>
      </c>
      <c r="U227" s="332">
        <v>16100</v>
      </c>
      <c r="V227" s="342">
        <f>VLOOKUP($U227,计算辅助页面!$Z$5:$AM$26,COLUMN()-20,0)</f>
        <v>26300</v>
      </c>
      <c r="W227" s="342">
        <f>VLOOKUP($U227,计算辅助页面!$Z$5:$AM$26,COLUMN()-20,0)</f>
        <v>42000</v>
      </c>
      <c r="X227" s="343">
        <f>VLOOKUP($U227,计算辅助页面!$Z$5:$AM$26,COLUMN()-20,0)</f>
        <v>63000</v>
      </c>
      <c r="Y227" s="343">
        <f>VLOOKUP($U227,计算辅助页面!$Z$5:$AM$26,COLUMN()-20,0)</f>
        <v>91000</v>
      </c>
      <c r="Z227" s="344">
        <f>VLOOKUP($U227,计算辅助页面!$Z$5:$AM$26,COLUMN()-20,0)</f>
        <v>127500</v>
      </c>
      <c r="AA227" s="343">
        <f>VLOOKUP($U227,计算辅助页面!$Z$5:$AM$26,COLUMN()-20,0)</f>
        <v>178500</v>
      </c>
      <c r="AB227" s="343">
        <f>VLOOKUP($U227,计算辅助页面!$Z$5:$AM$26,COLUMN()-20,0)</f>
        <v>249500</v>
      </c>
      <c r="AC227" s="343">
        <f>VLOOKUP($U227,计算辅助页面!$Z$5:$AM$26,COLUMN()-20,0)</f>
        <v>349500</v>
      </c>
      <c r="AD227" s="343">
        <f>VLOOKUP($U227,计算辅助页面!$Z$5:$AM$26,COLUMN()-20,0)</f>
        <v>489500</v>
      </c>
      <c r="AE227" s="343">
        <f>VLOOKUP($U227,计算辅助页面!$Z$5:$AM$26,COLUMN()-20,0)</f>
        <v>685000</v>
      </c>
      <c r="AF227" s="343">
        <f>VLOOKUP($U227,计算辅助页面!$Z$5:$AM$26,COLUMN()-20,0)</f>
        <v>959000</v>
      </c>
      <c r="AG227" s="343">
        <f>VLOOKUP($U227,计算辅助页面!$Z$5:$AM$26,COLUMN()-20,0)</f>
        <v>1575000</v>
      </c>
      <c r="AH227" s="304">
        <f>VLOOKUP($U227,计算辅助页面!$Z$5:$AM$26,COLUMN()-20,0)</f>
        <v>19407600</v>
      </c>
      <c r="AI227" s="314">
        <v>80000</v>
      </c>
      <c r="AJ227" s="315">
        <f>VLOOKUP(D227&amp;E227,计算辅助页面!$V$5:$Y$18,2,0)</f>
        <v>6</v>
      </c>
      <c r="AK227" s="316">
        <f t="shared" si="744"/>
        <v>160000</v>
      </c>
      <c r="AL227" s="316">
        <f>VLOOKUP(D227&amp;E227,计算辅助页面!$V$5:$Y$18,3,0)</f>
        <v>5</v>
      </c>
      <c r="AM227" s="317">
        <f t="shared" si="745"/>
        <v>480000</v>
      </c>
      <c r="AN227" s="317">
        <f>VLOOKUP(D227&amp;E227,计算辅助页面!$V$5:$Y$18,4,0)</f>
        <v>4</v>
      </c>
      <c r="AO227" s="304">
        <f t="shared" si="746"/>
        <v>12800000</v>
      </c>
      <c r="AP227" s="318">
        <f t="shared" si="747"/>
        <v>32207600</v>
      </c>
      <c r="AQ227" s="288" t="s">
        <v>862</v>
      </c>
      <c r="AR227" s="289" t="str">
        <f t="shared" si="753"/>
        <v>Imola</v>
      </c>
      <c r="AS227" s="290" t="s">
        <v>866</v>
      </c>
      <c r="AT227" s="291" t="s">
        <v>875</v>
      </c>
      <c r="AU227" s="427" t="s">
        <v>703</v>
      </c>
      <c r="AV227" s="292">
        <v>54</v>
      </c>
      <c r="AW227" s="292">
        <v>394</v>
      </c>
      <c r="AY227" s="292">
        <v>528</v>
      </c>
      <c r="AZ227" s="292" t="s">
        <v>1101</v>
      </c>
      <c r="BA227" s="481">
        <f>BF227-O227</f>
        <v>155</v>
      </c>
      <c r="BB227" s="476">
        <f>BK227</f>
        <v>2.3000000000000114</v>
      </c>
      <c r="BC227" s="472">
        <f t="shared" ref="BC227" si="918">BL227</f>
        <v>0.86999999999999034</v>
      </c>
      <c r="BD227" s="472">
        <f t="shared" ref="BD227" si="919">BM227</f>
        <v>2.9299999999999926</v>
      </c>
      <c r="BE227" s="472">
        <f t="shared" ref="BE227" si="920">BN227</f>
        <v>2.3299999999999983</v>
      </c>
      <c r="BF227" s="474">
        <v>4700</v>
      </c>
      <c r="BG227" s="476">
        <v>381.2</v>
      </c>
      <c r="BH227" s="480">
        <v>81.099999999999994</v>
      </c>
      <c r="BI227" s="480">
        <v>75.099999999999994</v>
      </c>
      <c r="BJ227" s="480">
        <v>73.47</v>
      </c>
      <c r="BK227" s="473">
        <f t="shared" si="630"/>
        <v>2.3000000000000114</v>
      </c>
      <c r="BL227" s="473">
        <f t="shared" si="631"/>
        <v>0.86999999999999034</v>
      </c>
      <c r="BM227" s="473">
        <f t="shared" si="632"/>
        <v>2.9299999999999926</v>
      </c>
      <c r="BN227" s="473">
        <f t="shared" si="633"/>
        <v>2.3299999999999983</v>
      </c>
      <c r="BO227" s="483">
        <v>1</v>
      </c>
      <c r="BP227" s="293"/>
      <c r="BQ227" s="293"/>
      <c r="BR227" s="293"/>
      <c r="BS227" s="293"/>
      <c r="BT227" s="293"/>
      <c r="BU227" s="293"/>
      <c r="BV227" s="293"/>
      <c r="BW227" s="293"/>
      <c r="BX227" s="293"/>
      <c r="BY227" s="293"/>
      <c r="BZ227" s="293">
        <v>1</v>
      </c>
      <c r="CA227" s="293"/>
      <c r="CB227" s="293"/>
      <c r="CC227" s="293"/>
      <c r="CD227" s="293">
        <v>1</v>
      </c>
      <c r="CE227" s="293"/>
      <c r="CF227" s="293"/>
      <c r="CG227" s="293"/>
      <c r="CH227" s="293"/>
      <c r="CI227" s="293"/>
      <c r="CJ227" s="294" t="s">
        <v>1485</v>
      </c>
      <c r="CK227" s="294"/>
      <c r="CL227" s="294"/>
      <c r="CM227" s="294"/>
      <c r="CN227" s="294"/>
      <c r="CO227" s="295"/>
      <c r="CP227" s="295"/>
      <c r="CQ227" s="295">
        <v>1</v>
      </c>
      <c r="CR227" s="296">
        <v>360</v>
      </c>
      <c r="CS227" s="297">
        <v>73</v>
      </c>
      <c r="CT227" s="297">
        <v>47.83</v>
      </c>
      <c r="CU227" s="297">
        <v>51.73</v>
      </c>
      <c r="CV227" s="297">
        <f t="shared" si="917"/>
        <v>18.899999999999977</v>
      </c>
      <c r="CW227" s="297">
        <f t="shared" si="917"/>
        <v>7.230000000000004</v>
      </c>
      <c r="CX227" s="297">
        <f t="shared" si="917"/>
        <v>24.340000000000003</v>
      </c>
      <c r="CY227" s="297">
        <f t="shared" si="917"/>
        <v>19.410000000000004</v>
      </c>
      <c r="CZ227" s="297">
        <f>SUM(CV227:CY227)</f>
        <v>69.88</v>
      </c>
      <c r="DA227" s="297">
        <f>0.32*(P227-CR227)+1.75*(Q227-CS227)+1.13*(R227-CT227)+1.28*(S227-CU227)</f>
        <v>71.049500000000009</v>
      </c>
      <c r="DB227" s="295" t="s">
        <v>1778</v>
      </c>
      <c r="DC227" s="295">
        <v>1</v>
      </c>
      <c r="DD227" s="295"/>
      <c r="DE227" s="295"/>
    </row>
    <row r="228" spans="1:109" ht="21" customHeight="1" thickBot="1">
      <c r="A228" s="299">
        <v>226</v>
      </c>
      <c r="B228" s="319" t="s">
        <v>1388</v>
      </c>
      <c r="C228" s="301" t="s">
        <v>1389</v>
      </c>
      <c r="D228" s="352" t="s">
        <v>198</v>
      </c>
      <c r="E228" s="353" t="s">
        <v>190</v>
      </c>
      <c r="F228" s="387"/>
      <c r="G228" s="335"/>
      <c r="H228" s="330">
        <v>70</v>
      </c>
      <c r="I228" s="330">
        <v>23</v>
      </c>
      <c r="J228" s="330">
        <v>27</v>
      </c>
      <c r="K228" s="330">
        <v>36</v>
      </c>
      <c r="L228" s="330">
        <v>52</v>
      </c>
      <c r="M228" s="330">
        <v>59</v>
      </c>
      <c r="N228" s="343">
        <f t="shared" si="643"/>
        <v>267</v>
      </c>
      <c r="O228" s="374">
        <v>4548</v>
      </c>
      <c r="P228" s="375">
        <v>382</v>
      </c>
      <c r="Q228" s="376">
        <v>87.72</v>
      </c>
      <c r="R228" s="376">
        <v>53.75</v>
      </c>
      <c r="S228" s="376">
        <v>60.72</v>
      </c>
      <c r="T228" s="376"/>
      <c r="U228" s="332">
        <v>16100</v>
      </c>
      <c r="V228" s="342">
        <f>VLOOKUP($U228,计算辅助页面!$Z$5:$AM$26,COLUMN()-20,0)</f>
        <v>26300</v>
      </c>
      <c r="W228" s="342">
        <f>VLOOKUP($U228,计算辅助页面!$Z$5:$AM$26,COLUMN()-20,0)</f>
        <v>42000</v>
      </c>
      <c r="X228" s="343">
        <f>VLOOKUP($U228,计算辅助页面!$Z$5:$AM$26,COLUMN()-20,0)</f>
        <v>63000</v>
      </c>
      <c r="Y228" s="343">
        <f>VLOOKUP($U228,计算辅助页面!$Z$5:$AM$26,COLUMN()-20,0)</f>
        <v>91000</v>
      </c>
      <c r="Z228" s="344">
        <f>VLOOKUP($U228,计算辅助页面!$Z$5:$AM$26,COLUMN()-20,0)</f>
        <v>127500</v>
      </c>
      <c r="AA228" s="343">
        <f>VLOOKUP($U228,计算辅助页面!$Z$5:$AM$26,COLUMN()-20,0)</f>
        <v>178500</v>
      </c>
      <c r="AB228" s="343">
        <f>VLOOKUP($U228,计算辅助页面!$Z$5:$AM$26,COLUMN()-20,0)</f>
        <v>249500</v>
      </c>
      <c r="AC228" s="343">
        <f>VLOOKUP($U228,计算辅助页面!$Z$5:$AM$26,COLUMN()-20,0)</f>
        <v>349500</v>
      </c>
      <c r="AD228" s="343">
        <f>VLOOKUP($U228,计算辅助页面!$Z$5:$AM$26,COLUMN()-20,0)</f>
        <v>489500</v>
      </c>
      <c r="AE228" s="343">
        <f>VLOOKUP($U228,计算辅助页面!$Z$5:$AM$26,COLUMN()-20,0)</f>
        <v>685000</v>
      </c>
      <c r="AF228" s="343">
        <f>VLOOKUP($U228,计算辅助页面!$Z$5:$AM$26,COLUMN()-20,0)</f>
        <v>959000</v>
      </c>
      <c r="AG228" s="343">
        <f>VLOOKUP($U228,计算辅助页面!$Z$5:$AM$26,COLUMN()-20,0)</f>
        <v>1575000</v>
      </c>
      <c r="AH228" s="304">
        <f>VLOOKUP($U228,计算辅助页面!$Z$5:$AM$26,COLUMN()-20,0)</f>
        <v>19407600</v>
      </c>
      <c r="AI228" s="314">
        <v>80000</v>
      </c>
      <c r="AJ228" s="315">
        <f>VLOOKUP(D228&amp;E228,计算辅助页面!$V$5:$Y$18,2,0)</f>
        <v>6</v>
      </c>
      <c r="AK228" s="316">
        <f t="shared" si="744"/>
        <v>160000</v>
      </c>
      <c r="AL228" s="316">
        <f>VLOOKUP(D228&amp;E228,计算辅助页面!$V$5:$Y$18,3,0)</f>
        <v>5</v>
      </c>
      <c r="AM228" s="317">
        <f t="shared" si="745"/>
        <v>480000</v>
      </c>
      <c r="AN228" s="317">
        <f>VLOOKUP(D228&amp;E228,计算辅助页面!$V$5:$Y$18,4,0)</f>
        <v>4</v>
      </c>
      <c r="AO228" s="304">
        <f t="shared" si="746"/>
        <v>12800000</v>
      </c>
      <c r="AP228" s="318">
        <f t="shared" si="747"/>
        <v>32207600</v>
      </c>
      <c r="AQ228" s="288" t="s">
        <v>1390</v>
      </c>
      <c r="AR228" s="289" t="str">
        <f t="shared" si="753"/>
        <v>Team Fordzilla P1</v>
      </c>
      <c r="AS228" s="290" t="s">
        <v>1375</v>
      </c>
      <c r="AT228" s="291" t="s">
        <v>1391</v>
      </c>
      <c r="AU228" s="427" t="s">
        <v>703</v>
      </c>
      <c r="AW228" s="292">
        <v>397</v>
      </c>
      <c r="AY228" s="292">
        <v>533</v>
      </c>
      <c r="AZ228" s="292" t="s">
        <v>1621</v>
      </c>
      <c r="BA228" s="477">
        <v>155</v>
      </c>
      <c r="BB228" s="476">
        <v>2.9</v>
      </c>
      <c r="BC228" s="472">
        <v>0.57999999999999996</v>
      </c>
      <c r="BD228" s="472">
        <v>1.4</v>
      </c>
      <c r="BE228" s="472">
        <v>2.35</v>
      </c>
      <c r="BF228" s="474">
        <f>BA228+O228</f>
        <v>4703</v>
      </c>
      <c r="BG228" s="476">
        <f t="shared" ref="BG228" si="921">BB228+P228</f>
        <v>384.9</v>
      </c>
      <c r="BH228" s="480">
        <f t="shared" ref="BH228" si="922">BC228+Q228</f>
        <v>88.3</v>
      </c>
      <c r="BI228" s="480">
        <f t="shared" ref="BI228" si="923">BD228+R228</f>
        <v>55.15</v>
      </c>
      <c r="BJ228" s="480">
        <f t="shared" ref="BJ228" si="924">BE228+S228</f>
        <v>63.07</v>
      </c>
      <c r="BK228" s="473">
        <f t="shared" si="630"/>
        <v>2.8999999999999773</v>
      </c>
      <c r="BL228" s="473">
        <f t="shared" si="631"/>
        <v>0.57999999999999829</v>
      </c>
      <c r="BM228" s="473">
        <f t="shared" si="632"/>
        <v>1.3999999999999986</v>
      </c>
      <c r="BN228" s="473">
        <f t="shared" si="633"/>
        <v>2.3500000000000014</v>
      </c>
      <c r="BO228" s="483">
        <v>11</v>
      </c>
      <c r="BP228" s="293"/>
      <c r="BQ228" s="293"/>
      <c r="BR228" s="293"/>
      <c r="BS228" s="293"/>
      <c r="BT228" s="293"/>
      <c r="BU228" s="293"/>
      <c r="BV228" s="293"/>
      <c r="BW228" s="293"/>
      <c r="BX228" s="293"/>
      <c r="BY228" s="293"/>
      <c r="BZ228" s="293">
        <v>1</v>
      </c>
      <c r="CA228" s="293"/>
      <c r="CB228" s="293"/>
      <c r="CC228" s="293"/>
      <c r="CD228" s="293"/>
      <c r="CE228" s="293"/>
      <c r="CF228" s="293"/>
      <c r="CG228" s="293"/>
      <c r="CH228" s="293"/>
      <c r="CI228" s="293"/>
      <c r="CJ228" s="294" t="s">
        <v>1703</v>
      </c>
      <c r="CK228" s="294"/>
      <c r="CL228" s="294"/>
      <c r="CM228" s="294"/>
      <c r="CN228" s="294"/>
      <c r="CO228" s="295"/>
      <c r="CP228" s="295"/>
      <c r="CQ228" s="295"/>
      <c r="CR228" s="296"/>
      <c r="CS228" s="297"/>
      <c r="CT228" s="297"/>
      <c r="CU228" s="297"/>
      <c r="CV228" s="297"/>
      <c r="CW228" s="297"/>
      <c r="CX228" s="297"/>
      <c r="CY228" s="297"/>
      <c r="CZ228" s="297"/>
      <c r="DA228" s="297"/>
      <c r="DB228" s="295" t="s">
        <v>1778</v>
      </c>
      <c r="DC228" s="295">
        <v>1</v>
      </c>
      <c r="DD228" s="295"/>
      <c r="DE228" s="295"/>
    </row>
    <row r="229" spans="1:109" ht="21" customHeight="1" thickBot="1">
      <c r="A229" s="268">
        <v>227</v>
      </c>
      <c r="B229" s="319" t="s">
        <v>1504</v>
      </c>
      <c r="C229" s="301" t="s">
        <v>1275</v>
      </c>
      <c r="D229" s="352" t="s">
        <v>198</v>
      </c>
      <c r="E229" s="353" t="s">
        <v>190</v>
      </c>
      <c r="F229" s="387"/>
      <c r="G229" s="335"/>
      <c r="H229" s="358" t="s">
        <v>407</v>
      </c>
      <c r="I229" s="358">
        <v>30</v>
      </c>
      <c r="J229" s="358">
        <v>40</v>
      </c>
      <c r="K229" s="358">
        <v>50</v>
      </c>
      <c r="L229" s="358">
        <v>65</v>
      </c>
      <c r="M229" s="358">
        <v>80</v>
      </c>
      <c r="N229" s="307">
        <f t="shared" si="643"/>
        <v>265</v>
      </c>
      <c r="O229" s="374">
        <v>4551</v>
      </c>
      <c r="P229" s="375">
        <v>412.3</v>
      </c>
      <c r="Q229" s="376">
        <v>69.239999999999995</v>
      </c>
      <c r="R229" s="376">
        <v>59.33</v>
      </c>
      <c r="S229" s="376">
        <v>84.95</v>
      </c>
      <c r="T229" s="376">
        <v>8.4700000000000006</v>
      </c>
      <c r="U229" s="332">
        <v>16100</v>
      </c>
      <c r="V229" s="342">
        <f>VLOOKUP($U229,计算辅助页面!$Z$5:$AM$26,COLUMN()-20,0)</f>
        <v>26300</v>
      </c>
      <c r="W229" s="342">
        <f>VLOOKUP($U229,计算辅助页面!$Z$5:$AM$26,COLUMN()-20,0)</f>
        <v>42000</v>
      </c>
      <c r="X229" s="343">
        <f>VLOOKUP($U229,计算辅助页面!$Z$5:$AM$26,COLUMN()-20,0)</f>
        <v>63000</v>
      </c>
      <c r="Y229" s="343">
        <f>VLOOKUP($U229,计算辅助页面!$Z$5:$AM$26,COLUMN()-20,0)</f>
        <v>91000</v>
      </c>
      <c r="Z229" s="344">
        <f>VLOOKUP($U229,计算辅助页面!$Z$5:$AM$26,COLUMN()-20,0)</f>
        <v>127500</v>
      </c>
      <c r="AA229" s="343">
        <f>VLOOKUP($U229,计算辅助页面!$Z$5:$AM$26,COLUMN()-20,0)</f>
        <v>178500</v>
      </c>
      <c r="AB229" s="343">
        <f>VLOOKUP($U229,计算辅助页面!$Z$5:$AM$26,COLUMN()-20,0)</f>
        <v>249500</v>
      </c>
      <c r="AC229" s="343">
        <f>VLOOKUP($U229,计算辅助页面!$Z$5:$AM$26,COLUMN()-20,0)</f>
        <v>349500</v>
      </c>
      <c r="AD229" s="343">
        <f>VLOOKUP($U229,计算辅助页面!$Z$5:$AM$26,COLUMN()-20,0)</f>
        <v>489500</v>
      </c>
      <c r="AE229" s="343">
        <f>VLOOKUP($U229,计算辅助页面!$Z$5:$AM$26,COLUMN()-20,0)</f>
        <v>685000</v>
      </c>
      <c r="AF229" s="343">
        <f>VLOOKUP($U229,计算辅助页面!$Z$5:$AM$26,COLUMN()-20,0)</f>
        <v>959000</v>
      </c>
      <c r="AG229" s="343">
        <f>VLOOKUP($U229,计算辅助页面!$Z$5:$AM$26,COLUMN()-20,0)</f>
        <v>1575000</v>
      </c>
      <c r="AH229" s="304">
        <f>VLOOKUP($U229,计算辅助页面!$Z$5:$AM$26,COLUMN()-20,0)</f>
        <v>19407600</v>
      </c>
      <c r="AI229" s="314">
        <v>80000</v>
      </c>
      <c r="AJ229" s="315">
        <f>VLOOKUP(D229&amp;E229,计算辅助页面!$V$5:$Y$18,2,0)</f>
        <v>6</v>
      </c>
      <c r="AK229" s="316">
        <f t="shared" si="744"/>
        <v>160000</v>
      </c>
      <c r="AL229" s="316">
        <f>VLOOKUP(D229&amp;E229,计算辅助页面!$V$5:$Y$18,3,0)</f>
        <v>5</v>
      </c>
      <c r="AM229" s="317">
        <f t="shared" si="745"/>
        <v>480000</v>
      </c>
      <c r="AN229" s="317">
        <f>VLOOKUP(D229&amp;E229,计算辅助页面!$V$5:$Y$18,4,0)</f>
        <v>4</v>
      </c>
      <c r="AO229" s="304">
        <f t="shared" si="746"/>
        <v>12800000</v>
      </c>
      <c r="AP229" s="318">
        <f t="shared" si="747"/>
        <v>32207600</v>
      </c>
      <c r="AQ229" s="288" t="s">
        <v>592</v>
      </c>
      <c r="AR229" s="289" t="str">
        <f t="shared" si="753"/>
        <v>XJR-9🔑</v>
      </c>
      <c r="AS229" s="290" t="s">
        <v>1263</v>
      </c>
      <c r="AT229" s="291" t="s">
        <v>1276</v>
      </c>
      <c r="AU229" s="427" t="s">
        <v>703</v>
      </c>
      <c r="AW229" s="292">
        <v>432</v>
      </c>
      <c r="AY229" s="292">
        <v>563</v>
      </c>
      <c r="AZ229" s="292" t="s">
        <v>1282</v>
      </c>
      <c r="BA229" s="481">
        <f>BF229-O229</f>
        <v>155</v>
      </c>
      <c r="BB229" s="476">
        <f>BK229</f>
        <v>2.1999999999999886</v>
      </c>
      <c r="BC229" s="472">
        <f t="shared" ref="BC229" si="925">BL229</f>
        <v>1.0600000000000023</v>
      </c>
      <c r="BD229" s="472">
        <f t="shared" ref="BD229" si="926">BM229</f>
        <v>0.69000000000000483</v>
      </c>
      <c r="BE229" s="472">
        <f t="shared" ref="BE229" si="927">BN229</f>
        <v>2.5</v>
      </c>
      <c r="BF229" s="474">
        <v>4706</v>
      </c>
      <c r="BG229" s="476">
        <v>414.5</v>
      </c>
      <c r="BH229" s="480">
        <v>70.3</v>
      </c>
      <c r="BI229" s="480">
        <v>60.02</v>
      </c>
      <c r="BJ229" s="480">
        <v>87.45</v>
      </c>
      <c r="BK229" s="473">
        <f t="shared" si="630"/>
        <v>2.1999999999999886</v>
      </c>
      <c r="BL229" s="473">
        <f t="shared" si="631"/>
        <v>1.0600000000000023</v>
      </c>
      <c r="BM229" s="473">
        <f t="shared" si="632"/>
        <v>0.69000000000000483</v>
      </c>
      <c r="BN229" s="473">
        <f t="shared" si="633"/>
        <v>2.5</v>
      </c>
      <c r="BO229" s="483">
        <v>6</v>
      </c>
      <c r="BP229" s="293"/>
      <c r="BQ229" s="293"/>
      <c r="BR229" s="293"/>
      <c r="BS229" s="293"/>
      <c r="BT229" s="293"/>
      <c r="BU229" s="293"/>
      <c r="BV229" s="293"/>
      <c r="BW229" s="293"/>
      <c r="BX229" s="293"/>
      <c r="BY229" s="293"/>
      <c r="BZ229" s="293">
        <v>1</v>
      </c>
      <c r="CA229" s="293"/>
      <c r="CB229" s="293"/>
      <c r="CC229" s="293">
        <v>1</v>
      </c>
      <c r="CD229" s="293"/>
      <c r="CE229" s="293"/>
      <c r="CF229" s="293"/>
      <c r="CG229" s="293"/>
      <c r="CH229" s="293"/>
      <c r="CI229" s="293"/>
      <c r="CJ229" s="294" t="s">
        <v>1289</v>
      </c>
      <c r="CK229" s="294"/>
      <c r="CL229" s="294"/>
      <c r="CM229" s="294"/>
      <c r="CN229" s="294"/>
      <c r="CO229" s="295"/>
      <c r="CP229" s="295"/>
      <c r="CQ229" s="295"/>
      <c r="CR229" s="296"/>
      <c r="CS229" s="297"/>
      <c r="CT229" s="297"/>
      <c r="CU229" s="297"/>
      <c r="CV229" s="297"/>
      <c r="CW229" s="297"/>
      <c r="CX229" s="297"/>
      <c r="CY229" s="297"/>
      <c r="CZ229" s="297"/>
      <c r="DA229" s="297"/>
      <c r="DB229" s="295"/>
      <c r="DC229" s="295"/>
      <c r="DD229" s="295"/>
      <c r="DE229" s="295"/>
    </row>
    <row r="230" spans="1:109" ht="21" customHeight="1" thickBot="1">
      <c r="A230" s="299">
        <v>228</v>
      </c>
      <c r="B230" s="319" t="s">
        <v>1711</v>
      </c>
      <c r="C230" s="301" t="s">
        <v>1144</v>
      </c>
      <c r="D230" s="352" t="s">
        <v>198</v>
      </c>
      <c r="E230" s="353" t="s">
        <v>190</v>
      </c>
      <c r="F230" s="387"/>
      <c r="G230" s="335"/>
      <c r="H230" s="358" t="s">
        <v>407</v>
      </c>
      <c r="I230" s="358">
        <v>30</v>
      </c>
      <c r="J230" s="358">
        <v>40</v>
      </c>
      <c r="K230" s="358">
        <v>50</v>
      </c>
      <c r="L230" s="358">
        <v>65</v>
      </c>
      <c r="M230" s="358">
        <v>80</v>
      </c>
      <c r="N230" s="307">
        <f t="shared" si="643"/>
        <v>265</v>
      </c>
      <c r="O230" s="374">
        <v>4559</v>
      </c>
      <c r="P230" s="375">
        <v>373.4</v>
      </c>
      <c r="Q230" s="376">
        <v>81.23</v>
      </c>
      <c r="R230" s="376">
        <v>85.96</v>
      </c>
      <c r="S230" s="376">
        <v>72.400000000000006</v>
      </c>
      <c r="T230" s="376">
        <v>7.26</v>
      </c>
      <c r="U230" s="332">
        <v>16100</v>
      </c>
      <c r="V230" s="342">
        <f>VLOOKUP($U230,计算辅助页面!$Z$5:$AM$26,COLUMN()-20,0)</f>
        <v>26300</v>
      </c>
      <c r="W230" s="342">
        <f>VLOOKUP($U230,计算辅助页面!$Z$5:$AM$26,COLUMN()-20,0)</f>
        <v>42000</v>
      </c>
      <c r="X230" s="343">
        <f>VLOOKUP($U230,计算辅助页面!$Z$5:$AM$26,COLUMN()-20,0)</f>
        <v>63000</v>
      </c>
      <c r="Y230" s="343">
        <f>VLOOKUP($U230,计算辅助页面!$Z$5:$AM$26,COLUMN()-20,0)</f>
        <v>91000</v>
      </c>
      <c r="Z230" s="344">
        <f>VLOOKUP($U230,计算辅助页面!$Z$5:$AM$26,COLUMN()-20,0)</f>
        <v>127500</v>
      </c>
      <c r="AA230" s="343">
        <f>VLOOKUP($U230,计算辅助页面!$Z$5:$AM$26,COLUMN()-20,0)</f>
        <v>178500</v>
      </c>
      <c r="AB230" s="343">
        <f>VLOOKUP($U230,计算辅助页面!$Z$5:$AM$26,COLUMN()-20,0)</f>
        <v>249500</v>
      </c>
      <c r="AC230" s="343">
        <f>VLOOKUP($U230,计算辅助页面!$Z$5:$AM$26,COLUMN()-20,0)</f>
        <v>349500</v>
      </c>
      <c r="AD230" s="343">
        <f>VLOOKUP($U230,计算辅助页面!$Z$5:$AM$26,COLUMN()-20,0)</f>
        <v>489500</v>
      </c>
      <c r="AE230" s="343">
        <f>VLOOKUP($U230,计算辅助页面!$Z$5:$AM$26,COLUMN()-20,0)</f>
        <v>685000</v>
      </c>
      <c r="AF230" s="343">
        <f>VLOOKUP($U230,计算辅助页面!$Z$5:$AM$26,COLUMN()-20,0)</f>
        <v>959000</v>
      </c>
      <c r="AG230" s="343">
        <f>VLOOKUP($U230,计算辅助页面!$Z$5:$AM$26,COLUMN()-20,0)</f>
        <v>1575000</v>
      </c>
      <c r="AH230" s="304">
        <f>VLOOKUP($U230,计算辅助页面!$Z$5:$AM$26,COLUMN()-20,0)</f>
        <v>19407600</v>
      </c>
      <c r="AI230" s="314">
        <v>80000</v>
      </c>
      <c r="AJ230" s="315">
        <f>VLOOKUP(D230&amp;E230,计算辅助页面!$V$5:$Y$18,2,0)</f>
        <v>6</v>
      </c>
      <c r="AK230" s="316">
        <f t="shared" ref="AK230:AK270" si="928">IF(AI230,2*AI230,"")</f>
        <v>160000</v>
      </c>
      <c r="AL230" s="316">
        <f>VLOOKUP(D230&amp;E230,计算辅助页面!$V$5:$Y$18,3,0)</f>
        <v>5</v>
      </c>
      <c r="AM230" s="317">
        <f t="shared" ref="AM230:AM270" si="929">IF(AN230="×",AN230,IF(AI230,6*AI230,""))</f>
        <v>480000</v>
      </c>
      <c r="AN230" s="317">
        <f>VLOOKUP(D230&amp;E230,计算辅助页面!$V$5:$Y$18,4,0)</f>
        <v>4</v>
      </c>
      <c r="AO230" s="304">
        <f t="shared" ref="AO230:AO270" si="930">IF(AI230,IF(AN230="×",4*(AI230*AJ230+AK230*AL230),4*(AI230*AJ230+AK230*AL230+AM230*AN230)),"")</f>
        <v>12800000</v>
      </c>
      <c r="AP230" s="318">
        <f t="shared" si="747"/>
        <v>32207600</v>
      </c>
      <c r="AQ230" s="288" t="s">
        <v>565</v>
      </c>
      <c r="AR230" s="289" t="str">
        <f t="shared" si="753"/>
        <v>Countach LPI 800-4🔑</v>
      </c>
      <c r="AS230" s="290" t="s">
        <v>1131</v>
      </c>
      <c r="AT230" s="291" t="s">
        <v>1145</v>
      </c>
      <c r="AU230" s="427" t="s">
        <v>703</v>
      </c>
      <c r="AW230" s="292">
        <v>388</v>
      </c>
      <c r="AY230" s="292">
        <v>518</v>
      </c>
      <c r="AZ230" s="292" t="s">
        <v>1101</v>
      </c>
      <c r="BA230" s="477">
        <v>155</v>
      </c>
      <c r="BB230" s="476">
        <v>2.2000000000000002</v>
      </c>
      <c r="BC230" s="472">
        <v>0.77</v>
      </c>
      <c r="BD230" s="472">
        <v>3.62</v>
      </c>
      <c r="BE230" s="472">
        <v>2.4300000000000002</v>
      </c>
      <c r="BF230" s="474">
        <f>BA230+O230</f>
        <v>4714</v>
      </c>
      <c r="BG230" s="476">
        <f t="shared" ref="BG230" si="931">BB230+P230</f>
        <v>375.59999999999997</v>
      </c>
      <c r="BH230" s="480">
        <f t="shared" ref="BH230" si="932">BC230+Q230</f>
        <v>82</v>
      </c>
      <c r="BI230" s="480">
        <f t="shared" ref="BI230" si="933">BD230+R230</f>
        <v>89.58</v>
      </c>
      <c r="BJ230" s="480">
        <f t="shared" ref="BJ230" si="934">BE230+S230</f>
        <v>74.830000000000013</v>
      </c>
      <c r="BK230" s="473">
        <f t="shared" si="630"/>
        <v>2.1999999999999886</v>
      </c>
      <c r="BL230" s="473">
        <f t="shared" si="631"/>
        <v>0.76999999999999602</v>
      </c>
      <c r="BM230" s="473">
        <f t="shared" si="632"/>
        <v>3.6200000000000045</v>
      </c>
      <c r="BN230" s="473">
        <f t="shared" si="633"/>
        <v>2.4300000000000068</v>
      </c>
      <c r="BO230" s="483">
        <v>7</v>
      </c>
      <c r="BP230" s="293"/>
      <c r="BQ230" s="293"/>
      <c r="BR230" s="293"/>
      <c r="BS230" s="293"/>
      <c r="BT230" s="293"/>
      <c r="BU230" s="293"/>
      <c r="BV230" s="293"/>
      <c r="BW230" s="293"/>
      <c r="BX230" s="293"/>
      <c r="BY230" s="293"/>
      <c r="BZ230" s="293">
        <v>1</v>
      </c>
      <c r="CA230" s="293"/>
      <c r="CB230" s="293"/>
      <c r="CC230" s="293">
        <v>1</v>
      </c>
      <c r="CD230" s="293">
        <v>1</v>
      </c>
      <c r="CE230" s="293"/>
      <c r="CF230" s="293"/>
      <c r="CG230" s="293"/>
      <c r="CH230" s="293"/>
      <c r="CI230" s="293"/>
      <c r="CJ230" s="294" t="s">
        <v>1147</v>
      </c>
      <c r="CK230" s="294"/>
      <c r="CL230" s="294"/>
      <c r="CM230" s="294"/>
      <c r="CN230" s="294"/>
      <c r="CO230" s="295"/>
      <c r="CP230" s="295"/>
      <c r="CQ230" s="295"/>
      <c r="CR230" s="296"/>
      <c r="CS230" s="297"/>
      <c r="CT230" s="297"/>
      <c r="CU230" s="297"/>
      <c r="CV230" s="297"/>
      <c r="CW230" s="297"/>
      <c r="CX230" s="297"/>
      <c r="CY230" s="297"/>
      <c r="CZ230" s="297"/>
      <c r="DA230" s="297"/>
      <c r="DB230" s="295" t="s">
        <v>1778</v>
      </c>
      <c r="DC230" s="295">
        <v>1</v>
      </c>
      <c r="DD230" s="295"/>
      <c r="DE230" s="295"/>
    </row>
    <row r="231" spans="1:109" ht="21" customHeight="1">
      <c r="A231" s="268">
        <v>229</v>
      </c>
      <c r="B231" s="319" t="s">
        <v>1999</v>
      </c>
      <c r="C231" s="301" t="s">
        <v>1897</v>
      </c>
      <c r="D231" s="352" t="s">
        <v>198</v>
      </c>
      <c r="E231" s="353" t="s">
        <v>190</v>
      </c>
      <c r="F231" s="387"/>
      <c r="G231" s="335"/>
      <c r="H231" s="330">
        <v>70</v>
      </c>
      <c r="I231" s="330">
        <v>23</v>
      </c>
      <c r="J231" s="330">
        <v>27</v>
      </c>
      <c r="K231" s="330">
        <v>36</v>
      </c>
      <c r="L231" s="330">
        <v>52</v>
      </c>
      <c r="M231" s="330">
        <v>59</v>
      </c>
      <c r="N231" s="343">
        <f t="shared" ref="N231" si="935">IF(COUNTBLANK(H231:M231),"",SUM(H231:M231))</f>
        <v>267</v>
      </c>
      <c r="O231" s="374">
        <v>4565</v>
      </c>
      <c r="P231" s="375">
        <v>379.2</v>
      </c>
      <c r="Q231" s="376">
        <v>88.43</v>
      </c>
      <c r="R231" s="376">
        <v>50.26</v>
      </c>
      <c r="S231" s="376">
        <v>55.59</v>
      </c>
      <c r="T231" s="376"/>
      <c r="U231" s="332">
        <v>16100</v>
      </c>
      <c r="V231" s="342">
        <f>VLOOKUP($U231,计算辅助页面!$Z$5:$AM$26,COLUMN()-20,0)</f>
        <v>26300</v>
      </c>
      <c r="W231" s="342">
        <f>VLOOKUP($U231,计算辅助页面!$Z$5:$AM$26,COLUMN()-20,0)</f>
        <v>42000</v>
      </c>
      <c r="X231" s="343">
        <f>VLOOKUP($U231,计算辅助页面!$Z$5:$AM$26,COLUMN()-20,0)</f>
        <v>63000</v>
      </c>
      <c r="Y231" s="343">
        <f>VLOOKUP($U231,计算辅助页面!$Z$5:$AM$26,COLUMN()-20,0)</f>
        <v>91000</v>
      </c>
      <c r="Z231" s="344">
        <f>VLOOKUP($U231,计算辅助页面!$Z$5:$AM$26,COLUMN()-20,0)</f>
        <v>127500</v>
      </c>
      <c r="AA231" s="343">
        <f>VLOOKUP($U231,计算辅助页面!$Z$5:$AM$26,COLUMN()-20,0)</f>
        <v>178500</v>
      </c>
      <c r="AB231" s="343">
        <f>VLOOKUP($U231,计算辅助页面!$Z$5:$AM$26,COLUMN()-20,0)</f>
        <v>249500</v>
      </c>
      <c r="AC231" s="343">
        <f>VLOOKUP($U231,计算辅助页面!$Z$5:$AM$26,COLUMN()-20,0)</f>
        <v>349500</v>
      </c>
      <c r="AD231" s="343">
        <f>VLOOKUP($U231,计算辅助页面!$Z$5:$AM$26,COLUMN()-20,0)</f>
        <v>489500</v>
      </c>
      <c r="AE231" s="343">
        <f>VLOOKUP($U231,计算辅助页面!$Z$5:$AM$26,COLUMN()-20,0)</f>
        <v>685000</v>
      </c>
      <c r="AF231" s="343">
        <f>VLOOKUP($U231,计算辅助页面!$Z$5:$AM$26,COLUMN()-20,0)</f>
        <v>959000</v>
      </c>
      <c r="AG231" s="343">
        <f>VLOOKUP($U231,计算辅助页面!$Z$5:$AM$26,COLUMN()-20,0)</f>
        <v>1575000</v>
      </c>
      <c r="AH231" s="304">
        <f>VLOOKUP($U231,计算辅助页面!$Z$5:$AM$26,COLUMN()-20,0)</f>
        <v>19407600</v>
      </c>
      <c r="AI231" s="314">
        <v>80000</v>
      </c>
      <c r="AJ231" s="315">
        <f>VLOOKUP(D231&amp;E231,计算辅助页面!$V$5:$Y$18,2,0)</f>
        <v>6</v>
      </c>
      <c r="AK231" s="316">
        <f t="shared" si="928"/>
        <v>160000</v>
      </c>
      <c r="AL231" s="316">
        <f>VLOOKUP(D231&amp;E231,计算辅助页面!$V$5:$Y$18,3,0)</f>
        <v>5</v>
      </c>
      <c r="AM231" s="317">
        <f t="shared" si="929"/>
        <v>480000</v>
      </c>
      <c r="AN231" s="317">
        <f>VLOOKUP(D231&amp;E231,计算辅助页面!$V$5:$Y$18,4,0)</f>
        <v>4</v>
      </c>
      <c r="AO231" s="304">
        <f t="shared" si="930"/>
        <v>12800000</v>
      </c>
      <c r="AP231" s="318">
        <f t="shared" si="747"/>
        <v>32207600</v>
      </c>
      <c r="AQ231" s="288" t="s">
        <v>1898</v>
      </c>
      <c r="AR231" s="289" t="str">
        <f t="shared" si="753"/>
        <v>Electrified Sport Concept</v>
      </c>
      <c r="AS231" s="290" t="s">
        <v>1884</v>
      </c>
      <c r="AT231" s="291" t="s">
        <v>1899</v>
      </c>
      <c r="AU231" s="427" t="s">
        <v>703</v>
      </c>
      <c r="AZ231" s="292" t="s">
        <v>1918</v>
      </c>
      <c r="BA231" s="481">
        <f>BF231-O231</f>
        <v>156</v>
      </c>
      <c r="BB231" s="476">
        <f>BK231</f>
        <v>2</v>
      </c>
      <c r="BC231" s="472">
        <f t="shared" ref="BC231" si="936">BL231</f>
        <v>0.76999999999999602</v>
      </c>
      <c r="BD231" s="472">
        <f t="shared" ref="BD231" si="937">BM231</f>
        <v>2.0500000000000043</v>
      </c>
      <c r="BE231" s="472">
        <f t="shared" ref="BE231" si="938">BN231</f>
        <v>2.6899999999999977</v>
      </c>
      <c r="BF231" s="474">
        <v>4721</v>
      </c>
      <c r="BG231" s="476">
        <v>381.2</v>
      </c>
      <c r="BH231" s="480">
        <v>89.2</v>
      </c>
      <c r="BI231" s="480">
        <v>52.31</v>
      </c>
      <c r="BJ231" s="480">
        <v>58.28</v>
      </c>
      <c r="BK231" s="473">
        <f t="shared" ref="BK231" si="939">IF(BG231="", "", BG231-P231)</f>
        <v>2</v>
      </c>
      <c r="BL231" s="473">
        <f t="shared" ref="BL231" si="940">IF(BH231="", "", BH231-Q231)</f>
        <v>0.76999999999999602</v>
      </c>
      <c r="BM231" s="473">
        <f t="shared" ref="BM231" si="941">IF(BI231="", "", BI231-R231)</f>
        <v>2.0500000000000043</v>
      </c>
      <c r="BN231" s="473">
        <f t="shared" ref="BN231" si="942">IF(BJ231="", "", BJ231-S231)</f>
        <v>2.6899999999999977</v>
      </c>
      <c r="BO231" s="483">
        <v>16</v>
      </c>
      <c r="BP231" s="293"/>
      <c r="BQ231" s="293"/>
      <c r="BR231" s="293"/>
      <c r="BS231" s="293"/>
      <c r="BT231" s="293"/>
      <c r="BU231" s="293"/>
      <c r="BV231" s="293"/>
      <c r="BW231" s="293"/>
      <c r="BX231" s="293"/>
      <c r="BY231" s="293"/>
      <c r="BZ231" s="293"/>
      <c r="CA231" s="293"/>
      <c r="CB231" s="293"/>
      <c r="CC231" s="293"/>
      <c r="CD231" s="293"/>
      <c r="CE231" s="293"/>
      <c r="CF231" s="293"/>
      <c r="CG231" s="293"/>
      <c r="CH231" s="293"/>
      <c r="CI231" s="293"/>
      <c r="CJ231" s="294" t="s">
        <v>1910</v>
      </c>
      <c r="CK231" s="294"/>
      <c r="CL231" s="294"/>
      <c r="CM231" s="294"/>
      <c r="CN231" s="294"/>
      <c r="CO231" s="295"/>
      <c r="CP231" s="295"/>
      <c r="CQ231" s="295"/>
      <c r="CR231" s="296"/>
      <c r="CS231" s="297"/>
      <c r="CT231" s="297"/>
      <c r="CU231" s="297"/>
      <c r="CV231" s="297"/>
      <c r="CW231" s="297"/>
      <c r="CX231" s="297"/>
      <c r="CY231" s="297"/>
      <c r="CZ231" s="297"/>
      <c r="DA231" s="297"/>
      <c r="DB231" s="295"/>
      <c r="DC231" s="295"/>
      <c r="DD231" s="295"/>
      <c r="DE231" s="295"/>
    </row>
    <row r="232" spans="1:109" ht="21" customHeight="1" thickBot="1">
      <c r="A232" s="299">
        <v>230</v>
      </c>
      <c r="B232" s="319" t="s">
        <v>1830</v>
      </c>
      <c r="C232" s="301" t="s">
        <v>1828</v>
      </c>
      <c r="D232" s="352" t="s">
        <v>198</v>
      </c>
      <c r="E232" s="353" t="s">
        <v>190</v>
      </c>
      <c r="F232" s="387"/>
      <c r="G232" s="335"/>
      <c r="H232" s="330">
        <v>70</v>
      </c>
      <c r="I232" s="330">
        <v>23</v>
      </c>
      <c r="J232" s="330">
        <v>27</v>
      </c>
      <c r="K232" s="330">
        <v>36</v>
      </c>
      <c r="L232" s="330">
        <v>52</v>
      </c>
      <c r="M232" s="330">
        <v>59</v>
      </c>
      <c r="N232" s="343">
        <f t="shared" ref="N232" si="943">IF(COUNTBLANK(H232:M232),"",SUM(H232:M232))</f>
        <v>267</v>
      </c>
      <c r="O232" s="374">
        <v>4572</v>
      </c>
      <c r="P232" s="375">
        <v>358.6</v>
      </c>
      <c r="Q232" s="376">
        <v>84.54</v>
      </c>
      <c r="R232" s="376">
        <v>85.32</v>
      </c>
      <c r="S232" s="376">
        <v>77.849999999999994</v>
      </c>
      <c r="T232" s="376"/>
      <c r="U232" s="332">
        <v>16100</v>
      </c>
      <c r="V232" s="342">
        <f>VLOOKUP($U232,计算辅助页面!$Z$5:$AM$26,COLUMN()-20,0)</f>
        <v>26300</v>
      </c>
      <c r="W232" s="342">
        <f>VLOOKUP($U232,计算辅助页面!$Z$5:$AM$26,COLUMN()-20,0)</f>
        <v>42000</v>
      </c>
      <c r="X232" s="343">
        <f>VLOOKUP($U232,计算辅助页面!$Z$5:$AM$26,COLUMN()-20,0)</f>
        <v>63000</v>
      </c>
      <c r="Y232" s="343">
        <f>VLOOKUP($U232,计算辅助页面!$Z$5:$AM$26,COLUMN()-20,0)</f>
        <v>91000</v>
      </c>
      <c r="Z232" s="344">
        <f>VLOOKUP($U232,计算辅助页面!$Z$5:$AM$26,COLUMN()-20,0)</f>
        <v>127500</v>
      </c>
      <c r="AA232" s="343">
        <f>VLOOKUP($U232,计算辅助页面!$Z$5:$AM$26,COLUMN()-20,0)</f>
        <v>178500</v>
      </c>
      <c r="AB232" s="343">
        <f>VLOOKUP($U232,计算辅助页面!$Z$5:$AM$26,COLUMN()-20,0)</f>
        <v>249500</v>
      </c>
      <c r="AC232" s="343">
        <f>VLOOKUP($U232,计算辅助页面!$Z$5:$AM$26,COLUMN()-20,0)</f>
        <v>349500</v>
      </c>
      <c r="AD232" s="343">
        <f>VLOOKUP($U232,计算辅助页面!$Z$5:$AM$26,COLUMN()-20,0)</f>
        <v>489500</v>
      </c>
      <c r="AE232" s="343">
        <f>VLOOKUP($U232,计算辅助页面!$Z$5:$AM$26,COLUMN()-20,0)</f>
        <v>685000</v>
      </c>
      <c r="AF232" s="343">
        <f>VLOOKUP($U232,计算辅助页面!$Z$5:$AM$26,COLUMN()-20,0)</f>
        <v>959000</v>
      </c>
      <c r="AG232" s="343">
        <f>VLOOKUP($U232,计算辅助页面!$Z$5:$AM$26,COLUMN()-20,0)</f>
        <v>1575000</v>
      </c>
      <c r="AH232" s="304">
        <f>VLOOKUP($U232,计算辅助页面!$Z$5:$AM$26,COLUMN()-20,0)</f>
        <v>19407600</v>
      </c>
      <c r="AI232" s="314">
        <v>80000</v>
      </c>
      <c r="AJ232" s="315">
        <f>VLOOKUP(D232&amp;E232,计算辅助页面!$V$5:$Y$18,2,0)</f>
        <v>6</v>
      </c>
      <c r="AK232" s="316">
        <f t="shared" ref="AK232" si="944">IF(AI232,2*AI232,"")</f>
        <v>160000</v>
      </c>
      <c r="AL232" s="316">
        <f>VLOOKUP(D232&amp;E232,计算辅助页面!$V$5:$Y$18,3,0)</f>
        <v>5</v>
      </c>
      <c r="AM232" s="317">
        <f t="shared" ref="AM232" si="945">IF(AN232="×",AN232,IF(AI232,6*AI232,""))</f>
        <v>480000</v>
      </c>
      <c r="AN232" s="317">
        <f>VLOOKUP(D232&amp;E232,计算辅助页面!$V$5:$Y$18,4,0)</f>
        <v>4</v>
      </c>
      <c r="AO232" s="304">
        <f t="shared" ref="AO232" si="946">IF(AI232,IF(AN232="×",4*(AI232*AJ232+AK232*AL232),4*(AI232*AJ232+AK232*AL232+AM232*AN232)),"")</f>
        <v>12800000</v>
      </c>
      <c r="AP232" s="318">
        <f t="shared" ref="AP232" si="947">IF(AND(AH232,AO232),AO232+AH232,"")</f>
        <v>32207600</v>
      </c>
      <c r="AQ232" s="288" t="s">
        <v>567</v>
      </c>
      <c r="AR232" s="289" t="str">
        <f t="shared" si="753"/>
        <v>499P Modificata</v>
      </c>
      <c r="AS232" s="290" t="s">
        <v>1820</v>
      </c>
      <c r="AT232" s="291" t="s">
        <v>1829</v>
      </c>
      <c r="AU232" s="427" t="s">
        <v>703</v>
      </c>
      <c r="AZ232" s="292" t="s">
        <v>1101</v>
      </c>
      <c r="BA232" s="477">
        <v>156</v>
      </c>
      <c r="BB232" s="476">
        <v>2.2000000000000002</v>
      </c>
      <c r="BC232" s="472">
        <v>1.06</v>
      </c>
      <c r="BD232" s="472">
        <v>4.01</v>
      </c>
      <c r="BE232" s="472">
        <v>3.15</v>
      </c>
      <c r="BF232" s="474">
        <f>BA232+O232</f>
        <v>4728</v>
      </c>
      <c r="BG232" s="476">
        <f t="shared" ref="BG232" si="948">BB232+P232</f>
        <v>360.8</v>
      </c>
      <c r="BH232" s="480">
        <f t="shared" ref="BH232" si="949">BC232+Q232</f>
        <v>85.600000000000009</v>
      </c>
      <c r="BI232" s="480">
        <f t="shared" ref="BI232" si="950">BD232+R232</f>
        <v>89.33</v>
      </c>
      <c r="BJ232" s="480">
        <f t="shared" ref="BJ232" si="951">BE232+S232</f>
        <v>81</v>
      </c>
      <c r="BK232" s="473">
        <f t="shared" ref="BK232" si="952">IF(BG232="", "", BG232-P232)</f>
        <v>2.1999999999999886</v>
      </c>
      <c r="BL232" s="473">
        <f t="shared" ref="BL232" si="953">IF(BH232="", "", BH232-Q232)</f>
        <v>1.0600000000000023</v>
      </c>
      <c r="BM232" s="473">
        <f t="shared" ref="BM232" si="954">IF(BI232="", "", BI232-R232)</f>
        <v>4.0100000000000051</v>
      </c>
      <c r="BN232" s="473">
        <f t="shared" ref="BN232" si="955">IF(BJ232="", "", BJ232-S232)</f>
        <v>3.1500000000000057</v>
      </c>
      <c r="BO232" s="483">
        <v>14</v>
      </c>
      <c r="BP232" s="293"/>
      <c r="BQ232" s="293"/>
      <c r="BR232" s="293"/>
      <c r="BS232" s="293"/>
      <c r="BT232" s="293"/>
      <c r="BU232" s="293"/>
      <c r="BV232" s="293"/>
      <c r="BW232" s="293"/>
      <c r="BX232" s="293"/>
      <c r="BY232" s="293"/>
      <c r="BZ232" s="293"/>
      <c r="CA232" s="293"/>
      <c r="CB232" s="293"/>
      <c r="CC232" s="293"/>
      <c r="CD232" s="293"/>
      <c r="CE232" s="293"/>
      <c r="CF232" s="293"/>
      <c r="CG232" s="293"/>
      <c r="CH232" s="293"/>
      <c r="CI232" s="293"/>
      <c r="CJ232" s="294" t="s">
        <v>1855</v>
      </c>
      <c r="CK232" s="294"/>
      <c r="CL232" s="294"/>
      <c r="CM232" s="294"/>
      <c r="CN232" s="294"/>
      <c r="CO232" s="295"/>
      <c r="CP232" s="295"/>
      <c r="CQ232" s="295"/>
      <c r="CR232" s="296"/>
      <c r="CS232" s="297"/>
      <c r="CT232" s="297"/>
      <c r="CU232" s="297"/>
      <c r="CV232" s="297"/>
      <c r="CW232" s="297"/>
      <c r="CX232" s="297"/>
      <c r="CY232" s="297"/>
      <c r="CZ232" s="297"/>
      <c r="DA232" s="297"/>
      <c r="DB232" s="295"/>
      <c r="DC232" s="295"/>
      <c r="DD232" s="295"/>
      <c r="DE232" s="295"/>
    </row>
    <row r="233" spans="1:109" ht="21" customHeight="1" thickBot="1">
      <c r="A233" s="268">
        <v>231</v>
      </c>
      <c r="B233" s="319" t="s">
        <v>1751</v>
      </c>
      <c r="C233" s="301" t="s">
        <v>1304</v>
      </c>
      <c r="D233" s="352" t="s">
        <v>1305</v>
      </c>
      <c r="E233" s="353" t="s">
        <v>190</v>
      </c>
      <c r="F233" s="387"/>
      <c r="G233" s="335"/>
      <c r="H233" s="358" t="s">
        <v>407</v>
      </c>
      <c r="I233" s="358">
        <v>30</v>
      </c>
      <c r="J233" s="358">
        <v>40</v>
      </c>
      <c r="K233" s="358">
        <v>50</v>
      </c>
      <c r="L233" s="358">
        <v>65</v>
      </c>
      <c r="M233" s="358">
        <v>80</v>
      </c>
      <c r="N233" s="307">
        <f t="shared" si="643"/>
        <v>265</v>
      </c>
      <c r="O233" s="374">
        <v>4586</v>
      </c>
      <c r="P233" s="375">
        <v>375.6</v>
      </c>
      <c r="Q233" s="376">
        <v>82.74</v>
      </c>
      <c r="R233" s="376">
        <v>75.239999999999995</v>
      </c>
      <c r="S233" s="376">
        <v>71.180000000000007</v>
      </c>
      <c r="T233" s="376">
        <v>7.06</v>
      </c>
      <c r="U233" s="324">
        <v>16100</v>
      </c>
      <c r="V233" s="325">
        <f>VLOOKUP($U233,计算辅助页面!$Z$5:$AM$26,COLUMN()-20,0)</f>
        <v>26300</v>
      </c>
      <c r="W233" s="325">
        <f>VLOOKUP($U233,计算辅助页面!$Z$5:$AM$26,COLUMN()-20,0)</f>
        <v>42000</v>
      </c>
      <c r="X233" s="333">
        <f>VLOOKUP($U233,计算辅助页面!$Z$5:$AM$26,COLUMN()-20,0)</f>
        <v>63000</v>
      </c>
      <c r="Y233" s="333">
        <f>VLOOKUP($U233,计算辅助页面!$Z$5:$AM$26,COLUMN()-20,0)</f>
        <v>91000</v>
      </c>
      <c r="Z233" s="420">
        <f>VLOOKUP($U233,计算辅助页面!$Z$5:$AM$26,COLUMN()-20,0)</f>
        <v>127500</v>
      </c>
      <c r="AA233" s="333">
        <f>VLOOKUP($U233,计算辅助页面!$Z$5:$AM$26,COLUMN()-20,0)</f>
        <v>178500</v>
      </c>
      <c r="AB233" s="333">
        <f>VLOOKUP($U233,计算辅助页面!$Z$5:$AM$26,COLUMN()-20,0)</f>
        <v>249500</v>
      </c>
      <c r="AC233" s="333">
        <f>VLOOKUP($U233,计算辅助页面!$Z$5:$AM$26,COLUMN()-20,0)</f>
        <v>349500</v>
      </c>
      <c r="AD233" s="333">
        <f>VLOOKUP($U233,计算辅助页面!$Z$5:$AM$26,COLUMN()-20,0)</f>
        <v>489500</v>
      </c>
      <c r="AE233" s="333">
        <f>VLOOKUP($U233,计算辅助页面!$Z$5:$AM$26,COLUMN()-20,0)</f>
        <v>685000</v>
      </c>
      <c r="AF233" s="333">
        <f>VLOOKUP($U233,计算辅助页面!$Z$5:$AM$26,COLUMN()-20,0)</f>
        <v>959000</v>
      </c>
      <c r="AG233" s="343">
        <f>VLOOKUP($U233,计算辅助页面!$Z$5:$AM$26,COLUMN()-20,0)</f>
        <v>1575000</v>
      </c>
      <c r="AH233" s="327">
        <f>VLOOKUP($U233,计算辅助页面!$Z$5:$AM$26,COLUMN()-20,0)</f>
        <v>19407600</v>
      </c>
      <c r="AI233" s="326">
        <v>80000</v>
      </c>
      <c r="AJ233" s="429">
        <f>VLOOKUP(D233&amp;E233,计算辅助页面!$V$5:$Y$18,2,0)</f>
        <v>6</v>
      </c>
      <c r="AK233" s="336">
        <f t="shared" si="928"/>
        <v>160000</v>
      </c>
      <c r="AL233" s="336">
        <f>VLOOKUP(D233&amp;E233,计算辅助页面!$V$5:$Y$18,3,0)</f>
        <v>5</v>
      </c>
      <c r="AM233" s="337">
        <f t="shared" si="929"/>
        <v>480000</v>
      </c>
      <c r="AN233" s="337">
        <f>VLOOKUP(D233&amp;E233,计算辅助页面!$V$5:$Y$18,4,0)</f>
        <v>4</v>
      </c>
      <c r="AO233" s="327">
        <f t="shared" si="930"/>
        <v>12800000</v>
      </c>
      <c r="AP233" s="318">
        <f t="shared" si="747"/>
        <v>32207600</v>
      </c>
      <c r="AQ233" s="288" t="s">
        <v>1644</v>
      </c>
      <c r="AR233" s="289" t="str">
        <f t="shared" ref="AR233:AR270" si="956">TRIM(RIGHT(B233,LEN(B233)-LEN(AQ233)-1))</f>
        <v>P72🔑</v>
      </c>
      <c r="AS233" s="290" t="s">
        <v>1292</v>
      </c>
      <c r="AT233" s="291" t="s">
        <v>1306</v>
      </c>
      <c r="AU233" s="427" t="s">
        <v>703</v>
      </c>
      <c r="AW233" s="292">
        <v>390</v>
      </c>
      <c r="AY233" s="292">
        <v>522</v>
      </c>
      <c r="AZ233" s="292" t="s">
        <v>1346</v>
      </c>
      <c r="BA233" s="477">
        <v>156</v>
      </c>
      <c r="BB233" s="476">
        <v>1.9</v>
      </c>
      <c r="BC233" s="472">
        <v>1.06</v>
      </c>
      <c r="BD233" s="472">
        <v>2.5499999999999998</v>
      </c>
      <c r="BE233" s="472">
        <v>2.84</v>
      </c>
      <c r="BF233" s="474">
        <f>BA233+O233</f>
        <v>4742</v>
      </c>
      <c r="BG233" s="476">
        <f t="shared" ref="BG233" si="957">BB233+P233</f>
        <v>377.5</v>
      </c>
      <c r="BH233" s="480">
        <f t="shared" ref="BH233" si="958">BC233+Q233</f>
        <v>83.8</v>
      </c>
      <c r="BI233" s="480">
        <f t="shared" ref="BI233" si="959">BD233+R233</f>
        <v>77.789999999999992</v>
      </c>
      <c r="BJ233" s="480">
        <f t="shared" ref="BJ233" si="960">BE233+S233</f>
        <v>74.02000000000001</v>
      </c>
      <c r="BK233" s="473">
        <f t="shared" si="630"/>
        <v>1.8999999999999773</v>
      </c>
      <c r="BL233" s="473">
        <f t="shared" si="631"/>
        <v>1.0600000000000023</v>
      </c>
      <c r="BM233" s="473">
        <f t="shared" si="632"/>
        <v>2.5499999999999972</v>
      </c>
      <c r="BN233" s="473">
        <f t="shared" si="633"/>
        <v>2.8400000000000034</v>
      </c>
      <c r="BO233" s="483">
        <v>12</v>
      </c>
      <c r="BP233" s="293"/>
      <c r="BQ233" s="293"/>
      <c r="BR233" s="293"/>
      <c r="BS233" s="293"/>
      <c r="BT233" s="293"/>
      <c r="BU233" s="293"/>
      <c r="BV233" s="293"/>
      <c r="BW233" s="293"/>
      <c r="BX233" s="293"/>
      <c r="BY233" s="293"/>
      <c r="BZ233" s="293">
        <v>1</v>
      </c>
      <c r="CA233" s="293"/>
      <c r="CB233" s="293"/>
      <c r="CC233" s="293">
        <v>1</v>
      </c>
      <c r="CD233" s="293"/>
      <c r="CE233" s="293"/>
      <c r="CF233" s="293"/>
      <c r="CG233" s="293"/>
      <c r="CH233" s="293"/>
      <c r="CI233" s="293"/>
      <c r="CJ233" s="294" t="s">
        <v>1754</v>
      </c>
      <c r="CK233" s="294"/>
      <c r="CL233" s="294"/>
      <c r="CM233" s="294"/>
      <c r="CN233" s="294"/>
      <c r="CO233" s="295"/>
      <c r="CP233" s="295"/>
      <c r="CQ233" s="295"/>
      <c r="CR233" s="296"/>
      <c r="CS233" s="297"/>
      <c r="CT233" s="297"/>
      <c r="CU233" s="297"/>
      <c r="CV233" s="297"/>
      <c r="CW233" s="297"/>
      <c r="CX233" s="297"/>
      <c r="CY233" s="297"/>
      <c r="CZ233" s="297"/>
      <c r="DA233" s="297"/>
      <c r="DB233" s="295"/>
      <c r="DC233" s="295"/>
      <c r="DD233" s="295"/>
      <c r="DE233" s="295"/>
    </row>
    <row r="234" spans="1:109" ht="21" customHeight="1" thickBot="1">
      <c r="A234" s="299">
        <v>232</v>
      </c>
      <c r="B234" s="269" t="s">
        <v>1752</v>
      </c>
      <c r="C234" s="301" t="s">
        <v>1732</v>
      </c>
      <c r="D234" s="352" t="s">
        <v>8</v>
      </c>
      <c r="E234" s="353" t="s">
        <v>190</v>
      </c>
      <c r="F234" s="387"/>
      <c r="G234" s="335"/>
      <c r="H234" s="358" t="s">
        <v>407</v>
      </c>
      <c r="I234" s="358">
        <v>30</v>
      </c>
      <c r="J234" s="358">
        <v>40</v>
      </c>
      <c r="K234" s="358">
        <v>50</v>
      </c>
      <c r="L234" s="358">
        <v>65</v>
      </c>
      <c r="M234" s="358">
        <v>80</v>
      </c>
      <c r="N234" s="307">
        <f t="shared" ref="N234" si="961">IF(COUNTBLANK(H234:M234),"",SUM(H234:M234))</f>
        <v>265</v>
      </c>
      <c r="O234" s="374">
        <v>4600</v>
      </c>
      <c r="P234" s="375">
        <v>381</v>
      </c>
      <c r="Q234" s="376">
        <v>83.93</v>
      </c>
      <c r="R234" s="376">
        <v>76.349999999999994</v>
      </c>
      <c r="S234" s="376">
        <v>57.95</v>
      </c>
      <c r="T234" s="376"/>
      <c r="U234" s="324">
        <v>16100</v>
      </c>
      <c r="V234" s="325">
        <f>VLOOKUP($U234,计算辅助页面!$Z$5:$AM$26,COLUMN()-20,0)</f>
        <v>26300</v>
      </c>
      <c r="W234" s="325">
        <f>VLOOKUP($U234,计算辅助页面!$Z$5:$AM$26,COLUMN()-20,0)</f>
        <v>42000</v>
      </c>
      <c r="X234" s="333">
        <f>VLOOKUP($U234,计算辅助页面!$Z$5:$AM$26,COLUMN()-20,0)</f>
        <v>63000</v>
      </c>
      <c r="Y234" s="333">
        <f>VLOOKUP($U234,计算辅助页面!$Z$5:$AM$26,COLUMN()-20,0)</f>
        <v>91000</v>
      </c>
      <c r="Z234" s="420">
        <f>VLOOKUP($U234,计算辅助页面!$Z$5:$AM$26,COLUMN()-20,0)</f>
        <v>127500</v>
      </c>
      <c r="AA234" s="333">
        <f>VLOOKUP($U234,计算辅助页面!$Z$5:$AM$26,COLUMN()-20,0)</f>
        <v>178500</v>
      </c>
      <c r="AB234" s="333">
        <f>VLOOKUP($U234,计算辅助页面!$Z$5:$AM$26,COLUMN()-20,0)</f>
        <v>249500</v>
      </c>
      <c r="AC234" s="333">
        <f>VLOOKUP($U234,计算辅助页面!$Z$5:$AM$26,COLUMN()-20,0)</f>
        <v>349500</v>
      </c>
      <c r="AD234" s="333">
        <f>VLOOKUP($U234,计算辅助页面!$Z$5:$AM$26,COLUMN()-20,0)</f>
        <v>489500</v>
      </c>
      <c r="AE234" s="333">
        <f>VLOOKUP($U234,计算辅助页面!$Z$5:$AM$26,COLUMN()-20,0)</f>
        <v>685000</v>
      </c>
      <c r="AF234" s="333">
        <f>VLOOKUP($U234,计算辅助页面!$Z$5:$AM$26,COLUMN()-20,0)</f>
        <v>959000</v>
      </c>
      <c r="AG234" s="343">
        <f>VLOOKUP($U234,计算辅助页面!$Z$5:$AM$26,COLUMN()-20,0)</f>
        <v>1575000</v>
      </c>
      <c r="AH234" s="327">
        <f>VLOOKUP($U234,计算辅助页面!$Z$5:$AM$26,COLUMN()-20,0)</f>
        <v>19407600</v>
      </c>
      <c r="AI234" s="326">
        <v>80000</v>
      </c>
      <c r="AJ234" s="429">
        <f>VLOOKUP(D234&amp;E234,计算辅助页面!$V$5:$Y$18,2,0)</f>
        <v>6</v>
      </c>
      <c r="AK234" s="336">
        <f t="shared" ref="AK234" si="962">IF(AI234,2*AI234,"")</f>
        <v>160000</v>
      </c>
      <c r="AL234" s="336">
        <f>VLOOKUP(D234&amp;E234,计算辅助页面!$V$5:$Y$18,3,0)</f>
        <v>5</v>
      </c>
      <c r="AM234" s="337">
        <f t="shared" ref="AM234" si="963">IF(AN234="×",AN234,IF(AI234,6*AI234,""))</f>
        <v>480000</v>
      </c>
      <c r="AN234" s="337">
        <f>VLOOKUP(D234&amp;E234,计算辅助页面!$V$5:$Y$18,4,0)</f>
        <v>4</v>
      </c>
      <c r="AO234" s="327">
        <f t="shared" ref="AO234" si="964">IF(AI234,IF(AN234="×",4*(AI234*AJ234+AK234*AL234),4*(AI234*AJ234+AK234*AL234+AM234*AN234)),"")</f>
        <v>12800000</v>
      </c>
      <c r="AP234" s="318">
        <f t="shared" ref="AP234" si="965">IF(AND(AH234,AO234),AO234+AH234,"")</f>
        <v>32207600</v>
      </c>
      <c r="AQ234" s="288" t="s">
        <v>564</v>
      </c>
      <c r="AR234" s="289" t="str">
        <f t="shared" si="956"/>
        <v>Vision One-Eleven🔑</v>
      </c>
      <c r="AS234" s="290" t="s">
        <v>1726</v>
      </c>
      <c r="AT234" s="291" t="s">
        <v>1733</v>
      </c>
      <c r="AU234" s="427" t="s">
        <v>703</v>
      </c>
      <c r="AZ234" s="292" t="s">
        <v>1101</v>
      </c>
      <c r="BA234" s="477">
        <v>156</v>
      </c>
      <c r="BB234" s="476">
        <v>2</v>
      </c>
      <c r="BC234" s="472">
        <v>0.77</v>
      </c>
      <c r="BD234" s="472">
        <v>3.1</v>
      </c>
      <c r="BE234" s="472">
        <v>2.72</v>
      </c>
      <c r="BF234" s="474">
        <f t="shared" ref="BF234" si="966">BA234+O234</f>
        <v>4756</v>
      </c>
      <c r="BG234" s="476">
        <f t="shared" ref="BG234" si="967">BB234+P234</f>
        <v>383</v>
      </c>
      <c r="BH234" s="480">
        <f t="shared" ref="BH234" si="968">BC234+Q234</f>
        <v>84.7</v>
      </c>
      <c r="BI234" s="480">
        <f t="shared" ref="BI234" si="969">BD234+R234</f>
        <v>79.449999999999989</v>
      </c>
      <c r="BJ234" s="480">
        <f t="shared" ref="BJ234" si="970">BE234+S234</f>
        <v>60.67</v>
      </c>
      <c r="BK234" s="473">
        <f t="shared" si="630"/>
        <v>2</v>
      </c>
      <c r="BL234" s="473">
        <f t="shared" si="631"/>
        <v>0.76999999999999602</v>
      </c>
      <c r="BM234" s="473">
        <f t="shared" si="632"/>
        <v>3.0999999999999943</v>
      </c>
      <c r="BN234" s="473">
        <f t="shared" si="633"/>
        <v>2.7199999999999989</v>
      </c>
      <c r="BO234" s="483">
        <v>10</v>
      </c>
      <c r="BP234" s="293"/>
      <c r="BQ234" s="293"/>
      <c r="BR234" s="293"/>
      <c r="BS234" s="293"/>
      <c r="BT234" s="293"/>
      <c r="BU234" s="293"/>
      <c r="BV234" s="293"/>
      <c r="BW234" s="293"/>
      <c r="BX234" s="293"/>
      <c r="BY234" s="293"/>
      <c r="BZ234" s="293">
        <v>1</v>
      </c>
      <c r="CA234" s="293"/>
      <c r="CB234" s="293"/>
      <c r="CC234" s="293">
        <v>1</v>
      </c>
      <c r="CD234" s="293"/>
      <c r="CE234" s="293"/>
      <c r="CF234" s="293"/>
      <c r="CG234" s="293"/>
      <c r="CH234" s="293"/>
      <c r="CI234" s="293"/>
      <c r="CJ234" s="294" t="s">
        <v>1314</v>
      </c>
      <c r="CK234" s="294"/>
      <c r="CL234" s="294"/>
      <c r="CM234" s="294"/>
      <c r="CN234" s="294"/>
      <c r="CO234" s="295"/>
      <c r="CP234" s="295"/>
      <c r="CQ234" s="295"/>
      <c r="CR234" s="296"/>
      <c r="CS234" s="297"/>
      <c r="CT234" s="297"/>
      <c r="CU234" s="297"/>
      <c r="CV234" s="297"/>
      <c r="CW234" s="297"/>
      <c r="CX234" s="297"/>
      <c r="CY234" s="297"/>
      <c r="CZ234" s="297"/>
      <c r="DA234" s="297"/>
      <c r="DB234" s="295"/>
      <c r="DC234" s="295"/>
      <c r="DD234" s="295"/>
      <c r="DE234" s="295"/>
    </row>
    <row r="235" spans="1:109" ht="21" customHeight="1" thickBot="1">
      <c r="A235" s="268">
        <v>233</v>
      </c>
      <c r="B235" s="269" t="s">
        <v>1983</v>
      </c>
      <c r="C235" s="301" t="s">
        <v>1984</v>
      </c>
      <c r="D235" s="352" t="s">
        <v>8</v>
      </c>
      <c r="E235" s="353" t="s">
        <v>190</v>
      </c>
      <c r="F235" s="387"/>
      <c r="G235" s="335"/>
      <c r="H235" s="358">
        <v>30</v>
      </c>
      <c r="I235" s="358">
        <v>35</v>
      </c>
      <c r="J235" s="358" t="s">
        <v>1967</v>
      </c>
      <c r="K235" s="358" t="s">
        <v>1967</v>
      </c>
      <c r="L235" s="358" t="s">
        <v>1967</v>
      </c>
      <c r="M235" s="358" t="s">
        <v>1967</v>
      </c>
      <c r="N235" s="333"/>
      <c r="O235" s="374">
        <v>4614</v>
      </c>
      <c r="P235" s="375">
        <v>392.6</v>
      </c>
      <c r="Q235" s="376">
        <v>83.03</v>
      </c>
      <c r="R235" s="376">
        <v>76.069999999999993</v>
      </c>
      <c r="S235" s="376">
        <v>54.32</v>
      </c>
      <c r="T235" s="376"/>
      <c r="U235" s="324">
        <v>16100</v>
      </c>
      <c r="V235" s="325">
        <f>VLOOKUP($U235,计算辅助页面!$Z$5:$AM$26,COLUMN()-20,0)</f>
        <v>26300</v>
      </c>
      <c r="W235" s="325">
        <f>VLOOKUP($U235,计算辅助页面!$Z$5:$AM$26,COLUMN()-20,0)</f>
        <v>42000</v>
      </c>
      <c r="X235" s="333">
        <f>VLOOKUP($U235,计算辅助页面!$Z$5:$AM$26,COLUMN()-20,0)</f>
        <v>63000</v>
      </c>
      <c r="Y235" s="333">
        <f>VLOOKUP($U235,计算辅助页面!$Z$5:$AM$26,COLUMN()-20,0)</f>
        <v>91000</v>
      </c>
      <c r="Z235" s="420">
        <f>VLOOKUP($U235,计算辅助页面!$Z$5:$AM$26,COLUMN()-20,0)</f>
        <v>127500</v>
      </c>
      <c r="AA235" s="333">
        <f>VLOOKUP($U235,计算辅助页面!$Z$5:$AM$26,COLUMN()-20,0)</f>
        <v>178500</v>
      </c>
      <c r="AB235" s="333">
        <f>VLOOKUP($U235,计算辅助页面!$Z$5:$AM$26,COLUMN()-20,0)</f>
        <v>249500</v>
      </c>
      <c r="AC235" s="333">
        <f>VLOOKUP($U235,计算辅助页面!$Z$5:$AM$26,COLUMN()-20,0)</f>
        <v>349500</v>
      </c>
      <c r="AD235" s="333">
        <f>VLOOKUP($U235,计算辅助页面!$Z$5:$AM$26,COLUMN()-20,0)</f>
        <v>489500</v>
      </c>
      <c r="AE235" s="333">
        <f>VLOOKUP($U235,计算辅助页面!$Z$5:$AM$26,COLUMN()-20,0)</f>
        <v>685000</v>
      </c>
      <c r="AF235" s="333">
        <f>VLOOKUP($U235,计算辅助页面!$Z$5:$AM$26,COLUMN()-20,0)</f>
        <v>959000</v>
      </c>
      <c r="AG235" s="343">
        <f>VLOOKUP($U235,计算辅助页面!$Z$5:$AM$26,COLUMN()-20,0)</f>
        <v>1575000</v>
      </c>
      <c r="AH235" s="327">
        <f>VLOOKUP($U235,计算辅助页面!$Z$5:$AM$26,COLUMN()-20,0)</f>
        <v>19407600</v>
      </c>
      <c r="AI235" s="326">
        <v>80000</v>
      </c>
      <c r="AJ235" s="429">
        <f>VLOOKUP(D235&amp;E235,计算辅助页面!$V$5:$Y$18,2,0)</f>
        <v>6</v>
      </c>
      <c r="AK235" s="336">
        <f t="shared" ref="AK235" si="971">IF(AI235,2*AI235,"")</f>
        <v>160000</v>
      </c>
      <c r="AL235" s="336">
        <f>VLOOKUP(D235&amp;E235,计算辅助页面!$V$5:$Y$18,3,0)</f>
        <v>5</v>
      </c>
      <c r="AM235" s="337">
        <f t="shared" ref="AM235" si="972">IF(AN235="×",AN235,IF(AI235,6*AI235,""))</f>
        <v>480000</v>
      </c>
      <c r="AN235" s="337">
        <f>VLOOKUP(D235&amp;E235,计算辅助页面!$V$5:$Y$18,4,0)</f>
        <v>4</v>
      </c>
      <c r="AO235" s="327">
        <f t="shared" ref="AO235" si="973">IF(AI235,IF(AN235="×",4*(AI235*AJ235+AK235*AL235),4*(AI235*AJ235+AK235*AL235+AM235*AN235)),"")</f>
        <v>12800000</v>
      </c>
      <c r="AP235" s="318">
        <f t="shared" ref="AP235" si="974">IF(AND(AH235,AO235),AO235+AH235,"")</f>
        <v>32207600</v>
      </c>
      <c r="AQ235" s="288" t="s">
        <v>564</v>
      </c>
      <c r="AR235" s="289" t="str">
        <f t="shared" si="956"/>
        <v>Silver Lightning</v>
      </c>
      <c r="AS235" s="290" t="s">
        <v>1996</v>
      </c>
      <c r="AT235" s="291" t="s">
        <v>1985</v>
      </c>
      <c r="AU235" s="427" t="s">
        <v>703</v>
      </c>
      <c r="BP235" s="293"/>
      <c r="BQ235" s="293"/>
      <c r="BR235" s="293"/>
      <c r="BS235" s="293"/>
      <c r="BT235" s="293"/>
      <c r="BU235" s="293"/>
      <c r="BV235" s="293"/>
      <c r="BW235" s="293"/>
      <c r="BX235" s="293"/>
      <c r="BY235" s="293"/>
      <c r="BZ235" s="293"/>
      <c r="CA235" s="293"/>
      <c r="CB235" s="293"/>
      <c r="CC235" s="293"/>
      <c r="CD235" s="293"/>
      <c r="CE235" s="293"/>
      <c r="CF235" s="293"/>
      <c r="CG235" s="293"/>
      <c r="CH235" s="293"/>
      <c r="CI235" s="293"/>
      <c r="CJ235" s="294"/>
      <c r="CK235" s="294"/>
      <c r="CL235" s="294"/>
      <c r="CM235" s="294"/>
      <c r="CN235" s="294"/>
      <c r="CO235" s="295"/>
      <c r="CP235" s="295"/>
      <c r="CQ235" s="295"/>
      <c r="CR235" s="296"/>
      <c r="CS235" s="297"/>
      <c r="CT235" s="297"/>
      <c r="CU235" s="297"/>
      <c r="CV235" s="297"/>
      <c r="CW235" s="297"/>
      <c r="CX235" s="297"/>
      <c r="CY235" s="297"/>
      <c r="CZ235" s="297"/>
      <c r="DA235" s="297"/>
      <c r="DB235" s="295"/>
      <c r="DC235" s="295"/>
      <c r="DD235" s="295"/>
      <c r="DE235" s="295"/>
    </row>
    <row r="236" spans="1:109" ht="21" customHeight="1" thickBot="1">
      <c r="A236" s="299">
        <v>234</v>
      </c>
      <c r="B236" s="388" t="s">
        <v>132</v>
      </c>
      <c r="C236" s="389" t="s">
        <v>789</v>
      </c>
      <c r="D236" s="271" t="s">
        <v>42</v>
      </c>
      <c r="E236" s="272" t="s">
        <v>78</v>
      </c>
      <c r="F236" s="273">
        <f>9-LEN(E236)-LEN(SUBSTITUTE(E236,"★",""))</f>
        <v>4</v>
      </c>
      <c r="G236" s="274" t="s">
        <v>75</v>
      </c>
      <c r="H236" s="275">
        <v>40</v>
      </c>
      <c r="I236" s="275">
        <v>13</v>
      </c>
      <c r="J236" s="275">
        <v>16</v>
      </c>
      <c r="K236" s="275">
        <v>25</v>
      </c>
      <c r="L236" s="275">
        <v>39</v>
      </c>
      <c r="M236" s="275" t="s">
        <v>59</v>
      </c>
      <c r="N236" s="276">
        <f t="shared" si="643"/>
        <v>133</v>
      </c>
      <c r="O236" s="277">
        <v>3709</v>
      </c>
      <c r="P236" s="278">
        <v>363.9</v>
      </c>
      <c r="Q236" s="279">
        <v>80.48</v>
      </c>
      <c r="R236" s="279">
        <v>47.46</v>
      </c>
      <c r="S236" s="279">
        <v>70.31</v>
      </c>
      <c r="T236" s="279">
        <v>7.25</v>
      </c>
      <c r="U236" s="280">
        <v>4600</v>
      </c>
      <c r="V236" s="281">
        <f>VLOOKUP($U236,计算辅助页面!$Z$5:$AM$26,COLUMN()-20,0)</f>
        <v>7500</v>
      </c>
      <c r="W236" s="281">
        <f>VLOOKUP($U236,计算辅助页面!$Z$5:$AM$26,COLUMN()-20,0)</f>
        <v>12000</v>
      </c>
      <c r="X236" s="276">
        <f>VLOOKUP($U236,计算辅助页面!$Z$5:$AM$26,COLUMN()-20,0)</f>
        <v>18000</v>
      </c>
      <c r="Y236" s="276">
        <f>VLOOKUP($U236,计算辅助页面!$Z$5:$AM$26,COLUMN()-20,0)</f>
        <v>26000</v>
      </c>
      <c r="Z236" s="282">
        <f>VLOOKUP($U236,计算辅助页面!$Z$5:$AM$26,COLUMN()-20,0)</f>
        <v>36500</v>
      </c>
      <c r="AA236" s="276">
        <f>VLOOKUP($U236,计算辅助页面!$Z$5:$AM$26,COLUMN()-20,0)</f>
        <v>51000</v>
      </c>
      <c r="AB236" s="276">
        <f>VLOOKUP($U236,计算辅助页面!$Z$5:$AM$26,COLUMN()-20,0)</f>
        <v>71500</v>
      </c>
      <c r="AC236" s="276">
        <f>VLOOKUP($U236,计算辅助页面!$Z$5:$AM$26,COLUMN()-20,0)</f>
        <v>100000</v>
      </c>
      <c r="AD236" s="276">
        <f>VLOOKUP($U236,计算辅助页面!$Z$5:$AM$26,COLUMN()-20,0)</f>
        <v>140000</v>
      </c>
      <c r="AE236" s="276">
        <f>VLOOKUP($U236,计算辅助页面!$Z$5:$AM$26,COLUMN()-20,0)</f>
        <v>196000</v>
      </c>
      <c r="AF236" s="276">
        <f>VLOOKUP($U236,计算辅助页面!$Z$5:$AM$26,COLUMN()-20,0)</f>
        <v>274000</v>
      </c>
      <c r="AG236" s="276" t="str">
        <f>VLOOKUP($U236,计算辅助页面!$Z$5:$AM$26,COLUMN()-20,0)</f>
        <v>×</v>
      </c>
      <c r="AH236" s="273">
        <f>VLOOKUP($U236,计算辅助页面!$Z$5:$AM$26,COLUMN()-20,0)</f>
        <v>3748400</v>
      </c>
      <c r="AI236" s="283">
        <v>35000</v>
      </c>
      <c r="AJ236" s="284">
        <f>VLOOKUP(D236&amp;E236,计算辅助页面!$V$5:$Y$18,2,0)</f>
        <v>7</v>
      </c>
      <c r="AK236" s="285">
        <f t="shared" si="928"/>
        <v>70000</v>
      </c>
      <c r="AL236" s="285">
        <f>VLOOKUP(D236&amp;E236,计算辅助页面!$V$5:$Y$18,3,0)</f>
        <v>5</v>
      </c>
      <c r="AM236" s="286">
        <f t="shared" si="929"/>
        <v>210000</v>
      </c>
      <c r="AN236" s="286">
        <f>VLOOKUP(D236&amp;E236,计算辅助页面!$V$5:$Y$18,4,0)</f>
        <v>3</v>
      </c>
      <c r="AO236" s="273">
        <f t="shared" si="930"/>
        <v>4900000</v>
      </c>
      <c r="AP236" s="287">
        <f t="shared" si="747"/>
        <v>8648400</v>
      </c>
      <c r="AQ236" s="288" t="s">
        <v>565</v>
      </c>
      <c r="AR236" s="289" t="str">
        <f t="shared" si="956"/>
        <v>Centenario</v>
      </c>
      <c r="AS236" s="290" t="s">
        <v>596</v>
      </c>
      <c r="AT236" s="291" t="s">
        <v>653</v>
      </c>
      <c r="AU236" s="427" t="s">
        <v>703</v>
      </c>
      <c r="AV236" s="292">
        <v>11</v>
      </c>
      <c r="AW236" s="292">
        <v>378</v>
      </c>
      <c r="AY236" s="292">
        <v>502</v>
      </c>
      <c r="AZ236" s="292" t="s">
        <v>1400</v>
      </c>
      <c r="BA236" s="477">
        <v>110</v>
      </c>
      <c r="BB236" s="476">
        <v>1.5</v>
      </c>
      <c r="BC236" s="472">
        <v>0.62</v>
      </c>
      <c r="BD236" s="472">
        <v>0.89</v>
      </c>
      <c r="BE236" s="472">
        <v>0.92</v>
      </c>
      <c r="BF236" s="474">
        <f t="shared" ref="BF236:BF242" si="975">BA236+O236</f>
        <v>3819</v>
      </c>
      <c r="BG236" s="476">
        <f t="shared" ref="BG236" si="976">BB236+P236</f>
        <v>365.4</v>
      </c>
      <c r="BH236" s="480">
        <f t="shared" ref="BH236" si="977">BC236+Q236</f>
        <v>81.100000000000009</v>
      </c>
      <c r="BI236" s="480">
        <f t="shared" ref="BI236" si="978">BD236+R236</f>
        <v>48.35</v>
      </c>
      <c r="BJ236" s="480">
        <f t="shared" ref="BJ236" si="979">BE236+S236</f>
        <v>71.23</v>
      </c>
      <c r="BK236" s="473">
        <f t="shared" si="630"/>
        <v>1.5</v>
      </c>
      <c r="BL236" s="473">
        <f t="shared" si="631"/>
        <v>0.62000000000000455</v>
      </c>
      <c r="BM236" s="473">
        <f t="shared" si="632"/>
        <v>0.89000000000000057</v>
      </c>
      <c r="BN236" s="473">
        <f t="shared" si="633"/>
        <v>0.92000000000000171</v>
      </c>
      <c r="BO236" s="483">
        <v>9</v>
      </c>
      <c r="BP236" s="293">
        <v>1</v>
      </c>
      <c r="BQ236" s="293"/>
      <c r="BR236" s="293">
        <v>1</v>
      </c>
      <c r="BS236" s="293">
        <v>1</v>
      </c>
      <c r="BT236" s="293"/>
      <c r="BU236" s="293">
        <v>1</v>
      </c>
      <c r="BV236" s="293"/>
      <c r="BW236" s="293"/>
      <c r="BX236" s="293"/>
      <c r="BY236" s="293"/>
      <c r="BZ236" s="293"/>
      <c r="CA236" s="293"/>
      <c r="CB236" s="293"/>
      <c r="CC236" s="293"/>
      <c r="CD236" s="293"/>
      <c r="CE236" s="293"/>
      <c r="CF236" s="293"/>
      <c r="CG236" s="293"/>
      <c r="CH236" s="293"/>
      <c r="CI236" s="293">
        <v>1</v>
      </c>
      <c r="CJ236" s="294" t="s">
        <v>1505</v>
      </c>
      <c r="CK236" s="294"/>
      <c r="CL236" s="294"/>
      <c r="CM236" s="294"/>
      <c r="CN236" s="294"/>
      <c r="CO236" s="295"/>
      <c r="CP236" s="295"/>
      <c r="CQ236" s="295"/>
      <c r="CR236" s="296">
        <v>350</v>
      </c>
      <c r="CS236" s="297">
        <v>74.8</v>
      </c>
      <c r="CT236" s="297">
        <v>39.22</v>
      </c>
      <c r="CU236" s="297">
        <v>61.9</v>
      </c>
      <c r="CV236" s="297">
        <f t="shared" ref="CV236:CY240" si="980">P236-CR236</f>
        <v>13.899999999999977</v>
      </c>
      <c r="CW236" s="297">
        <f t="shared" si="980"/>
        <v>5.6800000000000068</v>
      </c>
      <c r="CX236" s="297">
        <f t="shared" si="980"/>
        <v>8.240000000000002</v>
      </c>
      <c r="CY236" s="297">
        <f t="shared" si="980"/>
        <v>8.4100000000000037</v>
      </c>
      <c r="CZ236" s="297">
        <f>SUM(CV236:CY236)</f>
        <v>36.22999999999999</v>
      </c>
      <c r="DA236" s="297">
        <f>0.32*(P236-CR236)+1.75*(Q236-CS236)+1.13*(R236-CT236)+1.28*(S236-CU236)</f>
        <v>34.464000000000013</v>
      </c>
      <c r="DB236" s="295" t="s">
        <v>1775</v>
      </c>
      <c r="DC236" s="295">
        <v>2</v>
      </c>
      <c r="DD236" s="295"/>
      <c r="DE236" s="295"/>
    </row>
    <row r="237" spans="1:109" ht="21" customHeight="1">
      <c r="A237" s="268">
        <v>235</v>
      </c>
      <c r="B237" s="300" t="s">
        <v>134</v>
      </c>
      <c r="C237" s="301" t="s">
        <v>790</v>
      </c>
      <c r="D237" s="302" t="s">
        <v>42</v>
      </c>
      <c r="E237" s="303" t="s">
        <v>78</v>
      </c>
      <c r="F237" s="304">
        <f>9-LEN(E237)-LEN(SUBSTITUTE(E237,"★",""))</f>
        <v>4</v>
      </c>
      <c r="G237" s="305" t="s">
        <v>75</v>
      </c>
      <c r="H237" s="306">
        <v>40</v>
      </c>
      <c r="I237" s="306">
        <v>13</v>
      </c>
      <c r="J237" s="306">
        <v>16</v>
      </c>
      <c r="K237" s="306">
        <v>25</v>
      </c>
      <c r="L237" s="306">
        <v>39</v>
      </c>
      <c r="M237" s="306" t="s">
        <v>59</v>
      </c>
      <c r="N237" s="307">
        <f t="shared" si="643"/>
        <v>133</v>
      </c>
      <c r="O237" s="308">
        <v>3832</v>
      </c>
      <c r="P237" s="309">
        <v>363.1</v>
      </c>
      <c r="Q237" s="310">
        <v>83.9</v>
      </c>
      <c r="R237" s="310">
        <v>43.75</v>
      </c>
      <c r="S237" s="310">
        <v>72.39</v>
      </c>
      <c r="T237" s="310">
        <v>7.6670000000000007</v>
      </c>
      <c r="U237" s="311">
        <v>4600</v>
      </c>
      <c r="V237" s="312">
        <f>VLOOKUP($U237,计算辅助页面!$Z$5:$AM$26,COLUMN()-20,0)</f>
        <v>7500</v>
      </c>
      <c r="W237" s="312">
        <f>VLOOKUP($U237,计算辅助页面!$Z$5:$AM$26,COLUMN()-20,0)</f>
        <v>12000</v>
      </c>
      <c r="X237" s="307">
        <f>VLOOKUP($U237,计算辅助页面!$Z$5:$AM$26,COLUMN()-20,0)</f>
        <v>18000</v>
      </c>
      <c r="Y237" s="307">
        <f>VLOOKUP($U237,计算辅助页面!$Z$5:$AM$26,COLUMN()-20,0)</f>
        <v>26000</v>
      </c>
      <c r="Z237" s="313">
        <f>VLOOKUP($U237,计算辅助页面!$Z$5:$AM$26,COLUMN()-20,0)</f>
        <v>36500</v>
      </c>
      <c r="AA237" s="307">
        <f>VLOOKUP($U237,计算辅助页面!$Z$5:$AM$26,COLUMN()-20,0)</f>
        <v>51000</v>
      </c>
      <c r="AB237" s="307">
        <f>VLOOKUP($U237,计算辅助页面!$Z$5:$AM$26,COLUMN()-20,0)</f>
        <v>71500</v>
      </c>
      <c r="AC237" s="307">
        <f>VLOOKUP($U237,计算辅助页面!$Z$5:$AM$26,COLUMN()-20,0)</f>
        <v>100000</v>
      </c>
      <c r="AD237" s="307">
        <f>VLOOKUP($U237,计算辅助页面!$Z$5:$AM$26,COLUMN()-20,0)</f>
        <v>140000</v>
      </c>
      <c r="AE237" s="307">
        <f>VLOOKUP($U237,计算辅助页面!$Z$5:$AM$26,COLUMN()-20,0)</f>
        <v>196000</v>
      </c>
      <c r="AF237" s="307">
        <f>VLOOKUP($U237,计算辅助页面!$Z$5:$AM$26,COLUMN()-20,0)</f>
        <v>274000</v>
      </c>
      <c r="AG237" s="307" t="str">
        <f>VLOOKUP($U237,计算辅助页面!$Z$5:$AM$26,COLUMN()-20,0)</f>
        <v>×</v>
      </c>
      <c r="AH237" s="304">
        <f>VLOOKUP($U237,计算辅助页面!$Z$5:$AM$26,COLUMN()-20,0)</f>
        <v>3748400</v>
      </c>
      <c r="AI237" s="314">
        <v>35000</v>
      </c>
      <c r="AJ237" s="315">
        <f>VLOOKUP(D237&amp;E237,计算辅助页面!$V$5:$Y$18,2,0)</f>
        <v>7</v>
      </c>
      <c r="AK237" s="316">
        <f t="shared" si="928"/>
        <v>70000</v>
      </c>
      <c r="AL237" s="316">
        <f>VLOOKUP(D237&amp;E237,计算辅助页面!$V$5:$Y$18,3,0)</f>
        <v>5</v>
      </c>
      <c r="AM237" s="317">
        <f t="shared" si="929"/>
        <v>210000</v>
      </c>
      <c r="AN237" s="317">
        <f>VLOOKUP(D237&amp;E237,计算辅助页面!$V$5:$Y$18,4,0)</f>
        <v>3</v>
      </c>
      <c r="AO237" s="304">
        <f t="shared" si="930"/>
        <v>4900000</v>
      </c>
      <c r="AP237" s="318">
        <f t="shared" si="747"/>
        <v>8648400</v>
      </c>
      <c r="AQ237" s="288" t="s">
        <v>567</v>
      </c>
      <c r="AR237" s="289" t="str">
        <f t="shared" si="956"/>
        <v>FXX K</v>
      </c>
      <c r="AS237" s="290" t="s">
        <v>596</v>
      </c>
      <c r="AT237" s="291" t="s">
        <v>651</v>
      </c>
      <c r="AU237" s="427" t="s">
        <v>703</v>
      </c>
      <c r="AV237" s="292">
        <v>12</v>
      </c>
      <c r="AW237" s="292">
        <v>378</v>
      </c>
      <c r="AY237" s="292">
        <v>501</v>
      </c>
      <c r="AZ237" s="292" t="s">
        <v>1400</v>
      </c>
      <c r="BA237" s="481">
        <v>112</v>
      </c>
      <c r="BB237" s="476">
        <v>1.4</v>
      </c>
      <c r="BC237" s="472">
        <v>0.8</v>
      </c>
      <c r="BD237" s="472">
        <v>0.56999999999999995</v>
      </c>
      <c r="BE237" s="472">
        <v>0.81</v>
      </c>
      <c r="BF237" s="474">
        <f t="shared" si="975"/>
        <v>3944</v>
      </c>
      <c r="BG237" s="476">
        <f t="shared" ref="BG237" si="981">BB237+P237</f>
        <v>364.5</v>
      </c>
      <c r="BH237" s="480">
        <f t="shared" ref="BH237" si="982">BC237+Q237</f>
        <v>84.7</v>
      </c>
      <c r="BI237" s="480">
        <f t="shared" ref="BI237" si="983">BD237+R237</f>
        <v>44.32</v>
      </c>
      <c r="BJ237" s="480">
        <f t="shared" ref="BJ237" si="984">BE237+S237</f>
        <v>73.2</v>
      </c>
      <c r="BK237" s="473">
        <f t="shared" si="630"/>
        <v>1.3999999999999773</v>
      </c>
      <c r="BL237" s="473">
        <f t="shared" si="631"/>
        <v>0.79999999999999716</v>
      </c>
      <c r="BM237" s="473">
        <f t="shared" si="632"/>
        <v>0.57000000000000028</v>
      </c>
      <c r="BN237" s="473">
        <f t="shared" si="633"/>
        <v>0.81000000000000227</v>
      </c>
      <c r="BO237" s="483">
        <v>1</v>
      </c>
      <c r="BP237" s="293">
        <v>1</v>
      </c>
      <c r="BQ237" s="293"/>
      <c r="BR237" s="293">
        <v>1</v>
      </c>
      <c r="BS237" s="293">
        <v>1</v>
      </c>
      <c r="BT237" s="293"/>
      <c r="BU237" s="293">
        <v>1</v>
      </c>
      <c r="BV237" s="293"/>
      <c r="BW237" s="293"/>
      <c r="BX237" s="293"/>
      <c r="BY237" s="293"/>
      <c r="BZ237" s="293"/>
      <c r="CA237" s="293"/>
      <c r="CB237" s="293"/>
      <c r="CC237" s="293"/>
      <c r="CD237" s="293"/>
      <c r="CE237" s="293"/>
      <c r="CF237" s="293"/>
      <c r="CG237" s="293"/>
      <c r="CH237" s="293"/>
      <c r="CI237" s="293">
        <v>1</v>
      </c>
      <c r="CJ237" s="294" t="s">
        <v>1506</v>
      </c>
      <c r="CK237" s="294"/>
      <c r="CL237" s="294"/>
      <c r="CM237" s="294"/>
      <c r="CN237" s="294"/>
      <c r="CO237" s="295"/>
      <c r="CP237" s="295"/>
      <c r="CQ237" s="295"/>
      <c r="CR237" s="296">
        <v>350</v>
      </c>
      <c r="CS237" s="297">
        <v>76.599999999999994</v>
      </c>
      <c r="CT237" s="297">
        <v>38.450000000000003</v>
      </c>
      <c r="CU237" s="297">
        <v>64.959999999999994</v>
      </c>
      <c r="CV237" s="297">
        <f t="shared" si="980"/>
        <v>13.100000000000023</v>
      </c>
      <c r="CW237" s="297">
        <f t="shared" si="980"/>
        <v>7.3000000000000114</v>
      </c>
      <c r="CX237" s="297">
        <f t="shared" si="980"/>
        <v>5.2999999999999972</v>
      </c>
      <c r="CY237" s="297">
        <f t="shared" si="980"/>
        <v>7.4300000000000068</v>
      </c>
      <c r="CZ237" s="297">
        <f>SUM(CV237:CY237)</f>
        <v>33.130000000000038</v>
      </c>
      <c r="DA237" s="297">
        <f>0.32*(P237-CR237)+1.75*(Q237-CS237)+1.13*(R237-CT237)+1.28*(S237-CU237)</f>
        <v>32.466400000000036</v>
      </c>
      <c r="DB237" s="295" t="s">
        <v>1775</v>
      </c>
      <c r="DC237" s="295">
        <v>1</v>
      </c>
      <c r="DD237" s="295"/>
      <c r="DE237" s="295"/>
    </row>
    <row r="238" spans="1:109" ht="21" customHeight="1" thickBot="1">
      <c r="A238" s="299">
        <v>236</v>
      </c>
      <c r="B238" s="319" t="s">
        <v>1713</v>
      </c>
      <c r="C238" s="301" t="s">
        <v>1686</v>
      </c>
      <c r="D238" s="302" t="s">
        <v>42</v>
      </c>
      <c r="E238" s="303" t="s">
        <v>78</v>
      </c>
      <c r="F238" s="327"/>
      <c r="G238" s="328"/>
      <c r="H238" s="434" t="s">
        <v>407</v>
      </c>
      <c r="I238" s="320">
        <v>35</v>
      </c>
      <c r="J238" s="320">
        <v>36</v>
      </c>
      <c r="K238" s="320">
        <v>46</v>
      </c>
      <c r="L238" s="320">
        <v>85</v>
      </c>
      <c r="M238" s="306" t="s">
        <v>59</v>
      </c>
      <c r="N238" s="307">
        <f t="shared" si="643"/>
        <v>202</v>
      </c>
      <c r="O238" s="321">
        <v>3894</v>
      </c>
      <c r="P238" s="322">
        <v>366.9</v>
      </c>
      <c r="Q238" s="323">
        <v>78.86</v>
      </c>
      <c r="R238" s="323">
        <v>47.25</v>
      </c>
      <c r="S238" s="323">
        <v>68.87</v>
      </c>
      <c r="T238" s="323"/>
      <c r="U238" s="324"/>
      <c r="V238" s="325"/>
      <c r="W238" s="325"/>
      <c r="X238" s="333"/>
      <c r="Y238" s="333"/>
      <c r="Z238" s="420"/>
      <c r="AA238" s="333"/>
      <c r="AB238" s="333"/>
      <c r="AC238" s="333"/>
      <c r="AD238" s="333"/>
      <c r="AE238" s="333"/>
      <c r="AF238" s="333"/>
      <c r="AG238" s="333"/>
      <c r="AH238" s="327"/>
      <c r="AI238" s="326"/>
      <c r="AJ238" s="429"/>
      <c r="AK238" s="336"/>
      <c r="AL238" s="336"/>
      <c r="AM238" s="337"/>
      <c r="AN238" s="337"/>
      <c r="AO238" s="327"/>
      <c r="AP238" s="318"/>
      <c r="AQ238" s="288" t="s">
        <v>565</v>
      </c>
      <c r="AR238" s="289" t="str">
        <f t="shared" si="956"/>
        <v>Autentica🔑</v>
      </c>
      <c r="AS238" s="290" t="s">
        <v>1716</v>
      </c>
      <c r="AT238" s="291" t="s">
        <v>1687</v>
      </c>
      <c r="AU238" s="427" t="s">
        <v>703</v>
      </c>
      <c r="AZ238" s="292" t="s">
        <v>1694</v>
      </c>
      <c r="BA238" s="481">
        <v>113</v>
      </c>
      <c r="BB238" s="476">
        <v>1.3</v>
      </c>
      <c r="BC238" s="472">
        <v>0.44</v>
      </c>
      <c r="BD238" s="472">
        <v>0.57999999999999996</v>
      </c>
      <c r="BE238" s="472">
        <v>1.7</v>
      </c>
      <c r="BF238" s="474">
        <f t="shared" si="975"/>
        <v>4007</v>
      </c>
      <c r="BG238" s="476">
        <f t="shared" ref="BG238" si="985">BB238+P238</f>
        <v>368.2</v>
      </c>
      <c r="BH238" s="480">
        <f t="shared" ref="BH238" si="986">BC238+Q238</f>
        <v>79.3</v>
      </c>
      <c r="BI238" s="480">
        <f t="shared" ref="BI238" si="987">BD238+R238</f>
        <v>47.83</v>
      </c>
      <c r="BJ238" s="480">
        <f t="shared" ref="BJ238" si="988">BE238+S238</f>
        <v>70.570000000000007</v>
      </c>
      <c r="BK238" s="473">
        <f t="shared" ref="BK238" si="989">IF(BG238="", "", BG238-P238)</f>
        <v>1.3000000000000114</v>
      </c>
      <c r="BL238" s="473">
        <f t="shared" ref="BL238" si="990">IF(BH238="", "", BH238-Q238)</f>
        <v>0.43999999999999773</v>
      </c>
      <c r="BM238" s="473">
        <f t="shared" ref="BM238" si="991">IF(BI238="", "", BI238-R238)</f>
        <v>0.57999999999999829</v>
      </c>
      <c r="BN238" s="473">
        <f t="shared" ref="BN238" si="992">IF(BJ238="", "", BJ238-S238)</f>
        <v>1.7000000000000028</v>
      </c>
      <c r="BO238" s="483">
        <v>8</v>
      </c>
      <c r="BP238" s="293"/>
      <c r="BQ238" s="293"/>
      <c r="BR238" s="293"/>
      <c r="BS238" s="293"/>
      <c r="BT238" s="293"/>
      <c r="BU238" s="293"/>
      <c r="BV238" s="293"/>
      <c r="BW238" s="293"/>
      <c r="BX238" s="293"/>
      <c r="BY238" s="293"/>
      <c r="BZ238" s="293"/>
      <c r="CA238" s="293">
        <v>1</v>
      </c>
      <c r="CB238" s="293"/>
      <c r="CC238" s="293">
        <v>1</v>
      </c>
      <c r="CD238" s="293"/>
      <c r="CE238" s="293"/>
      <c r="CF238" s="293"/>
      <c r="CG238" s="293"/>
      <c r="CH238" s="293"/>
      <c r="CI238" s="293"/>
      <c r="CJ238" s="294" t="s">
        <v>1702</v>
      </c>
      <c r="CK238" s="294"/>
      <c r="CL238" s="294"/>
      <c r="CM238" s="294"/>
      <c r="CN238" s="294"/>
      <c r="CO238" s="295"/>
      <c r="CP238" s="295"/>
      <c r="CQ238" s="295"/>
      <c r="CR238" s="296"/>
      <c r="CS238" s="297"/>
      <c r="CT238" s="297"/>
      <c r="CU238" s="297"/>
      <c r="CV238" s="297"/>
      <c r="CW238" s="297"/>
      <c r="CX238" s="297"/>
      <c r="CY238" s="297"/>
      <c r="CZ238" s="297"/>
      <c r="DA238" s="297"/>
      <c r="DB238" s="295"/>
      <c r="DC238" s="295"/>
      <c r="DD238" s="295"/>
      <c r="DE238" s="295"/>
    </row>
    <row r="239" spans="1:109" ht="21" customHeight="1" thickTop="1">
      <c r="A239" s="268">
        <v>237</v>
      </c>
      <c r="B239" s="300" t="s">
        <v>136</v>
      </c>
      <c r="C239" s="301" t="s">
        <v>791</v>
      </c>
      <c r="D239" s="302" t="s">
        <v>42</v>
      </c>
      <c r="E239" s="303" t="s">
        <v>78</v>
      </c>
      <c r="F239" s="304">
        <f>9-LEN(E239)-LEN(SUBSTITUTE(E239,"★",""))</f>
        <v>4</v>
      </c>
      <c r="G239" s="305" t="s">
        <v>74</v>
      </c>
      <c r="H239" s="306">
        <v>40</v>
      </c>
      <c r="I239" s="306">
        <v>13</v>
      </c>
      <c r="J239" s="306">
        <v>16</v>
      </c>
      <c r="K239" s="306">
        <v>25</v>
      </c>
      <c r="L239" s="306">
        <v>39</v>
      </c>
      <c r="M239" s="306" t="s">
        <v>59</v>
      </c>
      <c r="N239" s="307">
        <f t="shared" si="643"/>
        <v>133</v>
      </c>
      <c r="O239" s="308">
        <v>3957</v>
      </c>
      <c r="P239" s="309">
        <v>381.7</v>
      </c>
      <c r="Q239" s="310">
        <v>81.38</v>
      </c>
      <c r="R239" s="310">
        <v>43.38</v>
      </c>
      <c r="S239" s="310">
        <v>65.89</v>
      </c>
      <c r="T239" s="310">
        <v>6.3</v>
      </c>
      <c r="U239" s="311">
        <v>4600</v>
      </c>
      <c r="V239" s="312">
        <f>VLOOKUP($U239,计算辅助页面!$Z$5:$AM$26,COLUMN()-20,0)</f>
        <v>7500</v>
      </c>
      <c r="W239" s="312">
        <f>VLOOKUP($U239,计算辅助页面!$Z$5:$AM$26,COLUMN()-20,0)</f>
        <v>12000</v>
      </c>
      <c r="X239" s="307">
        <f>VLOOKUP($U239,计算辅助页面!$Z$5:$AM$26,COLUMN()-20,0)</f>
        <v>18000</v>
      </c>
      <c r="Y239" s="307">
        <f>VLOOKUP($U239,计算辅助页面!$Z$5:$AM$26,COLUMN()-20,0)</f>
        <v>26000</v>
      </c>
      <c r="Z239" s="313">
        <f>VLOOKUP($U239,计算辅助页面!$Z$5:$AM$26,COLUMN()-20,0)</f>
        <v>36500</v>
      </c>
      <c r="AA239" s="307">
        <f>VLOOKUP($U239,计算辅助页面!$Z$5:$AM$26,COLUMN()-20,0)</f>
        <v>51000</v>
      </c>
      <c r="AB239" s="307">
        <f>VLOOKUP($U239,计算辅助页面!$Z$5:$AM$26,COLUMN()-20,0)</f>
        <v>71500</v>
      </c>
      <c r="AC239" s="307">
        <f>VLOOKUP($U239,计算辅助页面!$Z$5:$AM$26,COLUMN()-20,0)</f>
        <v>100000</v>
      </c>
      <c r="AD239" s="307">
        <f>VLOOKUP($U239,计算辅助页面!$Z$5:$AM$26,COLUMN()-20,0)</f>
        <v>140000</v>
      </c>
      <c r="AE239" s="307">
        <f>VLOOKUP($U239,计算辅助页面!$Z$5:$AM$26,COLUMN()-20,0)</f>
        <v>196000</v>
      </c>
      <c r="AF239" s="307">
        <f>VLOOKUP($U239,计算辅助页面!$Z$5:$AM$26,COLUMN()-20,0)</f>
        <v>274000</v>
      </c>
      <c r="AG239" s="307" t="str">
        <f>VLOOKUP($U239,计算辅助页面!$Z$5:$AM$26,COLUMN()-20,0)</f>
        <v>×</v>
      </c>
      <c r="AH239" s="304">
        <f>VLOOKUP($U239,计算辅助页面!$Z$5:$AM$26,COLUMN()-20,0)</f>
        <v>3748400</v>
      </c>
      <c r="AI239" s="314">
        <v>35000</v>
      </c>
      <c r="AJ239" s="315">
        <f>VLOOKUP(D239&amp;E239,计算辅助页面!$V$5:$Y$18,2,0)</f>
        <v>7</v>
      </c>
      <c r="AK239" s="316">
        <f t="shared" si="928"/>
        <v>70000</v>
      </c>
      <c r="AL239" s="316">
        <f>VLOOKUP(D239&amp;E239,计算辅助页面!$V$5:$Y$18,3,0)</f>
        <v>5</v>
      </c>
      <c r="AM239" s="317">
        <f t="shared" si="929"/>
        <v>210000</v>
      </c>
      <c r="AN239" s="317">
        <f>VLOOKUP(D239&amp;E239,计算辅助页面!$V$5:$Y$18,4,0)</f>
        <v>3</v>
      </c>
      <c r="AO239" s="304">
        <f t="shared" si="930"/>
        <v>4900000</v>
      </c>
      <c r="AP239" s="318">
        <f t="shared" si="747"/>
        <v>8648400</v>
      </c>
      <c r="AQ239" s="288" t="s">
        <v>997</v>
      </c>
      <c r="AR239" s="289" t="str">
        <f t="shared" si="956"/>
        <v>Vulcano Titanium</v>
      </c>
      <c r="AS239" s="290" t="s">
        <v>596</v>
      </c>
      <c r="AT239" s="291" t="s">
        <v>671</v>
      </c>
      <c r="AU239" s="427" t="s">
        <v>703</v>
      </c>
      <c r="AV239" s="292">
        <v>13</v>
      </c>
      <c r="AW239" s="292">
        <v>397</v>
      </c>
      <c r="AY239" s="292">
        <v>533</v>
      </c>
      <c r="AZ239" s="292" t="s">
        <v>1400</v>
      </c>
      <c r="BA239" s="477">
        <v>114</v>
      </c>
      <c r="BB239" s="476">
        <v>1.3</v>
      </c>
      <c r="BC239" s="472">
        <v>0.62</v>
      </c>
      <c r="BD239" s="472">
        <v>0.88</v>
      </c>
      <c r="BE239" s="472">
        <v>1.31</v>
      </c>
      <c r="BF239" s="474">
        <f t="shared" si="975"/>
        <v>4071</v>
      </c>
      <c r="BG239" s="476">
        <f t="shared" ref="BG239" si="993">BB239+P239</f>
        <v>383</v>
      </c>
      <c r="BH239" s="480">
        <f t="shared" ref="BH239" si="994">BC239+Q239</f>
        <v>82</v>
      </c>
      <c r="BI239" s="480">
        <f t="shared" ref="BI239" si="995">BD239+R239</f>
        <v>44.260000000000005</v>
      </c>
      <c r="BJ239" s="480">
        <f t="shared" ref="BJ239" si="996">BE239+S239</f>
        <v>67.2</v>
      </c>
      <c r="BK239" s="473">
        <f t="shared" si="630"/>
        <v>1.3000000000000114</v>
      </c>
      <c r="BL239" s="473">
        <f t="shared" si="631"/>
        <v>0.62000000000000455</v>
      </c>
      <c r="BM239" s="473">
        <f t="shared" si="632"/>
        <v>0.88000000000000256</v>
      </c>
      <c r="BN239" s="473">
        <f t="shared" si="633"/>
        <v>1.3100000000000023</v>
      </c>
      <c r="BO239" s="483">
        <v>4</v>
      </c>
      <c r="BP239" s="293"/>
      <c r="BQ239" s="293"/>
      <c r="BR239" s="293">
        <v>1</v>
      </c>
      <c r="BS239" s="293">
        <v>1</v>
      </c>
      <c r="BT239" s="293"/>
      <c r="BU239" s="293">
        <v>1</v>
      </c>
      <c r="BV239" s="293"/>
      <c r="BW239" s="293"/>
      <c r="BX239" s="293"/>
      <c r="BY239" s="293"/>
      <c r="BZ239" s="293"/>
      <c r="CA239" s="293"/>
      <c r="CB239" s="293"/>
      <c r="CC239" s="293"/>
      <c r="CD239" s="293"/>
      <c r="CE239" s="293"/>
      <c r="CF239" s="293">
        <v>1</v>
      </c>
      <c r="CG239" s="293"/>
      <c r="CH239" s="293"/>
      <c r="CI239" s="293">
        <v>1</v>
      </c>
      <c r="CJ239" s="294" t="s">
        <v>137</v>
      </c>
      <c r="CK239" s="294"/>
      <c r="CL239" s="294"/>
      <c r="CM239" s="294"/>
      <c r="CN239" s="294"/>
      <c r="CO239" s="295"/>
      <c r="CP239" s="295"/>
      <c r="CQ239" s="295"/>
      <c r="CR239" s="296">
        <v>370</v>
      </c>
      <c r="CS239" s="297">
        <v>75.7</v>
      </c>
      <c r="CT239" s="297">
        <v>35.26</v>
      </c>
      <c r="CU239" s="297">
        <v>53.84</v>
      </c>
      <c r="CV239" s="297">
        <f t="shared" si="980"/>
        <v>11.699999999999989</v>
      </c>
      <c r="CW239" s="297">
        <f t="shared" si="980"/>
        <v>5.6799999999999926</v>
      </c>
      <c r="CX239" s="297">
        <f t="shared" si="980"/>
        <v>8.1200000000000045</v>
      </c>
      <c r="CY239" s="297">
        <f t="shared" si="980"/>
        <v>12.049999999999997</v>
      </c>
      <c r="CZ239" s="297">
        <f>SUM(CV239:CY239)</f>
        <v>37.549999999999983</v>
      </c>
      <c r="DA239" s="297">
        <f>0.32*(P239-CR239)+1.75*(Q239-CS239)+1.13*(R239-CT239)+1.28*(S239-CU239)</f>
        <v>38.283599999999979</v>
      </c>
      <c r="DB239" s="295" t="s">
        <v>1777</v>
      </c>
      <c r="DC239" s="295">
        <v>4</v>
      </c>
      <c r="DD239" s="295"/>
      <c r="DE239" s="295"/>
    </row>
    <row r="240" spans="1:109" ht="21" customHeight="1" thickBot="1">
      <c r="A240" s="299">
        <v>238</v>
      </c>
      <c r="B240" s="300" t="s">
        <v>138</v>
      </c>
      <c r="C240" s="301" t="s">
        <v>792</v>
      </c>
      <c r="D240" s="302" t="s">
        <v>42</v>
      </c>
      <c r="E240" s="303" t="s">
        <v>171</v>
      </c>
      <c r="F240" s="304">
        <f>9-LEN(E240)-LEN(SUBSTITUTE(E240,"★",""))</f>
        <v>4</v>
      </c>
      <c r="G240" s="305" t="s">
        <v>74</v>
      </c>
      <c r="H240" s="306">
        <v>40</v>
      </c>
      <c r="I240" s="306">
        <v>13</v>
      </c>
      <c r="J240" s="306">
        <v>16</v>
      </c>
      <c r="K240" s="306">
        <v>25</v>
      </c>
      <c r="L240" s="306">
        <v>39</v>
      </c>
      <c r="M240" s="306" t="s">
        <v>59</v>
      </c>
      <c r="N240" s="307">
        <f t="shared" si="643"/>
        <v>133</v>
      </c>
      <c r="O240" s="308">
        <v>4083</v>
      </c>
      <c r="P240" s="309">
        <v>407.5</v>
      </c>
      <c r="Q240" s="310">
        <v>80.48</v>
      </c>
      <c r="R240" s="310">
        <v>40.97</v>
      </c>
      <c r="S240" s="310">
        <v>58.26</v>
      </c>
      <c r="T240" s="310">
        <v>5.25</v>
      </c>
      <c r="U240" s="311">
        <v>4600</v>
      </c>
      <c r="V240" s="312">
        <f>VLOOKUP($U240,计算辅助页面!$Z$5:$AM$26,COLUMN()-20,0)</f>
        <v>7500</v>
      </c>
      <c r="W240" s="312">
        <f>VLOOKUP($U240,计算辅助页面!$Z$5:$AM$26,COLUMN()-20,0)</f>
        <v>12000</v>
      </c>
      <c r="X240" s="307">
        <f>VLOOKUP($U240,计算辅助页面!$Z$5:$AM$26,COLUMN()-20,0)</f>
        <v>18000</v>
      </c>
      <c r="Y240" s="307">
        <f>VLOOKUP($U240,计算辅助页面!$Z$5:$AM$26,COLUMN()-20,0)</f>
        <v>26000</v>
      </c>
      <c r="Z240" s="313">
        <f>VLOOKUP($U240,计算辅助页面!$Z$5:$AM$26,COLUMN()-20,0)</f>
        <v>36500</v>
      </c>
      <c r="AA240" s="307">
        <f>VLOOKUP($U240,计算辅助页面!$Z$5:$AM$26,COLUMN()-20,0)</f>
        <v>51000</v>
      </c>
      <c r="AB240" s="307">
        <f>VLOOKUP($U240,计算辅助页面!$Z$5:$AM$26,COLUMN()-20,0)</f>
        <v>71500</v>
      </c>
      <c r="AC240" s="307">
        <f>VLOOKUP($U240,计算辅助页面!$Z$5:$AM$26,COLUMN()-20,0)</f>
        <v>100000</v>
      </c>
      <c r="AD240" s="307">
        <f>VLOOKUP($U240,计算辅助页面!$Z$5:$AM$26,COLUMN()-20,0)</f>
        <v>140000</v>
      </c>
      <c r="AE240" s="307">
        <f>VLOOKUP($U240,计算辅助页面!$Z$5:$AM$26,COLUMN()-20,0)</f>
        <v>196000</v>
      </c>
      <c r="AF240" s="307">
        <f>VLOOKUP($U240,计算辅助页面!$Z$5:$AM$26,COLUMN()-20,0)</f>
        <v>274000</v>
      </c>
      <c r="AG240" s="307" t="str">
        <f>VLOOKUP($U240,计算辅助页面!$Z$5:$AM$26,COLUMN()-20,0)</f>
        <v>×</v>
      </c>
      <c r="AH240" s="304">
        <f>VLOOKUP($U240,计算辅助页面!$Z$5:$AM$26,COLUMN()-20,0)</f>
        <v>3748400</v>
      </c>
      <c r="AI240" s="314">
        <v>35000</v>
      </c>
      <c r="AJ240" s="315">
        <f>VLOOKUP(D240&amp;E240,计算辅助页面!$V$5:$Y$18,2,0)</f>
        <v>7</v>
      </c>
      <c r="AK240" s="316">
        <f t="shared" si="928"/>
        <v>70000</v>
      </c>
      <c r="AL240" s="316">
        <f>VLOOKUP(D240&amp;E240,计算辅助页面!$V$5:$Y$18,3,0)</f>
        <v>5</v>
      </c>
      <c r="AM240" s="317">
        <f t="shared" si="929"/>
        <v>210000</v>
      </c>
      <c r="AN240" s="317">
        <f>VLOOKUP(D240&amp;E240,计算辅助页面!$V$5:$Y$18,4,0)</f>
        <v>3</v>
      </c>
      <c r="AO240" s="304">
        <f t="shared" si="930"/>
        <v>4900000</v>
      </c>
      <c r="AP240" s="318">
        <f t="shared" si="747"/>
        <v>8648400</v>
      </c>
      <c r="AQ240" s="288" t="s">
        <v>569</v>
      </c>
      <c r="AR240" s="289" t="str">
        <f t="shared" si="956"/>
        <v>Lykan HyperSport</v>
      </c>
      <c r="AS240" s="290" t="s">
        <v>596</v>
      </c>
      <c r="AT240" s="291" t="s">
        <v>673</v>
      </c>
      <c r="AU240" s="427" t="s">
        <v>703</v>
      </c>
      <c r="AV240" s="292">
        <v>16</v>
      </c>
      <c r="AW240" s="292">
        <v>425</v>
      </c>
      <c r="AY240" s="292">
        <v>560</v>
      </c>
      <c r="AZ240" s="292" t="s">
        <v>1400</v>
      </c>
      <c r="BA240" s="481">
        <v>117</v>
      </c>
      <c r="BB240" s="476">
        <v>1.4</v>
      </c>
      <c r="BC240" s="472">
        <v>0.62</v>
      </c>
      <c r="BD240" s="472">
        <v>0.43</v>
      </c>
      <c r="BE240" s="472">
        <v>2.0099999999999998</v>
      </c>
      <c r="BF240" s="474">
        <f t="shared" si="975"/>
        <v>4200</v>
      </c>
      <c r="BG240" s="476">
        <f t="shared" ref="BG240" si="997">BB240+P240</f>
        <v>408.9</v>
      </c>
      <c r="BH240" s="480">
        <f t="shared" ref="BH240" si="998">BC240+Q240</f>
        <v>81.100000000000009</v>
      </c>
      <c r="BI240" s="480">
        <f t="shared" ref="BI240" si="999">BD240+R240</f>
        <v>41.4</v>
      </c>
      <c r="BJ240" s="480">
        <f t="shared" ref="BJ240" si="1000">BE240+S240</f>
        <v>60.269999999999996</v>
      </c>
      <c r="BK240" s="473">
        <f t="shared" si="630"/>
        <v>1.3999999999999773</v>
      </c>
      <c r="BL240" s="473">
        <f t="shared" si="631"/>
        <v>0.62000000000000455</v>
      </c>
      <c r="BM240" s="473">
        <f t="shared" si="632"/>
        <v>0.42999999999999972</v>
      </c>
      <c r="BN240" s="473">
        <f t="shared" si="633"/>
        <v>2.009999999999998</v>
      </c>
      <c r="BO240" s="483">
        <v>1</v>
      </c>
      <c r="BP240" s="293"/>
      <c r="BQ240" s="293"/>
      <c r="BR240" s="293">
        <v>1</v>
      </c>
      <c r="BS240" s="293">
        <v>1</v>
      </c>
      <c r="BT240" s="293"/>
      <c r="BU240" s="293"/>
      <c r="BV240" s="293"/>
      <c r="BW240" s="293"/>
      <c r="BX240" s="293"/>
      <c r="BY240" s="293"/>
      <c r="BZ240" s="293"/>
      <c r="CA240" s="293"/>
      <c r="CB240" s="293"/>
      <c r="CC240" s="293"/>
      <c r="CD240" s="293"/>
      <c r="CE240" s="293"/>
      <c r="CF240" s="293"/>
      <c r="CG240" s="293"/>
      <c r="CH240" s="293"/>
      <c r="CI240" s="293">
        <v>1</v>
      </c>
      <c r="CJ240" s="294" t="s">
        <v>1507</v>
      </c>
      <c r="CK240" s="294"/>
      <c r="CL240" s="294"/>
      <c r="CM240" s="294"/>
      <c r="CN240" s="294"/>
      <c r="CO240" s="295"/>
      <c r="CP240" s="295"/>
      <c r="CQ240" s="295"/>
      <c r="CR240" s="296">
        <v>395</v>
      </c>
      <c r="CS240" s="297">
        <v>74.8</v>
      </c>
      <c r="CT240" s="297">
        <v>37</v>
      </c>
      <c r="CU240" s="297">
        <v>39.79</v>
      </c>
      <c r="CV240" s="297">
        <f t="shared" si="980"/>
        <v>12.5</v>
      </c>
      <c r="CW240" s="297">
        <f t="shared" si="980"/>
        <v>5.6800000000000068</v>
      </c>
      <c r="CX240" s="297">
        <f t="shared" si="980"/>
        <v>3.9699999999999989</v>
      </c>
      <c r="CY240" s="297">
        <f t="shared" si="980"/>
        <v>18.47</v>
      </c>
      <c r="CZ240" s="297">
        <f>SUM(CV240:CY240)</f>
        <v>40.620000000000005</v>
      </c>
      <c r="DA240" s="297">
        <f>0.32*(P240-CR240)+1.75*(Q240-CS240)+1.13*(R240-CT240)+1.28*(S240-CU240)</f>
        <v>42.067700000000016</v>
      </c>
      <c r="DB240" s="295" t="s">
        <v>1777</v>
      </c>
      <c r="DC240" s="295">
        <v>2</v>
      </c>
      <c r="DD240" s="295"/>
      <c r="DE240" s="295"/>
    </row>
    <row r="241" spans="1:109" ht="21" customHeight="1" thickBot="1">
      <c r="A241" s="268">
        <v>239</v>
      </c>
      <c r="B241" s="319" t="s">
        <v>1508</v>
      </c>
      <c r="C241" s="301" t="s">
        <v>1039</v>
      </c>
      <c r="D241" s="302" t="s">
        <v>42</v>
      </c>
      <c r="E241" s="303" t="s">
        <v>79</v>
      </c>
      <c r="F241" s="327"/>
      <c r="G241" s="328"/>
      <c r="H241" s="358" t="s">
        <v>407</v>
      </c>
      <c r="I241" s="320">
        <v>40</v>
      </c>
      <c r="J241" s="320">
        <v>45</v>
      </c>
      <c r="K241" s="320">
        <v>60</v>
      </c>
      <c r="L241" s="320">
        <v>70</v>
      </c>
      <c r="M241" s="320">
        <v>85</v>
      </c>
      <c r="N241" s="343">
        <f t="shared" si="643"/>
        <v>300</v>
      </c>
      <c r="O241" s="321">
        <v>4109</v>
      </c>
      <c r="P241" s="322">
        <v>400.3</v>
      </c>
      <c r="Q241" s="323">
        <v>77.91</v>
      </c>
      <c r="R241" s="323">
        <v>53.44</v>
      </c>
      <c r="S241" s="323">
        <v>59.94</v>
      </c>
      <c r="T241" s="323">
        <v>5.4</v>
      </c>
      <c r="U241" s="311">
        <v>23000</v>
      </c>
      <c r="V241" s="312">
        <f>VLOOKUP($U241,计算辅助页面!$Z$5:$AM$26,COLUMN()-20,0)</f>
        <v>37500</v>
      </c>
      <c r="W241" s="312">
        <f>VLOOKUP($U241,计算辅助页面!$Z$5:$AM$26,COLUMN()-20,0)</f>
        <v>60000</v>
      </c>
      <c r="X241" s="307">
        <f>VLOOKUP($U241,计算辅助页面!$Z$5:$AM$26,COLUMN()-20,0)</f>
        <v>90000</v>
      </c>
      <c r="Y241" s="307">
        <f>VLOOKUP($U241,计算辅助页面!$Z$5:$AM$26,COLUMN()-20,0)</f>
        <v>130000</v>
      </c>
      <c r="Z241" s="313">
        <f>VLOOKUP($U241,计算辅助页面!$Z$5:$AM$26,COLUMN()-20,0)</f>
        <v>182000</v>
      </c>
      <c r="AA241" s="307">
        <f>VLOOKUP($U241,计算辅助页面!$Z$5:$AM$26,COLUMN()-20,0)</f>
        <v>255000</v>
      </c>
      <c r="AB241" s="307">
        <f>VLOOKUP($U241,计算辅助页面!$Z$5:$AM$26,COLUMN()-20,0)</f>
        <v>356500</v>
      </c>
      <c r="AC241" s="307">
        <f>VLOOKUP($U241,计算辅助页面!$Z$5:$AM$26,COLUMN()-20,0)</f>
        <v>499500</v>
      </c>
      <c r="AD241" s="307">
        <f>VLOOKUP($U241,计算辅助页面!$Z$5:$AM$26,COLUMN()-20,0)</f>
        <v>699000</v>
      </c>
      <c r="AE241" s="307">
        <f>VLOOKUP($U241,计算辅助页面!$Z$5:$AM$26,COLUMN()-20,0)</f>
        <v>979000</v>
      </c>
      <c r="AF241" s="307">
        <f>VLOOKUP($U241,计算辅助页面!$Z$5:$AM$26,COLUMN()-20,0)</f>
        <v>1370000</v>
      </c>
      <c r="AG241" s="307">
        <f>VLOOKUP($U241,计算辅助页面!$Z$5:$AM$26,COLUMN()-20,0)</f>
        <v>2250000</v>
      </c>
      <c r="AH241" s="304">
        <f>VLOOKUP($U241,计算辅助页面!$Z$5:$AM$26,COLUMN()-20,0)</f>
        <v>27726000</v>
      </c>
      <c r="AI241" s="314">
        <v>45000</v>
      </c>
      <c r="AJ241" s="315">
        <f>VLOOKUP(D241&amp;E241,计算辅助页面!$V$5:$Y$18,2,0)</f>
        <v>7</v>
      </c>
      <c r="AK241" s="316">
        <f t="shared" si="928"/>
        <v>90000</v>
      </c>
      <c r="AL241" s="316">
        <f>VLOOKUP(D241&amp;E241,计算辅助页面!$V$5:$Y$18,3,0)</f>
        <v>5</v>
      </c>
      <c r="AM241" s="317">
        <f t="shared" si="929"/>
        <v>270000</v>
      </c>
      <c r="AN241" s="317">
        <f>VLOOKUP(D241&amp;E241,计算辅助页面!$V$5:$Y$18,4,0)</f>
        <v>4</v>
      </c>
      <c r="AO241" s="304">
        <f t="shared" si="930"/>
        <v>7380000</v>
      </c>
      <c r="AP241" s="318">
        <f t="shared" si="747"/>
        <v>35106000</v>
      </c>
      <c r="AQ241" s="288" t="s">
        <v>1040</v>
      </c>
      <c r="AR241" s="289" t="str">
        <f t="shared" si="956"/>
        <v>Tachyon Speed🔑</v>
      </c>
      <c r="AS241" s="290" t="s">
        <v>1030</v>
      </c>
      <c r="AT241" s="291" t="s">
        <v>1041</v>
      </c>
      <c r="AU241" s="427" t="s">
        <v>703</v>
      </c>
      <c r="AW241" s="292">
        <v>416</v>
      </c>
      <c r="AY241" s="292">
        <v>555</v>
      </c>
      <c r="AZ241" s="292" t="s">
        <v>1065</v>
      </c>
      <c r="BA241" s="481">
        <v>117</v>
      </c>
      <c r="BB241" s="476">
        <v>1.2</v>
      </c>
      <c r="BC241" s="472">
        <v>0.49</v>
      </c>
      <c r="BD241" s="472">
        <v>0.94</v>
      </c>
      <c r="BE241" s="472">
        <v>1.77</v>
      </c>
      <c r="BF241" s="474">
        <f t="shared" si="975"/>
        <v>4226</v>
      </c>
      <c r="BG241" s="476">
        <f t="shared" ref="BG241:BG242" si="1001">BB241+P241</f>
        <v>401.5</v>
      </c>
      <c r="BH241" s="480">
        <f t="shared" ref="BH241:BH242" si="1002">BC241+Q241</f>
        <v>78.399999999999991</v>
      </c>
      <c r="BI241" s="480">
        <f t="shared" ref="BI241:BI242" si="1003">BD241+R241</f>
        <v>54.379999999999995</v>
      </c>
      <c r="BJ241" s="480">
        <f t="shared" ref="BJ241:BJ242" si="1004">BE241+S241</f>
        <v>61.71</v>
      </c>
      <c r="BK241" s="473">
        <f t="shared" si="630"/>
        <v>1.1999999999999886</v>
      </c>
      <c r="BL241" s="473">
        <f t="shared" si="631"/>
        <v>0.48999999999999488</v>
      </c>
      <c r="BM241" s="473">
        <f t="shared" si="632"/>
        <v>0.93999999999999773</v>
      </c>
      <c r="BN241" s="473">
        <f t="shared" si="633"/>
        <v>1.7700000000000031</v>
      </c>
      <c r="BO241" s="483">
        <v>1</v>
      </c>
      <c r="BP241" s="293"/>
      <c r="BQ241" s="293"/>
      <c r="BR241" s="293"/>
      <c r="BS241" s="293"/>
      <c r="BT241" s="293"/>
      <c r="BU241" s="293"/>
      <c r="BV241" s="293"/>
      <c r="BW241" s="293"/>
      <c r="BX241" s="293"/>
      <c r="BY241" s="293"/>
      <c r="BZ241" s="293"/>
      <c r="CA241" s="293">
        <v>1</v>
      </c>
      <c r="CB241" s="293"/>
      <c r="CC241" s="293">
        <v>1</v>
      </c>
      <c r="CD241" s="293">
        <v>1</v>
      </c>
      <c r="CE241" s="293"/>
      <c r="CF241" s="293"/>
      <c r="CG241" s="293"/>
      <c r="CH241" s="293"/>
      <c r="CI241" s="293"/>
      <c r="CJ241" s="294" t="s">
        <v>1039</v>
      </c>
      <c r="CK241" s="294"/>
      <c r="CL241" s="294"/>
      <c r="CM241" s="294"/>
      <c r="CN241" s="294"/>
      <c r="CO241" s="295"/>
      <c r="CP241" s="295"/>
      <c r="CQ241" s="295"/>
      <c r="CR241" s="296"/>
      <c r="CS241" s="297"/>
      <c r="CT241" s="297"/>
      <c r="CU241" s="297"/>
      <c r="CV241" s="297"/>
      <c r="CW241" s="297"/>
      <c r="CX241" s="297"/>
      <c r="CY241" s="297"/>
      <c r="CZ241" s="297"/>
      <c r="DA241" s="297"/>
      <c r="DB241" s="295" t="s">
        <v>1777</v>
      </c>
      <c r="DC241" s="295">
        <v>2</v>
      </c>
      <c r="DD241" s="295"/>
      <c r="DE241" s="295"/>
    </row>
    <row r="242" spans="1:109" ht="21" customHeight="1" thickBot="1">
      <c r="A242" s="299">
        <v>240</v>
      </c>
      <c r="B242" s="319" t="s">
        <v>504</v>
      </c>
      <c r="C242" s="301" t="s">
        <v>793</v>
      </c>
      <c r="D242" s="302" t="s">
        <v>42</v>
      </c>
      <c r="E242" s="303" t="s">
        <v>79</v>
      </c>
      <c r="F242" s="304">
        <f>9-LEN(E242)-LEN(SUBSTITUTE(E242,"★",""))</f>
        <v>3</v>
      </c>
      <c r="G242" s="305" t="s">
        <v>77</v>
      </c>
      <c r="H242" s="306">
        <v>60</v>
      </c>
      <c r="I242" s="306">
        <v>13</v>
      </c>
      <c r="J242" s="306">
        <v>16</v>
      </c>
      <c r="K242" s="306">
        <v>25</v>
      </c>
      <c r="L242" s="306">
        <v>38</v>
      </c>
      <c r="M242" s="306">
        <v>48</v>
      </c>
      <c r="N242" s="307">
        <f t="shared" si="643"/>
        <v>200</v>
      </c>
      <c r="O242" s="321">
        <v>4148</v>
      </c>
      <c r="P242" s="322">
        <v>370.2</v>
      </c>
      <c r="Q242" s="323">
        <v>81.2</v>
      </c>
      <c r="R242" s="323">
        <v>62.39</v>
      </c>
      <c r="S242" s="323">
        <v>78.790000000000006</v>
      </c>
      <c r="T242" s="323">
        <v>8.82</v>
      </c>
      <c r="U242" s="311">
        <v>23000</v>
      </c>
      <c r="V242" s="312">
        <f>VLOOKUP($U242,计算辅助页面!$Z$5:$AM$26,COLUMN()-20,0)</f>
        <v>37500</v>
      </c>
      <c r="W242" s="312">
        <f>VLOOKUP($U242,计算辅助页面!$Z$5:$AM$26,COLUMN()-20,0)</f>
        <v>60000</v>
      </c>
      <c r="X242" s="307">
        <f>VLOOKUP($U242,计算辅助页面!$Z$5:$AM$26,COLUMN()-20,0)</f>
        <v>90000</v>
      </c>
      <c r="Y242" s="307">
        <f>VLOOKUP($U242,计算辅助页面!$Z$5:$AM$26,COLUMN()-20,0)</f>
        <v>130000</v>
      </c>
      <c r="Z242" s="313">
        <f>VLOOKUP($U242,计算辅助页面!$Z$5:$AM$26,COLUMN()-20,0)</f>
        <v>182000</v>
      </c>
      <c r="AA242" s="307">
        <f>VLOOKUP($U242,计算辅助页面!$Z$5:$AM$26,COLUMN()-20,0)</f>
        <v>255000</v>
      </c>
      <c r="AB242" s="307">
        <f>VLOOKUP($U242,计算辅助页面!$Z$5:$AM$26,COLUMN()-20,0)</f>
        <v>356500</v>
      </c>
      <c r="AC242" s="307">
        <f>VLOOKUP($U242,计算辅助页面!$Z$5:$AM$26,COLUMN()-20,0)</f>
        <v>499500</v>
      </c>
      <c r="AD242" s="307">
        <f>VLOOKUP($U242,计算辅助页面!$Z$5:$AM$26,COLUMN()-20,0)</f>
        <v>699000</v>
      </c>
      <c r="AE242" s="307">
        <f>VLOOKUP($U242,计算辅助页面!$Z$5:$AM$26,COLUMN()-20,0)</f>
        <v>979000</v>
      </c>
      <c r="AF242" s="307">
        <f>VLOOKUP($U242,计算辅助页面!$Z$5:$AM$26,COLUMN()-20,0)</f>
        <v>1370000</v>
      </c>
      <c r="AG242" s="307">
        <f>VLOOKUP($U242,计算辅助页面!$Z$5:$AM$26,COLUMN()-20,0)</f>
        <v>2250000</v>
      </c>
      <c r="AH242" s="304">
        <f>VLOOKUP($U242,计算辅助页面!$Z$5:$AM$26,COLUMN()-20,0)</f>
        <v>27726000</v>
      </c>
      <c r="AI242" s="314">
        <v>45000</v>
      </c>
      <c r="AJ242" s="315">
        <f>VLOOKUP(D242&amp;E242,计算辅助页面!$V$5:$Y$18,2,0)</f>
        <v>7</v>
      </c>
      <c r="AK242" s="316">
        <f t="shared" si="928"/>
        <v>90000</v>
      </c>
      <c r="AL242" s="316">
        <f>VLOOKUP(D242&amp;E242,计算辅助页面!$V$5:$Y$18,3,0)</f>
        <v>5</v>
      </c>
      <c r="AM242" s="317">
        <f t="shared" si="929"/>
        <v>270000</v>
      </c>
      <c r="AN242" s="317">
        <f>VLOOKUP(D242&amp;E242,计算辅助页面!$V$5:$Y$18,4,0)</f>
        <v>4</v>
      </c>
      <c r="AO242" s="304">
        <f t="shared" si="930"/>
        <v>7380000</v>
      </c>
      <c r="AP242" s="318">
        <f t="shared" si="747"/>
        <v>35106000</v>
      </c>
      <c r="AQ242" s="288" t="s">
        <v>565</v>
      </c>
      <c r="AR242" s="289" t="str">
        <f t="shared" si="956"/>
        <v>Veneno</v>
      </c>
      <c r="AS242" s="290" t="s">
        <v>920</v>
      </c>
      <c r="AT242" s="291" t="s">
        <v>688</v>
      </c>
      <c r="AU242" s="427" t="s">
        <v>703</v>
      </c>
      <c r="AV242" s="292">
        <v>51</v>
      </c>
      <c r="AW242" s="292">
        <v>387</v>
      </c>
      <c r="AY242" s="292">
        <v>516</v>
      </c>
      <c r="AZ242" s="292" t="s">
        <v>1101</v>
      </c>
      <c r="BA242" s="477">
        <v>118</v>
      </c>
      <c r="BB242" s="476">
        <v>1.7</v>
      </c>
      <c r="BC242" s="472">
        <v>0.8</v>
      </c>
      <c r="BD242" s="472">
        <v>0.97</v>
      </c>
      <c r="BE242" s="472">
        <v>1.89</v>
      </c>
      <c r="BF242" s="474">
        <f t="shared" si="975"/>
        <v>4266</v>
      </c>
      <c r="BG242" s="476">
        <f t="shared" si="1001"/>
        <v>371.9</v>
      </c>
      <c r="BH242" s="480">
        <f t="shared" si="1002"/>
        <v>82</v>
      </c>
      <c r="BI242" s="480">
        <f t="shared" si="1003"/>
        <v>63.36</v>
      </c>
      <c r="BJ242" s="480">
        <f t="shared" si="1004"/>
        <v>80.680000000000007</v>
      </c>
      <c r="BK242" s="473">
        <f t="shared" si="630"/>
        <v>1.6999999999999886</v>
      </c>
      <c r="BL242" s="473">
        <f t="shared" si="631"/>
        <v>0.79999999999999716</v>
      </c>
      <c r="BM242" s="473">
        <f t="shared" si="632"/>
        <v>0.96999999999999886</v>
      </c>
      <c r="BN242" s="473">
        <f t="shared" si="633"/>
        <v>1.8900000000000006</v>
      </c>
      <c r="BO242" s="483">
        <v>9</v>
      </c>
      <c r="BP242" s="293"/>
      <c r="BQ242" s="293"/>
      <c r="BR242" s="293"/>
      <c r="BS242" s="293"/>
      <c r="BT242" s="293"/>
      <c r="BU242" s="293"/>
      <c r="BV242" s="293"/>
      <c r="BW242" s="293"/>
      <c r="BX242" s="293"/>
      <c r="BY242" s="293"/>
      <c r="BZ242" s="293">
        <v>1</v>
      </c>
      <c r="CA242" s="293"/>
      <c r="CB242" s="293"/>
      <c r="CC242" s="293"/>
      <c r="CD242" s="293">
        <v>1</v>
      </c>
      <c r="CE242" s="293"/>
      <c r="CF242" s="293"/>
      <c r="CG242" s="293"/>
      <c r="CH242" s="293"/>
      <c r="CI242" s="293"/>
      <c r="CJ242" s="294" t="s">
        <v>1509</v>
      </c>
      <c r="CK242" s="294"/>
      <c r="CL242" s="294"/>
      <c r="CM242" s="294"/>
      <c r="CN242" s="294"/>
      <c r="CO242" s="295"/>
      <c r="CP242" s="295"/>
      <c r="CQ242" s="295"/>
      <c r="CR242" s="296">
        <v>355</v>
      </c>
      <c r="CS242" s="297">
        <v>73.900000000000006</v>
      </c>
      <c r="CT242" s="297">
        <v>53.52</v>
      </c>
      <c r="CU242" s="297">
        <v>61.51</v>
      </c>
      <c r="CV242" s="297">
        <f>P242-CR242</f>
        <v>15.199999999999989</v>
      </c>
      <c r="CW242" s="297">
        <f>Q242-CS242</f>
        <v>7.2999999999999972</v>
      </c>
      <c r="CX242" s="297">
        <f>R242-CT242</f>
        <v>8.8699999999999974</v>
      </c>
      <c r="CY242" s="297">
        <f>S242-CU242</f>
        <v>17.280000000000008</v>
      </c>
      <c r="CZ242" s="297">
        <f>SUM(CV242:CY242)</f>
        <v>48.649999999999991</v>
      </c>
      <c r="DA242" s="297">
        <f>0.32*(P242-CR242)+1.75*(Q242-CS242)+1.13*(R242-CT242)+1.28*(S242-CU242)</f>
        <v>49.780500000000004</v>
      </c>
      <c r="DB242" s="295" t="s">
        <v>1777</v>
      </c>
      <c r="DC242" s="295">
        <v>1</v>
      </c>
      <c r="DD242" s="295"/>
      <c r="DE242" s="295"/>
    </row>
    <row r="243" spans="1:109" ht="21" customHeight="1">
      <c r="A243" s="268">
        <v>241</v>
      </c>
      <c r="B243" s="319" t="s">
        <v>1589</v>
      </c>
      <c r="C243" s="301" t="s">
        <v>1590</v>
      </c>
      <c r="D243" s="302" t="s">
        <v>42</v>
      </c>
      <c r="E243" s="303" t="s">
        <v>79</v>
      </c>
      <c r="F243" s="327"/>
      <c r="G243" s="328"/>
      <c r="H243" s="320">
        <v>85</v>
      </c>
      <c r="I243" s="320">
        <v>25</v>
      </c>
      <c r="J243" s="320">
        <v>29</v>
      </c>
      <c r="K243" s="320">
        <v>38</v>
      </c>
      <c r="L243" s="320">
        <v>54</v>
      </c>
      <c r="M243" s="320">
        <v>69</v>
      </c>
      <c r="N243" s="307">
        <f t="shared" ref="N243" si="1005">IF(COUNTBLANK(H243:M243),"",SUM(H243:M243))</f>
        <v>300</v>
      </c>
      <c r="O243" s="321">
        <v>4161</v>
      </c>
      <c r="P243" s="322">
        <v>391.1</v>
      </c>
      <c r="Q243" s="323">
        <v>81.47</v>
      </c>
      <c r="R243" s="323">
        <v>52.12</v>
      </c>
      <c r="S243" s="323">
        <v>46.85</v>
      </c>
      <c r="T243" s="323">
        <v>4.5</v>
      </c>
      <c r="U243" s="311">
        <v>23000</v>
      </c>
      <c r="V243" s="312">
        <f>VLOOKUP($U243,计算辅助页面!$Z$5:$AM$26,COLUMN()-20,0)</f>
        <v>37500</v>
      </c>
      <c r="W243" s="312">
        <f>VLOOKUP($U243,计算辅助页面!$Z$5:$AM$26,COLUMN()-20,0)</f>
        <v>60000</v>
      </c>
      <c r="X243" s="307">
        <f>VLOOKUP($U243,计算辅助页面!$Z$5:$AM$26,COLUMN()-20,0)</f>
        <v>90000</v>
      </c>
      <c r="Y243" s="307">
        <f>VLOOKUP($U243,计算辅助页面!$Z$5:$AM$26,COLUMN()-20,0)</f>
        <v>130000</v>
      </c>
      <c r="Z243" s="313">
        <f>VLOOKUP($U243,计算辅助页面!$Z$5:$AM$26,COLUMN()-20,0)</f>
        <v>182000</v>
      </c>
      <c r="AA243" s="307">
        <f>VLOOKUP($U243,计算辅助页面!$Z$5:$AM$26,COLUMN()-20,0)</f>
        <v>255000</v>
      </c>
      <c r="AB243" s="307">
        <f>VLOOKUP($U243,计算辅助页面!$Z$5:$AM$26,COLUMN()-20,0)</f>
        <v>356500</v>
      </c>
      <c r="AC243" s="307">
        <f>VLOOKUP($U243,计算辅助页面!$Z$5:$AM$26,COLUMN()-20,0)</f>
        <v>499500</v>
      </c>
      <c r="AD243" s="307">
        <f>VLOOKUP($U243,计算辅助页面!$Z$5:$AM$26,COLUMN()-20,0)</f>
        <v>699000</v>
      </c>
      <c r="AE243" s="307">
        <f>VLOOKUP($U243,计算辅助页面!$Z$5:$AM$26,COLUMN()-20,0)</f>
        <v>979000</v>
      </c>
      <c r="AF243" s="307">
        <f>VLOOKUP($U243,计算辅助页面!$Z$5:$AM$26,COLUMN()-20,0)</f>
        <v>1370000</v>
      </c>
      <c r="AG243" s="307">
        <f>VLOOKUP($U243,计算辅助页面!$Z$5:$AM$26,COLUMN()-20,0)</f>
        <v>2250000</v>
      </c>
      <c r="AH243" s="304">
        <f>VLOOKUP($U243,计算辅助页面!$Z$5:$AM$26,COLUMN()-20,0)</f>
        <v>27726000</v>
      </c>
      <c r="AI243" s="314">
        <v>45000</v>
      </c>
      <c r="AJ243" s="315">
        <f>VLOOKUP(D243&amp;E243,计算辅助页面!$V$5:$Y$18,2,0)</f>
        <v>7</v>
      </c>
      <c r="AK243" s="316">
        <f t="shared" ref="AK243" si="1006">IF(AI243,2*AI243,"")</f>
        <v>90000</v>
      </c>
      <c r="AL243" s="316">
        <f>VLOOKUP(D243&amp;E243,计算辅助页面!$V$5:$Y$18,3,0)</f>
        <v>5</v>
      </c>
      <c r="AM243" s="317">
        <f t="shared" ref="AM243" si="1007">IF(AN243="×",AN243,IF(AI243,6*AI243,""))</f>
        <v>270000</v>
      </c>
      <c r="AN243" s="317">
        <f>VLOOKUP(D243&amp;E243,计算辅助页面!$V$5:$Y$18,4,0)</f>
        <v>4</v>
      </c>
      <c r="AO243" s="304">
        <f t="shared" ref="AO243" si="1008">IF(AI243,IF(AN243="×",4*(AI243*AJ243+AK243*AL243),4*(AI243*AJ243+AK243*AL243+AM243*AN243)),"")</f>
        <v>7380000</v>
      </c>
      <c r="AP243" s="318">
        <f t="shared" ref="AP243" si="1009">IF(AND(AH243,AO243),AO243+AH243,"")</f>
        <v>35106000</v>
      </c>
      <c r="AQ243" s="288" t="s">
        <v>1015</v>
      </c>
      <c r="AR243" s="289" t="str">
        <f t="shared" si="956"/>
        <v>GT</v>
      </c>
      <c r="AS243" s="290" t="s">
        <v>1580</v>
      </c>
      <c r="AT243" s="291" t="s">
        <v>1591</v>
      </c>
      <c r="AU243" s="427" t="s">
        <v>703</v>
      </c>
      <c r="AW243" s="292">
        <v>406</v>
      </c>
      <c r="AY243" s="292">
        <v>549</v>
      </c>
      <c r="AZ243" s="292" t="s">
        <v>1598</v>
      </c>
      <c r="BA243" s="481">
        <f>BF243-O243</f>
        <v>118</v>
      </c>
      <c r="BB243" s="476">
        <f>BK243</f>
        <v>1.1999999999999886</v>
      </c>
      <c r="BC243" s="472">
        <f t="shared" ref="BC243" si="1010">BL243</f>
        <v>0.53000000000000114</v>
      </c>
      <c r="BD243" s="472">
        <f t="shared" ref="BD243" si="1011">BM243</f>
        <v>1.3200000000000003</v>
      </c>
      <c r="BE243" s="472">
        <f t="shared" ref="BE243" si="1012">BN243</f>
        <v>1.6000000000000014</v>
      </c>
      <c r="BF243" s="474">
        <v>4279</v>
      </c>
      <c r="BG243" s="476">
        <v>392.3</v>
      </c>
      <c r="BH243" s="480">
        <v>82</v>
      </c>
      <c r="BI243" s="480">
        <v>53.44</v>
      </c>
      <c r="BJ243" s="480">
        <v>48.45</v>
      </c>
      <c r="BK243" s="473">
        <f t="shared" si="630"/>
        <v>1.1999999999999886</v>
      </c>
      <c r="BL243" s="473">
        <f t="shared" si="631"/>
        <v>0.53000000000000114</v>
      </c>
      <c r="BM243" s="473">
        <f t="shared" si="632"/>
        <v>1.3200000000000003</v>
      </c>
      <c r="BN243" s="473">
        <f t="shared" si="633"/>
        <v>1.6000000000000014</v>
      </c>
      <c r="BO243" s="483">
        <v>1</v>
      </c>
      <c r="BP243" s="293"/>
      <c r="BQ243" s="293"/>
      <c r="BR243" s="293"/>
      <c r="BS243" s="293"/>
      <c r="BT243" s="293"/>
      <c r="BU243" s="293"/>
      <c r="BV243" s="293"/>
      <c r="BW243" s="293"/>
      <c r="BX243" s="293"/>
      <c r="BY243" s="293"/>
      <c r="BZ243" s="293"/>
      <c r="CA243" s="293"/>
      <c r="CB243" s="293"/>
      <c r="CC243" s="293"/>
      <c r="CD243" s="293"/>
      <c r="CE243" s="293"/>
      <c r="CF243" s="293"/>
      <c r="CG243" s="293"/>
      <c r="CH243" s="293"/>
      <c r="CI243" s="293"/>
      <c r="CJ243" s="294"/>
      <c r="CK243" s="294"/>
      <c r="CL243" s="294"/>
      <c r="CM243" s="294"/>
      <c r="CN243" s="294"/>
      <c r="CO243" s="295"/>
      <c r="CP243" s="295"/>
      <c r="CQ243" s="295"/>
      <c r="CR243" s="296"/>
      <c r="CS243" s="297"/>
      <c r="CT243" s="297"/>
      <c r="CU243" s="297"/>
      <c r="CV243" s="297"/>
      <c r="CW243" s="297"/>
      <c r="CX243" s="297"/>
      <c r="CY243" s="297"/>
      <c r="CZ243" s="297"/>
      <c r="DA243" s="297"/>
      <c r="DB243" s="295" t="s">
        <v>1777</v>
      </c>
      <c r="DC243" s="295">
        <v>1</v>
      </c>
      <c r="DD243" s="295"/>
      <c r="DE243" s="295"/>
    </row>
    <row r="244" spans="1:109" ht="21" customHeight="1" thickBot="1">
      <c r="A244" s="299">
        <v>242</v>
      </c>
      <c r="B244" s="319" t="s">
        <v>1905</v>
      </c>
      <c r="C244" s="301" t="s">
        <v>1093</v>
      </c>
      <c r="D244" s="302" t="s">
        <v>42</v>
      </c>
      <c r="E244" s="303" t="s">
        <v>79</v>
      </c>
      <c r="F244" s="327"/>
      <c r="G244" s="328"/>
      <c r="H244" s="358" t="s">
        <v>407</v>
      </c>
      <c r="I244" s="320">
        <v>40</v>
      </c>
      <c r="J244" s="320">
        <v>45</v>
      </c>
      <c r="K244" s="320">
        <v>60</v>
      </c>
      <c r="L244" s="320">
        <v>70</v>
      </c>
      <c r="M244" s="320">
        <v>85</v>
      </c>
      <c r="N244" s="343">
        <f t="shared" si="643"/>
        <v>300</v>
      </c>
      <c r="O244" s="321">
        <v>4173</v>
      </c>
      <c r="P244" s="322">
        <v>383.2</v>
      </c>
      <c r="Q244" s="323">
        <v>75.17</v>
      </c>
      <c r="R244" s="323">
        <v>60.57</v>
      </c>
      <c r="S244" s="323">
        <v>82.21</v>
      </c>
      <c r="T244" s="323"/>
      <c r="U244" s="311">
        <v>23000</v>
      </c>
      <c r="V244" s="312">
        <f>VLOOKUP($U244,计算辅助页面!$Z$5:$AM$26,COLUMN()-20,0)</f>
        <v>37500</v>
      </c>
      <c r="W244" s="312">
        <f>VLOOKUP($U244,计算辅助页面!$Z$5:$AM$26,COLUMN()-20,0)</f>
        <v>60000</v>
      </c>
      <c r="X244" s="307">
        <f>VLOOKUP($U244,计算辅助页面!$Z$5:$AM$26,COLUMN()-20,0)</f>
        <v>90000</v>
      </c>
      <c r="Y244" s="307">
        <f>VLOOKUP($U244,计算辅助页面!$Z$5:$AM$26,COLUMN()-20,0)</f>
        <v>130000</v>
      </c>
      <c r="Z244" s="313">
        <f>VLOOKUP($U244,计算辅助页面!$Z$5:$AM$26,COLUMN()-20,0)</f>
        <v>182000</v>
      </c>
      <c r="AA244" s="307">
        <f>VLOOKUP($U244,计算辅助页面!$Z$5:$AM$26,COLUMN()-20,0)</f>
        <v>255000</v>
      </c>
      <c r="AB244" s="307">
        <f>VLOOKUP($U244,计算辅助页面!$Z$5:$AM$26,COLUMN()-20,0)</f>
        <v>356500</v>
      </c>
      <c r="AC244" s="307">
        <f>VLOOKUP($U244,计算辅助页面!$Z$5:$AM$26,COLUMN()-20,0)</f>
        <v>499500</v>
      </c>
      <c r="AD244" s="307">
        <f>VLOOKUP($U244,计算辅助页面!$Z$5:$AM$26,COLUMN()-20,0)</f>
        <v>699000</v>
      </c>
      <c r="AE244" s="307">
        <f>VLOOKUP($U244,计算辅助页面!$Z$5:$AM$26,COLUMN()-20,0)</f>
        <v>979000</v>
      </c>
      <c r="AF244" s="307">
        <f>VLOOKUP($U244,计算辅助页面!$Z$5:$AM$26,COLUMN()-20,0)</f>
        <v>1370000</v>
      </c>
      <c r="AG244" s="307">
        <f>VLOOKUP($U244,计算辅助页面!$Z$5:$AM$26,COLUMN()-20,0)</f>
        <v>2250000</v>
      </c>
      <c r="AH244" s="304">
        <f>VLOOKUP($U244,计算辅助页面!$Z$5:$AM$26,COLUMN()-20,0)</f>
        <v>27726000</v>
      </c>
      <c r="AI244" s="314">
        <v>45000</v>
      </c>
      <c r="AJ244" s="315">
        <f>VLOOKUP(D244&amp;E244,计算辅助页面!$V$5:$Y$18,2,0)</f>
        <v>7</v>
      </c>
      <c r="AK244" s="316">
        <f t="shared" si="928"/>
        <v>90000</v>
      </c>
      <c r="AL244" s="316">
        <f>VLOOKUP(D244&amp;E244,计算辅助页面!$V$5:$Y$18,3,0)</f>
        <v>5</v>
      </c>
      <c r="AM244" s="317">
        <f t="shared" si="929"/>
        <v>270000</v>
      </c>
      <c r="AN244" s="317">
        <f>VLOOKUP(D244&amp;E244,计算辅助页面!$V$5:$Y$18,4,0)</f>
        <v>4</v>
      </c>
      <c r="AO244" s="304">
        <f t="shared" si="930"/>
        <v>7380000</v>
      </c>
      <c r="AP244" s="318">
        <f t="shared" si="747"/>
        <v>35106000</v>
      </c>
      <c r="AQ244" s="288" t="s">
        <v>592</v>
      </c>
      <c r="AR244" s="289" t="str">
        <f t="shared" si="956"/>
        <v>XJ220 TWR🔑</v>
      </c>
      <c r="AS244" s="290" t="s">
        <v>1082</v>
      </c>
      <c r="AT244" s="291" t="s">
        <v>1094</v>
      </c>
      <c r="AU244" s="427" t="s">
        <v>703</v>
      </c>
      <c r="AW244" s="292">
        <v>398</v>
      </c>
      <c r="AY244" s="292">
        <v>535</v>
      </c>
      <c r="AZ244" s="292" t="s">
        <v>1065</v>
      </c>
      <c r="BA244" s="477">
        <v>119</v>
      </c>
      <c r="BB244" s="476">
        <v>1.7</v>
      </c>
      <c r="BC244" s="472">
        <v>0.53</v>
      </c>
      <c r="BD244" s="472">
        <v>1.1299999999999999</v>
      </c>
      <c r="BE244" s="472">
        <v>1.62</v>
      </c>
      <c r="BF244" s="474">
        <f>BA244+O244</f>
        <v>4292</v>
      </c>
      <c r="BG244" s="476">
        <f t="shared" ref="BG244" si="1013">BB244+P244</f>
        <v>384.9</v>
      </c>
      <c r="BH244" s="480">
        <f t="shared" ref="BH244" si="1014">BC244+Q244</f>
        <v>75.7</v>
      </c>
      <c r="BI244" s="480">
        <f t="shared" ref="BI244" si="1015">BD244+R244</f>
        <v>61.7</v>
      </c>
      <c r="BJ244" s="480">
        <f t="shared" ref="BJ244" si="1016">BE244+S244</f>
        <v>83.83</v>
      </c>
      <c r="BK244" s="473">
        <f t="shared" si="630"/>
        <v>1.6999999999999886</v>
      </c>
      <c r="BL244" s="473">
        <f t="shared" si="631"/>
        <v>0.53000000000000114</v>
      </c>
      <c r="BM244" s="473">
        <f t="shared" si="632"/>
        <v>1.1300000000000026</v>
      </c>
      <c r="BN244" s="473">
        <f t="shared" si="633"/>
        <v>1.6200000000000045</v>
      </c>
      <c r="BO244" s="483">
        <v>4</v>
      </c>
      <c r="BP244" s="293"/>
      <c r="BQ244" s="293"/>
      <c r="BR244" s="293"/>
      <c r="BS244" s="293"/>
      <c r="BT244" s="293"/>
      <c r="BU244" s="293"/>
      <c r="BV244" s="293"/>
      <c r="BW244" s="293"/>
      <c r="BX244" s="293"/>
      <c r="BY244" s="293"/>
      <c r="BZ244" s="293"/>
      <c r="CA244" s="293">
        <v>1</v>
      </c>
      <c r="CB244" s="293"/>
      <c r="CC244" s="293">
        <v>1</v>
      </c>
      <c r="CD244" s="293">
        <v>1</v>
      </c>
      <c r="CE244" s="293"/>
      <c r="CF244" s="293"/>
      <c r="CG244" s="293"/>
      <c r="CH244" s="293"/>
      <c r="CI244" s="293"/>
      <c r="CJ244" s="294" t="s">
        <v>26</v>
      </c>
      <c r="CK244" s="294"/>
      <c r="CL244" s="294"/>
      <c r="CM244" s="294"/>
      <c r="CN244" s="294"/>
      <c r="CO244" s="295"/>
      <c r="CP244" s="295"/>
      <c r="CQ244" s="295"/>
      <c r="CR244" s="296"/>
      <c r="CS244" s="297"/>
      <c r="CT244" s="297"/>
      <c r="CU244" s="297"/>
      <c r="CV244" s="297"/>
      <c r="CW244" s="297"/>
      <c r="CX244" s="297"/>
      <c r="CY244" s="297"/>
      <c r="CZ244" s="297"/>
      <c r="DA244" s="297"/>
      <c r="DB244" s="295" t="s">
        <v>1777</v>
      </c>
      <c r="DC244" s="295">
        <v>1</v>
      </c>
      <c r="DD244" s="295"/>
      <c r="DE244" s="295"/>
    </row>
    <row r="245" spans="1:109" ht="21" customHeight="1">
      <c r="A245" s="268">
        <v>243</v>
      </c>
      <c r="B245" s="300" t="s">
        <v>140</v>
      </c>
      <c r="C245" s="301" t="s">
        <v>794</v>
      </c>
      <c r="D245" s="302" t="s">
        <v>42</v>
      </c>
      <c r="E245" s="303" t="s">
        <v>79</v>
      </c>
      <c r="F245" s="304">
        <f>9-LEN(E245)-LEN(SUBSTITUTE(E245,"★",""))</f>
        <v>3</v>
      </c>
      <c r="G245" s="305" t="s">
        <v>77</v>
      </c>
      <c r="H245" s="306">
        <v>60</v>
      </c>
      <c r="I245" s="306">
        <v>13</v>
      </c>
      <c r="J245" s="306">
        <v>16</v>
      </c>
      <c r="K245" s="306">
        <v>25</v>
      </c>
      <c r="L245" s="306">
        <v>38</v>
      </c>
      <c r="M245" s="306">
        <v>48</v>
      </c>
      <c r="N245" s="307">
        <f t="shared" si="643"/>
        <v>200</v>
      </c>
      <c r="O245" s="308">
        <v>4213</v>
      </c>
      <c r="P245" s="309">
        <v>366.4</v>
      </c>
      <c r="Q245" s="310">
        <v>84.48</v>
      </c>
      <c r="R245" s="310">
        <v>61.54</v>
      </c>
      <c r="S245" s="310">
        <v>72.02</v>
      </c>
      <c r="T245" s="310">
        <v>7.516</v>
      </c>
      <c r="U245" s="311">
        <v>5640</v>
      </c>
      <c r="V245" s="312">
        <f>VLOOKUP($U245,计算辅助页面!$Z$5:$AM$26,COLUMN()-20,0)</f>
        <v>9200</v>
      </c>
      <c r="W245" s="312">
        <f>VLOOKUP($U245,计算辅助页面!$Z$5:$AM$26,COLUMN()-20,0)</f>
        <v>14700</v>
      </c>
      <c r="X245" s="307">
        <f>VLOOKUP($U245,计算辅助页面!$Z$5:$AM$26,COLUMN()-20,0)</f>
        <v>22100</v>
      </c>
      <c r="Y245" s="307">
        <f>VLOOKUP($U245,计算辅助页面!$Z$5:$AM$26,COLUMN()-20,0)</f>
        <v>31900</v>
      </c>
      <c r="Z245" s="313">
        <f>VLOOKUP($U245,计算辅助页面!$Z$5:$AM$26,COLUMN()-20,0)</f>
        <v>44500</v>
      </c>
      <c r="AA245" s="307">
        <f>VLOOKUP($U245,计算辅助页面!$Z$5:$AM$26,COLUMN()-20,0)</f>
        <v>62500</v>
      </c>
      <c r="AB245" s="307">
        <f>VLOOKUP($U245,计算辅助页面!$Z$5:$AM$26,COLUMN()-20,0)</f>
        <v>87500</v>
      </c>
      <c r="AC245" s="307">
        <f>VLOOKUP($U245,计算辅助页面!$Z$5:$AM$26,COLUMN()-20,0)</f>
        <v>122500</v>
      </c>
      <c r="AD245" s="307">
        <f>VLOOKUP($U245,计算辅助页面!$Z$5:$AM$26,COLUMN()-20,0)</f>
        <v>171500</v>
      </c>
      <c r="AE245" s="307">
        <f>VLOOKUP($U245,计算辅助页面!$Z$5:$AM$26,COLUMN()-20,0)</f>
        <v>240000</v>
      </c>
      <c r="AF245" s="307">
        <f>VLOOKUP($U245,计算辅助页面!$Z$5:$AM$26,COLUMN()-20,0)</f>
        <v>336000</v>
      </c>
      <c r="AG245" s="307">
        <f>VLOOKUP($U245,计算辅助页面!$Z$5:$AM$26,COLUMN()-20,0)</f>
        <v>551500</v>
      </c>
      <c r="AH245" s="304">
        <f>VLOOKUP($U245,计算辅助页面!$Z$5:$AM$26,COLUMN()-20,0)</f>
        <v>6798160</v>
      </c>
      <c r="AI245" s="314">
        <v>45000</v>
      </c>
      <c r="AJ245" s="315">
        <f>VLOOKUP(D245&amp;E245,计算辅助页面!$V$5:$Y$18,2,0)</f>
        <v>7</v>
      </c>
      <c r="AK245" s="316">
        <f t="shared" si="928"/>
        <v>90000</v>
      </c>
      <c r="AL245" s="316">
        <f>VLOOKUP(D245&amp;E245,计算辅助页面!$V$5:$Y$18,3,0)</f>
        <v>5</v>
      </c>
      <c r="AM245" s="317">
        <f t="shared" si="929"/>
        <v>270000</v>
      </c>
      <c r="AN245" s="317">
        <f>VLOOKUP(D245&amp;E245,计算辅助页面!$V$5:$Y$18,4,0)</f>
        <v>4</v>
      </c>
      <c r="AO245" s="304">
        <f t="shared" si="930"/>
        <v>7380000</v>
      </c>
      <c r="AP245" s="318">
        <f>IF(AND(AH245,AO245),AO245+AH245,"")</f>
        <v>14178160</v>
      </c>
      <c r="AQ245" s="288" t="s">
        <v>565</v>
      </c>
      <c r="AR245" s="289" t="str">
        <f t="shared" si="956"/>
        <v>Egoista</v>
      </c>
      <c r="AS245" s="290" t="s">
        <v>596</v>
      </c>
      <c r="AT245" s="291" t="s">
        <v>659</v>
      </c>
      <c r="AU245" s="427" t="s">
        <v>703</v>
      </c>
      <c r="AW245" s="292">
        <v>381</v>
      </c>
      <c r="AY245" s="292">
        <v>506</v>
      </c>
      <c r="AZ245" s="292" t="s">
        <v>1425</v>
      </c>
      <c r="BA245" s="477">
        <v>119</v>
      </c>
      <c r="BB245" s="476">
        <v>1.8</v>
      </c>
      <c r="BC245" s="472">
        <v>0.67</v>
      </c>
      <c r="BD245" s="472">
        <v>1.36</v>
      </c>
      <c r="BE245" s="472">
        <v>0.66</v>
      </c>
      <c r="BF245" s="474">
        <f>BA245+O245</f>
        <v>4332</v>
      </c>
      <c r="BG245" s="476">
        <f t="shared" ref="BG245" si="1017">BB245+P245</f>
        <v>368.2</v>
      </c>
      <c r="BH245" s="480">
        <f t="shared" ref="BH245" si="1018">BC245+Q245</f>
        <v>85.15</v>
      </c>
      <c r="BI245" s="480">
        <f t="shared" ref="BI245" si="1019">BD245+R245</f>
        <v>62.9</v>
      </c>
      <c r="BJ245" s="480">
        <f t="shared" ref="BJ245" si="1020">BE245+S245</f>
        <v>72.679999999999993</v>
      </c>
      <c r="BK245" s="473">
        <f t="shared" ref="BK245:BK307" si="1021">IF(BG245="", "", BG245-P245)</f>
        <v>1.8000000000000114</v>
      </c>
      <c r="BL245" s="473">
        <f t="shared" ref="BL245:BL307" si="1022">IF(BH245="", "", BH245-Q245)</f>
        <v>0.67000000000000171</v>
      </c>
      <c r="BM245" s="473">
        <f t="shared" ref="BM245:BM307" si="1023">IF(BI245="", "", BI245-R245)</f>
        <v>1.3599999999999994</v>
      </c>
      <c r="BN245" s="473">
        <f t="shared" ref="BN245:BN307" si="1024">IF(BJ245="", "", BJ245-S245)</f>
        <v>0.65999999999999659</v>
      </c>
      <c r="BO245" s="483">
        <v>7</v>
      </c>
      <c r="BP245" s="293"/>
      <c r="BQ245" s="293"/>
      <c r="BR245" s="293"/>
      <c r="BS245" s="293"/>
      <c r="BT245" s="293">
        <v>1</v>
      </c>
      <c r="BU245" s="293"/>
      <c r="BV245" s="293"/>
      <c r="BW245" s="293"/>
      <c r="BX245" s="293"/>
      <c r="BY245" s="293"/>
      <c r="BZ245" s="293"/>
      <c r="CA245" s="293"/>
      <c r="CB245" s="293"/>
      <c r="CC245" s="293"/>
      <c r="CD245" s="293"/>
      <c r="CE245" s="293"/>
      <c r="CF245" s="293"/>
      <c r="CG245" s="293"/>
      <c r="CH245" s="293"/>
      <c r="CI245" s="293"/>
      <c r="CJ245" s="294" t="s">
        <v>1510</v>
      </c>
      <c r="CK245" s="294"/>
      <c r="CL245" s="294"/>
      <c r="CM245" s="294"/>
      <c r="CN245" s="294"/>
      <c r="CO245" s="295">
        <v>1</v>
      </c>
      <c r="CP245" s="295"/>
      <c r="CQ245" s="295"/>
      <c r="CR245" s="296">
        <v>350</v>
      </c>
      <c r="CS245" s="297">
        <v>78.400000000000006</v>
      </c>
      <c r="CT245" s="297">
        <v>49.16</v>
      </c>
      <c r="CU245" s="297">
        <v>65.98</v>
      </c>
      <c r="CV245" s="297">
        <f>P245-CR245</f>
        <v>16.399999999999977</v>
      </c>
      <c r="CW245" s="297">
        <f>Q245-CS245</f>
        <v>6.0799999999999983</v>
      </c>
      <c r="CX245" s="297">
        <f>R245-CT245</f>
        <v>12.380000000000003</v>
      </c>
      <c r="CY245" s="297">
        <f>S245-CU245</f>
        <v>6.039999999999992</v>
      </c>
      <c r="CZ245" s="297">
        <f>SUM(CV245:CY245)</f>
        <v>40.89999999999997</v>
      </c>
      <c r="DA245" s="297">
        <f>0.32*(P245-CR245)+1.75*(Q245-CS245)+1.13*(R245-CT245)+1.28*(S245-CU245)</f>
        <v>37.608599999999981</v>
      </c>
      <c r="DB245" s="295" t="s">
        <v>1778</v>
      </c>
      <c r="DC245" s="295">
        <v>4</v>
      </c>
      <c r="DD245" s="295"/>
      <c r="DE245" s="295"/>
    </row>
    <row r="246" spans="1:109" ht="21" customHeight="1" thickBot="1">
      <c r="A246" s="299">
        <v>244</v>
      </c>
      <c r="B246" s="319" t="s">
        <v>2000</v>
      </c>
      <c r="C246" s="301" t="s">
        <v>1900</v>
      </c>
      <c r="D246" s="302" t="s">
        <v>42</v>
      </c>
      <c r="E246" s="303" t="s">
        <v>79</v>
      </c>
      <c r="F246" s="327"/>
      <c r="G246" s="328"/>
      <c r="H246" s="358" t="s">
        <v>407</v>
      </c>
      <c r="I246" s="320">
        <v>40</v>
      </c>
      <c r="J246" s="320">
        <v>45</v>
      </c>
      <c r="K246" s="320">
        <v>60</v>
      </c>
      <c r="L246" s="320">
        <v>70</v>
      </c>
      <c r="M246" s="320">
        <v>85</v>
      </c>
      <c r="N246" s="343">
        <f t="shared" ref="N246" si="1025">IF(COUNTBLANK(H246:M246),"",SUM(H246:M246))</f>
        <v>300</v>
      </c>
      <c r="O246" s="321">
        <v>4239</v>
      </c>
      <c r="P246" s="322">
        <v>404.5</v>
      </c>
      <c r="Q246" s="323">
        <v>75.17</v>
      </c>
      <c r="R246" s="323">
        <v>51.92</v>
      </c>
      <c r="S246" s="323">
        <v>54.42</v>
      </c>
      <c r="T246" s="323"/>
      <c r="U246" s="311">
        <v>23000</v>
      </c>
      <c r="V246" s="312">
        <f>VLOOKUP($U246,计算辅助页面!$Z$5:$AM$26,COLUMN()-20,0)</f>
        <v>37500</v>
      </c>
      <c r="W246" s="312">
        <f>VLOOKUP($U246,计算辅助页面!$Z$5:$AM$26,COLUMN()-20,0)</f>
        <v>60000</v>
      </c>
      <c r="X246" s="307">
        <f>VLOOKUP($U246,计算辅助页面!$Z$5:$AM$26,COLUMN()-20,0)</f>
        <v>90000</v>
      </c>
      <c r="Y246" s="307">
        <f>VLOOKUP($U246,计算辅助页面!$Z$5:$AM$26,COLUMN()-20,0)</f>
        <v>130000</v>
      </c>
      <c r="Z246" s="313">
        <f>VLOOKUP($U246,计算辅助页面!$Z$5:$AM$26,COLUMN()-20,0)</f>
        <v>182000</v>
      </c>
      <c r="AA246" s="307">
        <f>VLOOKUP($U246,计算辅助页面!$Z$5:$AM$26,COLUMN()-20,0)</f>
        <v>255000</v>
      </c>
      <c r="AB246" s="307">
        <f>VLOOKUP($U246,计算辅助页面!$Z$5:$AM$26,COLUMN()-20,0)</f>
        <v>356500</v>
      </c>
      <c r="AC246" s="307">
        <f>VLOOKUP($U246,计算辅助页面!$Z$5:$AM$26,COLUMN()-20,0)</f>
        <v>499500</v>
      </c>
      <c r="AD246" s="307">
        <f>VLOOKUP($U246,计算辅助页面!$Z$5:$AM$26,COLUMN()-20,0)</f>
        <v>699000</v>
      </c>
      <c r="AE246" s="307">
        <f>VLOOKUP($U246,计算辅助页面!$Z$5:$AM$26,COLUMN()-20,0)</f>
        <v>979000</v>
      </c>
      <c r="AF246" s="307">
        <f>VLOOKUP($U246,计算辅助页面!$Z$5:$AM$26,COLUMN()-20,0)</f>
        <v>1370000</v>
      </c>
      <c r="AG246" s="307">
        <f>VLOOKUP($U246,计算辅助页面!$Z$5:$AM$26,COLUMN()-20,0)</f>
        <v>2250000</v>
      </c>
      <c r="AH246" s="304">
        <f>VLOOKUP($U246,计算辅助页面!$Z$5:$AM$26,COLUMN()-20,0)</f>
        <v>27726000</v>
      </c>
      <c r="AI246" s="314">
        <v>90000</v>
      </c>
      <c r="AJ246" s="315">
        <f>VLOOKUP(D246&amp;E246,计算辅助页面!$V$5:$Y$18,2,0)</f>
        <v>7</v>
      </c>
      <c r="AK246" s="316">
        <f t="shared" ref="AK246" si="1026">IF(AI246,2*AI246,"")</f>
        <v>180000</v>
      </c>
      <c r="AL246" s="316">
        <f>VLOOKUP(D246&amp;E246,计算辅助页面!$V$5:$Y$18,3,0)</f>
        <v>5</v>
      </c>
      <c r="AM246" s="317">
        <f t="shared" ref="AM246" si="1027">IF(AN246="×",AN246,IF(AI246,6*AI246,""))</f>
        <v>540000</v>
      </c>
      <c r="AN246" s="317">
        <f>VLOOKUP(D246&amp;E246,计算辅助页面!$V$5:$Y$18,4,0)</f>
        <v>4</v>
      </c>
      <c r="AO246" s="304">
        <f t="shared" ref="AO246" si="1028">IF(AI246,IF(AN246="×",4*(AI246*AJ246+AK246*AL246),4*(AI246*AJ246+AK246*AL246+AM246*AN246)),"")</f>
        <v>14760000</v>
      </c>
      <c r="AP246" s="318">
        <f>IF(AND(AH246,AO246),AO246+AH246,"")</f>
        <v>42486000</v>
      </c>
      <c r="AQ246" s="288" t="s">
        <v>1888</v>
      </c>
      <c r="AR246" s="289" t="str">
        <f t="shared" si="956"/>
        <v>N Vision 74🔑</v>
      </c>
      <c r="AS246" s="290" t="s">
        <v>1884</v>
      </c>
      <c r="AT246" s="291" t="s">
        <v>1901</v>
      </c>
      <c r="AU246" s="427" t="s">
        <v>703</v>
      </c>
      <c r="AW246" s="292">
        <v>420</v>
      </c>
      <c r="AY246" s="292">
        <v>558</v>
      </c>
      <c r="AZ246" s="292" t="s">
        <v>1065</v>
      </c>
      <c r="BA246" s="477">
        <f>BF246-O246</f>
        <v>120</v>
      </c>
      <c r="BB246" s="476">
        <f>BK246</f>
        <v>1.6000000000000227</v>
      </c>
      <c r="BC246" s="472">
        <f t="shared" ref="BC246" si="1029">BL246</f>
        <v>0.53000000000000114</v>
      </c>
      <c r="BD246" s="472">
        <f t="shared" ref="BD246" si="1030">BM246</f>
        <v>1.2199999999999989</v>
      </c>
      <c r="BE246" s="472">
        <f t="shared" ref="BE246" si="1031">BN246</f>
        <v>2.1299999999999955</v>
      </c>
      <c r="BF246" s="474">
        <v>4359</v>
      </c>
      <c r="BG246" s="476">
        <v>406.1</v>
      </c>
      <c r="BH246" s="480">
        <v>75.7</v>
      </c>
      <c r="BI246" s="480">
        <v>53.14</v>
      </c>
      <c r="BJ246" s="480">
        <v>56.55</v>
      </c>
      <c r="BK246" s="473">
        <f t="shared" ref="BK246" si="1032">IF(BG246="", "", BG246-P246)</f>
        <v>1.6000000000000227</v>
      </c>
      <c r="BL246" s="473">
        <f t="shared" ref="BL246" si="1033">IF(BH246="", "", BH246-Q246)</f>
        <v>0.53000000000000114</v>
      </c>
      <c r="BM246" s="473">
        <f t="shared" ref="BM246" si="1034">IF(BI246="", "", BI246-R246)</f>
        <v>1.2199999999999989</v>
      </c>
      <c r="BN246" s="473">
        <f t="shared" ref="BN246" si="1035">IF(BJ246="", "", BJ246-S246)</f>
        <v>2.1299999999999955</v>
      </c>
      <c r="BO246" s="483">
        <v>15</v>
      </c>
      <c r="BP246" s="293"/>
      <c r="BQ246" s="293"/>
      <c r="BR246" s="293"/>
      <c r="BS246" s="293"/>
      <c r="BT246" s="293"/>
      <c r="BU246" s="293"/>
      <c r="BV246" s="293"/>
      <c r="BW246" s="293"/>
      <c r="BX246" s="293"/>
      <c r="BY246" s="293"/>
      <c r="BZ246" s="293"/>
      <c r="CA246" s="293"/>
      <c r="CB246" s="293"/>
      <c r="CC246" s="293">
        <v>1</v>
      </c>
      <c r="CD246" s="293"/>
      <c r="CE246" s="293"/>
      <c r="CF246" s="293"/>
      <c r="CG246" s="293"/>
      <c r="CH246" s="293"/>
      <c r="CI246" s="293"/>
      <c r="CJ246" s="294" t="s">
        <v>1908</v>
      </c>
      <c r="CK246" s="294"/>
      <c r="CL246" s="294"/>
      <c r="CM246" s="294"/>
      <c r="CN246" s="294"/>
      <c r="CO246" s="295"/>
      <c r="CP246" s="295"/>
      <c r="CQ246" s="295"/>
      <c r="CR246" s="296"/>
      <c r="CS246" s="297"/>
      <c r="CT246" s="297"/>
      <c r="CU246" s="297"/>
      <c r="CV246" s="297"/>
      <c r="CW246" s="297"/>
      <c r="CX246" s="297"/>
      <c r="CY246" s="297"/>
      <c r="CZ246" s="297"/>
      <c r="DA246" s="297"/>
      <c r="DB246" s="295"/>
      <c r="DC246" s="295"/>
      <c r="DD246" s="295"/>
      <c r="DE246" s="295"/>
    </row>
    <row r="247" spans="1:109" ht="21" customHeight="1">
      <c r="A247" s="268">
        <v>245</v>
      </c>
      <c r="B247" s="319" t="s">
        <v>1225</v>
      </c>
      <c r="C247" s="301" t="s">
        <v>1226</v>
      </c>
      <c r="D247" s="302" t="s">
        <v>42</v>
      </c>
      <c r="E247" s="303" t="s">
        <v>79</v>
      </c>
      <c r="F247" s="327"/>
      <c r="G247" s="328"/>
      <c r="H247" s="320">
        <v>85</v>
      </c>
      <c r="I247" s="320">
        <v>25</v>
      </c>
      <c r="J247" s="320">
        <v>29</v>
      </c>
      <c r="K247" s="320">
        <v>38</v>
      </c>
      <c r="L247" s="320">
        <v>54</v>
      </c>
      <c r="M247" s="320">
        <v>69</v>
      </c>
      <c r="N247" s="307">
        <f t="shared" si="643"/>
        <v>300</v>
      </c>
      <c r="O247" s="321">
        <v>4241</v>
      </c>
      <c r="P247" s="322">
        <v>399.1</v>
      </c>
      <c r="Q247" s="323">
        <v>74.900000000000006</v>
      </c>
      <c r="R247" s="323">
        <v>66.52</v>
      </c>
      <c r="S247" s="323">
        <v>63.39</v>
      </c>
      <c r="T247" s="323"/>
      <c r="U247" s="311">
        <v>23000</v>
      </c>
      <c r="V247" s="312">
        <f>VLOOKUP($U247,计算辅助页面!$Z$5:$AM$26,COLUMN()-20,0)</f>
        <v>37500</v>
      </c>
      <c r="W247" s="312">
        <f>VLOOKUP($U247,计算辅助页面!$Z$5:$AM$26,COLUMN()-20,0)</f>
        <v>60000</v>
      </c>
      <c r="X247" s="307">
        <f>VLOOKUP($U247,计算辅助页面!$Z$5:$AM$26,COLUMN()-20,0)</f>
        <v>90000</v>
      </c>
      <c r="Y247" s="307">
        <f>VLOOKUP($U247,计算辅助页面!$Z$5:$AM$26,COLUMN()-20,0)</f>
        <v>130000</v>
      </c>
      <c r="Z247" s="313">
        <f>VLOOKUP($U247,计算辅助页面!$Z$5:$AM$26,COLUMN()-20,0)</f>
        <v>182000</v>
      </c>
      <c r="AA247" s="307">
        <f>VLOOKUP($U247,计算辅助页面!$Z$5:$AM$26,COLUMN()-20,0)</f>
        <v>255000</v>
      </c>
      <c r="AB247" s="307">
        <f>VLOOKUP($U247,计算辅助页面!$Z$5:$AM$26,COLUMN()-20,0)</f>
        <v>356500</v>
      </c>
      <c r="AC247" s="307">
        <f>VLOOKUP($U247,计算辅助页面!$Z$5:$AM$26,COLUMN()-20,0)</f>
        <v>499500</v>
      </c>
      <c r="AD247" s="307">
        <f>VLOOKUP($U247,计算辅助页面!$Z$5:$AM$26,COLUMN()-20,0)</f>
        <v>699000</v>
      </c>
      <c r="AE247" s="307">
        <f>VLOOKUP($U247,计算辅助页面!$Z$5:$AM$26,COLUMN()-20,0)</f>
        <v>979000</v>
      </c>
      <c r="AF247" s="307">
        <f>VLOOKUP($U247,计算辅助页面!$Z$5:$AM$26,COLUMN()-20,0)</f>
        <v>1370000</v>
      </c>
      <c r="AG247" s="307">
        <f>VLOOKUP($U247,计算辅助页面!$Z$5:$AM$26,COLUMN()-20,0)</f>
        <v>2250000</v>
      </c>
      <c r="AH247" s="304">
        <f>VLOOKUP($U247,计算辅助页面!$Z$5:$AM$26,COLUMN()-20,0)</f>
        <v>27726000</v>
      </c>
      <c r="AI247" s="314">
        <v>90000</v>
      </c>
      <c r="AJ247" s="315">
        <f>VLOOKUP(D247&amp;E247,计算辅助页面!$V$5:$Y$18,2,0)</f>
        <v>7</v>
      </c>
      <c r="AK247" s="316">
        <f t="shared" si="928"/>
        <v>180000</v>
      </c>
      <c r="AL247" s="316">
        <f>VLOOKUP(D247&amp;E247,计算辅助页面!$V$5:$Y$18,3,0)</f>
        <v>5</v>
      </c>
      <c r="AM247" s="317">
        <f t="shared" si="929"/>
        <v>540000</v>
      </c>
      <c r="AN247" s="317">
        <f>VLOOKUP(D247&amp;E247,计算辅助页面!$V$5:$Y$18,4,0)</f>
        <v>4</v>
      </c>
      <c r="AO247" s="304">
        <f t="shared" si="930"/>
        <v>14760000</v>
      </c>
      <c r="AP247" s="318">
        <f t="shared" si="747"/>
        <v>42486000</v>
      </c>
      <c r="AQ247" s="288" t="s">
        <v>1227</v>
      </c>
      <c r="AR247" s="289" t="str">
        <f t="shared" si="956"/>
        <v>ME412</v>
      </c>
      <c r="AS247" s="290" t="s">
        <v>1213</v>
      </c>
      <c r="AT247" s="291" t="s">
        <v>1231</v>
      </c>
      <c r="AU247" s="427" t="s">
        <v>703</v>
      </c>
      <c r="AW247" s="292">
        <v>415</v>
      </c>
      <c r="AY247" s="292">
        <v>555</v>
      </c>
      <c r="AZ247" s="292" t="s">
        <v>1101</v>
      </c>
      <c r="BA247" s="481">
        <f>BF247-O247</f>
        <v>118</v>
      </c>
      <c r="BB247" s="476">
        <f>BK247</f>
        <v>1.5</v>
      </c>
      <c r="BC247" s="472">
        <f t="shared" ref="BC247" si="1036">BL247</f>
        <v>0.79999999999999716</v>
      </c>
      <c r="BD247" s="472">
        <f t="shared" ref="BD247" si="1037">BM247</f>
        <v>1.2700000000000102</v>
      </c>
      <c r="BE247" s="472">
        <f t="shared" ref="BE247" si="1038">BN247</f>
        <v>1.5900000000000034</v>
      </c>
      <c r="BF247" s="474">
        <v>4359</v>
      </c>
      <c r="BG247" s="476">
        <v>400.6</v>
      </c>
      <c r="BH247" s="480">
        <v>75.7</v>
      </c>
      <c r="BI247" s="480">
        <v>67.790000000000006</v>
      </c>
      <c r="BJ247" s="480">
        <v>64.98</v>
      </c>
      <c r="BK247" s="473">
        <f t="shared" si="1021"/>
        <v>1.5</v>
      </c>
      <c r="BL247" s="473">
        <f t="shared" si="1022"/>
        <v>0.79999999999999716</v>
      </c>
      <c r="BM247" s="473">
        <f t="shared" si="1023"/>
        <v>1.2700000000000102</v>
      </c>
      <c r="BN247" s="473">
        <f t="shared" si="1024"/>
        <v>1.5900000000000034</v>
      </c>
      <c r="BO247" s="483">
        <v>1</v>
      </c>
      <c r="BP247" s="293"/>
      <c r="BQ247" s="293"/>
      <c r="BR247" s="293"/>
      <c r="BS247" s="293"/>
      <c r="BT247" s="293"/>
      <c r="BU247" s="293"/>
      <c r="BV247" s="293"/>
      <c r="BW247" s="293"/>
      <c r="BX247" s="293"/>
      <c r="BY247" s="293"/>
      <c r="BZ247" s="293">
        <v>1</v>
      </c>
      <c r="CA247" s="293"/>
      <c r="CB247" s="293"/>
      <c r="CC247" s="293"/>
      <c r="CD247" s="293"/>
      <c r="CE247" s="293"/>
      <c r="CF247" s="293"/>
      <c r="CG247" s="293"/>
      <c r="CH247" s="293"/>
      <c r="CI247" s="293"/>
      <c r="CJ247" s="294" t="s">
        <v>1235</v>
      </c>
      <c r="CK247" s="294"/>
      <c r="CL247" s="294"/>
      <c r="CM247" s="294"/>
      <c r="CN247" s="294"/>
      <c r="CO247" s="295"/>
      <c r="CP247" s="295"/>
      <c r="CQ247" s="295"/>
      <c r="CR247" s="296"/>
      <c r="CS247" s="297"/>
      <c r="CT247" s="297"/>
      <c r="CU247" s="297"/>
      <c r="CV247" s="297"/>
      <c r="CW247" s="297"/>
      <c r="CX247" s="297"/>
      <c r="CY247" s="297"/>
      <c r="CZ247" s="297"/>
      <c r="DA247" s="297"/>
      <c r="DB247" s="295"/>
      <c r="DC247" s="295"/>
      <c r="DD247" s="295"/>
      <c r="DE247" s="295"/>
    </row>
    <row r="248" spans="1:109" ht="21" customHeight="1" thickBot="1">
      <c r="A248" s="299">
        <v>246</v>
      </c>
      <c r="B248" s="300" t="s">
        <v>142</v>
      </c>
      <c r="C248" s="301" t="s">
        <v>795</v>
      </c>
      <c r="D248" s="302" t="s">
        <v>42</v>
      </c>
      <c r="E248" s="303" t="s">
        <v>79</v>
      </c>
      <c r="F248" s="304">
        <f>9-LEN(E248)-LEN(SUBSTITUTE(E248,"★",""))</f>
        <v>3</v>
      </c>
      <c r="G248" s="305" t="s">
        <v>77</v>
      </c>
      <c r="H248" s="306">
        <v>60</v>
      </c>
      <c r="I248" s="306">
        <v>13</v>
      </c>
      <c r="J248" s="306">
        <v>16</v>
      </c>
      <c r="K248" s="306">
        <v>25</v>
      </c>
      <c r="L248" s="306">
        <v>38</v>
      </c>
      <c r="M248" s="306">
        <v>48</v>
      </c>
      <c r="N248" s="307">
        <f t="shared" si="643"/>
        <v>200</v>
      </c>
      <c r="O248" s="308">
        <v>4344</v>
      </c>
      <c r="P248" s="309">
        <v>450.7</v>
      </c>
      <c r="Q248" s="310">
        <v>79.98</v>
      </c>
      <c r="R248" s="310">
        <v>48.49</v>
      </c>
      <c r="S248" s="310">
        <v>44.79</v>
      </c>
      <c r="T248" s="310">
        <v>4.2659999999999991</v>
      </c>
      <c r="U248" s="311">
        <v>5640</v>
      </c>
      <c r="V248" s="312">
        <f>VLOOKUP($U248,计算辅助页面!$Z$5:$AM$26,COLUMN()-20,0)</f>
        <v>9200</v>
      </c>
      <c r="W248" s="312">
        <f>VLOOKUP($U248,计算辅助页面!$Z$5:$AM$26,COLUMN()-20,0)</f>
        <v>14700</v>
      </c>
      <c r="X248" s="307">
        <f>VLOOKUP($U248,计算辅助页面!$Z$5:$AM$26,COLUMN()-20,0)</f>
        <v>22100</v>
      </c>
      <c r="Y248" s="307">
        <f>VLOOKUP($U248,计算辅助页面!$Z$5:$AM$26,COLUMN()-20,0)</f>
        <v>31900</v>
      </c>
      <c r="Z248" s="313">
        <f>VLOOKUP($U248,计算辅助页面!$Z$5:$AM$26,COLUMN()-20,0)</f>
        <v>44500</v>
      </c>
      <c r="AA248" s="307">
        <f>VLOOKUP($U248,计算辅助页面!$Z$5:$AM$26,COLUMN()-20,0)</f>
        <v>62500</v>
      </c>
      <c r="AB248" s="307">
        <f>VLOOKUP($U248,计算辅助页面!$Z$5:$AM$26,COLUMN()-20,0)</f>
        <v>87500</v>
      </c>
      <c r="AC248" s="307">
        <f>VLOOKUP($U248,计算辅助页面!$Z$5:$AM$26,COLUMN()-20,0)</f>
        <v>122500</v>
      </c>
      <c r="AD248" s="307">
        <f>VLOOKUP($U248,计算辅助页面!$Z$5:$AM$26,COLUMN()-20,0)</f>
        <v>171500</v>
      </c>
      <c r="AE248" s="307">
        <f>VLOOKUP($U248,计算辅助页面!$Z$5:$AM$26,COLUMN()-20,0)</f>
        <v>240000</v>
      </c>
      <c r="AF248" s="307">
        <f>VLOOKUP($U248,计算辅助页面!$Z$5:$AM$26,COLUMN()-20,0)</f>
        <v>336000</v>
      </c>
      <c r="AG248" s="307">
        <f>VLOOKUP($U248,计算辅助页面!$Z$5:$AM$26,COLUMN()-20,0)</f>
        <v>551500</v>
      </c>
      <c r="AH248" s="304">
        <f>VLOOKUP($U248,计算辅助页面!$Z$5:$AM$26,COLUMN()-20,0)</f>
        <v>6798160</v>
      </c>
      <c r="AI248" s="314">
        <v>45000</v>
      </c>
      <c r="AJ248" s="315">
        <f>VLOOKUP(D248&amp;E248,计算辅助页面!$V$5:$Y$18,2,0)</f>
        <v>7</v>
      </c>
      <c r="AK248" s="316">
        <f t="shared" si="928"/>
        <v>90000</v>
      </c>
      <c r="AL248" s="316">
        <f>VLOOKUP(D248&amp;E248,计算辅助页面!$V$5:$Y$18,3,0)</f>
        <v>5</v>
      </c>
      <c r="AM248" s="317">
        <f t="shared" si="929"/>
        <v>270000</v>
      </c>
      <c r="AN248" s="317">
        <f>VLOOKUP(D248&amp;E248,计算辅助页面!$V$5:$Y$18,4,0)</f>
        <v>4</v>
      </c>
      <c r="AO248" s="304">
        <f t="shared" si="930"/>
        <v>7380000</v>
      </c>
      <c r="AP248" s="318">
        <f t="shared" si="747"/>
        <v>14178160</v>
      </c>
      <c r="AQ248" s="288" t="s">
        <v>996</v>
      </c>
      <c r="AR248" s="289" t="str">
        <f t="shared" si="956"/>
        <v>Nemesis</v>
      </c>
      <c r="AS248" s="290" t="s">
        <v>596</v>
      </c>
      <c r="AT248" s="291" t="s">
        <v>680</v>
      </c>
      <c r="AU248" s="427" t="s">
        <v>703</v>
      </c>
      <c r="AW248" s="292">
        <v>475</v>
      </c>
      <c r="AY248" s="292">
        <v>582</v>
      </c>
      <c r="AZ248" s="292" t="s">
        <v>1425</v>
      </c>
      <c r="BA248" s="477">
        <v>122</v>
      </c>
      <c r="BB248" s="476">
        <v>1.8</v>
      </c>
      <c r="BC248" s="472">
        <v>0.67</v>
      </c>
      <c r="BD248" s="472">
        <v>0.99</v>
      </c>
      <c r="BE248" s="472">
        <v>1.04</v>
      </c>
      <c r="BF248" s="474">
        <f>BA248+O248</f>
        <v>4466</v>
      </c>
      <c r="BG248" s="476">
        <f t="shared" ref="BG248" si="1039">BB248+P248</f>
        <v>452.5</v>
      </c>
      <c r="BH248" s="480">
        <f t="shared" ref="BH248" si="1040">BC248+Q248</f>
        <v>80.650000000000006</v>
      </c>
      <c r="BI248" s="480">
        <f t="shared" ref="BI248" si="1041">BD248+R248</f>
        <v>49.480000000000004</v>
      </c>
      <c r="BJ248" s="480">
        <f t="shared" ref="BJ248" si="1042">BE248+S248</f>
        <v>45.83</v>
      </c>
      <c r="BK248" s="473">
        <f t="shared" si="1021"/>
        <v>1.8000000000000114</v>
      </c>
      <c r="BL248" s="473">
        <f t="shared" si="1022"/>
        <v>0.67000000000000171</v>
      </c>
      <c r="BM248" s="473">
        <f t="shared" si="1023"/>
        <v>0.99000000000000199</v>
      </c>
      <c r="BN248" s="473">
        <f t="shared" si="1024"/>
        <v>1.0399999999999991</v>
      </c>
      <c r="BO248" s="483">
        <v>10</v>
      </c>
      <c r="BP248" s="293"/>
      <c r="BQ248" s="293"/>
      <c r="BR248" s="293"/>
      <c r="BS248" s="293"/>
      <c r="BT248" s="293">
        <v>1</v>
      </c>
      <c r="BU248" s="293"/>
      <c r="BV248" s="293"/>
      <c r="BW248" s="293"/>
      <c r="BX248" s="293"/>
      <c r="BY248" s="293"/>
      <c r="BZ248" s="293"/>
      <c r="CA248" s="293"/>
      <c r="CB248" s="293"/>
      <c r="CC248" s="293"/>
      <c r="CD248" s="293"/>
      <c r="CE248" s="293"/>
      <c r="CF248" s="293"/>
      <c r="CG248" s="293"/>
      <c r="CH248" s="293"/>
      <c r="CI248" s="293"/>
      <c r="CJ248" s="294" t="s">
        <v>143</v>
      </c>
      <c r="CK248" s="294"/>
      <c r="CL248" s="294"/>
      <c r="CM248" s="294"/>
      <c r="CN248" s="294"/>
      <c r="CO248" s="295">
        <v>1</v>
      </c>
      <c r="CP248" s="295"/>
      <c r="CQ248" s="295"/>
      <c r="CR248" s="296">
        <v>434</v>
      </c>
      <c r="CS248" s="297">
        <v>73.900000000000006</v>
      </c>
      <c r="CT248" s="297">
        <v>39.450000000000003</v>
      </c>
      <c r="CU248" s="297">
        <v>35.29</v>
      </c>
      <c r="CV248" s="297">
        <f>P248-CR248</f>
        <v>16.699999999999989</v>
      </c>
      <c r="CW248" s="297">
        <f>Q248-CS248</f>
        <v>6.0799999999999983</v>
      </c>
      <c r="CX248" s="297">
        <f>R248-CT248</f>
        <v>9.0399999999999991</v>
      </c>
      <c r="CY248" s="297">
        <f>S248-CU248</f>
        <v>9.5</v>
      </c>
      <c r="CZ248" s="297">
        <f>SUM(CV248:CY248)</f>
        <v>41.319999999999986</v>
      </c>
      <c r="DA248" s="297">
        <f>0.32*(P248-CR248)+1.75*(Q248-CS248)+1.13*(R248-CT248)+1.28*(S248-CU248)</f>
        <v>38.359199999999987</v>
      </c>
      <c r="DB248" s="295" t="s">
        <v>1778</v>
      </c>
      <c r="DC248" s="295">
        <v>3</v>
      </c>
      <c r="DD248" s="295"/>
      <c r="DE248" s="295"/>
    </row>
    <row r="249" spans="1:109" ht="21" customHeight="1">
      <c r="A249" s="268">
        <v>247</v>
      </c>
      <c r="B249" s="319" t="s">
        <v>1247</v>
      </c>
      <c r="C249" s="301" t="s">
        <v>1248</v>
      </c>
      <c r="D249" s="302" t="s">
        <v>42</v>
      </c>
      <c r="E249" s="303" t="s">
        <v>79</v>
      </c>
      <c r="F249" s="327"/>
      <c r="G249" s="328"/>
      <c r="H249" s="320">
        <v>85</v>
      </c>
      <c r="I249" s="320">
        <v>25</v>
      </c>
      <c r="J249" s="320">
        <v>29</v>
      </c>
      <c r="K249" s="320">
        <v>38</v>
      </c>
      <c r="L249" s="320">
        <v>54</v>
      </c>
      <c r="M249" s="320">
        <v>69</v>
      </c>
      <c r="N249" s="307">
        <f t="shared" si="643"/>
        <v>300</v>
      </c>
      <c r="O249" s="321">
        <v>4373</v>
      </c>
      <c r="P249" s="322">
        <v>383.7</v>
      </c>
      <c r="Q249" s="323">
        <v>81.2</v>
      </c>
      <c r="R249" s="323">
        <v>59.72</v>
      </c>
      <c r="S249" s="323">
        <v>69.97</v>
      </c>
      <c r="T249" s="323"/>
      <c r="U249" s="311">
        <v>23000</v>
      </c>
      <c r="V249" s="312">
        <f>VLOOKUP($U249,计算辅助页面!$Z$5:$AM$26,COLUMN()-20,0)</f>
        <v>37500</v>
      </c>
      <c r="W249" s="312">
        <f>VLOOKUP($U249,计算辅助页面!$Z$5:$AM$26,COLUMN()-20,0)</f>
        <v>60000</v>
      </c>
      <c r="X249" s="307">
        <f>VLOOKUP($U249,计算辅助页面!$Z$5:$AM$26,COLUMN()-20,0)</f>
        <v>90000</v>
      </c>
      <c r="Y249" s="307">
        <f>VLOOKUP($U249,计算辅助页面!$Z$5:$AM$26,COLUMN()-20,0)</f>
        <v>130000</v>
      </c>
      <c r="Z249" s="313">
        <f>VLOOKUP($U249,计算辅助页面!$Z$5:$AM$26,COLUMN()-20,0)</f>
        <v>182000</v>
      </c>
      <c r="AA249" s="307">
        <f>VLOOKUP($U249,计算辅助页面!$Z$5:$AM$26,COLUMN()-20,0)</f>
        <v>255000</v>
      </c>
      <c r="AB249" s="307">
        <f>VLOOKUP($U249,计算辅助页面!$Z$5:$AM$26,COLUMN()-20,0)</f>
        <v>356500</v>
      </c>
      <c r="AC249" s="307">
        <f>VLOOKUP($U249,计算辅助页面!$Z$5:$AM$26,COLUMN()-20,0)</f>
        <v>499500</v>
      </c>
      <c r="AD249" s="307">
        <f>VLOOKUP($U249,计算辅助页面!$Z$5:$AM$26,COLUMN()-20,0)</f>
        <v>699000</v>
      </c>
      <c r="AE249" s="307">
        <f>VLOOKUP($U249,计算辅助页面!$Z$5:$AM$26,COLUMN()-20,0)</f>
        <v>979000</v>
      </c>
      <c r="AF249" s="307">
        <f>VLOOKUP($U249,计算辅助页面!$Z$5:$AM$26,COLUMN()-20,0)</f>
        <v>1370000</v>
      </c>
      <c r="AG249" s="307">
        <f>VLOOKUP($U249,计算辅助页面!$Z$5:$AM$26,COLUMN()-20,0)</f>
        <v>2250000</v>
      </c>
      <c r="AH249" s="304">
        <f>VLOOKUP($U249,计算辅助页面!$Z$5:$AM$26,COLUMN()-20,0)</f>
        <v>27726000</v>
      </c>
      <c r="AI249" s="314">
        <v>90000</v>
      </c>
      <c r="AJ249" s="315">
        <f>VLOOKUP(D249&amp;E249,计算辅助页面!$V$5:$Y$18,2,0)</f>
        <v>7</v>
      </c>
      <c r="AK249" s="316">
        <f t="shared" si="928"/>
        <v>180000</v>
      </c>
      <c r="AL249" s="316">
        <f>VLOOKUP(D249&amp;E249,计算辅助页面!$V$5:$Y$18,3,0)</f>
        <v>5</v>
      </c>
      <c r="AM249" s="317">
        <f t="shared" si="929"/>
        <v>540000</v>
      </c>
      <c r="AN249" s="317">
        <f>VLOOKUP(D249&amp;E249,计算辅助页面!$V$5:$Y$18,4,0)</f>
        <v>4</v>
      </c>
      <c r="AO249" s="304">
        <f t="shared" si="930"/>
        <v>14760000</v>
      </c>
      <c r="AP249" s="318">
        <f t="shared" si="747"/>
        <v>42486000</v>
      </c>
      <c r="AQ249" s="288" t="s">
        <v>1249</v>
      </c>
      <c r="AR249" s="289" t="str">
        <f t="shared" si="956"/>
        <v>2015 GTA Spano</v>
      </c>
      <c r="AS249" s="290" t="s">
        <v>1240</v>
      </c>
      <c r="AT249" s="291" t="s">
        <v>1250</v>
      </c>
      <c r="AU249" s="427" t="s">
        <v>703</v>
      </c>
      <c r="AW249" s="292">
        <v>399</v>
      </c>
      <c r="AY249" s="292">
        <v>536</v>
      </c>
      <c r="AZ249" s="292" t="s">
        <v>1101</v>
      </c>
      <c r="BA249" s="477">
        <f>BF249-O249</f>
        <v>134</v>
      </c>
      <c r="BB249" s="476">
        <f>BK249</f>
        <v>1.1999999999999886</v>
      </c>
      <c r="BC249" s="472">
        <f t="shared" ref="BC249" si="1043">BL249</f>
        <v>0.79999999999999716</v>
      </c>
      <c r="BD249" s="472">
        <f t="shared" ref="BD249" si="1044">BM249</f>
        <v>1.1600000000000037</v>
      </c>
      <c r="BE249" s="472">
        <f t="shared" ref="BE249" si="1045">BN249</f>
        <v>1.8400000000000034</v>
      </c>
      <c r="BF249" s="474">
        <v>4507</v>
      </c>
      <c r="BG249" s="476">
        <v>384.9</v>
      </c>
      <c r="BH249" s="480">
        <v>82</v>
      </c>
      <c r="BI249" s="480">
        <v>60.88</v>
      </c>
      <c r="BJ249" s="480">
        <v>71.81</v>
      </c>
      <c r="BK249" s="473">
        <f t="shared" si="1021"/>
        <v>1.1999999999999886</v>
      </c>
      <c r="BL249" s="473">
        <f t="shared" si="1022"/>
        <v>0.79999999999999716</v>
      </c>
      <c r="BM249" s="473">
        <f t="shared" si="1023"/>
        <v>1.1600000000000037</v>
      </c>
      <c r="BN249" s="473">
        <f t="shared" si="1024"/>
        <v>1.8400000000000034</v>
      </c>
      <c r="BO249" s="483">
        <v>5</v>
      </c>
      <c r="BP249" s="293"/>
      <c r="BQ249" s="293"/>
      <c r="BR249" s="293"/>
      <c r="BS249" s="293"/>
      <c r="BT249" s="293"/>
      <c r="BU249" s="293"/>
      <c r="BV249" s="293"/>
      <c r="BW249" s="293"/>
      <c r="BX249" s="293"/>
      <c r="BY249" s="293"/>
      <c r="BZ249" s="293">
        <v>1</v>
      </c>
      <c r="CA249" s="293"/>
      <c r="CB249" s="293"/>
      <c r="CC249" s="293"/>
      <c r="CD249" s="293"/>
      <c r="CE249" s="293"/>
      <c r="CF249" s="293"/>
      <c r="CG249" s="293"/>
      <c r="CH249" s="293"/>
      <c r="CI249" s="293"/>
      <c r="CJ249" s="294"/>
      <c r="CK249" s="294"/>
      <c r="CL249" s="294"/>
      <c r="CM249" s="294"/>
      <c r="CN249" s="294"/>
      <c r="CO249" s="295"/>
      <c r="CP249" s="295"/>
      <c r="CQ249" s="295"/>
      <c r="CR249" s="296"/>
      <c r="CS249" s="297"/>
      <c r="CT249" s="297"/>
      <c r="CU249" s="297"/>
      <c r="CV249" s="297"/>
      <c r="CW249" s="297"/>
      <c r="CX249" s="297"/>
      <c r="CY249" s="297"/>
      <c r="CZ249" s="297"/>
      <c r="DA249" s="297"/>
      <c r="DB249" s="295" t="s">
        <v>1778</v>
      </c>
      <c r="DC249" s="295">
        <v>2</v>
      </c>
      <c r="DD249" s="295"/>
      <c r="DE249" s="295"/>
    </row>
    <row r="250" spans="1:109" ht="21" customHeight="1" thickBot="1">
      <c r="A250" s="299">
        <v>248</v>
      </c>
      <c r="B250" s="319" t="s">
        <v>1667</v>
      </c>
      <c r="C250" s="301" t="s">
        <v>1668</v>
      </c>
      <c r="D250" s="302" t="s">
        <v>42</v>
      </c>
      <c r="E250" s="303" t="s">
        <v>79</v>
      </c>
      <c r="F250" s="327"/>
      <c r="G250" s="328"/>
      <c r="H250" s="320">
        <v>85</v>
      </c>
      <c r="I250" s="320">
        <v>25</v>
      </c>
      <c r="J250" s="320">
        <v>29</v>
      </c>
      <c r="K250" s="320">
        <v>38</v>
      </c>
      <c r="L250" s="320">
        <v>54</v>
      </c>
      <c r="M250" s="320">
        <v>69</v>
      </c>
      <c r="N250" s="307">
        <f t="shared" ref="N250" si="1046">IF(COUNTBLANK(H250:M250),"",SUM(H250:M250))</f>
        <v>300</v>
      </c>
      <c r="O250" s="321">
        <v>4382</v>
      </c>
      <c r="P250" s="322">
        <v>361.4</v>
      </c>
      <c r="Q250" s="323">
        <v>87.55</v>
      </c>
      <c r="R250" s="323">
        <v>89.35</v>
      </c>
      <c r="S250" s="323">
        <v>67.55</v>
      </c>
      <c r="T250" s="323"/>
      <c r="U250" s="311">
        <v>23000</v>
      </c>
      <c r="V250" s="312">
        <f>VLOOKUP($U250,计算辅助页面!$Z$5:$AM$26,COLUMN()-20,0)</f>
        <v>37500</v>
      </c>
      <c r="W250" s="312">
        <f>VLOOKUP($U250,计算辅助页面!$Z$5:$AM$26,COLUMN()-20,0)</f>
        <v>60000</v>
      </c>
      <c r="X250" s="307">
        <f>VLOOKUP($U250,计算辅助页面!$Z$5:$AM$26,COLUMN()-20,0)</f>
        <v>90000</v>
      </c>
      <c r="Y250" s="307">
        <f>VLOOKUP($U250,计算辅助页面!$Z$5:$AM$26,COLUMN()-20,0)</f>
        <v>130000</v>
      </c>
      <c r="Z250" s="313">
        <f>VLOOKUP($U250,计算辅助页面!$Z$5:$AM$26,COLUMN()-20,0)</f>
        <v>182000</v>
      </c>
      <c r="AA250" s="307">
        <f>VLOOKUP($U250,计算辅助页面!$Z$5:$AM$26,COLUMN()-20,0)</f>
        <v>255000</v>
      </c>
      <c r="AB250" s="307">
        <f>VLOOKUP($U250,计算辅助页面!$Z$5:$AM$26,COLUMN()-20,0)</f>
        <v>356500</v>
      </c>
      <c r="AC250" s="307">
        <f>VLOOKUP($U250,计算辅助页面!$Z$5:$AM$26,COLUMN()-20,0)</f>
        <v>499500</v>
      </c>
      <c r="AD250" s="307">
        <f>VLOOKUP($U250,计算辅助页面!$Z$5:$AM$26,COLUMN()-20,0)</f>
        <v>699000</v>
      </c>
      <c r="AE250" s="307">
        <f>VLOOKUP($U250,计算辅助页面!$Z$5:$AM$26,COLUMN()-20,0)</f>
        <v>979000</v>
      </c>
      <c r="AF250" s="307">
        <f>VLOOKUP($U250,计算辅助页面!$Z$5:$AM$26,COLUMN()-20,0)</f>
        <v>1370000</v>
      </c>
      <c r="AG250" s="307">
        <f>VLOOKUP($U250,计算辅助页面!$Z$5:$AM$26,COLUMN()-20,0)</f>
        <v>2250000</v>
      </c>
      <c r="AH250" s="304">
        <f>VLOOKUP($U250,计算辅助页面!$Z$5:$AM$26,COLUMN()-20,0)</f>
        <v>27726000</v>
      </c>
      <c r="AI250" s="314">
        <v>90000</v>
      </c>
      <c r="AJ250" s="315">
        <f>VLOOKUP(D250&amp;E250,计算辅助页面!$V$5:$Y$18,2,0)</f>
        <v>7</v>
      </c>
      <c r="AK250" s="316">
        <f t="shared" ref="AK250" si="1047">IF(AI250,2*AI250,"")</f>
        <v>180000</v>
      </c>
      <c r="AL250" s="316">
        <f>VLOOKUP(D250&amp;E250,计算辅助页面!$V$5:$Y$18,3,0)</f>
        <v>5</v>
      </c>
      <c r="AM250" s="317">
        <f t="shared" ref="AM250" si="1048">IF(AN250="×",AN250,IF(AI250,6*AI250,""))</f>
        <v>540000</v>
      </c>
      <c r="AN250" s="317">
        <f>VLOOKUP(D250&amp;E250,计算辅助页面!$V$5:$Y$18,4,0)</f>
        <v>4</v>
      </c>
      <c r="AO250" s="304">
        <f t="shared" ref="AO250" si="1049">IF(AI250,IF(AN250="×",4*(AI250*AJ250+AK250*AL250),4*(AI250*AJ250+AK250*AL250+AM250*AN250)),"")</f>
        <v>14760000</v>
      </c>
      <c r="AP250" s="318">
        <f t="shared" ref="AP250" si="1050">IF(AND(AH250,AO250),AO250+AH250,"")</f>
        <v>42486000</v>
      </c>
      <c r="AQ250" s="288" t="s">
        <v>559</v>
      </c>
      <c r="AR250" s="289" t="str">
        <f t="shared" si="956"/>
        <v>GT-R Neon Edition</v>
      </c>
      <c r="AS250" s="290" t="s">
        <v>1659</v>
      </c>
      <c r="AT250" s="291" t="s">
        <v>1669</v>
      </c>
      <c r="AU250" s="427" t="s">
        <v>703</v>
      </c>
      <c r="AZ250" s="292" t="s">
        <v>1101</v>
      </c>
      <c r="BA250" s="477">
        <f>BF250-O250</f>
        <v>207</v>
      </c>
      <c r="BB250" s="476">
        <f>BK250</f>
        <v>3.1000000000000227</v>
      </c>
      <c r="BC250" s="472">
        <f t="shared" ref="BC250" si="1051">BL250</f>
        <v>1.2000000000000028</v>
      </c>
      <c r="BD250" s="472">
        <f t="shared" ref="BD250" si="1052">BM250</f>
        <v>4.5900000000000034</v>
      </c>
      <c r="BE250" s="472">
        <f t="shared" ref="BE250" si="1053">BN250</f>
        <v>3.5499999999999972</v>
      </c>
      <c r="BF250" s="474">
        <v>4589</v>
      </c>
      <c r="BG250" s="476">
        <v>364.5</v>
      </c>
      <c r="BH250" s="480">
        <v>88.75</v>
      </c>
      <c r="BI250" s="480">
        <v>93.94</v>
      </c>
      <c r="BJ250" s="480">
        <v>71.099999999999994</v>
      </c>
      <c r="BK250" s="473">
        <f t="shared" si="1021"/>
        <v>3.1000000000000227</v>
      </c>
      <c r="BL250" s="473">
        <f t="shared" si="1022"/>
        <v>1.2000000000000028</v>
      </c>
      <c r="BM250" s="473">
        <f t="shared" si="1023"/>
        <v>4.5900000000000034</v>
      </c>
      <c r="BN250" s="473">
        <f t="shared" si="1024"/>
        <v>3.5499999999999972</v>
      </c>
      <c r="BO250" s="483">
        <v>6</v>
      </c>
      <c r="BP250" s="293"/>
      <c r="BQ250" s="293"/>
      <c r="BR250" s="293"/>
      <c r="BS250" s="293"/>
      <c r="BT250" s="293"/>
      <c r="BU250" s="293"/>
      <c r="BV250" s="293"/>
      <c r="BW250" s="293"/>
      <c r="BX250" s="293"/>
      <c r="BY250" s="293"/>
      <c r="BZ250" s="293">
        <v>1</v>
      </c>
      <c r="CA250" s="293"/>
      <c r="CB250" s="293"/>
      <c r="CC250" s="293"/>
      <c r="CD250" s="293"/>
      <c r="CE250" s="293"/>
      <c r="CF250" s="293"/>
      <c r="CG250" s="293"/>
      <c r="CH250" s="293"/>
      <c r="CI250" s="293"/>
      <c r="CJ250" s="294" t="s">
        <v>1671</v>
      </c>
      <c r="CK250" s="294"/>
      <c r="CL250" s="294"/>
      <c r="CM250" s="294"/>
      <c r="CN250" s="294"/>
      <c r="CO250" s="295"/>
      <c r="CP250" s="295"/>
      <c r="CQ250" s="295"/>
      <c r="CR250" s="296"/>
      <c r="CS250" s="297"/>
      <c r="CT250" s="297"/>
      <c r="CU250" s="297"/>
      <c r="CV250" s="297"/>
      <c r="CW250" s="297"/>
      <c r="CX250" s="297"/>
      <c r="CY250" s="297"/>
      <c r="CZ250" s="297"/>
      <c r="DA250" s="297"/>
      <c r="DB250" s="295" t="s">
        <v>1778</v>
      </c>
      <c r="DC250" s="295">
        <v>3</v>
      </c>
      <c r="DD250" s="295"/>
      <c r="DE250" s="295"/>
    </row>
    <row r="251" spans="1:109" ht="21" customHeight="1">
      <c r="A251" s="268">
        <v>249</v>
      </c>
      <c r="B251" s="319" t="s">
        <v>694</v>
      </c>
      <c r="C251" s="301" t="s">
        <v>796</v>
      </c>
      <c r="D251" s="302" t="s">
        <v>42</v>
      </c>
      <c r="E251" s="303" t="s">
        <v>79</v>
      </c>
      <c r="F251" s="304">
        <f>9-LEN(E251)-LEN(SUBSTITUTE(E251,"★",""))</f>
        <v>3</v>
      </c>
      <c r="G251" s="305" t="s">
        <v>76</v>
      </c>
      <c r="H251" s="306">
        <v>60</v>
      </c>
      <c r="I251" s="306">
        <v>25</v>
      </c>
      <c r="J251" s="306">
        <v>30</v>
      </c>
      <c r="K251" s="306">
        <v>35</v>
      </c>
      <c r="L251" s="306">
        <v>45</v>
      </c>
      <c r="M251" s="306">
        <v>55</v>
      </c>
      <c r="N251" s="307">
        <f t="shared" si="643"/>
        <v>250</v>
      </c>
      <c r="O251" s="321">
        <v>4395</v>
      </c>
      <c r="P251" s="322">
        <v>355.4</v>
      </c>
      <c r="Q251" s="323">
        <v>86.83</v>
      </c>
      <c r="R251" s="323">
        <v>93.51</v>
      </c>
      <c r="S251" s="323">
        <v>69.900000000000006</v>
      </c>
      <c r="T251" s="323">
        <v>7.33</v>
      </c>
      <c r="U251" s="311">
        <v>23000</v>
      </c>
      <c r="V251" s="312">
        <f>VLOOKUP($U251,计算辅助页面!$Z$5:$AM$26,COLUMN()-20,0)</f>
        <v>37500</v>
      </c>
      <c r="W251" s="312">
        <f>VLOOKUP($U251,计算辅助页面!$Z$5:$AM$26,COLUMN()-20,0)</f>
        <v>60000</v>
      </c>
      <c r="X251" s="307">
        <f>VLOOKUP($U251,计算辅助页面!$Z$5:$AM$26,COLUMN()-20,0)</f>
        <v>90000</v>
      </c>
      <c r="Y251" s="307">
        <f>VLOOKUP($U251,计算辅助页面!$Z$5:$AM$26,COLUMN()-20,0)</f>
        <v>130000</v>
      </c>
      <c r="Z251" s="313">
        <f>VLOOKUP($U251,计算辅助页面!$Z$5:$AM$26,COLUMN()-20,0)</f>
        <v>182000</v>
      </c>
      <c r="AA251" s="307">
        <f>VLOOKUP($U251,计算辅助页面!$Z$5:$AM$26,COLUMN()-20,0)</f>
        <v>255000</v>
      </c>
      <c r="AB251" s="307">
        <f>VLOOKUP($U251,计算辅助页面!$Z$5:$AM$26,COLUMN()-20,0)</f>
        <v>356500</v>
      </c>
      <c r="AC251" s="307">
        <f>VLOOKUP($U251,计算辅助页面!$Z$5:$AM$26,COLUMN()-20,0)</f>
        <v>499500</v>
      </c>
      <c r="AD251" s="307">
        <f>VLOOKUP($U251,计算辅助页面!$Z$5:$AM$26,COLUMN()-20,0)</f>
        <v>699000</v>
      </c>
      <c r="AE251" s="307">
        <f>VLOOKUP($U251,计算辅助页面!$Z$5:$AM$26,COLUMN()-20,0)</f>
        <v>979000</v>
      </c>
      <c r="AF251" s="307">
        <f>VLOOKUP($U251,计算辅助页面!$Z$5:$AM$26,COLUMN()-20,0)</f>
        <v>1370000</v>
      </c>
      <c r="AG251" s="307">
        <f>VLOOKUP($U251,计算辅助页面!$Z$5:$AM$26,COLUMN()-20,0)</f>
        <v>2250000</v>
      </c>
      <c r="AH251" s="304">
        <f>VLOOKUP($U251,计算辅助页面!$Z$5:$AM$26,COLUMN()-20,0)</f>
        <v>27726000</v>
      </c>
      <c r="AI251" s="314">
        <v>90000</v>
      </c>
      <c r="AJ251" s="315">
        <f>VLOOKUP(D251&amp;E251,计算辅助页面!$V$5:$Y$18,2,0)</f>
        <v>7</v>
      </c>
      <c r="AK251" s="316">
        <f t="shared" si="928"/>
        <v>180000</v>
      </c>
      <c r="AL251" s="316">
        <f>VLOOKUP(D251&amp;E251,计算辅助页面!$V$5:$Y$18,3,0)</f>
        <v>5</v>
      </c>
      <c r="AM251" s="317">
        <f t="shared" si="929"/>
        <v>540000</v>
      </c>
      <c r="AN251" s="317">
        <f>VLOOKUP(D251&amp;E251,计算辅助页面!$V$5:$Y$18,4,0)</f>
        <v>4</v>
      </c>
      <c r="AO251" s="304">
        <f t="shared" si="930"/>
        <v>14760000</v>
      </c>
      <c r="AP251" s="318">
        <f t="shared" si="747"/>
        <v>42486000</v>
      </c>
      <c r="AQ251" s="288" t="s">
        <v>567</v>
      </c>
      <c r="AR251" s="289" t="str">
        <f t="shared" si="956"/>
        <v>SF90 Stradale</v>
      </c>
      <c r="AS251" s="290" t="s">
        <v>695</v>
      </c>
      <c r="AT251" s="291" t="s">
        <v>700</v>
      </c>
      <c r="AU251" s="427" t="s">
        <v>703</v>
      </c>
      <c r="AV251" s="292">
        <v>55</v>
      </c>
      <c r="AW251" s="292">
        <v>370</v>
      </c>
      <c r="AX251" s="292">
        <v>379</v>
      </c>
      <c r="AY251" s="292">
        <v>501</v>
      </c>
      <c r="AZ251" s="292" t="s">
        <v>1101</v>
      </c>
      <c r="BA251" s="481">
        <v>161</v>
      </c>
      <c r="BB251" s="476">
        <f>BK251</f>
        <v>1.7000000000000455</v>
      </c>
      <c r="BC251" s="472">
        <f t="shared" ref="BC251" si="1054">BL251</f>
        <v>1.019999999999996</v>
      </c>
      <c r="BD251" s="472">
        <f t="shared" ref="BD251" si="1055">BM251</f>
        <v>2.9099999999999966</v>
      </c>
      <c r="BE251" s="472">
        <f t="shared" ref="BE251" si="1056">BN251</f>
        <v>2.2199999999999989</v>
      </c>
      <c r="BF251" s="474">
        <v>4556</v>
      </c>
      <c r="BG251" s="476">
        <v>357.1</v>
      </c>
      <c r="BH251" s="480">
        <v>87.85</v>
      </c>
      <c r="BI251" s="480">
        <v>96.42</v>
      </c>
      <c r="BJ251" s="480">
        <v>72.12</v>
      </c>
      <c r="BK251" s="473">
        <f t="shared" si="1021"/>
        <v>1.7000000000000455</v>
      </c>
      <c r="BL251" s="473">
        <f t="shared" si="1022"/>
        <v>1.019999999999996</v>
      </c>
      <c r="BM251" s="473">
        <f t="shared" si="1023"/>
        <v>2.9099999999999966</v>
      </c>
      <c r="BN251" s="473">
        <f t="shared" si="1024"/>
        <v>2.2199999999999989</v>
      </c>
      <c r="BO251" s="483">
        <v>1</v>
      </c>
      <c r="BP251" s="293"/>
      <c r="BQ251" s="293"/>
      <c r="BR251" s="293"/>
      <c r="BS251" s="293"/>
      <c r="BT251" s="293"/>
      <c r="BU251" s="293"/>
      <c r="BV251" s="293"/>
      <c r="BW251" s="293"/>
      <c r="BX251" s="293"/>
      <c r="BY251" s="293"/>
      <c r="BZ251" s="293">
        <v>1</v>
      </c>
      <c r="CA251" s="293"/>
      <c r="CB251" s="293"/>
      <c r="CC251" s="293"/>
      <c r="CD251" s="293">
        <v>1</v>
      </c>
      <c r="CE251" s="293"/>
      <c r="CF251" s="293"/>
      <c r="CG251" s="293"/>
      <c r="CH251" s="293"/>
      <c r="CI251" s="293"/>
      <c r="CJ251" s="294" t="s">
        <v>1511</v>
      </c>
      <c r="CK251" s="294"/>
      <c r="CL251" s="294"/>
      <c r="CM251" s="294"/>
      <c r="CN251" s="294"/>
      <c r="CO251" s="295"/>
      <c r="CP251" s="295"/>
      <c r="CQ251" s="295">
        <v>1</v>
      </c>
      <c r="CR251" s="296">
        <v>340</v>
      </c>
      <c r="CS251" s="297">
        <v>77.5</v>
      </c>
      <c r="CT251" s="297">
        <v>66.86</v>
      </c>
      <c r="CU251" s="297">
        <v>49.64</v>
      </c>
      <c r="CV251" s="297">
        <f>P251-CR251</f>
        <v>15.399999999999977</v>
      </c>
      <c r="CW251" s="297">
        <f>Q251-CS251</f>
        <v>9.3299999999999983</v>
      </c>
      <c r="CX251" s="297">
        <f>R251-CT251</f>
        <v>26.650000000000006</v>
      </c>
      <c r="CY251" s="297">
        <f>S251-CU251</f>
        <v>20.260000000000005</v>
      </c>
      <c r="CZ251" s="297">
        <f>SUM(CV251:CY251)</f>
        <v>71.639999999999986</v>
      </c>
      <c r="DA251" s="297">
        <f>0.32*(P251-CR251)+1.75*(Q251-CS251)+1.13*(R251-CT251)+1.28*(S251-CU251)</f>
        <v>77.302799999999991</v>
      </c>
      <c r="DB251" s="295"/>
      <c r="DC251" s="295"/>
      <c r="DD251" s="295"/>
      <c r="DE251" s="295"/>
    </row>
    <row r="252" spans="1:109" ht="21" customHeight="1" thickBot="1">
      <c r="A252" s="299">
        <v>250</v>
      </c>
      <c r="B252" s="319" t="s">
        <v>1512</v>
      </c>
      <c r="C252" s="301" t="s">
        <v>1277</v>
      </c>
      <c r="D252" s="302" t="s">
        <v>42</v>
      </c>
      <c r="E252" s="303" t="s">
        <v>79</v>
      </c>
      <c r="F252" s="327"/>
      <c r="G252" s="328"/>
      <c r="H252" s="330" t="s">
        <v>407</v>
      </c>
      <c r="I252" s="306">
        <v>40</v>
      </c>
      <c r="J252" s="306">
        <v>45</v>
      </c>
      <c r="K252" s="306">
        <v>60</v>
      </c>
      <c r="L252" s="306">
        <v>70</v>
      </c>
      <c r="M252" s="306">
        <v>85</v>
      </c>
      <c r="N252" s="307">
        <f t="shared" ref="N252:N282" si="1057">IF(COUNTBLANK(H252:M252),"",SUM(H252:M252))</f>
        <v>300</v>
      </c>
      <c r="O252" s="321">
        <v>4398</v>
      </c>
      <c r="P252" s="322">
        <v>391.3</v>
      </c>
      <c r="Q252" s="323">
        <v>85.7</v>
      </c>
      <c r="R252" s="323">
        <v>56.68</v>
      </c>
      <c r="S252" s="323">
        <v>47.35</v>
      </c>
      <c r="T252" s="323">
        <v>3.3</v>
      </c>
      <c r="U252" s="311">
        <v>23000</v>
      </c>
      <c r="V252" s="312">
        <f>VLOOKUP($U252,计算辅助页面!$Z$5:$AM$26,COLUMN()-20,0)</f>
        <v>37500</v>
      </c>
      <c r="W252" s="312">
        <f>VLOOKUP($U252,计算辅助页面!$Z$5:$AM$26,COLUMN()-20,0)</f>
        <v>60000</v>
      </c>
      <c r="X252" s="307">
        <f>VLOOKUP($U252,计算辅助页面!$Z$5:$AM$26,COLUMN()-20,0)</f>
        <v>90000</v>
      </c>
      <c r="Y252" s="307">
        <f>VLOOKUP($U252,计算辅助页面!$Z$5:$AM$26,COLUMN()-20,0)</f>
        <v>130000</v>
      </c>
      <c r="Z252" s="313">
        <f>VLOOKUP($U252,计算辅助页面!$Z$5:$AM$26,COLUMN()-20,0)</f>
        <v>182000</v>
      </c>
      <c r="AA252" s="307">
        <f>VLOOKUP($U252,计算辅助页面!$Z$5:$AM$26,COLUMN()-20,0)</f>
        <v>255000</v>
      </c>
      <c r="AB252" s="307">
        <f>VLOOKUP($U252,计算辅助页面!$Z$5:$AM$26,COLUMN()-20,0)</f>
        <v>356500</v>
      </c>
      <c r="AC252" s="307">
        <f>VLOOKUP($U252,计算辅助页面!$Z$5:$AM$26,COLUMN()-20,0)</f>
        <v>499500</v>
      </c>
      <c r="AD252" s="307">
        <f>VLOOKUP($U252,计算辅助页面!$Z$5:$AM$26,COLUMN()-20,0)</f>
        <v>699000</v>
      </c>
      <c r="AE252" s="307">
        <f>VLOOKUP($U252,计算辅助页面!$Z$5:$AM$26,COLUMN()-20,0)</f>
        <v>979000</v>
      </c>
      <c r="AF252" s="307">
        <f>VLOOKUP($U252,计算辅助页面!$Z$5:$AM$26,COLUMN()-20,0)</f>
        <v>1370000</v>
      </c>
      <c r="AG252" s="307">
        <f>VLOOKUP($U252,计算辅助页面!$Z$5:$AM$26,COLUMN()-20,0)</f>
        <v>2250000</v>
      </c>
      <c r="AH252" s="304">
        <f>VLOOKUP($U252,计算辅助页面!$Z$5:$AM$26,COLUMN()-20,0)</f>
        <v>27726000</v>
      </c>
      <c r="AI252" s="314">
        <v>90000</v>
      </c>
      <c r="AJ252" s="315">
        <f>VLOOKUP(D252&amp;E252,计算辅助页面!$V$5:$Y$18,2,0)</f>
        <v>7</v>
      </c>
      <c r="AK252" s="316">
        <f t="shared" si="928"/>
        <v>180000</v>
      </c>
      <c r="AL252" s="316">
        <f>VLOOKUP(D252&amp;E252,计算辅助页面!$V$5:$Y$18,3,0)</f>
        <v>5</v>
      </c>
      <c r="AM252" s="317">
        <f t="shared" si="929"/>
        <v>540000</v>
      </c>
      <c r="AN252" s="317">
        <f>VLOOKUP(D252&amp;E252,计算辅助页面!$V$5:$Y$18,4,0)</f>
        <v>4</v>
      </c>
      <c r="AO252" s="304">
        <f t="shared" si="930"/>
        <v>14760000</v>
      </c>
      <c r="AP252" s="318">
        <f t="shared" si="747"/>
        <v>42486000</v>
      </c>
      <c r="AQ252" s="288" t="s">
        <v>1278</v>
      </c>
      <c r="AR252" s="289" t="str">
        <f t="shared" si="956"/>
        <v>Sorpasso GT3🔑</v>
      </c>
      <c r="AS252" s="290" t="s">
        <v>1263</v>
      </c>
      <c r="AT252" s="291" t="s">
        <v>1279</v>
      </c>
      <c r="AU252" s="427" t="s">
        <v>703</v>
      </c>
      <c r="AW252" s="292">
        <v>407</v>
      </c>
      <c r="AY252" s="292">
        <v>549</v>
      </c>
      <c r="AZ252" s="292" t="s">
        <v>1283</v>
      </c>
      <c r="BA252" s="481">
        <v>123</v>
      </c>
      <c r="BB252" s="476">
        <v>1</v>
      </c>
      <c r="BC252" s="472">
        <v>0.8</v>
      </c>
      <c r="BD252" s="472">
        <v>0.91</v>
      </c>
      <c r="BE252" s="472">
        <v>3.32</v>
      </c>
      <c r="BF252" s="474">
        <f t="shared" ref="BF252:BF259" si="1058">BA252+O252</f>
        <v>4521</v>
      </c>
      <c r="BG252" s="476">
        <f t="shared" ref="BG252:BG254" si="1059">BB252+P252</f>
        <v>392.3</v>
      </c>
      <c r="BH252" s="480">
        <f t="shared" ref="BH252:BH254" si="1060">BC252+Q252</f>
        <v>86.5</v>
      </c>
      <c r="BI252" s="480">
        <f t="shared" ref="BI252:BI254" si="1061">BD252+R252</f>
        <v>57.589999999999996</v>
      </c>
      <c r="BJ252" s="480">
        <f t="shared" ref="BJ252:BJ254" si="1062">BE252+S252</f>
        <v>50.67</v>
      </c>
      <c r="BK252" s="473">
        <f t="shared" si="1021"/>
        <v>1</v>
      </c>
      <c r="BL252" s="473">
        <f t="shared" si="1022"/>
        <v>0.79999999999999716</v>
      </c>
      <c r="BM252" s="473">
        <f t="shared" si="1023"/>
        <v>0.90999999999999659</v>
      </c>
      <c r="BN252" s="473">
        <f t="shared" si="1024"/>
        <v>3.3200000000000003</v>
      </c>
      <c r="BO252" s="483">
        <v>1</v>
      </c>
      <c r="BP252" s="293"/>
      <c r="BQ252" s="293"/>
      <c r="BR252" s="293"/>
      <c r="BS252" s="293"/>
      <c r="BT252" s="293"/>
      <c r="BU252" s="293"/>
      <c r="BV252" s="293"/>
      <c r="BW252" s="293"/>
      <c r="BX252" s="293"/>
      <c r="BY252" s="293"/>
      <c r="BZ252" s="293"/>
      <c r="CA252" s="293">
        <v>1</v>
      </c>
      <c r="CB252" s="293"/>
      <c r="CC252" s="293">
        <v>1</v>
      </c>
      <c r="CD252" s="293"/>
      <c r="CE252" s="293"/>
      <c r="CF252" s="293"/>
      <c r="CG252" s="293"/>
      <c r="CH252" s="293"/>
      <c r="CI252" s="293"/>
      <c r="CJ252" s="294" t="s">
        <v>1600</v>
      </c>
      <c r="CK252" s="294"/>
      <c r="CL252" s="294"/>
      <c r="CM252" s="294"/>
      <c r="CN252" s="294"/>
      <c r="CO252" s="295"/>
      <c r="CP252" s="295"/>
      <c r="CQ252" s="295"/>
      <c r="CR252" s="296"/>
      <c r="CS252" s="297"/>
      <c r="CT252" s="297"/>
      <c r="CU252" s="297"/>
      <c r="CV252" s="297"/>
      <c r="CW252" s="297"/>
      <c r="CX252" s="297"/>
      <c r="CY252" s="297"/>
      <c r="CZ252" s="297"/>
      <c r="DA252" s="297"/>
      <c r="DB252" s="295" t="s">
        <v>1778</v>
      </c>
      <c r="DC252" s="295">
        <v>2</v>
      </c>
      <c r="DD252" s="295"/>
      <c r="DE252" s="295"/>
    </row>
    <row r="253" spans="1:109" ht="21" customHeight="1">
      <c r="A253" s="268">
        <v>251</v>
      </c>
      <c r="B253" s="300" t="s">
        <v>333</v>
      </c>
      <c r="C253" s="301" t="s">
        <v>797</v>
      </c>
      <c r="D253" s="302" t="s">
        <v>42</v>
      </c>
      <c r="E253" s="303" t="s">
        <v>79</v>
      </c>
      <c r="F253" s="304">
        <f>9-LEN(E253)-LEN(SUBSTITUTE(E253,"★",""))</f>
        <v>3</v>
      </c>
      <c r="G253" s="305" t="s">
        <v>76</v>
      </c>
      <c r="H253" s="306">
        <v>60</v>
      </c>
      <c r="I253" s="306">
        <v>13</v>
      </c>
      <c r="J253" s="306">
        <v>16</v>
      </c>
      <c r="K253" s="306">
        <v>25</v>
      </c>
      <c r="L253" s="306">
        <v>38</v>
      </c>
      <c r="M253" s="306">
        <v>48</v>
      </c>
      <c r="N253" s="307">
        <f t="shared" si="1057"/>
        <v>200</v>
      </c>
      <c r="O253" s="308">
        <v>4406</v>
      </c>
      <c r="P253" s="309">
        <v>358.7</v>
      </c>
      <c r="Q253" s="310">
        <v>82.91</v>
      </c>
      <c r="R253" s="310">
        <v>101.81</v>
      </c>
      <c r="S253" s="310">
        <v>78.25</v>
      </c>
      <c r="T253" s="310">
        <v>9.1489999999999974</v>
      </c>
      <c r="U253" s="311">
        <v>23000</v>
      </c>
      <c r="V253" s="312">
        <f>VLOOKUP($U253,计算辅助页面!$Z$5:$AM$26,COLUMN()-20,0)</f>
        <v>37500</v>
      </c>
      <c r="W253" s="312">
        <f>VLOOKUP($U253,计算辅助页面!$Z$5:$AM$26,COLUMN()-20,0)</f>
        <v>60000</v>
      </c>
      <c r="X253" s="307">
        <f>VLOOKUP($U253,计算辅助页面!$Z$5:$AM$26,COLUMN()-20,0)</f>
        <v>90000</v>
      </c>
      <c r="Y253" s="307">
        <f>VLOOKUP($U253,计算辅助页面!$Z$5:$AM$26,COLUMN()-20,0)</f>
        <v>130000</v>
      </c>
      <c r="Z253" s="313">
        <f>VLOOKUP($U253,计算辅助页面!$Z$5:$AM$26,COLUMN()-20,0)</f>
        <v>182000</v>
      </c>
      <c r="AA253" s="307">
        <f>VLOOKUP($U253,计算辅助页面!$Z$5:$AM$26,COLUMN()-20,0)</f>
        <v>255000</v>
      </c>
      <c r="AB253" s="307">
        <f>VLOOKUP($U253,计算辅助页面!$Z$5:$AM$26,COLUMN()-20,0)</f>
        <v>356500</v>
      </c>
      <c r="AC253" s="307">
        <f>VLOOKUP($U253,计算辅助页面!$Z$5:$AM$26,COLUMN()-20,0)</f>
        <v>499500</v>
      </c>
      <c r="AD253" s="307">
        <f>VLOOKUP($U253,计算辅助页面!$Z$5:$AM$26,COLUMN()-20,0)</f>
        <v>699000</v>
      </c>
      <c r="AE253" s="307">
        <f>VLOOKUP($U253,计算辅助页面!$Z$5:$AM$26,COLUMN()-20,0)</f>
        <v>979000</v>
      </c>
      <c r="AF253" s="307">
        <f>VLOOKUP($U253,计算辅助页面!$Z$5:$AM$26,COLUMN()-20,0)</f>
        <v>1370000</v>
      </c>
      <c r="AG253" s="307">
        <f>VLOOKUP($U253,计算辅助页面!$Z$5:$AM$26,COLUMN()-20,0)</f>
        <v>2250000</v>
      </c>
      <c r="AH253" s="304">
        <f>VLOOKUP($U253,计算辅助页面!$Z$5:$AM$26,COLUMN()-20,0)</f>
        <v>27726000</v>
      </c>
      <c r="AI253" s="314">
        <v>90000</v>
      </c>
      <c r="AJ253" s="315">
        <f>VLOOKUP(D253&amp;E253,计算辅助页面!$V$5:$Y$18,2,0)</f>
        <v>7</v>
      </c>
      <c r="AK253" s="316">
        <f t="shared" si="928"/>
        <v>180000</v>
      </c>
      <c r="AL253" s="316">
        <f>VLOOKUP(D253&amp;E253,计算辅助页面!$V$5:$Y$18,3,0)</f>
        <v>5</v>
      </c>
      <c r="AM253" s="317">
        <f t="shared" si="929"/>
        <v>540000</v>
      </c>
      <c r="AN253" s="317">
        <f>VLOOKUP(D253&amp;E253,计算辅助页面!$V$5:$Y$18,4,0)</f>
        <v>4</v>
      </c>
      <c r="AO253" s="304">
        <f t="shared" si="930"/>
        <v>14760000</v>
      </c>
      <c r="AP253" s="318">
        <f t="shared" ref="AP253:AP291" si="1063">IF(AND(AH253,AO253),AO253+AH253,"")</f>
        <v>42486000</v>
      </c>
      <c r="AQ253" s="288" t="s">
        <v>568</v>
      </c>
      <c r="AR253" s="289" t="str">
        <f t="shared" si="956"/>
        <v>Senna</v>
      </c>
      <c r="AS253" s="290" t="s">
        <v>915</v>
      </c>
      <c r="AT253" s="291" t="s">
        <v>646</v>
      </c>
      <c r="AU253" s="427" t="s">
        <v>703</v>
      </c>
      <c r="AV253" s="292">
        <v>57</v>
      </c>
      <c r="AW253" s="292">
        <v>373</v>
      </c>
      <c r="AY253" s="292">
        <v>493</v>
      </c>
      <c r="AZ253" s="292" t="s">
        <v>1101</v>
      </c>
      <c r="BA253" s="477">
        <v>170</v>
      </c>
      <c r="BB253" s="476">
        <v>2.1</v>
      </c>
      <c r="BC253" s="472">
        <v>0.89</v>
      </c>
      <c r="BD253" s="472">
        <v>3.09</v>
      </c>
      <c r="BE253" s="472">
        <v>2.75</v>
      </c>
      <c r="BF253" s="474">
        <f t="shared" si="1058"/>
        <v>4576</v>
      </c>
      <c r="BG253" s="476">
        <f t="shared" si="1059"/>
        <v>360.8</v>
      </c>
      <c r="BH253" s="480">
        <f t="shared" si="1060"/>
        <v>83.8</v>
      </c>
      <c r="BI253" s="480">
        <f t="shared" si="1061"/>
        <v>104.9</v>
      </c>
      <c r="BJ253" s="480">
        <f t="shared" si="1062"/>
        <v>81</v>
      </c>
      <c r="BK253" s="473">
        <f t="shared" si="1021"/>
        <v>2.1000000000000227</v>
      </c>
      <c r="BL253" s="473">
        <f t="shared" si="1022"/>
        <v>0.89000000000000057</v>
      </c>
      <c r="BM253" s="473">
        <f t="shared" si="1023"/>
        <v>3.0900000000000034</v>
      </c>
      <c r="BN253" s="473">
        <f t="shared" si="1024"/>
        <v>2.75</v>
      </c>
      <c r="BO253" s="483">
        <v>7</v>
      </c>
      <c r="BP253" s="293"/>
      <c r="BQ253" s="293"/>
      <c r="BR253" s="293"/>
      <c r="BS253" s="293"/>
      <c r="BT253" s="293"/>
      <c r="BU253" s="293"/>
      <c r="BV253" s="293"/>
      <c r="BW253" s="293"/>
      <c r="BX253" s="293"/>
      <c r="BY253" s="293"/>
      <c r="BZ253" s="293">
        <v>1</v>
      </c>
      <c r="CA253" s="293"/>
      <c r="CB253" s="293"/>
      <c r="CC253" s="293"/>
      <c r="CD253" s="293">
        <v>1</v>
      </c>
      <c r="CE253" s="293"/>
      <c r="CF253" s="293">
        <v>1</v>
      </c>
      <c r="CG253" s="293"/>
      <c r="CH253" s="293"/>
      <c r="CI253" s="293"/>
      <c r="CJ253" s="294" t="s">
        <v>1513</v>
      </c>
      <c r="CK253" s="294"/>
      <c r="CL253" s="294"/>
      <c r="CM253" s="294"/>
      <c r="CN253" s="294"/>
      <c r="CO253" s="295"/>
      <c r="CP253" s="295"/>
      <c r="CQ253" s="295"/>
      <c r="CR253" s="296">
        <v>340</v>
      </c>
      <c r="CS253" s="297">
        <v>74.8</v>
      </c>
      <c r="CT253" s="297">
        <v>73.569999999999993</v>
      </c>
      <c r="CU253" s="297">
        <v>53.07</v>
      </c>
      <c r="CV253" s="297">
        <f>P253-CR253</f>
        <v>18.699999999999989</v>
      </c>
      <c r="CW253" s="297">
        <f>Q253-CS253</f>
        <v>8.11</v>
      </c>
      <c r="CX253" s="297">
        <f>R253-CT253</f>
        <v>28.240000000000009</v>
      </c>
      <c r="CY253" s="297">
        <f>S253-CU253</f>
        <v>25.18</v>
      </c>
      <c r="CZ253" s="297">
        <f>SUM(CV253:CY253)</f>
        <v>80.22999999999999</v>
      </c>
      <c r="DA253" s="297">
        <f>0.32*(P253-CR253)+1.75*(Q253-CS253)+1.13*(R253-CT253)+1.28*(S253-CU253)</f>
        <v>84.318100000000015</v>
      </c>
      <c r="DB253" s="295" t="s">
        <v>1778</v>
      </c>
      <c r="DC253" s="295">
        <v>2</v>
      </c>
      <c r="DD253" s="295"/>
      <c r="DE253" s="295"/>
    </row>
    <row r="254" spans="1:109" ht="21" customHeight="1" thickBot="1">
      <c r="A254" s="299">
        <v>252</v>
      </c>
      <c r="B254" s="319" t="s">
        <v>952</v>
      </c>
      <c r="C254" s="301" t="s">
        <v>953</v>
      </c>
      <c r="D254" s="302" t="s">
        <v>42</v>
      </c>
      <c r="E254" s="303" t="s">
        <v>79</v>
      </c>
      <c r="F254" s="327"/>
      <c r="G254" s="328"/>
      <c r="H254" s="320">
        <v>85</v>
      </c>
      <c r="I254" s="320">
        <v>25</v>
      </c>
      <c r="J254" s="320">
        <v>29</v>
      </c>
      <c r="K254" s="320">
        <v>38</v>
      </c>
      <c r="L254" s="320">
        <v>54</v>
      </c>
      <c r="M254" s="320">
        <v>69</v>
      </c>
      <c r="N254" s="307">
        <f t="shared" si="1057"/>
        <v>300</v>
      </c>
      <c r="O254" s="321">
        <v>4406</v>
      </c>
      <c r="P254" s="322">
        <v>419</v>
      </c>
      <c r="Q254" s="323">
        <v>81.06</v>
      </c>
      <c r="R254" s="323">
        <v>49.15</v>
      </c>
      <c r="S254" s="323">
        <v>50.72</v>
      </c>
      <c r="T254" s="323"/>
      <c r="U254" s="311">
        <v>23000</v>
      </c>
      <c r="V254" s="312">
        <f>VLOOKUP($U254,计算辅助页面!$Z$5:$AM$26,COLUMN()-20,0)</f>
        <v>37500</v>
      </c>
      <c r="W254" s="312">
        <f>VLOOKUP($U254,计算辅助页面!$Z$5:$AM$26,COLUMN()-20,0)</f>
        <v>60000</v>
      </c>
      <c r="X254" s="307">
        <f>VLOOKUP($U254,计算辅助页面!$Z$5:$AM$26,COLUMN()-20,0)</f>
        <v>90000</v>
      </c>
      <c r="Y254" s="307">
        <f>VLOOKUP($U254,计算辅助页面!$Z$5:$AM$26,COLUMN()-20,0)</f>
        <v>130000</v>
      </c>
      <c r="Z254" s="313">
        <f>VLOOKUP($U254,计算辅助页面!$Z$5:$AM$26,COLUMN()-20,0)</f>
        <v>182000</v>
      </c>
      <c r="AA254" s="307">
        <f>VLOOKUP($U254,计算辅助页面!$Z$5:$AM$26,COLUMN()-20,0)</f>
        <v>255000</v>
      </c>
      <c r="AB254" s="307">
        <f>VLOOKUP($U254,计算辅助页面!$Z$5:$AM$26,COLUMN()-20,0)</f>
        <v>356500</v>
      </c>
      <c r="AC254" s="307">
        <f>VLOOKUP($U254,计算辅助页面!$Z$5:$AM$26,COLUMN()-20,0)</f>
        <v>499500</v>
      </c>
      <c r="AD254" s="307">
        <f>VLOOKUP($U254,计算辅助页面!$Z$5:$AM$26,COLUMN()-20,0)</f>
        <v>699000</v>
      </c>
      <c r="AE254" s="307">
        <f>VLOOKUP($U254,计算辅助页面!$Z$5:$AM$26,COLUMN()-20,0)</f>
        <v>979000</v>
      </c>
      <c r="AF254" s="307">
        <f>VLOOKUP($U254,计算辅助页面!$Z$5:$AM$26,COLUMN()-20,0)</f>
        <v>1370000</v>
      </c>
      <c r="AG254" s="307">
        <f>VLOOKUP($U254,计算辅助页面!$Z$5:$AM$26,COLUMN()-20,0)</f>
        <v>2250000</v>
      </c>
      <c r="AH254" s="304">
        <f>VLOOKUP($U254,计算辅助页面!$Z$5:$AM$26,COLUMN()-20,0)</f>
        <v>27726000</v>
      </c>
      <c r="AI254" s="314">
        <v>90000</v>
      </c>
      <c r="AJ254" s="315">
        <f>VLOOKUP(D254&amp;E254,计算辅助页面!$V$5:$Y$18,2,0)</f>
        <v>7</v>
      </c>
      <c r="AK254" s="316">
        <f t="shared" si="928"/>
        <v>180000</v>
      </c>
      <c r="AL254" s="316">
        <f>VLOOKUP(D254&amp;E254,计算辅助页面!$V$5:$Y$18,3,0)</f>
        <v>5</v>
      </c>
      <c r="AM254" s="317">
        <f t="shared" si="929"/>
        <v>540000</v>
      </c>
      <c r="AN254" s="317">
        <f>VLOOKUP(D254&amp;E254,计算辅助页面!$V$5:$Y$18,4,0)</f>
        <v>4</v>
      </c>
      <c r="AO254" s="304">
        <f t="shared" si="930"/>
        <v>14760000</v>
      </c>
      <c r="AP254" s="318">
        <f t="shared" si="1063"/>
        <v>42486000</v>
      </c>
      <c r="AQ254" s="288" t="s">
        <v>712</v>
      </c>
      <c r="AR254" s="289" t="str">
        <f t="shared" si="956"/>
        <v>Veyron 16.4 Grand Sport Vitesse</v>
      </c>
      <c r="AS254" s="290" t="s">
        <v>945</v>
      </c>
      <c r="AT254" s="291" t="s">
        <v>954</v>
      </c>
      <c r="AU254" s="427" t="s">
        <v>703</v>
      </c>
      <c r="AV254" s="292">
        <v>59</v>
      </c>
      <c r="AW254" s="292">
        <v>441</v>
      </c>
      <c r="AY254" s="292">
        <v>568</v>
      </c>
      <c r="AZ254" s="292" t="s">
        <v>1101</v>
      </c>
      <c r="BA254" s="477">
        <v>142</v>
      </c>
      <c r="BB254" s="476">
        <v>1</v>
      </c>
      <c r="BC254" s="472">
        <v>0.49</v>
      </c>
      <c r="BD254" s="472">
        <v>0.97</v>
      </c>
      <c r="BE254" s="472">
        <v>1.45</v>
      </c>
      <c r="BF254" s="474">
        <f t="shared" si="1058"/>
        <v>4548</v>
      </c>
      <c r="BG254" s="476">
        <f t="shared" si="1059"/>
        <v>420</v>
      </c>
      <c r="BH254" s="480">
        <f t="shared" si="1060"/>
        <v>81.55</v>
      </c>
      <c r="BI254" s="480">
        <f t="shared" si="1061"/>
        <v>50.12</v>
      </c>
      <c r="BJ254" s="480">
        <f t="shared" si="1062"/>
        <v>52.17</v>
      </c>
      <c r="BK254" s="473">
        <f t="shared" si="1021"/>
        <v>1</v>
      </c>
      <c r="BL254" s="473">
        <f t="shared" si="1022"/>
        <v>0.48999999999999488</v>
      </c>
      <c r="BM254" s="473">
        <f t="shared" si="1023"/>
        <v>0.96999999999999886</v>
      </c>
      <c r="BN254" s="473">
        <f t="shared" si="1024"/>
        <v>1.4500000000000028</v>
      </c>
      <c r="BO254" s="483">
        <v>9</v>
      </c>
      <c r="BP254" s="293"/>
      <c r="BQ254" s="293"/>
      <c r="BR254" s="293"/>
      <c r="BS254" s="293"/>
      <c r="BT254" s="293"/>
      <c r="BU254" s="293"/>
      <c r="BV254" s="293"/>
      <c r="BW254" s="293"/>
      <c r="BX254" s="293"/>
      <c r="BY254" s="293"/>
      <c r="BZ254" s="293">
        <v>1</v>
      </c>
      <c r="CA254" s="293"/>
      <c r="CB254" s="293"/>
      <c r="CC254" s="293"/>
      <c r="CD254" s="293">
        <v>1</v>
      </c>
      <c r="CE254" s="293"/>
      <c r="CF254" s="293"/>
      <c r="CG254" s="293" t="s">
        <v>1150</v>
      </c>
      <c r="CH254" s="293"/>
      <c r="CI254" s="293"/>
      <c r="CJ254" s="294" t="s">
        <v>1514</v>
      </c>
      <c r="CK254" s="294"/>
      <c r="CL254" s="294"/>
      <c r="CM254" s="294"/>
      <c r="CN254" s="294"/>
      <c r="CO254" s="295"/>
      <c r="CP254" s="295"/>
      <c r="CQ254" s="295"/>
      <c r="CR254" s="296"/>
      <c r="CS254" s="297"/>
      <c r="CT254" s="297"/>
      <c r="CU254" s="297"/>
      <c r="CV254" s="297"/>
      <c r="CW254" s="297"/>
      <c r="CX254" s="297"/>
      <c r="CY254" s="297"/>
      <c r="CZ254" s="297"/>
      <c r="DA254" s="297"/>
      <c r="DB254" s="295"/>
      <c r="DC254" s="295"/>
      <c r="DD254" s="295"/>
      <c r="DE254" s="295"/>
    </row>
    <row r="255" spans="1:109" ht="21" customHeight="1">
      <c r="A255" s="268">
        <v>253</v>
      </c>
      <c r="B255" s="300" t="s">
        <v>144</v>
      </c>
      <c r="C255" s="301" t="s">
        <v>798</v>
      </c>
      <c r="D255" s="302" t="s">
        <v>42</v>
      </c>
      <c r="E255" s="303" t="s">
        <v>79</v>
      </c>
      <c r="F255" s="304">
        <f>9-LEN(E255)-LEN(SUBSTITUTE(E255,"★",""))</f>
        <v>3</v>
      </c>
      <c r="G255" s="305" t="s">
        <v>76</v>
      </c>
      <c r="H255" s="306">
        <v>60</v>
      </c>
      <c r="I255" s="306">
        <v>13</v>
      </c>
      <c r="J255" s="306">
        <v>16</v>
      </c>
      <c r="K255" s="306">
        <v>25</v>
      </c>
      <c r="L255" s="306">
        <v>38</v>
      </c>
      <c r="M255" s="306">
        <v>48</v>
      </c>
      <c r="N255" s="307">
        <f t="shared" si="1057"/>
        <v>200</v>
      </c>
      <c r="O255" s="308">
        <v>4411</v>
      </c>
      <c r="P255" s="309">
        <v>394.3</v>
      </c>
      <c r="Q255" s="310">
        <v>82.77</v>
      </c>
      <c r="R255" s="310">
        <v>52.84</v>
      </c>
      <c r="S255" s="310">
        <v>69.290000000000006</v>
      </c>
      <c r="T255" s="310">
        <v>6.55</v>
      </c>
      <c r="U255" s="311">
        <v>23000</v>
      </c>
      <c r="V255" s="312">
        <f>VLOOKUP($U255,计算辅助页面!$Z$5:$AM$26,COLUMN()-20,0)</f>
        <v>37500</v>
      </c>
      <c r="W255" s="312">
        <f>VLOOKUP($U255,计算辅助页面!$Z$5:$AM$26,COLUMN()-20,0)</f>
        <v>60000</v>
      </c>
      <c r="X255" s="307">
        <f>VLOOKUP($U255,计算辅助页面!$Z$5:$AM$26,COLUMN()-20,0)</f>
        <v>90000</v>
      </c>
      <c r="Y255" s="307">
        <f>VLOOKUP($U255,计算辅助页面!$Z$5:$AM$26,COLUMN()-20,0)</f>
        <v>130000</v>
      </c>
      <c r="Z255" s="313">
        <f>VLOOKUP($U255,计算辅助页面!$Z$5:$AM$26,COLUMN()-20,0)</f>
        <v>182000</v>
      </c>
      <c r="AA255" s="307">
        <f>VLOOKUP($U255,计算辅助页面!$Z$5:$AM$26,COLUMN()-20,0)</f>
        <v>255000</v>
      </c>
      <c r="AB255" s="307">
        <f>VLOOKUP($U255,计算辅助页面!$Z$5:$AM$26,COLUMN()-20,0)</f>
        <v>356500</v>
      </c>
      <c r="AC255" s="307">
        <f>VLOOKUP($U255,计算辅助页面!$Z$5:$AM$26,COLUMN()-20,0)</f>
        <v>499500</v>
      </c>
      <c r="AD255" s="307">
        <f>VLOOKUP($U255,计算辅助页面!$Z$5:$AM$26,COLUMN()-20,0)</f>
        <v>699000</v>
      </c>
      <c r="AE255" s="307">
        <f>VLOOKUP($U255,计算辅助页面!$Z$5:$AM$26,COLUMN()-20,0)</f>
        <v>979000</v>
      </c>
      <c r="AF255" s="307">
        <f>VLOOKUP($U255,计算辅助页面!$Z$5:$AM$26,COLUMN()-20,0)</f>
        <v>1370000</v>
      </c>
      <c r="AG255" s="307">
        <f>VLOOKUP($U255,计算辅助页面!$Z$5:$AM$26,COLUMN()-20,0)</f>
        <v>2250000</v>
      </c>
      <c r="AH255" s="304">
        <f>VLOOKUP($U255,计算辅助页面!$Z$5:$AM$26,COLUMN()-20,0)</f>
        <v>27726000</v>
      </c>
      <c r="AI255" s="314">
        <v>90000</v>
      </c>
      <c r="AJ255" s="315">
        <f>VLOOKUP(D255&amp;E255,计算辅助页面!$V$5:$Y$18,2,0)</f>
        <v>7</v>
      </c>
      <c r="AK255" s="316">
        <f t="shared" si="928"/>
        <v>180000</v>
      </c>
      <c r="AL255" s="316">
        <f>VLOOKUP(D255&amp;E255,计算辅助页面!$V$5:$Y$18,3,0)</f>
        <v>5</v>
      </c>
      <c r="AM255" s="317">
        <f t="shared" si="929"/>
        <v>540000</v>
      </c>
      <c r="AN255" s="317">
        <f>VLOOKUP(D255&amp;E255,计算辅助页面!$V$5:$Y$18,4,0)</f>
        <v>4</v>
      </c>
      <c r="AO255" s="304">
        <f t="shared" si="930"/>
        <v>14760000</v>
      </c>
      <c r="AP255" s="318">
        <f t="shared" si="1063"/>
        <v>42486000</v>
      </c>
      <c r="AQ255" s="288" t="s">
        <v>565</v>
      </c>
      <c r="AR255" s="289" t="str">
        <f t="shared" si="956"/>
        <v>Terzo Millennio</v>
      </c>
      <c r="AS255" s="290" t="s">
        <v>921</v>
      </c>
      <c r="AT255" s="291" t="s">
        <v>672</v>
      </c>
      <c r="AU255" s="427" t="s">
        <v>703</v>
      </c>
      <c r="AV255" s="292">
        <v>36</v>
      </c>
      <c r="AW255" s="292">
        <v>410</v>
      </c>
      <c r="AY255" s="292">
        <v>551</v>
      </c>
      <c r="AZ255" s="292" t="s">
        <v>1405</v>
      </c>
      <c r="BA255" s="481">
        <v>123</v>
      </c>
      <c r="BB255" s="476">
        <v>1.7</v>
      </c>
      <c r="BC255" s="472">
        <v>0.57999999999999996</v>
      </c>
      <c r="BD255" s="472">
        <v>0.97</v>
      </c>
      <c r="BE255" s="472">
        <v>1.82</v>
      </c>
      <c r="BF255" s="474">
        <f t="shared" si="1058"/>
        <v>4534</v>
      </c>
      <c r="BG255" s="476">
        <f t="shared" ref="BG255" si="1064">BB255+P255</f>
        <v>396</v>
      </c>
      <c r="BH255" s="480">
        <f t="shared" ref="BH255" si="1065">BC255+Q255</f>
        <v>83.35</v>
      </c>
      <c r="BI255" s="480">
        <f t="shared" ref="BI255" si="1066">BD255+R255</f>
        <v>53.81</v>
      </c>
      <c r="BJ255" s="480">
        <f t="shared" ref="BJ255" si="1067">BE255+S255</f>
        <v>71.11</v>
      </c>
      <c r="BK255" s="473">
        <f t="shared" si="1021"/>
        <v>1.6999999999999886</v>
      </c>
      <c r="BL255" s="473">
        <f t="shared" si="1022"/>
        <v>0.57999999999999829</v>
      </c>
      <c r="BM255" s="473">
        <f t="shared" si="1023"/>
        <v>0.96999999999999886</v>
      </c>
      <c r="BN255" s="473">
        <f t="shared" si="1024"/>
        <v>1.8199999999999932</v>
      </c>
      <c r="BO255" s="483">
        <v>1</v>
      </c>
      <c r="BP255" s="293"/>
      <c r="BQ255" s="293"/>
      <c r="BR255" s="293"/>
      <c r="BS255" s="293">
        <v>1</v>
      </c>
      <c r="BT255" s="293"/>
      <c r="BU255" s="293"/>
      <c r="BV255" s="293"/>
      <c r="BW255" s="293"/>
      <c r="BX255" s="293"/>
      <c r="BY255" s="293"/>
      <c r="BZ255" s="293">
        <v>1</v>
      </c>
      <c r="CA255" s="293"/>
      <c r="CB255" s="293"/>
      <c r="CC255" s="293"/>
      <c r="CD255" s="293">
        <v>1</v>
      </c>
      <c r="CE255" s="293"/>
      <c r="CF255" s="293"/>
      <c r="CG255" s="293"/>
      <c r="CH255" s="293"/>
      <c r="CI255" s="293">
        <v>1</v>
      </c>
      <c r="CJ255" s="294" t="s">
        <v>1515</v>
      </c>
      <c r="CK255" s="294"/>
      <c r="CL255" s="294"/>
      <c r="CM255" s="294"/>
      <c r="CN255" s="294"/>
      <c r="CO255" s="295">
        <v>1</v>
      </c>
      <c r="CP255" s="295"/>
      <c r="CQ255" s="295"/>
      <c r="CR255" s="296">
        <v>380.8</v>
      </c>
      <c r="CS255" s="297">
        <v>78.19</v>
      </c>
      <c r="CT255" s="297">
        <v>45.16</v>
      </c>
      <c r="CU255" s="297">
        <v>54.79</v>
      </c>
      <c r="CV255" s="297">
        <f>P255-CR255</f>
        <v>13.5</v>
      </c>
      <c r="CW255" s="297">
        <f>Q255-CS255</f>
        <v>4.5799999999999983</v>
      </c>
      <c r="CX255" s="297">
        <f>R255-CT255</f>
        <v>7.6800000000000068</v>
      </c>
      <c r="CY255" s="297">
        <f>S255-CU255</f>
        <v>14.500000000000007</v>
      </c>
      <c r="CZ255" s="297">
        <f>SUM(CV255:CY255)</f>
        <v>40.260000000000012</v>
      </c>
      <c r="DA255" s="297">
        <f>0.32*(P255-CR255)+1.75*(Q255-CS255)+1.13*(R255-CT255)+1.28*(S255-CU255)</f>
        <v>39.573400000000014</v>
      </c>
      <c r="DB255" s="295" t="s">
        <v>1778</v>
      </c>
      <c r="DC255" s="295">
        <v>2</v>
      </c>
      <c r="DD255" s="295"/>
      <c r="DE255" s="295"/>
    </row>
    <row r="256" spans="1:109" ht="21" customHeight="1" thickBot="1">
      <c r="A256" s="299">
        <v>254</v>
      </c>
      <c r="B256" s="319" t="s">
        <v>1120</v>
      </c>
      <c r="C256" s="301" t="s">
        <v>1121</v>
      </c>
      <c r="D256" s="302" t="s">
        <v>42</v>
      </c>
      <c r="E256" s="303" t="s">
        <v>79</v>
      </c>
      <c r="F256" s="327"/>
      <c r="G256" s="328"/>
      <c r="H256" s="320">
        <v>85</v>
      </c>
      <c r="I256" s="320">
        <v>25</v>
      </c>
      <c r="J256" s="320">
        <v>29</v>
      </c>
      <c r="K256" s="320">
        <v>38</v>
      </c>
      <c r="L256" s="320">
        <v>54</v>
      </c>
      <c r="M256" s="320">
        <v>69</v>
      </c>
      <c r="N256" s="307">
        <f t="shared" si="1057"/>
        <v>300</v>
      </c>
      <c r="O256" s="321">
        <v>4435</v>
      </c>
      <c r="P256" s="322">
        <v>390.2</v>
      </c>
      <c r="Q256" s="323">
        <v>81.290000000000006</v>
      </c>
      <c r="R256" s="323">
        <v>59.91</v>
      </c>
      <c r="S256" s="323">
        <v>72.19</v>
      </c>
      <c r="T256" s="323"/>
      <c r="U256" s="311">
        <v>23000</v>
      </c>
      <c r="V256" s="312">
        <f>VLOOKUP($U256,计算辅助页面!$Z$5:$AM$26,COLUMN()-20,0)</f>
        <v>37500</v>
      </c>
      <c r="W256" s="312">
        <f>VLOOKUP($U256,计算辅助页面!$Z$5:$AM$26,COLUMN()-20,0)</f>
        <v>60000</v>
      </c>
      <c r="X256" s="307">
        <f>VLOOKUP($U256,计算辅助页面!$Z$5:$AM$26,COLUMN()-20,0)</f>
        <v>90000</v>
      </c>
      <c r="Y256" s="307">
        <f>VLOOKUP($U256,计算辅助页面!$Z$5:$AM$26,COLUMN()-20,0)</f>
        <v>130000</v>
      </c>
      <c r="Z256" s="313">
        <f>VLOOKUP($U256,计算辅助页面!$Z$5:$AM$26,COLUMN()-20,0)</f>
        <v>182000</v>
      </c>
      <c r="AA256" s="307">
        <f>VLOOKUP($U256,计算辅助页面!$Z$5:$AM$26,COLUMN()-20,0)</f>
        <v>255000</v>
      </c>
      <c r="AB256" s="307">
        <f>VLOOKUP($U256,计算辅助页面!$Z$5:$AM$26,COLUMN()-20,0)</f>
        <v>356500</v>
      </c>
      <c r="AC256" s="307">
        <f>VLOOKUP($U256,计算辅助页面!$Z$5:$AM$26,COLUMN()-20,0)</f>
        <v>499500</v>
      </c>
      <c r="AD256" s="307">
        <f>VLOOKUP($U256,计算辅助页面!$Z$5:$AM$26,COLUMN()-20,0)</f>
        <v>699000</v>
      </c>
      <c r="AE256" s="307">
        <f>VLOOKUP($U256,计算辅助页面!$Z$5:$AM$26,COLUMN()-20,0)</f>
        <v>979000</v>
      </c>
      <c r="AF256" s="307">
        <f>VLOOKUP($U256,计算辅助页面!$Z$5:$AM$26,COLUMN()-20,0)</f>
        <v>1370000</v>
      </c>
      <c r="AG256" s="307">
        <f>VLOOKUP($U256,计算辅助页面!$Z$5:$AM$26,COLUMN()-20,0)</f>
        <v>2250000</v>
      </c>
      <c r="AH256" s="304">
        <f>VLOOKUP($U256,计算辅助页面!$Z$5:$AM$26,COLUMN()-20,0)</f>
        <v>27726000</v>
      </c>
      <c r="AI256" s="314">
        <v>90000</v>
      </c>
      <c r="AJ256" s="315">
        <f>VLOOKUP(D256&amp;E256,计算辅助页面!$V$5:$Y$18,2,0)</f>
        <v>7</v>
      </c>
      <c r="AK256" s="316">
        <f t="shared" si="928"/>
        <v>180000</v>
      </c>
      <c r="AL256" s="316">
        <f>VLOOKUP(D256&amp;E256,计算辅助页面!$V$5:$Y$18,3,0)</f>
        <v>5</v>
      </c>
      <c r="AM256" s="317">
        <f t="shared" si="929"/>
        <v>540000</v>
      </c>
      <c r="AN256" s="317">
        <f>VLOOKUP(D256&amp;E256,计算辅助页面!$V$5:$Y$18,4,0)</f>
        <v>4</v>
      </c>
      <c r="AO256" s="304">
        <f t="shared" si="930"/>
        <v>14760000</v>
      </c>
      <c r="AP256" s="318">
        <f t="shared" si="1063"/>
        <v>42486000</v>
      </c>
      <c r="AQ256" s="288" t="s">
        <v>1122</v>
      </c>
      <c r="AR256" s="289" t="str">
        <f t="shared" si="956"/>
        <v>1789</v>
      </c>
      <c r="AS256" s="290" t="s">
        <v>1105</v>
      </c>
      <c r="AT256" s="291" t="s">
        <v>1121</v>
      </c>
      <c r="AU256" s="427" t="s">
        <v>703</v>
      </c>
      <c r="AV256" s="292">
        <v>37</v>
      </c>
      <c r="AW256" s="292">
        <v>405</v>
      </c>
      <c r="AY256" s="292">
        <v>547</v>
      </c>
      <c r="AZ256" s="292" t="s">
        <v>1123</v>
      </c>
      <c r="BA256" s="481">
        <v>132</v>
      </c>
      <c r="BB256" s="476">
        <v>1.1000000000000001</v>
      </c>
      <c r="BC256" s="472">
        <v>0.71</v>
      </c>
      <c r="BD256" s="472">
        <v>1.73</v>
      </c>
      <c r="BE256" s="472">
        <v>2.73</v>
      </c>
      <c r="BF256" s="474">
        <f t="shared" si="1058"/>
        <v>4567</v>
      </c>
      <c r="BG256" s="476">
        <f t="shared" ref="BG256:BG257" si="1068">BB256+P256</f>
        <v>391.3</v>
      </c>
      <c r="BH256" s="480">
        <f t="shared" ref="BH256:BH257" si="1069">BC256+Q256</f>
        <v>82</v>
      </c>
      <c r="BI256" s="480">
        <f t="shared" ref="BI256:BI257" si="1070">BD256+R256</f>
        <v>61.639999999999993</v>
      </c>
      <c r="BJ256" s="480">
        <f t="shared" ref="BJ256:BJ257" si="1071">BE256+S256</f>
        <v>74.92</v>
      </c>
      <c r="BK256" s="473">
        <f t="shared" si="1021"/>
        <v>1.1000000000000227</v>
      </c>
      <c r="BL256" s="473">
        <f t="shared" si="1022"/>
        <v>0.70999999999999375</v>
      </c>
      <c r="BM256" s="473">
        <f t="shared" si="1023"/>
        <v>1.7299999999999969</v>
      </c>
      <c r="BN256" s="473">
        <f t="shared" si="1024"/>
        <v>2.730000000000004</v>
      </c>
      <c r="BO256" s="483">
        <v>1</v>
      </c>
      <c r="BP256" s="293"/>
      <c r="BQ256" s="293"/>
      <c r="BR256" s="293"/>
      <c r="BS256" s="293"/>
      <c r="BT256" s="293"/>
      <c r="BU256" s="293"/>
      <c r="BV256" s="293"/>
      <c r="BW256" s="293"/>
      <c r="BX256" s="293">
        <v>1</v>
      </c>
      <c r="BY256" s="293"/>
      <c r="BZ256" s="293"/>
      <c r="CA256" s="293"/>
      <c r="CB256" s="293"/>
      <c r="CC256" s="293"/>
      <c r="CD256" s="293"/>
      <c r="CE256" s="293"/>
      <c r="CF256" s="293"/>
      <c r="CG256" s="293"/>
      <c r="CH256" s="293"/>
      <c r="CI256" s="293"/>
      <c r="CJ256" s="294"/>
      <c r="CK256" s="294"/>
      <c r="CL256" s="294"/>
      <c r="CM256" s="294"/>
      <c r="CN256" s="294"/>
      <c r="CO256" s="295"/>
      <c r="CP256" s="295"/>
      <c r="CQ256" s="295"/>
      <c r="CR256" s="296"/>
      <c r="CS256" s="297"/>
      <c r="CT256" s="297"/>
      <c r="CU256" s="297"/>
      <c r="CV256" s="297"/>
      <c r="CW256" s="297"/>
      <c r="CX256" s="297"/>
      <c r="CY256" s="297"/>
      <c r="CZ256" s="297"/>
      <c r="DA256" s="297"/>
      <c r="DB256" s="295" t="s">
        <v>1778</v>
      </c>
      <c r="DC256" s="295">
        <v>2</v>
      </c>
      <c r="DD256" s="295"/>
      <c r="DE256" s="295"/>
    </row>
    <row r="257" spans="1:109" ht="21" customHeight="1">
      <c r="A257" s="268">
        <v>255</v>
      </c>
      <c r="B257" s="319" t="s">
        <v>1808</v>
      </c>
      <c r="C257" s="301" t="s">
        <v>1809</v>
      </c>
      <c r="D257" s="302" t="s">
        <v>42</v>
      </c>
      <c r="E257" s="303" t="s">
        <v>79</v>
      </c>
      <c r="F257" s="327"/>
      <c r="G257" s="328"/>
      <c r="H257" s="320">
        <v>85</v>
      </c>
      <c r="I257" s="320">
        <v>25</v>
      </c>
      <c r="J257" s="320">
        <v>29</v>
      </c>
      <c r="K257" s="320">
        <v>38</v>
      </c>
      <c r="L257" s="320">
        <v>54</v>
      </c>
      <c r="M257" s="320">
        <v>69</v>
      </c>
      <c r="N257" s="307">
        <f t="shared" ref="N257" si="1072">IF(COUNTBLANK(H257:M257),"",SUM(H257:M257))</f>
        <v>300</v>
      </c>
      <c r="O257" s="321">
        <v>4473</v>
      </c>
      <c r="P257" s="322">
        <v>422.9</v>
      </c>
      <c r="Q257" s="323">
        <v>77.14</v>
      </c>
      <c r="R257" s="323">
        <v>55.74</v>
      </c>
      <c r="S257" s="323">
        <v>51.7</v>
      </c>
      <c r="T257" s="323"/>
      <c r="U257" s="311">
        <v>23000</v>
      </c>
      <c r="V257" s="312">
        <f>VLOOKUP($U257,计算辅助页面!$Z$5:$AM$26,COLUMN()-20,0)</f>
        <v>37500</v>
      </c>
      <c r="W257" s="312">
        <f>VLOOKUP($U257,计算辅助页面!$Z$5:$AM$26,COLUMN()-20,0)</f>
        <v>60000</v>
      </c>
      <c r="X257" s="307">
        <f>VLOOKUP($U257,计算辅助页面!$Z$5:$AM$26,COLUMN()-20,0)</f>
        <v>90000</v>
      </c>
      <c r="Y257" s="307">
        <f>VLOOKUP($U257,计算辅助页面!$Z$5:$AM$26,COLUMN()-20,0)</f>
        <v>130000</v>
      </c>
      <c r="Z257" s="313">
        <f>VLOOKUP($U257,计算辅助页面!$Z$5:$AM$26,COLUMN()-20,0)</f>
        <v>182000</v>
      </c>
      <c r="AA257" s="307">
        <f>VLOOKUP($U257,计算辅助页面!$Z$5:$AM$26,COLUMN()-20,0)</f>
        <v>255000</v>
      </c>
      <c r="AB257" s="307">
        <f>VLOOKUP($U257,计算辅助页面!$Z$5:$AM$26,COLUMN()-20,0)</f>
        <v>356500</v>
      </c>
      <c r="AC257" s="307">
        <f>VLOOKUP($U257,计算辅助页面!$Z$5:$AM$26,COLUMN()-20,0)</f>
        <v>499500</v>
      </c>
      <c r="AD257" s="307">
        <f>VLOOKUP($U257,计算辅助页面!$Z$5:$AM$26,COLUMN()-20,0)</f>
        <v>699000</v>
      </c>
      <c r="AE257" s="307">
        <f>VLOOKUP($U257,计算辅助页面!$Z$5:$AM$26,COLUMN()-20,0)</f>
        <v>979000</v>
      </c>
      <c r="AF257" s="307">
        <f>VLOOKUP($U257,计算辅助页面!$Z$5:$AM$26,COLUMN()-20,0)</f>
        <v>1370000</v>
      </c>
      <c r="AG257" s="307">
        <f>VLOOKUP($U257,计算辅助页面!$Z$5:$AM$26,COLUMN()-20,0)</f>
        <v>2250000</v>
      </c>
      <c r="AH257" s="304">
        <f>VLOOKUP($U257,计算辅助页面!$Z$5:$AM$26,COLUMN()-20,0)</f>
        <v>27726000</v>
      </c>
      <c r="AI257" s="314">
        <v>90000</v>
      </c>
      <c r="AJ257" s="315">
        <f>VLOOKUP(D257&amp;E257,计算辅助页面!$V$5:$Y$18,2,0)</f>
        <v>7</v>
      </c>
      <c r="AK257" s="316">
        <f t="shared" ref="AK257" si="1073">IF(AI257,2*AI257,"")</f>
        <v>180000</v>
      </c>
      <c r="AL257" s="316">
        <f>VLOOKUP(D257&amp;E257,计算辅助页面!$V$5:$Y$18,3,0)</f>
        <v>5</v>
      </c>
      <c r="AM257" s="317">
        <f t="shared" ref="AM257" si="1074">IF(AN257="×",AN257,IF(AI257,6*AI257,""))</f>
        <v>540000</v>
      </c>
      <c r="AN257" s="317">
        <f>VLOOKUP(D257&amp;E257,计算辅助页面!$V$5:$Y$18,4,0)</f>
        <v>4</v>
      </c>
      <c r="AO257" s="304">
        <f t="shared" ref="AO257" si="1075">IF(AI257,IF(AN257="×",4*(AI257*AJ257+AK257*AL257),4*(AI257*AJ257+AK257*AL257+AM257*AN257)),"")</f>
        <v>14760000</v>
      </c>
      <c r="AP257" s="318">
        <f t="shared" ref="AP257" si="1076">IF(AND(AH257,AO257),AO257+AH257,"")</f>
        <v>42486000</v>
      </c>
      <c r="AQ257" s="288" t="s">
        <v>1017</v>
      </c>
      <c r="AR257" s="289" t="str">
        <f t="shared" si="956"/>
        <v>Teorema</v>
      </c>
      <c r="AS257" s="290" t="s">
        <v>1817</v>
      </c>
      <c r="AT257" s="291" t="s">
        <v>1810</v>
      </c>
      <c r="AU257" s="427" t="s">
        <v>703</v>
      </c>
      <c r="AZ257" s="292" t="s">
        <v>1101</v>
      </c>
      <c r="BA257" s="481">
        <v>144</v>
      </c>
      <c r="BB257" s="476">
        <v>2.2999999999999998</v>
      </c>
      <c r="BC257" s="472">
        <v>0.36</v>
      </c>
      <c r="BD257" s="472">
        <v>0.88</v>
      </c>
      <c r="BE257" s="472">
        <v>1.99</v>
      </c>
      <c r="BF257" s="474">
        <f t="shared" si="1058"/>
        <v>4617</v>
      </c>
      <c r="BG257" s="476">
        <f t="shared" si="1068"/>
        <v>425.2</v>
      </c>
      <c r="BH257" s="480">
        <f t="shared" si="1069"/>
        <v>77.5</v>
      </c>
      <c r="BI257" s="480">
        <f t="shared" si="1070"/>
        <v>56.620000000000005</v>
      </c>
      <c r="BJ257" s="480">
        <f t="shared" si="1071"/>
        <v>53.690000000000005</v>
      </c>
      <c r="BK257" s="473">
        <f t="shared" si="1021"/>
        <v>2.3000000000000114</v>
      </c>
      <c r="BL257" s="473">
        <f t="shared" si="1022"/>
        <v>0.35999999999999943</v>
      </c>
      <c r="BM257" s="473">
        <f t="shared" si="1023"/>
        <v>0.88000000000000256</v>
      </c>
      <c r="BN257" s="473">
        <f t="shared" si="1024"/>
        <v>1.990000000000002</v>
      </c>
      <c r="BO257" s="483">
        <v>12</v>
      </c>
      <c r="BP257" s="293"/>
      <c r="BQ257" s="293"/>
      <c r="BR257" s="293"/>
      <c r="BS257" s="293"/>
      <c r="BT257" s="293"/>
      <c r="BU257" s="293"/>
      <c r="BV257" s="293"/>
      <c r="BW257" s="293"/>
      <c r="BX257" s="293"/>
      <c r="BY257" s="293"/>
      <c r="BZ257" s="293"/>
      <c r="CA257" s="293"/>
      <c r="CB257" s="293"/>
      <c r="CC257" s="293"/>
      <c r="CD257" s="293"/>
      <c r="CE257" s="293"/>
      <c r="CF257" s="293"/>
      <c r="CG257" s="293"/>
      <c r="CH257" s="293"/>
      <c r="CI257" s="293"/>
      <c r="CJ257" s="294"/>
      <c r="CK257" s="294"/>
      <c r="CL257" s="294"/>
      <c r="CM257" s="294"/>
      <c r="CN257" s="294"/>
      <c r="CO257" s="295"/>
      <c r="CP257" s="295"/>
      <c r="CQ257" s="295"/>
      <c r="CR257" s="296"/>
      <c r="CS257" s="297"/>
      <c r="CT257" s="297"/>
      <c r="CU257" s="297"/>
      <c r="CV257" s="297"/>
      <c r="CW257" s="297"/>
      <c r="CX257" s="297"/>
      <c r="CY257" s="297"/>
      <c r="CZ257" s="297"/>
      <c r="DA257" s="297"/>
      <c r="DB257" s="295"/>
      <c r="DC257" s="295"/>
      <c r="DD257" s="295"/>
      <c r="DE257" s="295"/>
    </row>
    <row r="258" spans="1:109" ht="21" customHeight="1" thickBot="1">
      <c r="A258" s="299">
        <v>256</v>
      </c>
      <c r="B258" s="300" t="s">
        <v>146</v>
      </c>
      <c r="C258" s="301" t="s">
        <v>799</v>
      </c>
      <c r="D258" s="302" t="s">
        <v>42</v>
      </c>
      <c r="E258" s="303" t="s">
        <v>79</v>
      </c>
      <c r="F258" s="304">
        <f>9-LEN(E258)-LEN(SUBSTITUTE(E258,"★",""))</f>
        <v>3</v>
      </c>
      <c r="G258" s="305" t="s">
        <v>76</v>
      </c>
      <c r="H258" s="306">
        <v>60</v>
      </c>
      <c r="I258" s="306">
        <v>13</v>
      </c>
      <c r="J258" s="306">
        <v>16</v>
      </c>
      <c r="K258" s="306">
        <v>25</v>
      </c>
      <c r="L258" s="306">
        <v>38</v>
      </c>
      <c r="M258" s="306">
        <v>48</v>
      </c>
      <c r="N258" s="307">
        <f t="shared" si="1057"/>
        <v>200</v>
      </c>
      <c r="O258" s="308">
        <v>4479</v>
      </c>
      <c r="P258" s="309">
        <v>416.9</v>
      </c>
      <c r="Q258" s="310">
        <v>82.19</v>
      </c>
      <c r="R258" s="310">
        <v>43.24</v>
      </c>
      <c r="S258" s="310">
        <v>68.599999999999994</v>
      </c>
      <c r="T258" s="310">
        <v>6.1</v>
      </c>
      <c r="U258" s="311">
        <v>5640</v>
      </c>
      <c r="V258" s="312">
        <f>VLOOKUP($U258,计算辅助页面!$Z$5:$AM$26,COLUMN()-20,0)</f>
        <v>9200</v>
      </c>
      <c r="W258" s="312">
        <f>VLOOKUP($U258,计算辅助页面!$Z$5:$AM$26,COLUMN()-20,0)</f>
        <v>14700</v>
      </c>
      <c r="X258" s="307">
        <f>VLOOKUP($U258,计算辅助页面!$Z$5:$AM$26,COLUMN()-20,0)</f>
        <v>22100</v>
      </c>
      <c r="Y258" s="307">
        <f>VLOOKUP($U258,计算辅助页面!$Z$5:$AM$26,COLUMN()-20,0)</f>
        <v>31900</v>
      </c>
      <c r="Z258" s="313">
        <f>VLOOKUP($U258,计算辅助页面!$Z$5:$AM$26,COLUMN()-20,0)</f>
        <v>44500</v>
      </c>
      <c r="AA258" s="307">
        <f>VLOOKUP($U258,计算辅助页面!$Z$5:$AM$26,COLUMN()-20,0)</f>
        <v>62500</v>
      </c>
      <c r="AB258" s="307">
        <f>VLOOKUP($U258,计算辅助页面!$Z$5:$AM$26,COLUMN()-20,0)</f>
        <v>87500</v>
      </c>
      <c r="AC258" s="307">
        <f>VLOOKUP($U258,计算辅助页面!$Z$5:$AM$26,COLUMN()-20,0)</f>
        <v>122500</v>
      </c>
      <c r="AD258" s="307">
        <f>VLOOKUP($U258,计算辅助页面!$Z$5:$AM$26,COLUMN()-20,0)</f>
        <v>171500</v>
      </c>
      <c r="AE258" s="307">
        <f>VLOOKUP($U258,计算辅助页面!$Z$5:$AM$26,COLUMN()-20,0)</f>
        <v>240000</v>
      </c>
      <c r="AF258" s="307">
        <f>VLOOKUP($U258,计算辅助页面!$Z$5:$AM$26,COLUMN()-20,0)</f>
        <v>336000</v>
      </c>
      <c r="AG258" s="307">
        <f>VLOOKUP($U258,计算辅助页面!$Z$5:$AM$26,COLUMN()-20,0)</f>
        <v>551500</v>
      </c>
      <c r="AH258" s="304">
        <f>VLOOKUP($U258,计算辅助页面!$Z$5:$AM$26,COLUMN()-20,0)</f>
        <v>6798160</v>
      </c>
      <c r="AI258" s="314">
        <v>45000</v>
      </c>
      <c r="AJ258" s="315">
        <f>VLOOKUP(D258&amp;E258,计算辅助页面!$V$5:$Y$18,2,0)</f>
        <v>7</v>
      </c>
      <c r="AK258" s="316">
        <f t="shared" si="928"/>
        <v>90000</v>
      </c>
      <c r="AL258" s="316">
        <f>VLOOKUP(D258&amp;E258,计算辅助页面!$V$5:$Y$18,3,0)</f>
        <v>5</v>
      </c>
      <c r="AM258" s="317">
        <f t="shared" si="929"/>
        <v>270000</v>
      </c>
      <c r="AN258" s="317">
        <f>VLOOKUP(D258&amp;E258,计算辅助页面!$V$5:$Y$18,4,0)</f>
        <v>4</v>
      </c>
      <c r="AO258" s="304">
        <f t="shared" si="930"/>
        <v>7380000</v>
      </c>
      <c r="AP258" s="318">
        <f t="shared" si="1063"/>
        <v>14178160</v>
      </c>
      <c r="AQ258" s="288" t="s">
        <v>569</v>
      </c>
      <c r="AR258" s="289" t="str">
        <f t="shared" si="956"/>
        <v>Fenyr SuperSport</v>
      </c>
      <c r="AS258" s="290" t="s">
        <v>596</v>
      </c>
      <c r="AT258" s="291" t="s">
        <v>675</v>
      </c>
      <c r="AU258" s="427" t="s">
        <v>703</v>
      </c>
      <c r="AW258" s="292">
        <v>438</v>
      </c>
      <c r="AY258" s="292">
        <v>566</v>
      </c>
      <c r="AZ258" s="292" t="s">
        <v>1466</v>
      </c>
      <c r="BA258" s="481">
        <v>124</v>
      </c>
      <c r="BB258" s="476">
        <v>1.3</v>
      </c>
      <c r="BC258" s="472">
        <v>0.71</v>
      </c>
      <c r="BD258" s="472">
        <v>0.61</v>
      </c>
      <c r="BE258" s="472">
        <v>0.83</v>
      </c>
      <c r="BF258" s="474">
        <f t="shared" si="1058"/>
        <v>4603</v>
      </c>
      <c r="BG258" s="476">
        <f t="shared" ref="BG258" si="1077">BB258+P258</f>
        <v>418.2</v>
      </c>
      <c r="BH258" s="480">
        <f t="shared" ref="BH258" si="1078">BC258+Q258</f>
        <v>82.899999999999991</v>
      </c>
      <c r="BI258" s="480">
        <f t="shared" ref="BI258" si="1079">BD258+R258</f>
        <v>43.85</v>
      </c>
      <c r="BJ258" s="480">
        <f t="shared" ref="BJ258" si="1080">BE258+S258</f>
        <v>69.429999999999993</v>
      </c>
      <c r="BK258" s="473">
        <f t="shared" si="1021"/>
        <v>1.3000000000000114</v>
      </c>
      <c r="BL258" s="473">
        <f t="shared" si="1022"/>
        <v>0.70999999999999375</v>
      </c>
      <c r="BM258" s="473">
        <f t="shared" si="1023"/>
        <v>0.60999999999999943</v>
      </c>
      <c r="BN258" s="473">
        <f t="shared" si="1024"/>
        <v>0.82999999999999829</v>
      </c>
      <c r="BO258" s="483">
        <v>1</v>
      </c>
      <c r="BP258" s="293"/>
      <c r="BQ258" s="293"/>
      <c r="BR258" s="293"/>
      <c r="BS258" s="293"/>
      <c r="BT258" s="293"/>
      <c r="BU258" s="293"/>
      <c r="BV258" s="293"/>
      <c r="BW258" s="293"/>
      <c r="BX258" s="293">
        <v>1</v>
      </c>
      <c r="BY258" s="293"/>
      <c r="BZ258" s="293"/>
      <c r="CA258" s="293"/>
      <c r="CB258" s="293"/>
      <c r="CC258" s="293"/>
      <c r="CD258" s="293"/>
      <c r="CE258" s="293"/>
      <c r="CF258" s="293"/>
      <c r="CG258" s="293"/>
      <c r="CH258" s="293"/>
      <c r="CI258" s="293"/>
      <c r="CJ258" s="294" t="s">
        <v>1516</v>
      </c>
      <c r="CK258" s="294"/>
      <c r="CL258" s="294"/>
      <c r="CM258" s="294"/>
      <c r="CN258" s="294"/>
      <c r="CO258" s="295"/>
      <c r="CP258" s="295"/>
      <c r="CQ258" s="295"/>
      <c r="CR258" s="296">
        <v>405</v>
      </c>
      <c r="CS258" s="297">
        <v>75.7</v>
      </c>
      <c r="CT258" s="297">
        <v>37.700000000000003</v>
      </c>
      <c r="CU258" s="297">
        <v>60.97</v>
      </c>
      <c r="CV258" s="297">
        <f t="shared" ref="CV258:CY260" si="1081">P258-CR258</f>
        <v>11.899999999999977</v>
      </c>
      <c r="CW258" s="297">
        <f t="shared" si="1081"/>
        <v>6.4899999999999949</v>
      </c>
      <c r="CX258" s="297">
        <f t="shared" si="1081"/>
        <v>5.5399999999999991</v>
      </c>
      <c r="CY258" s="297">
        <f t="shared" si="1081"/>
        <v>7.6299999999999955</v>
      </c>
      <c r="CZ258" s="297">
        <f>SUM(CV258:CY258)</f>
        <v>31.559999999999967</v>
      </c>
      <c r="DA258" s="297">
        <f>0.32*(P258-CR258)+1.75*(Q258-CS258)+1.13*(R258-CT258)+1.28*(S258-CU258)</f>
        <v>31.192099999999975</v>
      </c>
      <c r="DB258" s="295"/>
      <c r="DC258" s="295"/>
      <c r="DD258" s="295"/>
      <c r="DE258" s="295"/>
    </row>
    <row r="259" spans="1:109" ht="21" customHeight="1">
      <c r="A259" s="268">
        <v>257</v>
      </c>
      <c r="B259" s="319" t="s">
        <v>924</v>
      </c>
      <c r="C259" s="301" t="s">
        <v>925</v>
      </c>
      <c r="D259" s="302" t="s">
        <v>42</v>
      </c>
      <c r="E259" s="303" t="s">
        <v>79</v>
      </c>
      <c r="F259" s="304">
        <f>9-LEN(E259)-LEN(SUBSTITUTE(E259,"★",""))</f>
        <v>3</v>
      </c>
      <c r="G259" s="328"/>
      <c r="H259" s="320">
        <v>85</v>
      </c>
      <c r="I259" s="320">
        <v>25</v>
      </c>
      <c r="J259" s="320">
        <v>29</v>
      </c>
      <c r="K259" s="320">
        <v>38</v>
      </c>
      <c r="L259" s="320">
        <v>54</v>
      </c>
      <c r="M259" s="320">
        <v>69</v>
      </c>
      <c r="N259" s="307">
        <f t="shared" si="1057"/>
        <v>300</v>
      </c>
      <c r="O259" s="321">
        <v>4488</v>
      </c>
      <c r="P259" s="322">
        <v>378.2</v>
      </c>
      <c r="Q259" s="323">
        <v>80.3</v>
      </c>
      <c r="R259" s="323">
        <v>77.91</v>
      </c>
      <c r="S259" s="323">
        <v>76.7</v>
      </c>
      <c r="T259" s="323">
        <v>8</v>
      </c>
      <c r="U259" s="311">
        <v>23000</v>
      </c>
      <c r="V259" s="312">
        <f>VLOOKUP($U259,计算辅助页面!$Z$5:$AM$26,COLUMN()-20,0)</f>
        <v>37500</v>
      </c>
      <c r="W259" s="312">
        <f>VLOOKUP($U259,计算辅助页面!$Z$5:$AM$26,COLUMN()-20,0)</f>
        <v>60000</v>
      </c>
      <c r="X259" s="307">
        <f>VLOOKUP($U259,计算辅助页面!$Z$5:$AM$26,COLUMN()-20,0)</f>
        <v>90000</v>
      </c>
      <c r="Y259" s="307">
        <f>VLOOKUP($U259,计算辅助页面!$Z$5:$AM$26,COLUMN()-20,0)</f>
        <v>130000</v>
      </c>
      <c r="Z259" s="313">
        <f>VLOOKUP($U259,计算辅助页面!$Z$5:$AM$26,COLUMN()-20,0)</f>
        <v>182000</v>
      </c>
      <c r="AA259" s="307">
        <f>VLOOKUP($U259,计算辅助页面!$Z$5:$AM$26,COLUMN()-20,0)</f>
        <v>255000</v>
      </c>
      <c r="AB259" s="307">
        <f>VLOOKUP($U259,计算辅助页面!$Z$5:$AM$26,COLUMN()-20,0)</f>
        <v>356500</v>
      </c>
      <c r="AC259" s="307">
        <f>VLOOKUP($U259,计算辅助页面!$Z$5:$AM$26,COLUMN()-20,0)</f>
        <v>499500</v>
      </c>
      <c r="AD259" s="307">
        <f>VLOOKUP($U259,计算辅助页面!$Z$5:$AM$26,COLUMN()-20,0)</f>
        <v>699000</v>
      </c>
      <c r="AE259" s="307">
        <f>VLOOKUP($U259,计算辅助页面!$Z$5:$AM$26,COLUMN()-20,0)</f>
        <v>979000</v>
      </c>
      <c r="AF259" s="307">
        <f>VLOOKUP($U259,计算辅助页面!$Z$5:$AM$26,COLUMN()-20,0)</f>
        <v>1370000</v>
      </c>
      <c r="AG259" s="307">
        <f>VLOOKUP($U259,计算辅助页面!$Z$5:$AM$26,COLUMN()-20,0)</f>
        <v>2250000</v>
      </c>
      <c r="AH259" s="304">
        <f>VLOOKUP($U259,计算辅助页面!$Z$5:$AM$26,COLUMN()-20,0)</f>
        <v>27726000</v>
      </c>
      <c r="AI259" s="314">
        <v>90000</v>
      </c>
      <c r="AJ259" s="315">
        <f>VLOOKUP(D259&amp;E259,计算辅助页面!$V$5:$Y$18,2,0)</f>
        <v>7</v>
      </c>
      <c r="AK259" s="316">
        <f t="shared" si="928"/>
        <v>180000</v>
      </c>
      <c r="AL259" s="316">
        <f>VLOOKUP(D259&amp;E259,计算辅助页面!$V$5:$Y$18,3,0)</f>
        <v>5</v>
      </c>
      <c r="AM259" s="317">
        <f t="shared" si="929"/>
        <v>540000</v>
      </c>
      <c r="AN259" s="317">
        <f>VLOOKUP(D259&amp;E259,计算辅助页面!$V$5:$Y$18,4,0)</f>
        <v>4</v>
      </c>
      <c r="AO259" s="304">
        <f t="shared" si="930"/>
        <v>14760000</v>
      </c>
      <c r="AP259" s="318">
        <f t="shared" si="1063"/>
        <v>42486000</v>
      </c>
      <c r="AQ259" s="288" t="s">
        <v>566</v>
      </c>
      <c r="AR259" s="289" t="str">
        <f t="shared" si="956"/>
        <v>Valkyrie</v>
      </c>
      <c r="AS259" s="290" t="s">
        <v>932</v>
      </c>
      <c r="AT259" s="291" t="s">
        <v>937</v>
      </c>
      <c r="AU259" s="427" t="s">
        <v>703</v>
      </c>
      <c r="AV259" s="292">
        <v>40</v>
      </c>
      <c r="AW259" s="292">
        <v>393</v>
      </c>
      <c r="AY259" s="292">
        <v>527</v>
      </c>
      <c r="AZ259" s="292" t="s">
        <v>1101</v>
      </c>
      <c r="BA259" s="481">
        <v>143</v>
      </c>
      <c r="BB259" s="476">
        <v>2</v>
      </c>
      <c r="BC259" s="472">
        <v>0.8</v>
      </c>
      <c r="BD259" s="472">
        <v>2.74</v>
      </c>
      <c r="BE259" s="472">
        <v>2.0499999999999998</v>
      </c>
      <c r="BF259" s="474">
        <f t="shared" si="1058"/>
        <v>4631</v>
      </c>
      <c r="BG259" s="476">
        <f t="shared" ref="BG259" si="1082">BB259+P259</f>
        <v>380.2</v>
      </c>
      <c r="BH259" s="480">
        <f t="shared" ref="BH259" si="1083">BC259+Q259</f>
        <v>81.099999999999994</v>
      </c>
      <c r="BI259" s="480">
        <f t="shared" ref="BI259" si="1084">BD259+R259</f>
        <v>80.649999999999991</v>
      </c>
      <c r="BJ259" s="480">
        <f t="shared" ref="BJ259" si="1085">BE259+S259</f>
        <v>78.75</v>
      </c>
      <c r="BK259" s="473">
        <f t="shared" si="1021"/>
        <v>2</v>
      </c>
      <c r="BL259" s="473">
        <f t="shared" si="1022"/>
        <v>0.79999999999999716</v>
      </c>
      <c r="BM259" s="473">
        <f t="shared" si="1023"/>
        <v>2.7399999999999949</v>
      </c>
      <c r="BN259" s="473">
        <f t="shared" si="1024"/>
        <v>2.0499999999999972</v>
      </c>
      <c r="BO259" s="483">
        <v>1</v>
      </c>
      <c r="BP259" s="293"/>
      <c r="BQ259" s="293"/>
      <c r="BR259" s="293"/>
      <c r="BS259" s="293"/>
      <c r="BT259" s="293"/>
      <c r="BU259" s="293"/>
      <c r="BV259" s="293"/>
      <c r="BW259" s="293"/>
      <c r="BX259" s="293"/>
      <c r="BY259" s="293"/>
      <c r="BZ259" s="293">
        <v>1</v>
      </c>
      <c r="CA259" s="293"/>
      <c r="CB259" s="293"/>
      <c r="CC259" s="293"/>
      <c r="CD259" s="293">
        <v>1</v>
      </c>
      <c r="CE259" s="293"/>
      <c r="CF259" s="293"/>
      <c r="CG259" s="293"/>
      <c r="CH259" s="293"/>
      <c r="CI259" s="293"/>
      <c r="CJ259" s="294" t="s">
        <v>1517</v>
      </c>
      <c r="CK259" s="294"/>
      <c r="CL259" s="294"/>
      <c r="CM259" s="294"/>
      <c r="CN259" s="294"/>
      <c r="CO259" s="295"/>
      <c r="CP259" s="295"/>
      <c r="CQ259" s="295"/>
      <c r="CR259" s="296">
        <v>360</v>
      </c>
      <c r="CS259" s="297">
        <v>73</v>
      </c>
      <c r="CT259" s="297">
        <v>52.9</v>
      </c>
      <c r="CU259" s="297">
        <v>57.97</v>
      </c>
      <c r="CV259" s="297">
        <f t="shared" si="1081"/>
        <v>18.199999999999989</v>
      </c>
      <c r="CW259" s="297">
        <f t="shared" si="1081"/>
        <v>7.2999999999999972</v>
      </c>
      <c r="CX259" s="297">
        <f t="shared" si="1081"/>
        <v>25.009999999999998</v>
      </c>
      <c r="CY259" s="297">
        <f t="shared" si="1081"/>
        <v>18.730000000000004</v>
      </c>
      <c r="CZ259" s="297">
        <f>SUM(CV259:CY259)</f>
        <v>69.239999999999981</v>
      </c>
      <c r="DA259" s="297">
        <f>0.32*(P259-CR259)+1.75*(Q259-CS259)+1.13*(R259-CT259)+1.28*(S259-CU259)</f>
        <v>70.834699999999984</v>
      </c>
      <c r="DB259" s="295" t="s">
        <v>1778</v>
      </c>
      <c r="DC259" s="295">
        <v>2</v>
      </c>
      <c r="DD259" s="295"/>
      <c r="DE259" s="295"/>
    </row>
    <row r="260" spans="1:109" ht="21" customHeight="1" thickBot="1">
      <c r="A260" s="299">
        <v>258</v>
      </c>
      <c r="B260" s="300" t="s">
        <v>172</v>
      </c>
      <c r="C260" s="301" t="s">
        <v>800</v>
      </c>
      <c r="D260" s="302" t="s">
        <v>42</v>
      </c>
      <c r="E260" s="303" t="s">
        <v>79</v>
      </c>
      <c r="F260" s="304">
        <f>9-LEN(E260)-LEN(SUBSTITUTE(E260,"★",""))</f>
        <v>3</v>
      </c>
      <c r="G260" s="305" t="s">
        <v>76</v>
      </c>
      <c r="H260" s="306">
        <v>60</v>
      </c>
      <c r="I260" s="306">
        <v>13</v>
      </c>
      <c r="J260" s="306">
        <v>16</v>
      </c>
      <c r="K260" s="306">
        <v>25</v>
      </c>
      <c r="L260" s="306">
        <v>38</v>
      </c>
      <c r="M260" s="306">
        <v>48</v>
      </c>
      <c r="N260" s="307">
        <f t="shared" si="1057"/>
        <v>200</v>
      </c>
      <c r="O260" s="308">
        <v>4514</v>
      </c>
      <c r="P260" s="309">
        <v>418.2</v>
      </c>
      <c r="Q260" s="310">
        <v>81.290000000000006</v>
      </c>
      <c r="R260" s="310">
        <v>46.66</v>
      </c>
      <c r="S260" s="310">
        <v>63.43</v>
      </c>
      <c r="T260" s="310">
        <v>5.5670000000000011</v>
      </c>
      <c r="U260" s="311">
        <v>23000</v>
      </c>
      <c r="V260" s="312">
        <f>VLOOKUP($U260,计算辅助页面!$Z$5:$AM$26,COLUMN()-20,0)</f>
        <v>37500</v>
      </c>
      <c r="W260" s="312">
        <f>VLOOKUP($U260,计算辅助页面!$Z$5:$AM$26,COLUMN()-20,0)</f>
        <v>60000</v>
      </c>
      <c r="X260" s="307">
        <f>VLOOKUP($U260,计算辅助页面!$Z$5:$AM$26,COLUMN()-20,0)</f>
        <v>90000</v>
      </c>
      <c r="Y260" s="307">
        <f>VLOOKUP($U260,计算辅助页面!$Z$5:$AM$26,COLUMN()-20,0)</f>
        <v>130000</v>
      </c>
      <c r="Z260" s="313">
        <f>VLOOKUP($U260,计算辅助页面!$Z$5:$AM$26,COLUMN()-20,0)</f>
        <v>182000</v>
      </c>
      <c r="AA260" s="307">
        <f>VLOOKUP($U260,计算辅助页面!$Z$5:$AM$26,COLUMN()-20,0)</f>
        <v>255000</v>
      </c>
      <c r="AB260" s="307">
        <f>VLOOKUP($U260,计算辅助页面!$Z$5:$AM$26,COLUMN()-20,0)</f>
        <v>356500</v>
      </c>
      <c r="AC260" s="307">
        <f>VLOOKUP($U260,计算辅助页面!$Z$5:$AM$26,COLUMN()-20,0)</f>
        <v>499500</v>
      </c>
      <c r="AD260" s="307">
        <f>VLOOKUP($U260,计算辅助页面!$Z$5:$AM$26,COLUMN()-20,0)</f>
        <v>699000</v>
      </c>
      <c r="AE260" s="307">
        <f>VLOOKUP($U260,计算辅助页面!$Z$5:$AM$26,COLUMN()-20,0)</f>
        <v>979000</v>
      </c>
      <c r="AF260" s="307">
        <f>VLOOKUP($U260,计算辅助页面!$Z$5:$AM$26,COLUMN()-20,0)</f>
        <v>1370000</v>
      </c>
      <c r="AG260" s="307">
        <f>VLOOKUP($U260,计算辅助页面!$Z$5:$AM$26,COLUMN()-20,0)</f>
        <v>2250000</v>
      </c>
      <c r="AH260" s="304">
        <f>VLOOKUP($U260,计算辅助页面!$Z$5:$AM$26,COLUMN()-20,0)</f>
        <v>27726000</v>
      </c>
      <c r="AI260" s="314">
        <v>90000</v>
      </c>
      <c r="AJ260" s="315">
        <f>VLOOKUP(D260&amp;E260,计算辅助页面!$V$5:$Y$18,2,0)</f>
        <v>7</v>
      </c>
      <c r="AK260" s="316">
        <f t="shared" si="928"/>
        <v>180000</v>
      </c>
      <c r="AL260" s="316">
        <f>VLOOKUP(D260&amp;E260,计算辅助页面!$V$5:$Y$18,3,0)</f>
        <v>5</v>
      </c>
      <c r="AM260" s="317">
        <f t="shared" si="929"/>
        <v>540000</v>
      </c>
      <c r="AN260" s="317">
        <f>VLOOKUP(D260&amp;E260,计算辅助页面!$V$5:$Y$18,4,0)</f>
        <v>4</v>
      </c>
      <c r="AO260" s="304">
        <f t="shared" si="930"/>
        <v>14760000</v>
      </c>
      <c r="AP260" s="318">
        <f t="shared" si="1063"/>
        <v>42486000</v>
      </c>
      <c r="AQ260" s="288" t="s">
        <v>929</v>
      </c>
      <c r="AR260" s="289" t="str">
        <f t="shared" si="956"/>
        <v>TS1 GT Anniversary</v>
      </c>
      <c r="AS260" s="290" t="s">
        <v>915</v>
      </c>
      <c r="AT260" s="291" t="s">
        <v>676</v>
      </c>
      <c r="AU260" s="427" t="s">
        <v>703</v>
      </c>
      <c r="AW260" s="292">
        <v>443</v>
      </c>
      <c r="AY260" s="292">
        <v>568</v>
      </c>
      <c r="AZ260" s="292" t="s">
        <v>1466</v>
      </c>
      <c r="BA260" s="481">
        <f>BF260-O260</f>
        <v>158</v>
      </c>
      <c r="BB260" s="476">
        <v>1.8</v>
      </c>
      <c r="BC260" s="472">
        <v>0.71</v>
      </c>
      <c r="BD260" s="472">
        <v>1</v>
      </c>
      <c r="BE260" s="472">
        <v>1.79</v>
      </c>
      <c r="BF260" s="474">
        <v>4672</v>
      </c>
      <c r="BG260" s="476">
        <v>420</v>
      </c>
      <c r="BH260" s="480">
        <v>82</v>
      </c>
      <c r="BI260" s="480">
        <v>47.66</v>
      </c>
      <c r="BJ260" s="480">
        <v>65.22</v>
      </c>
      <c r="BK260" s="473">
        <f t="shared" si="1021"/>
        <v>1.8000000000000114</v>
      </c>
      <c r="BL260" s="473">
        <f t="shared" si="1022"/>
        <v>0.70999999999999375</v>
      </c>
      <c r="BM260" s="473">
        <f t="shared" si="1023"/>
        <v>1</v>
      </c>
      <c r="BN260" s="473">
        <f t="shared" si="1024"/>
        <v>1.7899999999999991</v>
      </c>
      <c r="BO260" s="483">
        <v>4</v>
      </c>
      <c r="BP260" s="293"/>
      <c r="BQ260" s="293"/>
      <c r="BR260" s="293"/>
      <c r="BS260" s="293"/>
      <c r="BT260" s="293"/>
      <c r="BU260" s="293"/>
      <c r="BV260" s="293"/>
      <c r="BW260" s="293"/>
      <c r="BX260" s="293">
        <v>1</v>
      </c>
      <c r="BY260" s="293"/>
      <c r="BZ260" s="293">
        <v>1</v>
      </c>
      <c r="CA260" s="293"/>
      <c r="CB260" s="293"/>
      <c r="CC260" s="293"/>
      <c r="CD260" s="293"/>
      <c r="CE260" s="293"/>
      <c r="CF260" s="293"/>
      <c r="CG260" s="293"/>
      <c r="CH260" s="293"/>
      <c r="CI260" s="293"/>
      <c r="CJ260" s="294" t="s">
        <v>1518</v>
      </c>
      <c r="CK260" s="294"/>
      <c r="CL260" s="294"/>
      <c r="CM260" s="294"/>
      <c r="CN260" s="294"/>
      <c r="CO260" s="295"/>
      <c r="CP260" s="295"/>
      <c r="CQ260" s="295"/>
      <c r="CR260" s="296">
        <v>402</v>
      </c>
      <c r="CS260" s="297">
        <v>74.8</v>
      </c>
      <c r="CT260" s="297">
        <v>37.49</v>
      </c>
      <c r="CU260" s="297">
        <v>47.09</v>
      </c>
      <c r="CV260" s="297">
        <f t="shared" si="1081"/>
        <v>16.199999999999989</v>
      </c>
      <c r="CW260" s="297">
        <f t="shared" si="1081"/>
        <v>6.4900000000000091</v>
      </c>
      <c r="CX260" s="297">
        <f t="shared" si="1081"/>
        <v>9.1699999999999946</v>
      </c>
      <c r="CY260" s="297">
        <f t="shared" si="1081"/>
        <v>16.339999999999996</v>
      </c>
      <c r="CZ260" s="297">
        <f>SUM(CV260:CY260)</f>
        <v>48.199999999999989</v>
      </c>
      <c r="DA260" s="297">
        <f>0.32*(P260-CR260)+1.75*(Q260-CS260)+1.13*(R260-CT260)+1.28*(S260-CU260)</f>
        <v>47.818799999999996</v>
      </c>
      <c r="DB260" s="295" t="s">
        <v>1778</v>
      </c>
      <c r="DC260" s="295">
        <v>1</v>
      </c>
      <c r="DD260" s="295"/>
      <c r="DE260" s="295"/>
    </row>
    <row r="261" spans="1:109" ht="21" customHeight="1">
      <c r="A261" s="268">
        <v>259</v>
      </c>
      <c r="B261" s="319" t="s">
        <v>1358</v>
      </c>
      <c r="C261" s="301" t="s">
        <v>1359</v>
      </c>
      <c r="D261" s="302" t="s">
        <v>42</v>
      </c>
      <c r="E261" s="303" t="s">
        <v>79</v>
      </c>
      <c r="F261" s="327"/>
      <c r="G261" s="328"/>
      <c r="H261" s="320">
        <v>85</v>
      </c>
      <c r="I261" s="320">
        <v>25</v>
      </c>
      <c r="J261" s="320">
        <v>29</v>
      </c>
      <c r="K261" s="320">
        <v>38</v>
      </c>
      <c r="L261" s="320">
        <v>54</v>
      </c>
      <c r="M261" s="320">
        <v>69</v>
      </c>
      <c r="N261" s="307">
        <f t="shared" si="1057"/>
        <v>300</v>
      </c>
      <c r="O261" s="321">
        <v>4528</v>
      </c>
      <c r="P261" s="322">
        <v>376.3</v>
      </c>
      <c r="Q261" s="323">
        <v>84.53</v>
      </c>
      <c r="R261" s="323">
        <v>79.09</v>
      </c>
      <c r="S261" s="323">
        <v>69.86</v>
      </c>
      <c r="T261" s="323"/>
      <c r="U261" s="311">
        <v>23000</v>
      </c>
      <c r="V261" s="312">
        <f>VLOOKUP($U261,计算辅助页面!$Z$5:$AM$26,COLUMN()-20,0)</f>
        <v>37500</v>
      </c>
      <c r="W261" s="312">
        <f>VLOOKUP($U261,计算辅助页面!$Z$5:$AM$26,COLUMN()-20,0)</f>
        <v>60000</v>
      </c>
      <c r="X261" s="307">
        <f>VLOOKUP($U261,计算辅助页面!$Z$5:$AM$26,COLUMN()-20,0)</f>
        <v>90000</v>
      </c>
      <c r="Y261" s="307">
        <f>VLOOKUP($U261,计算辅助页面!$Z$5:$AM$26,COLUMN()-20,0)</f>
        <v>130000</v>
      </c>
      <c r="Z261" s="313">
        <f>VLOOKUP($U261,计算辅助页面!$Z$5:$AM$26,COLUMN()-20,0)</f>
        <v>182000</v>
      </c>
      <c r="AA261" s="307">
        <f>VLOOKUP($U261,计算辅助页面!$Z$5:$AM$26,COLUMN()-20,0)</f>
        <v>255000</v>
      </c>
      <c r="AB261" s="307">
        <f>VLOOKUP($U261,计算辅助页面!$Z$5:$AM$26,COLUMN()-20,0)</f>
        <v>356500</v>
      </c>
      <c r="AC261" s="307">
        <f>VLOOKUP($U261,计算辅助页面!$Z$5:$AM$26,COLUMN()-20,0)</f>
        <v>499500</v>
      </c>
      <c r="AD261" s="307">
        <f>VLOOKUP($U261,计算辅助页面!$Z$5:$AM$26,COLUMN()-20,0)</f>
        <v>699000</v>
      </c>
      <c r="AE261" s="307">
        <f>VLOOKUP($U261,计算辅助页面!$Z$5:$AM$26,COLUMN()-20,0)</f>
        <v>979000</v>
      </c>
      <c r="AF261" s="307">
        <f>VLOOKUP($U261,计算辅助页面!$Z$5:$AM$26,COLUMN()-20,0)</f>
        <v>1370000</v>
      </c>
      <c r="AG261" s="307">
        <f>VLOOKUP($U261,计算辅助页面!$Z$5:$AM$26,COLUMN()-20,0)</f>
        <v>2250000</v>
      </c>
      <c r="AH261" s="304">
        <f>VLOOKUP($U261,计算辅助页面!$Z$5:$AM$26,COLUMN()-20,0)</f>
        <v>27726000</v>
      </c>
      <c r="AI261" s="314">
        <v>90000</v>
      </c>
      <c r="AJ261" s="315">
        <f>VLOOKUP(D261&amp;E261,计算辅助页面!$V$5:$Y$18,2,0)</f>
        <v>7</v>
      </c>
      <c r="AK261" s="316">
        <f t="shared" si="928"/>
        <v>180000</v>
      </c>
      <c r="AL261" s="316">
        <f>VLOOKUP(D261&amp;E261,计算辅助页面!$V$5:$Y$18,3,0)</f>
        <v>5</v>
      </c>
      <c r="AM261" s="317">
        <f t="shared" si="929"/>
        <v>540000</v>
      </c>
      <c r="AN261" s="317">
        <f>VLOOKUP(D261&amp;E261,计算辅助页面!$V$5:$Y$18,4,0)</f>
        <v>4</v>
      </c>
      <c r="AO261" s="304">
        <f t="shared" si="930"/>
        <v>14760000</v>
      </c>
      <c r="AP261" s="318">
        <f t="shared" si="1063"/>
        <v>42486000</v>
      </c>
      <c r="AQ261" s="288" t="s">
        <v>991</v>
      </c>
      <c r="AR261" s="289" t="str">
        <f t="shared" si="956"/>
        <v>Concept S</v>
      </c>
      <c r="AS261" s="290" t="s">
        <v>1355</v>
      </c>
      <c r="AT261" s="291" t="s">
        <v>1360</v>
      </c>
      <c r="AU261" s="427" t="s">
        <v>703</v>
      </c>
      <c r="AW261" s="292">
        <v>391</v>
      </c>
      <c r="AY261" s="292">
        <v>523</v>
      </c>
      <c r="AZ261" s="292" t="s">
        <v>1101</v>
      </c>
      <c r="BA261" s="481">
        <f>BF261-O261</f>
        <v>158</v>
      </c>
      <c r="BB261" s="476">
        <f>BK261</f>
        <v>1.1999999999999886</v>
      </c>
      <c r="BC261" s="472">
        <f t="shared" ref="BC261" si="1086">BL261</f>
        <v>0.62000000000000455</v>
      </c>
      <c r="BD261" s="472">
        <f t="shared" ref="BD261" si="1087">BM261</f>
        <v>3.5499999999999972</v>
      </c>
      <c r="BE261" s="472">
        <f t="shared" ref="BE261" si="1088">BN261</f>
        <v>3.0799999999999983</v>
      </c>
      <c r="BF261" s="474">
        <v>4686</v>
      </c>
      <c r="BG261" s="476">
        <v>377.5</v>
      </c>
      <c r="BH261" s="480">
        <v>85.15</v>
      </c>
      <c r="BI261" s="480">
        <v>82.64</v>
      </c>
      <c r="BJ261" s="480">
        <v>72.94</v>
      </c>
      <c r="BK261" s="473">
        <f t="shared" si="1021"/>
        <v>1.1999999999999886</v>
      </c>
      <c r="BL261" s="473">
        <f t="shared" si="1022"/>
        <v>0.62000000000000455</v>
      </c>
      <c r="BM261" s="473">
        <f t="shared" si="1023"/>
        <v>3.5499999999999972</v>
      </c>
      <c r="BN261" s="473">
        <f t="shared" si="1024"/>
        <v>3.0799999999999983</v>
      </c>
      <c r="BO261" s="483">
        <v>4</v>
      </c>
      <c r="BP261" s="293"/>
      <c r="BQ261" s="293"/>
      <c r="BR261" s="293"/>
      <c r="BS261" s="293"/>
      <c r="BT261" s="293"/>
      <c r="BU261" s="293"/>
      <c r="BV261" s="293"/>
      <c r="BW261" s="293"/>
      <c r="BX261" s="293"/>
      <c r="BY261" s="293"/>
      <c r="BZ261" s="293">
        <v>1</v>
      </c>
      <c r="CA261" s="293"/>
      <c r="CB261" s="293"/>
      <c r="CC261" s="293"/>
      <c r="CD261" s="293"/>
      <c r="CE261" s="293"/>
      <c r="CF261" s="293"/>
      <c r="CG261" s="293"/>
      <c r="CH261" s="293"/>
      <c r="CI261" s="293"/>
      <c r="CJ261" s="294"/>
      <c r="CK261" s="294"/>
      <c r="CL261" s="294"/>
      <c r="CM261" s="294"/>
      <c r="CN261" s="294"/>
      <c r="CO261" s="295"/>
      <c r="CP261" s="295"/>
      <c r="CQ261" s="295"/>
      <c r="CR261" s="296"/>
      <c r="CS261" s="297"/>
      <c r="CT261" s="297"/>
      <c r="CU261" s="297"/>
      <c r="CV261" s="297"/>
      <c r="CW261" s="297"/>
      <c r="CX261" s="297"/>
      <c r="CY261" s="297"/>
      <c r="CZ261" s="297"/>
      <c r="DA261" s="297"/>
      <c r="DB261" s="295"/>
      <c r="DC261" s="295"/>
      <c r="DD261" s="295"/>
      <c r="DE261" s="295"/>
    </row>
    <row r="262" spans="1:109" ht="21" customHeight="1" thickBot="1">
      <c r="A262" s="299">
        <v>260</v>
      </c>
      <c r="B262" s="319" t="s">
        <v>384</v>
      </c>
      <c r="C262" s="301" t="s">
        <v>801</v>
      </c>
      <c r="D262" s="302" t="s">
        <v>42</v>
      </c>
      <c r="E262" s="303" t="s">
        <v>79</v>
      </c>
      <c r="F262" s="304">
        <f>9-LEN(E262)-LEN(SUBSTITUTE(E262,"★",""))</f>
        <v>3</v>
      </c>
      <c r="G262" s="305" t="s">
        <v>76</v>
      </c>
      <c r="H262" s="306">
        <v>60</v>
      </c>
      <c r="I262" s="306">
        <v>25</v>
      </c>
      <c r="J262" s="306">
        <v>35</v>
      </c>
      <c r="K262" s="306">
        <v>46</v>
      </c>
      <c r="L262" s="306">
        <v>58</v>
      </c>
      <c r="M262" s="306">
        <v>76</v>
      </c>
      <c r="N262" s="307">
        <f t="shared" si="1057"/>
        <v>300</v>
      </c>
      <c r="O262" s="321">
        <v>4550</v>
      </c>
      <c r="P262" s="322">
        <v>368.5</v>
      </c>
      <c r="Q262" s="323">
        <v>88.49</v>
      </c>
      <c r="R262" s="323">
        <v>80.45</v>
      </c>
      <c r="S262" s="323">
        <v>78.260000000000005</v>
      </c>
      <c r="T262" s="323">
        <v>8.6300000000000008</v>
      </c>
      <c r="U262" s="311">
        <v>23000</v>
      </c>
      <c r="V262" s="312">
        <f>VLOOKUP($U262,计算辅助页面!$Z$5:$AM$26,COLUMN()-20,0)</f>
        <v>37500</v>
      </c>
      <c r="W262" s="312">
        <f>VLOOKUP($U262,计算辅助页面!$Z$5:$AM$26,COLUMN()-20,0)</f>
        <v>60000</v>
      </c>
      <c r="X262" s="307">
        <f>VLOOKUP($U262,计算辅助页面!$Z$5:$AM$26,COLUMN()-20,0)</f>
        <v>90000</v>
      </c>
      <c r="Y262" s="307">
        <f>VLOOKUP($U262,计算辅助页面!$Z$5:$AM$26,COLUMN()-20,0)</f>
        <v>130000</v>
      </c>
      <c r="Z262" s="313">
        <f>VLOOKUP($U262,计算辅助页面!$Z$5:$AM$26,COLUMN()-20,0)</f>
        <v>182000</v>
      </c>
      <c r="AA262" s="307">
        <f>VLOOKUP($U262,计算辅助页面!$Z$5:$AM$26,COLUMN()-20,0)</f>
        <v>255000</v>
      </c>
      <c r="AB262" s="307">
        <f>VLOOKUP($U262,计算辅助页面!$Z$5:$AM$26,COLUMN()-20,0)</f>
        <v>356500</v>
      </c>
      <c r="AC262" s="307">
        <f>VLOOKUP($U262,计算辅助页面!$Z$5:$AM$26,COLUMN()-20,0)</f>
        <v>499500</v>
      </c>
      <c r="AD262" s="307">
        <f>VLOOKUP($U262,计算辅助页面!$Z$5:$AM$26,COLUMN()-20,0)</f>
        <v>699000</v>
      </c>
      <c r="AE262" s="307">
        <f>VLOOKUP($U262,计算辅助页面!$Z$5:$AM$26,COLUMN()-20,0)</f>
        <v>979000</v>
      </c>
      <c r="AF262" s="307">
        <f>VLOOKUP($U262,计算辅助页面!$Z$5:$AM$26,COLUMN()-20,0)</f>
        <v>1370000</v>
      </c>
      <c r="AG262" s="307">
        <f>VLOOKUP($U262,计算辅助页面!$Z$5:$AM$26,COLUMN()-20,0)</f>
        <v>2250000</v>
      </c>
      <c r="AH262" s="304">
        <f>VLOOKUP($U262,计算辅助页面!$Z$5:$AM$26,COLUMN()-20,0)</f>
        <v>27726000</v>
      </c>
      <c r="AI262" s="314">
        <v>90000</v>
      </c>
      <c r="AJ262" s="315">
        <f>VLOOKUP(D262&amp;E262,计算辅助页面!$V$5:$Y$18,2,0)</f>
        <v>7</v>
      </c>
      <c r="AK262" s="316">
        <f t="shared" si="928"/>
        <v>180000</v>
      </c>
      <c r="AL262" s="316">
        <f>VLOOKUP(D262&amp;E262,计算辅助页面!$V$5:$Y$18,3,0)</f>
        <v>5</v>
      </c>
      <c r="AM262" s="317">
        <f t="shared" si="929"/>
        <v>540000</v>
      </c>
      <c r="AN262" s="317">
        <f>VLOOKUP(D262&amp;E262,计算辅助页面!$V$5:$Y$18,4,0)</f>
        <v>4</v>
      </c>
      <c r="AO262" s="304">
        <f t="shared" si="930"/>
        <v>14760000</v>
      </c>
      <c r="AP262" s="318">
        <f t="shared" si="1063"/>
        <v>42486000</v>
      </c>
      <c r="AQ262" s="288" t="s">
        <v>995</v>
      </c>
      <c r="AR262" s="289" t="str">
        <f t="shared" si="956"/>
        <v>Battista</v>
      </c>
      <c r="AS262" s="290" t="s">
        <v>922</v>
      </c>
      <c r="AT262" s="291" t="s">
        <v>664</v>
      </c>
      <c r="AU262" s="427" t="s">
        <v>703</v>
      </c>
      <c r="AV262" s="292">
        <v>39</v>
      </c>
      <c r="AW262" s="292">
        <v>383</v>
      </c>
      <c r="AY262" s="292">
        <v>509</v>
      </c>
      <c r="AZ262" s="292" t="s">
        <v>1101</v>
      </c>
      <c r="BA262" s="477">
        <v>156</v>
      </c>
      <c r="BB262" s="476">
        <v>2</v>
      </c>
      <c r="BC262" s="472">
        <v>0.71</v>
      </c>
      <c r="BD262" s="472">
        <v>2.59</v>
      </c>
      <c r="BE262" s="472">
        <v>2.57</v>
      </c>
      <c r="BF262" s="474">
        <f>BA262+O262</f>
        <v>4706</v>
      </c>
      <c r="BG262" s="476">
        <f t="shared" ref="BG262" si="1089">BB262+P262</f>
        <v>370.5</v>
      </c>
      <c r="BH262" s="480">
        <f t="shared" ref="BH262" si="1090">BC262+Q262</f>
        <v>89.199999999999989</v>
      </c>
      <c r="BI262" s="480">
        <f t="shared" ref="BI262" si="1091">BD262+R262</f>
        <v>83.04</v>
      </c>
      <c r="BJ262" s="480">
        <f t="shared" ref="BJ262" si="1092">BE262+S262</f>
        <v>80.83</v>
      </c>
      <c r="BK262" s="473">
        <f t="shared" si="1021"/>
        <v>2</v>
      </c>
      <c r="BL262" s="473">
        <f t="shared" si="1022"/>
        <v>0.70999999999999375</v>
      </c>
      <c r="BM262" s="473">
        <f t="shared" si="1023"/>
        <v>2.5900000000000034</v>
      </c>
      <c r="BN262" s="473">
        <f t="shared" si="1024"/>
        <v>2.5699999999999932</v>
      </c>
      <c r="BO262" s="483">
        <v>4</v>
      </c>
      <c r="BP262" s="293"/>
      <c r="BQ262" s="293"/>
      <c r="BR262" s="293"/>
      <c r="BS262" s="293"/>
      <c r="BT262" s="293"/>
      <c r="BU262" s="293"/>
      <c r="BV262" s="293"/>
      <c r="BW262" s="293"/>
      <c r="BX262" s="293"/>
      <c r="BY262" s="293"/>
      <c r="BZ262" s="293">
        <v>1</v>
      </c>
      <c r="CA262" s="293"/>
      <c r="CB262" s="293"/>
      <c r="CC262" s="293"/>
      <c r="CD262" s="293">
        <v>1</v>
      </c>
      <c r="CE262" s="293"/>
      <c r="CF262" s="293"/>
      <c r="CG262" s="293"/>
      <c r="CH262" s="293"/>
      <c r="CI262" s="293"/>
      <c r="CJ262" s="294" t="s">
        <v>1519</v>
      </c>
      <c r="CK262" s="294"/>
      <c r="CL262" s="294"/>
      <c r="CM262" s="294"/>
      <c r="CN262" s="294"/>
      <c r="CO262" s="295"/>
      <c r="CP262" s="295"/>
      <c r="CQ262" s="295">
        <v>1</v>
      </c>
      <c r="CR262" s="296">
        <v>350</v>
      </c>
      <c r="CS262" s="297">
        <v>82</v>
      </c>
      <c r="CT262" s="297">
        <v>56.8</v>
      </c>
      <c r="CU262" s="297">
        <v>54.76</v>
      </c>
      <c r="CV262" s="297">
        <f>P262-CR262</f>
        <v>18.5</v>
      </c>
      <c r="CW262" s="297">
        <f>Q262-CS262</f>
        <v>6.4899999999999949</v>
      </c>
      <c r="CX262" s="297">
        <f>R262-CT262</f>
        <v>23.650000000000006</v>
      </c>
      <c r="CY262" s="297">
        <f>S262-CU262</f>
        <v>23.500000000000007</v>
      </c>
      <c r="CZ262" s="297">
        <f>SUM(CV262:CY262)</f>
        <v>72.140000000000015</v>
      </c>
      <c r="DA262" s="297">
        <f>0.32*(P262-CR262)+1.75*(Q262-CS262)+1.13*(R262-CT262)+1.28*(S262-CU262)</f>
        <v>74.082000000000008</v>
      </c>
      <c r="DB262" s="295" t="s">
        <v>1778</v>
      </c>
      <c r="DC262" s="295">
        <v>1</v>
      </c>
      <c r="DD262" s="295"/>
      <c r="DE262" s="295"/>
    </row>
    <row r="263" spans="1:109" ht="21" customHeight="1">
      <c r="A263" s="268">
        <v>261</v>
      </c>
      <c r="B263" s="319" t="s">
        <v>1068</v>
      </c>
      <c r="C263" s="301" t="s">
        <v>1069</v>
      </c>
      <c r="D263" s="302" t="s">
        <v>42</v>
      </c>
      <c r="E263" s="303" t="s">
        <v>79</v>
      </c>
      <c r="F263" s="327"/>
      <c r="G263" s="328"/>
      <c r="H263" s="330">
        <v>85</v>
      </c>
      <c r="I263" s="320">
        <v>25</v>
      </c>
      <c r="J263" s="320">
        <v>29</v>
      </c>
      <c r="K263" s="320">
        <v>38</v>
      </c>
      <c r="L263" s="320">
        <v>54</v>
      </c>
      <c r="M263" s="320">
        <v>69</v>
      </c>
      <c r="N263" s="307">
        <f t="shared" si="1057"/>
        <v>300</v>
      </c>
      <c r="O263" s="321">
        <v>4566</v>
      </c>
      <c r="P263" s="322">
        <v>383.4</v>
      </c>
      <c r="Q263" s="323">
        <v>85.79</v>
      </c>
      <c r="R263" s="323">
        <v>67.31</v>
      </c>
      <c r="S263" s="323">
        <v>65.58</v>
      </c>
      <c r="T263" s="323"/>
      <c r="U263" s="311">
        <v>23000</v>
      </c>
      <c r="V263" s="312">
        <f>VLOOKUP($U263,计算辅助页面!$Z$5:$AM$26,COLUMN()-20,0)</f>
        <v>37500</v>
      </c>
      <c r="W263" s="312">
        <f>VLOOKUP($U263,计算辅助页面!$Z$5:$AM$26,COLUMN()-20,0)</f>
        <v>60000</v>
      </c>
      <c r="X263" s="307">
        <f>VLOOKUP($U263,计算辅助页面!$Z$5:$AM$26,COLUMN()-20,0)</f>
        <v>90000</v>
      </c>
      <c r="Y263" s="307">
        <f>VLOOKUP($U263,计算辅助页面!$Z$5:$AM$26,COLUMN()-20,0)</f>
        <v>130000</v>
      </c>
      <c r="Z263" s="313">
        <f>VLOOKUP($U263,计算辅助页面!$Z$5:$AM$26,COLUMN()-20,0)</f>
        <v>182000</v>
      </c>
      <c r="AA263" s="307">
        <f>VLOOKUP($U263,计算辅助页面!$Z$5:$AM$26,COLUMN()-20,0)</f>
        <v>255000</v>
      </c>
      <c r="AB263" s="307">
        <f>VLOOKUP($U263,计算辅助页面!$Z$5:$AM$26,COLUMN()-20,0)</f>
        <v>356500</v>
      </c>
      <c r="AC263" s="307">
        <f>VLOOKUP($U263,计算辅助页面!$Z$5:$AM$26,COLUMN()-20,0)</f>
        <v>499500</v>
      </c>
      <c r="AD263" s="307">
        <f>VLOOKUP($U263,计算辅助页面!$Z$5:$AM$26,COLUMN()-20,0)</f>
        <v>699000</v>
      </c>
      <c r="AE263" s="307">
        <f>VLOOKUP($U263,计算辅助页面!$Z$5:$AM$26,COLUMN()-20,0)</f>
        <v>979000</v>
      </c>
      <c r="AF263" s="307">
        <f>VLOOKUP($U263,计算辅助页面!$Z$5:$AM$26,COLUMN()-20,0)</f>
        <v>1370000</v>
      </c>
      <c r="AG263" s="307">
        <f>VLOOKUP($U263,计算辅助页面!$Z$5:$AM$26,COLUMN()-20,0)</f>
        <v>2250000</v>
      </c>
      <c r="AH263" s="304">
        <f>VLOOKUP($U263,计算辅助页面!$Z$5:$AM$26,COLUMN()-20,0)</f>
        <v>27726000</v>
      </c>
      <c r="AI263" s="314">
        <v>90000</v>
      </c>
      <c r="AJ263" s="315">
        <f>VLOOKUP(D263&amp;E263,计算辅助页面!$V$5:$Y$18,2,0)</f>
        <v>7</v>
      </c>
      <c r="AK263" s="316">
        <f t="shared" si="928"/>
        <v>180000</v>
      </c>
      <c r="AL263" s="316">
        <f>VLOOKUP(D263&amp;E263,计算辅助页面!$V$5:$Y$18,3,0)</f>
        <v>5</v>
      </c>
      <c r="AM263" s="317">
        <f t="shared" si="929"/>
        <v>540000</v>
      </c>
      <c r="AN263" s="317">
        <f>VLOOKUP(D263&amp;E263,计算辅助页面!$V$5:$Y$18,4,0)</f>
        <v>4</v>
      </c>
      <c r="AO263" s="304">
        <f t="shared" si="930"/>
        <v>14760000</v>
      </c>
      <c r="AP263" s="318">
        <f t="shared" si="1063"/>
        <v>42486000</v>
      </c>
      <c r="AQ263" s="288" t="s">
        <v>1070</v>
      </c>
      <c r="AR263" s="289" t="str">
        <f t="shared" si="956"/>
        <v>Hyper Coupe</v>
      </c>
      <c r="AS263" s="290" t="s">
        <v>1053</v>
      </c>
      <c r="AT263" s="291" t="s">
        <v>1071</v>
      </c>
      <c r="AU263" s="427" t="s">
        <v>703</v>
      </c>
      <c r="AV263" s="292">
        <v>58</v>
      </c>
      <c r="AW263" s="292">
        <v>398</v>
      </c>
      <c r="AY263" s="292">
        <v>536</v>
      </c>
      <c r="AZ263" s="292" t="s">
        <v>1101</v>
      </c>
      <c r="BA263" s="477">
        <v>148</v>
      </c>
      <c r="BB263" s="476">
        <v>1.5</v>
      </c>
      <c r="BC263" s="472">
        <v>0.71</v>
      </c>
      <c r="BD263" s="472">
        <v>1.77</v>
      </c>
      <c r="BE263" s="472">
        <v>1.86</v>
      </c>
      <c r="BF263" s="474">
        <f>BA263+O263</f>
        <v>4714</v>
      </c>
      <c r="BG263" s="476">
        <f t="shared" ref="BG263" si="1093">BB263+P263</f>
        <v>384.9</v>
      </c>
      <c r="BH263" s="480">
        <f t="shared" ref="BH263" si="1094">BC263+Q263</f>
        <v>86.5</v>
      </c>
      <c r="BI263" s="480">
        <f t="shared" ref="BI263" si="1095">BD263+R263</f>
        <v>69.08</v>
      </c>
      <c r="BJ263" s="480">
        <f t="shared" ref="BJ263" si="1096">BE263+S263</f>
        <v>67.44</v>
      </c>
      <c r="BK263" s="473">
        <f t="shared" si="1021"/>
        <v>1.5</v>
      </c>
      <c r="BL263" s="473">
        <f t="shared" si="1022"/>
        <v>0.70999999999999375</v>
      </c>
      <c r="BM263" s="473">
        <f t="shared" si="1023"/>
        <v>1.769999999999996</v>
      </c>
      <c r="BN263" s="473">
        <f t="shared" si="1024"/>
        <v>1.8599999999999994</v>
      </c>
      <c r="BO263" s="483">
        <v>4</v>
      </c>
      <c r="BP263" s="293"/>
      <c r="BQ263" s="293"/>
      <c r="BR263" s="293"/>
      <c r="BS263" s="293"/>
      <c r="BT263" s="293"/>
      <c r="BU263" s="293"/>
      <c r="BV263" s="293"/>
      <c r="BW263" s="293"/>
      <c r="BX263" s="293"/>
      <c r="BY263" s="293"/>
      <c r="BZ263" s="293">
        <v>1</v>
      </c>
      <c r="CA263" s="293"/>
      <c r="CB263" s="293"/>
      <c r="CC263" s="293"/>
      <c r="CD263" s="293"/>
      <c r="CE263" s="293"/>
      <c r="CF263" s="293"/>
      <c r="CG263" s="293"/>
      <c r="CH263" s="293"/>
      <c r="CI263" s="293"/>
      <c r="CJ263" s="294" t="s">
        <v>1069</v>
      </c>
      <c r="CK263" s="294"/>
      <c r="CL263" s="294"/>
      <c r="CM263" s="294"/>
      <c r="CN263" s="294"/>
      <c r="CO263" s="295"/>
      <c r="CP263" s="295"/>
      <c r="CQ263" s="295"/>
      <c r="CR263" s="296"/>
      <c r="CS263" s="297"/>
      <c r="CT263" s="297"/>
      <c r="CU263" s="297"/>
      <c r="CV263" s="297"/>
      <c r="CW263" s="297"/>
      <c r="CX263" s="297"/>
      <c r="CY263" s="297"/>
      <c r="CZ263" s="297"/>
      <c r="DA263" s="297"/>
      <c r="DB263" s="295" t="s">
        <v>1778</v>
      </c>
      <c r="DC263" s="295">
        <v>1</v>
      </c>
      <c r="DD263" s="295"/>
      <c r="DE263" s="295"/>
    </row>
    <row r="264" spans="1:109" ht="21" customHeight="1" thickBot="1">
      <c r="A264" s="299">
        <v>262</v>
      </c>
      <c r="B264" s="319" t="s">
        <v>591</v>
      </c>
      <c r="C264" s="301" t="s">
        <v>802</v>
      </c>
      <c r="D264" s="302" t="s">
        <v>42</v>
      </c>
      <c r="E264" s="303" t="s">
        <v>79</v>
      </c>
      <c r="F264" s="304">
        <f>9-LEN(E264)-LEN(SUBSTITUTE(E264,"★",""))</f>
        <v>3</v>
      </c>
      <c r="G264" s="305" t="s">
        <v>76</v>
      </c>
      <c r="H264" s="330">
        <v>85</v>
      </c>
      <c r="I264" s="320">
        <v>25</v>
      </c>
      <c r="J264" s="320">
        <v>29</v>
      </c>
      <c r="K264" s="320">
        <v>38</v>
      </c>
      <c r="L264" s="320">
        <v>54</v>
      </c>
      <c r="M264" s="320">
        <v>69</v>
      </c>
      <c r="N264" s="307">
        <f t="shared" si="1057"/>
        <v>300</v>
      </c>
      <c r="O264" s="321">
        <v>4593</v>
      </c>
      <c r="P264" s="322">
        <v>416.7</v>
      </c>
      <c r="Q264" s="323">
        <v>81.11</v>
      </c>
      <c r="R264" s="323">
        <v>56.65</v>
      </c>
      <c r="S264" s="323">
        <v>74.2</v>
      </c>
      <c r="T264" s="323">
        <v>6.77</v>
      </c>
      <c r="U264" s="311">
        <v>23000</v>
      </c>
      <c r="V264" s="312">
        <f>VLOOKUP($U264,计算辅助页面!$Z$5:$AM$26,COLUMN()-20,0)</f>
        <v>37500</v>
      </c>
      <c r="W264" s="312">
        <f>VLOOKUP($U264,计算辅助页面!$Z$5:$AM$26,COLUMN()-20,0)</f>
        <v>60000</v>
      </c>
      <c r="X264" s="307">
        <f>VLOOKUP($U264,计算辅助页面!$Z$5:$AM$26,COLUMN()-20,0)</f>
        <v>90000</v>
      </c>
      <c r="Y264" s="307">
        <f>VLOOKUP($U264,计算辅助页面!$Z$5:$AM$26,COLUMN()-20,0)</f>
        <v>130000</v>
      </c>
      <c r="Z264" s="313">
        <f>VLOOKUP($U264,计算辅助页面!$Z$5:$AM$26,COLUMN()-20,0)</f>
        <v>182000</v>
      </c>
      <c r="AA264" s="307">
        <f>VLOOKUP($U264,计算辅助页面!$Z$5:$AM$26,COLUMN()-20,0)</f>
        <v>255000</v>
      </c>
      <c r="AB264" s="307">
        <f>VLOOKUP($U264,计算辅助页面!$Z$5:$AM$26,COLUMN()-20,0)</f>
        <v>356500</v>
      </c>
      <c r="AC264" s="307">
        <f>VLOOKUP($U264,计算辅助页面!$Z$5:$AM$26,COLUMN()-20,0)</f>
        <v>499500</v>
      </c>
      <c r="AD264" s="307">
        <f>VLOOKUP($U264,计算辅助页面!$Z$5:$AM$26,COLUMN()-20,0)</f>
        <v>699000</v>
      </c>
      <c r="AE264" s="307">
        <f>VLOOKUP($U264,计算辅助页面!$Z$5:$AM$26,COLUMN()-20,0)</f>
        <v>979000</v>
      </c>
      <c r="AF264" s="307">
        <f>VLOOKUP($U264,计算辅助页面!$Z$5:$AM$26,COLUMN()-20,0)</f>
        <v>1370000</v>
      </c>
      <c r="AG264" s="307">
        <f>VLOOKUP($U264,计算辅助页面!$Z$5:$AM$26,COLUMN()-20,0)</f>
        <v>2250000</v>
      </c>
      <c r="AH264" s="304">
        <f>VLOOKUP($U264,计算辅助页面!$Z$5:$AM$26,COLUMN()-20,0)</f>
        <v>27726000</v>
      </c>
      <c r="AI264" s="314">
        <v>90000</v>
      </c>
      <c r="AJ264" s="315">
        <f>VLOOKUP(D264&amp;E264,计算辅助页面!$V$5:$Y$18,2,0)</f>
        <v>7</v>
      </c>
      <c r="AK264" s="316">
        <f t="shared" si="928"/>
        <v>180000</v>
      </c>
      <c r="AL264" s="316">
        <f>VLOOKUP(D264&amp;E264,计算辅助页面!$V$5:$Y$18,3,0)</f>
        <v>5</v>
      </c>
      <c r="AM264" s="317">
        <f t="shared" si="929"/>
        <v>540000</v>
      </c>
      <c r="AN264" s="317">
        <f>VLOOKUP(D264&amp;E264,计算辅助页面!$V$5:$Y$18,4,0)</f>
        <v>4</v>
      </c>
      <c r="AO264" s="304">
        <f t="shared" si="930"/>
        <v>14760000</v>
      </c>
      <c r="AP264" s="318">
        <f t="shared" si="1063"/>
        <v>42486000</v>
      </c>
      <c r="AQ264" s="288" t="s">
        <v>568</v>
      </c>
      <c r="AR264" s="289" t="str">
        <f t="shared" si="956"/>
        <v>Speedtail</v>
      </c>
      <c r="AS264" s="290" t="s">
        <v>916</v>
      </c>
      <c r="AT264" s="291" t="s">
        <v>674</v>
      </c>
      <c r="AU264" s="427" t="s">
        <v>703</v>
      </c>
      <c r="AV264" s="292">
        <v>32</v>
      </c>
      <c r="AW264" s="292">
        <v>438</v>
      </c>
      <c r="AY264" s="292">
        <v>566</v>
      </c>
      <c r="AZ264" s="292" t="s">
        <v>1101</v>
      </c>
      <c r="BA264" s="477">
        <v>130</v>
      </c>
      <c r="BB264" s="476">
        <v>1.5</v>
      </c>
      <c r="BC264" s="472">
        <v>0.89</v>
      </c>
      <c r="BD264" s="472">
        <v>1.1599999999999999</v>
      </c>
      <c r="BE264" s="472">
        <v>2.21</v>
      </c>
      <c r="BF264" s="474">
        <f>BA264+O264</f>
        <v>4723</v>
      </c>
      <c r="BG264" s="476">
        <f t="shared" ref="BG264" si="1097">BB264+P264</f>
        <v>418.2</v>
      </c>
      <c r="BH264" s="480">
        <f t="shared" ref="BH264" si="1098">BC264+Q264</f>
        <v>82</v>
      </c>
      <c r="BI264" s="480">
        <f t="shared" ref="BI264" si="1099">BD264+R264</f>
        <v>57.809999999999995</v>
      </c>
      <c r="BJ264" s="480">
        <f t="shared" ref="BJ264" si="1100">BE264+S264</f>
        <v>76.41</v>
      </c>
      <c r="BK264" s="473">
        <f t="shared" si="1021"/>
        <v>1.5</v>
      </c>
      <c r="BL264" s="473">
        <f t="shared" si="1022"/>
        <v>0.89000000000000057</v>
      </c>
      <c r="BM264" s="473">
        <f t="shared" si="1023"/>
        <v>1.1599999999999966</v>
      </c>
      <c r="BN264" s="473">
        <f t="shared" si="1024"/>
        <v>2.2099999999999937</v>
      </c>
      <c r="BO264" s="483">
        <v>8</v>
      </c>
      <c r="BP264" s="293"/>
      <c r="BQ264" s="293"/>
      <c r="BR264" s="293"/>
      <c r="BS264" s="293"/>
      <c r="BT264" s="293"/>
      <c r="BU264" s="293"/>
      <c r="BV264" s="293"/>
      <c r="BW264" s="293"/>
      <c r="BX264" s="293"/>
      <c r="BY264" s="293"/>
      <c r="BZ264" s="293">
        <v>1</v>
      </c>
      <c r="CA264" s="293"/>
      <c r="CB264" s="293"/>
      <c r="CC264" s="293"/>
      <c r="CD264" s="293">
        <v>1</v>
      </c>
      <c r="CE264" s="293"/>
      <c r="CF264" s="293"/>
      <c r="CG264" s="293"/>
      <c r="CH264" s="293"/>
      <c r="CI264" s="293"/>
      <c r="CJ264" s="294" t="s">
        <v>1520</v>
      </c>
      <c r="CK264" s="294"/>
      <c r="CL264" s="294"/>
      <c r="CM264" s="294"/>
      <c r="CN264" s="294"/>
      <c r="CO264" s="295"/>
      <c r="CP264" s="295"/>
      <c r="CQ264" s="295"/>
      <c r="CR264" s="296">
        <v>403</v>
      </c>
      <c r="CS264" s="297">
        <v>73</v>
      </c>
      <c r="CT264" s="297">
        <v>46.04</v>
      </c>
      <c r="CU264" s="297">
        <v>53.96</v>
      </c>
      <c r="CV264" s="297">
        <f>P264-CR264</f>
        <v>13.699999999999989</v>
      </c>
      <c r="CW264" s="297">
        <f>Q264-CS264</f>
        <v>8.11</v>
      </c>
      <c r="CX264" s="297">
        <f>R264-CT264</f>
        <v>10.61</v>
      </c>
      <c r="CY264" s="297">
        <f>S264-CU264</f>
        <v>20.240000000000002</v>
      </c>
      <c r="CZ264" s="297">
        <f>SUM(CV264:CY264)</f>
        <v>52.659999999999989</v>
      </c>
      <c r="DA264" s="297">
        <f>0.32*(P264-CR264)+1.75*(Q264-CS264)+1.13*(R264-CT264)+1.28*(S264-CU264)</f>
        <v>56.472999999999999</v>
      </c>
      <c r="DB264" s="295" t="s">
        <v>1778</v>
      </c>
      <c r="DC264" s="295">
        <v>1</v>
      </c>
      <c r="DD264" s="295"/>
      <c r="DE264" s="295"/>
    </row>
    <row r="265" spans="1:109" ht="21" customHeight="1">
      <c r="A265" s="268">
        <v>263</v>
      </c>
      <c r="B265" s="319" t="s">
        <v>1877</v>
      </c>
      <c r="C265" s="301" t="s">
        <v>1228</v>
      </c>
      <c r="D265" s="302" t="s">
        <v>42</v>
      </c>
      <c r="E265" s="303" t="s">
        <v>79</v>
      </c>
      <c r="F265" s="304">
        <f>9-LEN(E265)-LEN(SUBSTITUTE(E265,"★",""))</f>
        <v>3</v>
      </c>
      <c r="G265" s="305" t="s">
        <v>865</v>
      </c>
      <c r="H265" s="330">
        <v>85</v>
      </c>
      <c r="I265" s="320">
        <v>25</v>
      </c>
      <c r="J265" s="320">
        <v>29</v>
      </c>
      <c r="K265" s="320">
        <v>38</v>
      </c>
      <c r="L265" s="320">
        <v>54</v>
      </c>
      <c r="M265" s="320">
        <v>69</v>
      </c>
      <c r="N265" s="307">
        <f t="shared" si="1057"/>
        <v>300</v>
      </c>
      <c r="O265" s="321">
        <v>4602</v>
      </c>
      <c r="P265" s="322">
        <v>423</v>
      </c>
      <c r="Q265" s="323">
        <v>86.06</v>
      </c>
      <c r="R265" s="323">
        <v>42.83</v>
      </c>
      <c r="S265" s="323">
        <v>51.7</v>
      </c>
      <c r="T265" s="323"/>
      <c r="U265" s="311">
        <v>23000</v>
      </c>
      <c r="V265" s="312">
        <f>VLOOKUP($U265,计算辅助页面!$Z$5:$AM$26,COLUMN()-20,0)</f>
        <v>37500</v>
      </c>
      <c r="W265" s="312">
        <f>VLOOKUP($U265,计算辅助页面!$Z$5:$AM$26,COLUMN()-20,0)</f>
        <v>60000</v>
      </c>
      <c r="X265" s="307">
        <f>VLOOKUP($U265,计算辅助页面!$Z$5:$AM$26,COLUMN()-20,0)</f>
        <v>90000</v>
      </c>
      <c r="Y265" s="307">
        <f>VLOOKUP($U265,计算辅助页面!$Z$5:$AM$26,COLUMN()-20,0)</f>
        <v>130000</v>
      </c>
      <c r="Z265" s="313">
        <f>VLOOKUP($U265,计算辅助页面!$Z$5:$AM$26,COLUMN()-20,0)</f>
        <v>182000</v>
      </c>
      <c r="AA265" s="307">
        <f>VLOOKUP($U265,计算辅助页面!$Z$5:$AM$26,COLUMN()-20,0)</f>
        <v>255000</v>
      </c>
      <c r="AB265" s="307">
        <f>VLOOKUP($U265,计算辅助页面!$Z$5:$AM$26,COLUMN()-20,0)</f>
        <v>356500</v>
      </c>
      <c r="AC265" s="307">
        <f>VLOOKUP($U265,计算辅助页面!$Z$5:$AM$26,COLUMN()-20,0)</f>
        <v>499500</v>
      </c>
      <c r="AD265" s="307">
        <f>VLOOKUP($U265,计算辅助页面!$Z$5:$AM$26,COLUMN()-20,0)</f>
        <v>699000</v>
      </c>
      <c r="AE265" s="307">
        <f>VLOOKUP($U265,计算辅助页面!$Z$5:$AM$26,COLUMN()-20,0)</f>
        <v>979000</v>
      </c>
      <c r="AF265" s="307">
        <f>VLOOKUP($U265,计算辅助页面!$Z$5:$AM$26,COLUMN()-20,0)</f>
        <v>1370000</v>
      </c>
      <c r="AG265" s="307">
        <f>VLOOKUP($U265,计算辅助页面!$Z$5:$AM$26,COLUMN()-20,0)</f>
        <v>2250000</v>
      </c>
      <c r="AH265" s="304">
        <f>VLOOKUP($U265,计算辅助页面!$Z$5:$AM$26,COLUMN()-20,0)</f>
        <v>27726000</v>
      </c>
      <c r="AI265" s="314">
        <v>90000</v>
      </c>
      <c r="AJ265" s="315">
        <f>VLOOKUP(D265&amp;E265,计算辅助页面!$V$5:$Y$18,2,0)</f>
        <v>7</v>
      </c>
      <c r="AK265" s="316">
        <f t="shared" si="928"/>
        <v>180000</v>
      </c>
      <c r="AL265" s="316">
        <f>VLOOKUP(D265&amp;E265,计算辅助页面!$V$5:$Y$18,3,0)</f>
        <v>5</v>
      </c>
      <c r="AM265" s="317">
        <f t="shared" si="929"/>
        <v>540000</v>
      </c>
      <c r="AN265" s="317">
        <f>VLOOKUP(D265&amp;E265,计算辅助页面!$V$5:$Y$18,4,0)</f>
        <v>4</v>
      </c>
      <c r="AO265" s="304">
        <f t="shared" si="930"/>
        <v>14760000</v>
      </c>
      <c r="AP265" s="318">
        <f t="shared" si="1063"/>
        <v>42486000</v>
      </c>
      <c r="AQ265" s="288" t="s">
        <v>1878</v>
      </c>
      <c r="AR265" s="289" t="str">
        <f t="shared" si="956"/>
        <v>FFZero1</v>
      </c>
      <c r="AS265" s="290" t="s">
        <v>1240</v>
      </c>
      <c r="AT265" s="291" t="s">
        <v>1232</v>
      </c>
      <c r="AU265" s="427" t="s">
        <v>703</v>
      </c>
      <c r="AW265" s="292">
        <v>445</v>
      </c>
      <c r="AY265" s="292">
        <v>569</v>
      </c>
      <c r="AZ265" s="292" t="s">
        <v>1257</v>
      </c>
      <c r="BA265" s="477">
        <v>129</v>
      </c>
      <c r="BB265" s="476">
        <v>2.2000000000000002</v>
      </c>
      <c r="BC265" s="472">
        <v>0.44</v>
      </c>
      <c r="BD265" s="472">
        <v>0.57999999999999996</v>
      </c>
      <c r="BE265" s="472">
        <v>1.99</v>
      </c>
      <c r="BF265" s="474">
        <f>BA265+O265</f>
        <v>4731</v>
      </c>
      <c r="BG265" s="476">
        <f t="shared" ref="BG265:BG266" si="1101">BB265+P265</f>
        <v>425.2</v>
      </c>
      <c r="BH265" s="480">
        <f t="shared" ref="BH265:BH266" si="1102">BC265+Q265</f>
        <v>86.5</v>
      </c>
      <c r="BI265" s="480">
        <f t="shared" ref="BI265:BI266" si="1103">BD265+R265</f>
        <v>43.41</v>
      </c>
      <c r="BJ265" s="480">
        <f t="shared" ref="BJ265:BJ266" si="1104">BE265+S265</f>
        <v>53.690000000000005</v>
      </c>
      <c r="BK265" s="473">
        <f t="shared" si="1021"/>
        <v>2.1999999999999886</v>
      </c>
      <c r="BL265" s="473">
        <f t="shared" si="1022"/>
        <v>0.43999999999999773</v>
      </c>
      <c r="BM265" s="473">
        <f t="shared" si="1023"/>
        <v>0.57999999999999829</v>
      </c>
      <c r="BN265" s="473">
        <f t="shared" si="1024"/>
        <v>1.990000000000002</v>
      </c>
      <c r="BO265" s="483">
        <v>9</v>
      </c>
      <c r="BP265" s="293"/>
      <c r="BQ265" s="293"/>
      <c r="BR265" s="293"/>
      <c r="BS265" s="293"/>
      <c r="BT265" s="293"/>
      <c r="BU265" s="293"/>
      <c r="BV265" s="293"/>
      <c r="BW265" s="293"/>
      <c r="BX265" s="293"/>
      <c r="BY265" s="293"/>
      <c r="BZ265" s="293"/>
      <c r="CA265" s="293"/>
      <c r="CB265" s="293"/>
      <c r="CC265" s="293"/>
      <c r="CD265" s="293"/>
      <c r="CE265" s="293"/>
      <c r="CF265" s="293"/>
      <c r="CG265" s="293"/>
      <c r="CH265" s="293"/>
      <c r="CI265" s="293"/>
      <c r="CJ265" s="294" t="s">
        <v>1236</v>
      </c>
      <c r="CK265" s="294"/>
      <c r="CL265" s="294"/>
      <c r="CM265" s="294"/>
      <c r="CN265" s="294"/>
      <c r="CO265" s="295"/>
      <c r="CP265" s="295"/>
      <c r="CQ265" s="295"/>
      <c r="CR265" s="296"/>
      <c r="CS265" s="297"/>
      <c r="CT265" s="297"/>
      <c r="CU265" s="297"/>
      <c r="CV265" s="297"/>
      <c r="CW265" s="297"/>
      <c r="CX265" s="297"/>
      <c r="CY265" s="297"/>
      <c r="CZ265" s="297"/>
      <c r="DA265" s="297"/>
      <c r="DB265" s="295" t="s">
        <v>1778</v>
      </c>
      <c r="DC265" s="295">
        <v>1</v>
      </c>
      <c r="DD265" s="295"/>
      <c r="DE265" s="295"/>
    </row>
    <row r="266" spans="1:109" ht="21" customHeight="1" thickBot="1">
      <c r="A266" s="299">
        <v>264</v>
      </c>
      <c r="B266" s="300" t="s">
        <v>148</v>
      </c>
      <c r="C266" s="301" t="s">
        <v>1779</v>
      </c>
      <c r="D266" s="302" t="s">
        <v>42</v>
      </c>
      <c r="E266" s="303" t="s">
        <v>79</v>
      </c>
      <c r="F266" s="304">
        <f>9-LEN(E266)-LEN(SUBSTITUTE(E266,"★",""))</f>
        <v>3</v>
      </c>
      <c r="G266" s="305" t="s">
        <v>76</v>
      </c>
      <c r="H266" s="306">
        <v>60</v>
      </c>
      <c r="I266" s="306">
        <v>13</v>
      </c>
      <c r="J266" s="306">
        <v>16</v>
      </c>
      <c r="K266" s="306">
        <v>25</v>
      </c>
      <c r="L266" s="306">
        <v>38</v>
      </c>
      <c r="M266" s="306">
        <v>48</v>
      </c>
      <c r="N266" s="307">
        <f t="shared" si="1057"/>
        <v>200</v>
      </c>
      <c r="O266" s="308">
        <v>4616</v>
      </c>
      <c r="P266" s="309">
        <v>457.1</v>
      </c>
      <c r="Q266" s="310">
        <v>80.88</v>
      </c>
      <c r="R266" s="310">
        <v>48.75</v>
      </c>
      <c r="S266" s="310">
        <v>52.48</v>
      </c>
      <c r="T266" s="310">
        <v>4.6159999999999997</v>
      </c>
      <c r="U266" s="311">
        <v>23000</v>
      </c>
      <c r="V266" s="312">
        <f>VLOOKUP($U266,计算辅助页面!$Z$5:$AM$26,COLUMN()-20,0)</f>
        <v>37500</v>
      </c>
      <c r="W266" s="312">
        <f>VLOOKUP($U266,计算辅助页面!$Z$5:$AM$26,COLUMN()-20,0)</f>
        <v>60000</v>
      </c>
      <c r="X266" s="307">
        <f>VLOOKUP($U266,计算辅助页面!$Z$5:$AM$26,COLUMN()-20,0)</f>
        <v>90000</v>
      </c>
      <c r="Y266" s="307">
        <f>VLOOKUP($U266,计算辅助页面!$Z$5:$AM$26,COLUMN()-20,0)</f>
        <v>130000</v>
      </c>
      <c r="Z266" s="313">
        <f>VLOOKUP($U266,计算辅助页面!$Z$5:$AM$26,COLUMN()-20,0)</f>
        <v>182000</v>
      </c>
      <c r="AA266" s="307">
        <f>VLOOKUP($U266,计算辅助页面!$Z$5:$AM$26,COLUMN()-20,0)</f>
        <v>255000</v>
      </c>
      <c r="AB266" s="307">
        <f>VLOOKUP($U266,计算辅助页面!$Z$5:$AM$26,COLUMN()-20,0)</f>
        <v>356500</v>
      </c>
      <c r="AC266" s="307">
        <f>VLOOKUP($U266,计算辅助页面!$Z$5:$AM$26,COLUMN()-20,0)</f>
        <v>499500</v>
      </c>
      <c r="AD266" s="307">
        <f>VLOOKUP($U266,计算辅助页面!$Z$5:$AM$26,COLUMN()-20,0)</f>
        <v>699000</v>
      </c>
      <c r="AE266" s="307">
        <f>VLOOKUP($U266,计算辅助页面!$Z$5:$AM$26,COLUMN()-20,0)</f>
        <v>979000</v>
      </c>
      <c r="AF266" s="307">
        <f>VLOOKUP($U266,计算辅助页面!$Z$5:$AM$26,COLUMN()-20,0)</f>
        <v>1370000</v>
      </c>
      <c r="AG266" s="307">
        <f>VLOOKUP($U266,计算辅助页面!$Z$5:$AM$26,COLUMN()-20,0)</f>
        <v>2250000</v>
      </c>
      <c r="AH266" s="304">
        <f>VLOOKUP($U266,计算辅助页面!$Z$5:$AM$26,COLUMN()-20,0)</f>
        <v>27726000</v>
      </c>
      <c r="AI266" s="314">
        <v>90000</v>
      </c>
      <c r="AJ266" s="315">
        <f>VLOOKUP(D266&amp;E266,计算辅助页面!$V$5:$Y$18,2,0)</f>
        <v>7</v>
      </c>
      <c r="AK266" s="316">
        <f t="shared" si="928"/>
        <v>180000</v>
      </c>
      <c r="AL266" s="316">
        <f>VLOOKUP(D266&amp;E266,计算辅助页面!$V$5:$Y$18,3,0)</f>
        <v>5</v>
      </c>
      <c r="AM266" s="317">
        <f t="shared" si="929"/>
        <v>540000</v>
      </c>
      <c r="AN266" s="317">
        <f>VLOOKUP(D266&amp;E266,计算辅助页面!$V$5:$Y$18,4,0)</f>
        <v>4</v>
      </c>
      <c r="AO266" s="304">
        <f t="shared" si="930"/>
        <v>14760000</v>
      </c>
      <c r="AP266" s="318">
        <f t="shared" si="1063"/>
        <v>42486000</v>
      </c>
      <c r="AQ266" s="288" t="s">
        <v>570</v>
      </c>
      <c r="AR266" s="289" t="str">
        <f t="shared" si="956"/>
        <v>Regera</v>
      </c>
      <c r="AS266" s="290" t="s">
        <v>919</v>
      </c>
      <c r="AT266" s="291" t="s">
        <v>311</v>
      </c>
      <c r="AU266" s="427" t="s">
        <v>703</v>
      </c>
      <c r="AV266" s="292">
        <v>18</v>
      </c>
      <c r="AW266" s="292">
        <v>481</v>
      </c>
      <c r="AY266" s="292">
        <v>585</v>
      </c>
      <c r="AZ266" s="292" t="s">
        <v>1462</v>
      </c>
      <c r="BA266" s="477">
        <v>126</v>
      </c>
      <c r="BB266" s="476">
        <v>1.9</v>
      </c>
      <c r="BC266" s="472">
        <v>0.67</v>
      </c>
      <c r="BD266" s="472">
        <v>0.79</v>
      </c>
      <c r="BE266" s="472">
        <v>1.07</v>
      </c>
      <c r="BF266" s="474">
        <f>BA266+O266</f>
        <v>4742</v>
      </c>
      <c r="BG266" s="476">
        <f t="shared" si="1101"/>
        <v>459</v>
      </c>
      <c r="BH266" s="480">
        <f t="shared" si="1102"/>
        <v>81.55</v>
      </c>
      <c r="BI266" s="480">
        <f t="shared" si="1103"/>
        <v>49.54</v>
      </c>
      <c r="BJ266" s="480">
        <f t="shared" si="1104"/>
        <v>53.55</v>
      </c>
      <c r="BK266" s="473">
        <f t="shared" si="1021"/>
        <v>1.8999999999999773</v>
      </c>
      <c r="BL266" s="473">
        <f t="shared" si="1022"/>
        <v>0.67000000000000171</v>
      </c>
      <c r="BM266" s="473">
        <f t="shared" si="1023"/>
        <v>0.78999999999999915</v>
      </c>
      <c r="BN266" s="473">
        <f t="shared" si="1024"/>
        <v>1.0700000000000003</v>
      </c>
      <c r="BO266" s="483">
        <v>12</v>
      </c>
      <c r="BP266" s="293"/>
      <c r="BQ266" s="293"/>
      <c r="BR266" s="293"/>
      <c r="BS266" s="293">
        <v>1</v>
      </c>
      <c r="BT266" s="293"/>
      <c r="BU266" s="293"/>
      <c r="BV266" s="293"/>
      <c r="BW266" s="293"/>
      <c r="BX266" s="293"/>
      <c r="BY266" s="293"/>
      <c r="BZ266" s="293">
        <v>1</v>
      </c>
      <c r="CA266" s="293"/>
      <c r="CB266" s="293"/>
      <c r="CC266" s="293"/>
      <c r="CD266" s="293">
        <v>1</v>
      </c>
      <c r="CE266" s="293"/>
      <c r="CF266" s="293"/>
      <c r="CG266" s="293"/>
      <c r="CH266" s="293"/>
      <c r="CI266" s="293">
        <v>1</v>
      </c>
      <c r="CJ266" s="294" t="s">
        <v>1521</v>
      </c>
      <c r="CK266" s="294"/>
      <c r="CL266" s="294"/>
      <c r="CM266" s="294"/>
      <c r="CN266" s="294"/>
      <c r="CO266" s="295"/>
      <c r="CP266" s="295"/>
      <c r="CQ266" s="295"/>
      <c r="CR266" s="296">
        <v>440.9</v>
      </c>
      <c r="CS266" s="297">
        <v>75.19</v>
      </c>
      <c r="CT266" s="297">
        <v>42</v>
      </c>
      <c r="CU266" s="297">
        <v>43.35</v>
      </c>
      <c r="CV266" s="297">
        <f>P266-CR266</f>
        <v>16.200000000000045</v>
      </c>
      <c r="CW266" s="297">
        <f>Q266-CS266</f>
        <v>5.6899999999999977</v>
      </c>
      <c r="CX266" s="297">
        <f>R266-CT266</f>
        <v>6.75</v>
      </c>
      <c r="CY266" s="297">
        <f>S266-CU266</f>
        <v>9.1299999999999955</v>
      </c>
      <c r="CZ266" s="297">
        <f>SUM(CV266:CY266)</f>
        <v>37.770000000000039</v>
      </c>
      <c r="DA266" s="297">
        <f>0.32*(P266-CR266)+1.75*(Q266-CS266)+1.13*(R266-CT266)+1.28*(S266-CU266)</f>
        <v>34.455400000000004</v>
      </c>
      <c r="DB266" s="295" t="s">
        <v>1778</v>
      </c>
      <c r="DC266" s="295">
        <v>1</v>
      </c>
      <c r="DD266" s="295"/>
      <c r="DE266" s="295"/>
    </row>
    <row r="267" spans="1:109" ht="21" customHeight="1">
      <c r="A267" s="268">
        <v>265</v>
      </c>
      <c r="B267" s="338" t="s">
        <v>1522</v>
      </c>
      <c r="C267" s="301" t="s">
        <v>1337</v>
      </c>
      <c r="D267" s="302" t="s">
        <v>42</v>
      </c>
      <c r="E267" s="303" t="s">
        <v>79</v>
      </c>
      <c r="F267" s="327"/>
      <c r="G267" s="328"/>
      <c r="H267" s="330" t="s">
        <v>407</v>
      </c>
      <c r="I267" s="306">
        <v>40</v>
      </c>
      <c r="J267" s="306">
        <v>45</v>
      </c>
      <c r="K267" s="306">
        <v>60</v>
      </c>
      <c r="L267" s="306">
        <v>70</v>
      </c>
      <c r="M267" s="306">
        <v>85</v>
      </c>
      <c r="N267" s="307">
        <f t="shared" si="1057"/>
        <v>300</v>
      </c>
      <c r="O267" s="339">
        <v>4629</v>
      </c>
      <c r="P267" s="340">
        <v>429.9</v>
      </c>
      <c r="Q267" s="341">
        <v>69.5</v>
      </c>
      <c r="R267" s="341">
        <v>68.97</v>
      </c>
      <c r="S267" s="341">
        <v>77.31</v>
      </c>
      <c r="T267" s="341">
        <v>6.9</v>
      </c>
      <c r="U267" s="311">
        <v>23000</v>
      </c>
      <c r="V267" s="312">
        <f>VLOOKUP($U267,计算辅助页面!$Z$5:$AM$26,COLUMN()-20,0)</f>
        <v>37500</v>
      </c>
      <c r="W267" s="312">
        <f>VLOOKUP($U267,计算辅助页面!$Z$5:$AM$26,COLUMN()-20,0)</f>
        <v>60000</v>
      </c>
      <c r="X267" s="307">
        <f>VLOOKUP($U267,计算辅助页面!$Z$5:$AM$26,COLUMN()-20,0)</f>
        <v>90000</v>
      </c>
      <c r="Y267" s="307">
        <f>VLOOKUP($U267,计算辅助页面!$Z$5:$AM$26,COLUMN()-20,0)</f>
        <v>130000</v>
      </c>
      <c r="Z267" s="313">
        <f>VLOOKUP($U267,计算辅助页面!$Z$5:$AM$26,COLUMN()-20,0)</f>
        <v>182000</v>
      </c>
      <c r="AA267" s="307">
        <f>VLOOKUP($U267,计算辅助页面!$Z$5:$AM$26,COLUMN()-20,0)</f>
        <v>255000</v>
      </c>
      <c r="AB267" s="307">
        <f>VLOOKUP($U267,计算辅助页面!$Z$5:$AM$26,COLUMN()-20,0)</f>
        <v>356500</v>
      </c>
      <c r="AC267" s="307">
        <f>VLOOKUP($U267,计算辅助页面!$Z$5:$AM$26,COLUMN()-20,0)</f>
        <v>499500</v>
      </c>
      <c r="AD267" s="307">
        <f>VLOOKUP($U267,计算辅助页面!$Z$5:$AM$26,COLUMN()-20,0)</f>
        <v>699000</v>
      </c>
      <c r="AE267" s="307">
        <f>VLOOKUP($U267,计算辅助页面!$Z$5:$AM$26,COLUMN()-20,0)</f>
        <v>979000</v>
      </c>
      <c r="AF267" s="307">
        <f>VLOOKUP($U267,计算辅助页面!$Z$5:$AM$26,COLUMN()-20,0)</f>
        <v>1370000</v>
      </c>
      <c r="AG267" s="307">
        <f>VLOOKUP($U267,计算辅助页面!$Z$5:$AM$26,COLUMN()-20,0)</f>
        <v>2250000</v>
      </c>
      <c r="AH267" s="304">
        <f>VLOOKUP($U267,计算辅助页面!$Z$5:$AM$26,COLUMN()-20,0)</f>
        <v>27726000</v>
      </c>
      <c r="AI267" s="314">
        <v>90000</v>
      </c>
      <c r="AJ267" s="315">
        <f>VLOOKUP(D267&amp;E267,计算辅助页面!$V$5:$Y$18,2,0)</f>
        <v>7</v>
      </c>
      <c r="AK267" s="316">
        <f t="shared" si="928"/>
        <v>180000</v>
      </c>
      <c r="AL267" s="316">
        <f>VLOOKUP(D267&amp;E267,计算辅助页面!$V$5:$Y$18,3,0)</f>
        <v>5</v>
      </c>
      <c r="AM267" s="317">
        <f t="shared" si="929"/>
        <v>540000</v>
      </c>
      <c r="AN267" s="317">
        <f>VLOOKUP(D267&amp;E267,计算辅助页面!$V$5:$Y$18,4,0)</f>
        <v>4</v>
      </c>
      <c r="AO267" s="304">
        <f t="shared" si="930"/>
        <v>14760000</v>
      </c>
      <c r="AP267" s="318">
        <f t="shared" si="1063"/>
        <v>42486000</v>
      </c>
      <c r="AQ267" s="288" t="s">
        <v>1051</v>
      </c>
      <c r="AR267" s="289" t="str">
        <f t="shared" si="956"/>
        <v>S7 Twin Turbo🔑</v>
      </c>
      <c r="AS267" s="290" t="s">
        <v>1326</v>
      </c>
      <c r="AT267" s="291" t="s">
        <v>1338</v>
      </c>
      <c r="AU267" s="427" t="s">
        <v>1336</v>
      </c>
      <c r="AW267" s="292">
        <v>452</v>
      </c>
      <c r="AY267" s="292">
        <v>572</v>
      </c>
      <c r="AZ267" s="292" t="s">
        <v>1350</v>
      </c>
      <c r="BA267" s="481">
        <f>BF267-O267</f>
        <v>127</v>
      </c>
      <c r="BB267" s="476">
        <f>BK267</f>
        <v>3.1000000000000227</v>
      </c>
      <c r="BC267" s="472">
        <f t="shared" ref="BC267" si="1105">BL267</f>
        <v>0.79999999999999716</v>
      </c>
      <c r="BD267" s="472">
        <f t="shared" ref="BD267" si="1106">BM267</f>
        <v>0.67000000000000171</v>
      </c>
      <c r="BE267" s="472">
        <f t="shared" ref="BE267" si="1107">BN267</f>
        <v>1.8199999999999932</v>
      </c>
      <c r="BF267" s="474">
        <v>4756</v>
      </c>
      <c r="BG267" s="476">
        <v>433</v>
      </c>
      <c r="BH267" s="480">
        <v>70.3</v>
      </c>
      <c r="BI267" s="480">
        <v>69.64</v>
      </c>
      <c r="BJ267" s="480">
        <v>79.13</v>
      </c>
      <c r="BK267" s="473">
        <f t="shared" si="1021"/>
        <v>3.1000000000000227</v>
      </c>
      <c r="BL267" s="473">
        <f t="shared" si="1022"/>
        <v>0.79999999999999716</v>
      </c>
      <c r="BM267" s="473">
        <f t="shared" si="1023"/>
        <v>0.67000000000000171</v>
      </c>
      <c r="BN267" s="473">
        <f t="shared" si="1024"/>
        <v>1.8199999999999932</v>
      </c>
      <c r="BO267" s="483">
        <v>1</v>
      </c>
      <c r="BP267" s="293"/>
      <c r="BQ267" s="293"/>
      <c r="BR267" s="293"/>
      <c r="BS267" s="293"/>
      <c r="BT267" s="293"/>
      <c r="BU267" s="293"/>
      <c r="BV267" s="293"/>
      <c r="BW267" s="293"/>
      <c r="BX267" s="293"/>
      <c r="BY267" s="293"/>
      <c r="BZ267" s="293">
        <v>1</v>
      </c>
      <c r="CA267" s="293"/>
      <c r="CB267" s="293"/>
      <c r="CC267" s="293">
        <v>1</v>
      </c>
      <c r="CD267" s="293"/>
      <c r="CE267" s="293"/>
      <c r="CF267" s="293"/>
      <c r="CG267" s="293"/>
      <c r="CH267" s="293"/>
      <c r="CI267" s="293"/>
      <c r="CJ267" s="294" t="s">
        <v>1345</v>
      </c>
      <c r="CK267" s="294"/>
      <c r="CL267" s="294"/>
      <c r="CM267" s="294"/>
      <c r="CN267" s="294"/>
      <c r="CO267" s="295"/>
      <c r="CP267" s="295"/>
      <c r="CQ267" s="295"/>
      <c r="CR267" s="296"/>
      <c r="CS267" s="297"/>
      <c r="CT267" s="297"/>
      <c r="CU267" s="297"/>
      <c r="CV267" s="297"/>
      <c r="CW267" s="297"/>
      <c r="CX267" s="297"/>
      <c r="CY267" s="297"/>
      <c r="CZ267" s="297"/>
      <c r="DA267" s="297"/>
      <c r="DB267" s="295" t="s">
        <v>1780</v>
      </c>
      <c r="DC267" s="295">
        <v>1</v>
      </c>
      <c r="DD267" s="295"/>
      <c r="DE267" s="295"/>
    </row>
    <row r="268" spans="1:109" ht="21" customHeight="1" thickBot="1">
      <c r="A268" s="299">
        <v>266</v>
      </c>
      <c r="B268" s="338" t="s">
        <v>1523</v>
      </c>
      <c r="C268" s="301" t="s">
        <v>1095</v>
      </c>
      <c r="D268" s="302" t="s">
        <v>42</v>
      </c>
      <c r="E268" s="303" t="s">
        <v>79</v>
      </c>
      <c r="F268" s="327"/>
      <c r="G268" s="328"/>
      <c r="H268" s="330" t="s">
        <v>407</v>
      </c>
      <c r="I268" s="306">
        <v>40</v>
      </c>
      <c r="J268" s="306">
        <v>45</v>
      </c>
      <c r="K268" s="306">
        <v>60</v>
      </c>
      <c r="L268" s="306">
        <v>70</v>
      </c>
      <c r="M268" s="306">
        <v>85</v>
      </c>
      <c r="N268" s="307">
        <f t="shared" si="1057"/>
        <v>300</v>
      </c>
      <c r="O268" s="339">
        <v>4644</v>
      </c>
      <c r="P268" s="340">
        <v>418.2</v>
      </c>
      <c r="Q268" s="341">
        <v>81.38</v>
      </c>
      <c r="R268" s="341">
        <v>63.54</v>
      </c>
      <c r="S268" s="341">
        <v>63.24</v>
      </c>
      <c r="T268" s="341"/>
      <c r="U268" s="311">
        <v>23000</v>
      </c>
      <c r="V268" s="312">
        <f>VLOOKUP($U268,计算辅助页面!$Z$5:$AM$26,COLUMN()-20,0)</f>
        <v>37500</v>
      </c>
      <c r="W268" s="312">
        <f>VLOOKUP($U268,计算辅助页面!$Z$5:$AM$26,COLUMN()-20,0)</f>
        <v>60000</v>
      </c>
      <c r="X268" s="307">
        <f>VLOOKUP($U268,计算辅助页面!$Z$5:$AM$26,COLUMN()-20,0)</f>
        <v>90000</v>
      </c>
      <c r="Y268" s="307">
        <f>VLOOKUP($U268,计算辅助页面!$Z$5:$AM$26,COLUMN()-20,0)</f>
        <v>130000</v>
      </c>
      <c r="Z268" s="313">
        <f>VLOOKUP($U268,计算辅助页面!$Z$5:$AM$26,COLUMN()-20,0)</f>
        <v>182000</v>
      </c>
      <c r="AA268" s="307">
        <f>VLOOKUP($U268,计算辅助页面!$Z$5:$AM$26,COLUMN()-20,0)</f>
        <v>255000</v>
      </c>
      <c r="AB268" s="307">
        <f>VLOOKUP($U268,计算辅助页面!$Z$5:$AM$26,COLUMN()-20,0)</f>
        <v>356500</v>
      </c>
      <c r="AC268" s="307">
        <f>VLOOKUP($U268,计算辅助页面!$Z$5:$AM$26,COLUMN()-20,0)</f>
        <v>499500</v>
      </c>
      <c r="AD268" s="307">
        <f>VLOOKUP($U268,计算辅助页面!$Z$5:$AM$26,COLUMN()-20,0)</f>
        <v>699000</v>
      </c>
      <c r="AE268" s="307">
        <f>VLOOKUP($U268,计算辅助页面!$Z$5:$AM$26,COLUMN()-20,0)</f>
        <v>979000</v>
      </c>
      <c r="AF268" s="307">
        <f>VLOOKUP($U268,计算辅助页面!$Z$5:$AM$26,COLUMN()-20,0)</f>
        <v>1370000</v>
      </c>
      <c r="AG268" s="307">
        <f>VLOOKUP($U268,计算辅助页面!$Z$5:$AM$26,COLUMN()-20,0)</f>
        <v>2250000</v>
      </c>
      <c r="AH268" s="304">
        <f>VLOOKUP($U268,计算辅助页面!$Z$5:$AM$26,COLUMN()-20,0)</f>
        <v>27726000</v>
      </c>
      <c r="AI268" s="314">
        <v>90000</v>
      </c>
      <c r="AJ268" s="315">
        <f>VLOOKUP(D268&amp;E268,计算辅助页面!$V$5:$Y$18,2,0)</f>
        <v>7</v>
      </c>
      <c r="AK268" s="316">
        <f t="shared" si="928"/>
        <v>180000</v>
      </c>
      <c r="AL268" s="316">
        <f>VLOOKUP(D268&amp;E268,计算辅助页面!$V$5:$Y$18,3,0)</f>
        <v>5</v>
      </c>
      <c r="AM268" s="317">
        <f t="shared" si="929"/>
        <v>540000</v>
      </c>
      <c r="AN268" s="317">
        <f>VLOOKUP(D268&amp;E268,计算辅助页面!$V$5:$Y$18,4,0)</f>
        <v>4</v>
      </c>
      <c r="AO268" s="304">
        <f t="shared" si="930"/>
        <v>14760000</v>
      </c>
      <c r="AP268" s="318">
        <f t="shared" si="1063"/>
        <v>42486000</v>
      </c>
      <c r="AQ268" s="288" t="s">
        <v>1096</v>
      </c>
      <c r="AR268" s="289" t="str">
        <f t="shared" si="956"/>
        <v>RS🔑</v>
      </c>
      <c r="AS268" s="290" t="s">
        <v>1082</v>
      </c>
      <c r="AT268" s="291" t="s">
        <v>1097</v>
      </c>
      <c r="AU268" s="427" t="s">
        <v>703</v>
      </c>
      <c r="AW268" s="292">
        <v>440</v>
      </c>
      <c r="AY268" s="292">
        <v>567</v>
      </c>
      <c r="AZ268" s="292" t="s">
        <v>1101</v>
      </c>
      <c r="BA268" s="477">
        <v>127</v>
      </c>
      <c r="BB268" s="476">
        <v>1.8</v>
      </c>
      <c r="BC268" s="472">
        <v>0.62</v>
      </c>
      <c r="BD268" s="472">
        <v>1.46</v>
      </c>
      <c r="BE268" s="472">
        <v>1.76</v>
      </c>
      <c r="BF268" s="474">
        <f>BA268+O268</f>
        <v>4771</v>
      </c>
      <c r="BG268" s="476">
        <f t="shared" ref="BG268:BG269" si="1108">BB268+P268</f>
        <v>420</v>
      </c>
      <c r="BH268" s="480">
        <f t="shared" ref="BH268:BH269" si="1109">BC268+Q268</f>
        <v>82</v>
      </c>
      <c r="BI268" s="480">
        <f t="shared" ref="BI268:BI269" si="1110">BD268+R268</f>
        <v>65</v>
      </c>
      <c r="BJ268" s="480">
        <f t="shared" ref="BJ268:BJ269" si="1111">BE268+S268</f>
        <v>65</v>
      </c>
      <c r="BK268" s="473">
        <f t="shared" si="1021"/>
        <v>1.8000000000000114</v>
      </c>
      <c r="BL268" s="473">
        <f t="shared" si="1022"/>
        <v>0.62000000000000455</v>
      </c>
      <c r="BM268" s="473">
        <f t="shared" si="1023"/>
        <v>1.4600000000000009</v>
      </c>
      <c r="BN268" s="473">
        <f t="shared" si="1024"/>
        <v>1.759999999999998</v>
      </c>
      <c r="BO268" s="483">
        <v>5</v>
      </c>
      <c r="BP268" s="293"/>
      <c r="BQ268" s="293"/>
      <c r="BR268" s="293"/>
      <c r="BS268" s="293"/>
      <c r="BT268" s="293"/>
      <c r="BU268" s="293"/>
      <c r="BV268" s="293"/>
      <c r="BW268" s="293"/>
      <c r="BX268" s="293"/>
      <c r="BY268" s="293"/>
      <c r="BZ268" s="293">
        <v>1</v>
      </c>
      <c r="CA268" s="293"/>
      <c r="CB268" s="293"/>
      <c r="CC268" s="293">
        <v>1</v>
      </c>
      <c r="CD268" s="293">
        <v>1</v>
      </c>
      <c r="CE268" s="293"/>
      <c r="CF268" s="293"/>
      <c r="CG268" s="293"/>
      <c r="CH268" s="293"/>
      <c r="CI268" s="293"/>
      <c r="CJ268" s="294" t="s">
        <v>1129</v>
      </c>
      <c r="CK268" s="294"/>
      <c r="CL268" s="294"/>
      <c r="CM268" s="294"/>
      <c r="CN268" s="294"/>
      <c r="CO268" s="295"/>
      <c r="CP268" s="295"/>
      <c r="CQ268" s="295"/>
      <c r="CR268" s="296"/>
      <c r="CS268" s="297"/>
      <c r="CT268" s="297"/>
      <c r="CU268" s="297"/>
      <c r="CV268" s="297"/>
      <c r="CW268" s="297"/>
      <c r="CX268" s="297"/>
      <c r="CY268" s="297"/>
      <c r="CZ268" s="297"/>
      <c r="DA268" s="297"/>
      <c r="DB268" s="295" t="s">
        <v>1780</v>
      </c>
      <c r="DC268" s="295">
        <v>1</v>
      </c>
      <c r="DD268" s="295"/>
      <c r="DE268" s="295"/>
    </row>
    <row r="269" spans="1:109" ht="21" customHeight="1">
      <c r="A269" s="268">
        <v>267</v>
      </c>
      <c r="B269" s="338" t="s">
        <v>506</v>
      </c>
      <c r="C269" s="301" t="s">
        <v>803</v>
      </c>
      <c r="D269" s="302" t="s">
        <v>42</v>
      </c>
      <c r="E269" s="303" t="s">
        <v>79</v>
      </c>
      <c r="F269" s="304">
        <f>9-LEN(E269)-LEN(SUBSTITUTE(E269,"★",""))</f>
        <v>3</v>
      </c>
      <c r="G269" s="305" t="s">
        <v>76</v>
      </c>
      <c r="H269" s="330">
        <v>85</v>
      </c>
      <c r="I269" s="320">
        <v>25</v>
      </c>
      <c r="J269" s="320">
        <v>29</v>
      </c>
      <c r="K269" s="320">
        <v>38</v>
      </c>
      <c r="L269" s="320">
        <v>54</v>
      </c>
      <c r="M269" s="320">
        <v>69</v>
      </c>
      <c r="N269" s="307">
        <f t="shared" si="1057"/>
        <v>300</v>
      </c>
      <c r="O269" s="339">
        <v>4685</v>
      </c>
      <c r="P269" s="340">
        <v>368.1</v>
      </c>
      <c r="Q269" s="341">
        <v>82.1</v>
      </c>
      <c r="R269" s="341">
        <v>92.35</v>
      </c>
      <c r="S269" s="341">
        <v>81.180000000000007</v>
      </c>
      <c r="T269" s="341">
        <v>9.57</v>
      </c>
      <c r="U269" s="311">
        <v>23000</v>
      </c>
      <c r="V269" s="312">
        <f>VLOOKUP($U269,计算辅助页面!$Z$5:$AM$26,COLUMN()-20,0)</f>
        <v>37500</v>
      </c>
      <c r="W269" s="312">
        <f>VLOOKUP($U269,计算辅助页面!$Z$5:$AM$26,COLUMN()-20,0)</f>
        <v>60000</v>
      </c>
      <c r="X269" s="307">
        <f>VLOOKUP($U269,计算辅助页面!$Z$5:$AM$26,COLUMN()-20,0)</f>
        <v>90000</v>
      </c>
      <c r="Y269" s="307">
        <f>VLOOKUP($U269,计算辅助页面!$Z$5:$AM$26,COLUMN()-20,0)</f>
        <v>130000</v>
      </c>
      <c r="Z269" s="313">
        <f>VLOOKUP($U269,计算辅助页面!$Z$5:$AM$26,COLUMN()-20,0)</f>
        <v>182000</v>
      </c>
      <c r="AA269" s="307">
        <f>VLOOKUP($U269,计算辅助页面!$Z$5:$AM$26,COLUMN()-20,0)</f>
        <v>255000</v>
      </c>
      <c r="AB269" s="307">
        <f>VLOOKUP($U269,计算辅助页面!$Z$5:$AM$26,COLUMN()-20,0)</f>
        <v>356500</v>
      </c>
      <c r="AC269" s="307">
        <f>VLOOKUP($U269,计算辅助页面!$Z$5:$AM$26,COLUMN()-20,0)</f>
        <v>499500</v>
      </c>
      <c r="AD269" s="307">
        <f>VLOOKUP($U269,计算辅助页面!$Z$5:$AM$26,COLUMN()-20,0)</f>
        <v>699000</v>
      </c>
      <c r="AE269" s="307">
        <f>VLOOKUP($U269,计算辅助页面!$Z$5:$AM$26,COLUMN()-20,0)</f>
        <v>979000</v>
      </c>
      <c r="AF269" s="307">
        <f>VLOOKUP($U269,计算辅助页面!$Z$5:$AM$26,COLUMN()-20,0)</f>
        <v>1370000</v>
      </c>
      <c r="AG269" s="307">
        <f>VLOOKUP($U269,计算辅助页面!$Z$5:$AM$26,COLUMN()-20,0)</f>
        <v>2250000</v>
      </c>
      <c r="AH269" s="304">
        <f>VLOOKUP($U269,计算辅助页面!$Z$5:$AM$26,COLUMN()-20,0)</f>
        <v>27726000</v>
      </c>
      <c r="AI269" s="314">
        <v>90000</v>
      </c>
      <c r="AJ269" s="315">
        <f>VLOOKUP(D269&amp;E269,计算辅助页面!$V$5:$Y$18,2,0)</f>
        <v>7</v>
      </c>
      <c r="AK269" s="316">
        <f t="shared" si="928"/>
        <v>180000</v>
      </c>
      <c r="AL269" s="316">
        <f>VLOOKUP(D269&amp;E269,计算辅助页面!$V$5:$Y$18,3,0)</f>
        <v>5</v>
      </c>
      <c r="AM269" s="317">
        <f t="shared" si="929"/>
        <v>540000</v>
      </c>
      <c r="AN269" s="317">
        <f>VLOOKUP(D269&amp;E269,计算辅助页面!$V$5:$Y$18,4,0)</f>
        <v>4</v>
      </c>
      <c r="AO269" s="304">
        <f t="shared" si="930"/>
        <v>14760000</v>
      </c>
      <c r="AP269" s="318">
        <f t="shared" si="1063"/>
        <v>42486000</v>
      </c>
      <c r="AQ269" s="288" t="s">
        <v>565</v>
      </c>
      <c r="AR269" s="289" t="str">
        <f t="shared" si="956"/>
        <v>Sian FKP 37</v>
      </c>
      <c r="AS269" s="290" t="s">
        <v>920</v>
      </c>
      <c r="AT269" s="291" t="s">
        <v>663</v>
      </c>
      <c r="AU269" s="427" t="s">
        <v>703</v>
      </c>
      <c r="AV269" s="292">
        <v>60</v>
      </c>
      <c r="AW269" s="292">
        <v>383</v>
      </c>
      <c r="AX269" s="292">
        <v>393</v>
      </c>
      <c r="AY269" s="292">
        <v>523</v>
      </c>
      <c r="AZ269" s="292" t="s">
        <v>1101</v>
      </c>
      <c r="BA269" s="477">
        <v>128</v>
      </c>
      <c r="BB269" s="476">
        <v>1.9</v>
      </c>
      <c r="BC269" s="472">
        <v>0.8</v>
      </c>
      <c r="BD269" s="472">
        <v>2.63</v>
      </c>
      <c r="BE269" s="472">
        <v>1.33</v>
      </c>
      <c r="BF269" s="474">
        <f>BA269+O269</f>
        <v>4813</v>
      </c>
      <c r="BG269" s="476">
        <f t="shared" si="1108"/>
        <v>370</v>
      </c>
      <c r="BH269" s="480">
        <f t="shared" si="1109"/>
        <v>82.899999999999991</v>
      </c>
      <c r="BI269" s="480">
        <f t="shared" si="1110"/>
        <v>94.97999999999999</v>
      </c>
      <c r="BJ269" s="480">
        <f t="shared" si="1111"/>
        <v>82.51</v>
      </c>
      <c r="BK269" s="473">
        <f t="shared" si="1021"/>
        <v>1.8999999999999773</v>
      </c>
      <c r="BL269" s="473">
        <f t="shared" si="1022"/>
        <v>0.79999999999999716</v>
      </c>
      <c r="BM269" s="473">
        <f t="shared" si="1023"/>
        <v>2.6299999999999955</v>
      </c>
      <c r="BN269" s="473">
        <f t="shared" si="1024"/>
        <v>1.3299999999999983</v>
      </c>
      <c r="BO269" s="483">
        <v>14</v>
      </c>
      <c r="BP269" s="293"/>
      <c r="BQ269" s="293"/>
      <c r="BR269" s="293"/>
      <c r="BS269" s="293"/>
      <c r="BT269" s="293"/>
      <c r="BU269" s="293"/>
      <c r="BV269" s="293"/>
      <c r="BW269" s="293"/>
      <c r="BX269" s="293"/>
      <c r="BY269" s="293"/>
      <c r="BZ269" s="293">
        <v>1</v>
      </c>
      <c r="CA269" s="293"/>
      <c r="CB269" s="293"/>
      <c r="CC269" s="293"/>
      <c r="CD269" s="293">
        <v>1</v>
      </c>
      <c r="CE269" s="293"/>
      <c r="CF269" s="293"/>
      <c r="CG269" s="293"/>
      <c r="CH269" s="293"/>
      <c r="CI269" s="293"/>
      <c r="CJ269" s="294" t="s">
        <v>1524</v>
      </c>
      <c r="CK269" s="294"/>
      <c r="CL269" s="294"/>
      <c r="CM269" s="294"/>
      <c r="CN269" s="294"/>
      <c r="CO269" s="295"/>
      <c r="CP269" s="295"/>
      <c r="CQ269" s="295"/>
      <c r="CR269" s="296">
        <v>350</v>
      </c>
      <c r="CS269" s="297">
        <v>74.8</v>
      </c>
      <c r="CT269" s="297">
        <v>68.27</v>
      </c>
      <c r="CU269" s="297">
        <v>69.040000000000006</v>
      </c>
      <c r="CV269" s="297">
        <f>P269-CR269</f>
        <v>18.100000000000023</v>
      </c>
      <c r="CW269" s="297">
        <f>Q269-CS269</f>
        <v>7.2999999999999972</v>
      </c>
      <c r="CX269" s="297">
        <f>R269-CT269</f>
        <v>24.08</v>
      </c>
      <c r="CY269" s="297">
        <f>S269-CU269</f>
        <v>12.14</v>
      </c>
      <c r="CZ269" s="297">
        <f>SUM(CV269:CY269)</f>
        <v>61.620000000000019</v>
      </c>
      <c r="DA269" s="297">
        <f>0.32*(P269-CR269)+1.75*(Q269-CS269)+1.13*(R269-CT269)+1.28*(S269-CU269)</f>
        <v>61.316600000000001</v>
      </c>
      <c r="DB269" s="295"/>
      <c r="DC269" s="295"/>
      <c r="DD269" s="295"/>
      <c r="DE269" s="295"/>
    </row>
    <row r="270" spans="1:109" ht="21" customHeight="1" thickBot="1">
      <c r="A270" s="299">
        <v>268</v>
      </c>
      <c r="B270" s="338" t="s">
        <v>1196</v>
      </c>
      <c r="C270" s="301" t="s">
        <v>1197</v>
      </c>
      <c r="D270" s="302" t="s">
        <v>42</v>
      </c>
      <c r="E270" s="303" t="s">
        <v>79</v>
      </c>
      <c r="F270" s="304">
        <f>9-LEN(E270)-LEN(SUBSTITUTE(E270,"★",""))</f>
        <v>3</v>
      </c>
      <c r="G270" s="305" t="s">
        <v>865</v>
      </c>
      <c r="H270" s="330">
        <v>85</v>
      </c>
      <c r="I270" s="320">
        <v>25</v>
      </c>
      <c r="J270" s="320">
        <v>29</v>
      </c>
      <c r="K270" s="320">
        <v>38</v>
      </c>
      <c r="L270" s="320">
        <v>54</v>
      </c>
      <c r="M270" s="320">
        <v>69</v>
      </c>
      <c r="N270" s="333">
        <f t="shared" si="1057"/>
        <v>300</v>
      </c>
      <c r="O270" s="339">
        <v>4702</v>
      </c>
      <c r="P270" s="340">
        <v>441</v>
      </c>
      <c r="Q270" s="341">
        <v>81.56</v>
      </c>
      <c r="R270" s="341">
        <v>47.91</v>
      </c>
      <c r="S270" s="341">
        <v>60.58</v>
      </c>
      <c r="T270" s="341"/>
      <c r="U270" s="311">
        <v>23000</v>
      </c>
      <c r="V270" s="312">
        <f>VLOOKUP($U270,计算辅助页面!$Z$5:$AM$26,COLUMN()-20,0)</f>
        <v>37500</v>
      </c>
      <c r="W270" s="312">
        <f>VLOOKUP($U270,计算辅助页面!$Z$5:$AM$26,COLUMN()-20,0)</f>
        <v>60000</v>
      </c>
      <c r="X270" s="307">
        <f>VLOOKUP($U270,计算辅助页面!$Z$5:$AM$26,COLUMN()-20,0)</f>
        <v>90000</v>
      </c>
      <c r="Y270" s="307">
        <f>VLOOKUP($U270,计算辅助页面!$Z$5:$AM$26,COLUMN()-20,0)</f>
        <v>130000</v>
      </c>
      <c r="Z270" s="313">
        <f>VLOOKUP($U270,计算辅助页面!$Z$5:$AM$26,COLUMN()-20,0)</f>
        <v>182000</v>
      </c>
      <c r="AA270" s="307">
        <f>VLOOKUP($U270,计算辅助页面!$Z$5:$AM$26,COLUMN()-20,0)</f>
        <v>255000</v>
      </c>
      <c r="AB270" s="307">
        <f>VLOOKUP($U270,计算辅助页面!$Z$5:$AM$26,COLUMN()-20,0)</f>
        <v>356500</v>
      </c>
      <c r="AC270" s="307">
        <f>VLOOKUP($U270,计算辅助页面!$Z$5:$AM$26,COLUMN()-20,0)</f>
        <v>499500</v>
      </c>
      <c r="AD270" s="307">
        <f>VLOOKUP($U270,计算辅助页面!$Z$5:$AM$26,COLUMN()-20,0)</f>
        <v>699000</v>
      </c>
      <c r="AE270" s="307">
        <f>VLOOKUP($U270,计算辅助页面!$Z$5:$AM$26,COLUMN()-20,0)</f>
        <v>979000</v>
      </c>
      <c r="AF270" s="307">
        <f>VLOOKUP($U270,计算辅助页面!$Z$5:$AM$26,COLUMN()-20,0)</f>
        <v>1370000</v>
      </c>
      <c r="AG270" s="307">
        <f>VLOOKUP($U270,计算辅助页面!$Z$5:$AM$26,COLUMN()-20,0)</f>
        <v>2250000</v>
      </c>
      <c r="AH270" s="304">
        <f>VLOOKUP($U270,计算辅助页面!$Z$5:$AM$26,COLUMN()-20,0)</f>
        <v>27726000</v>
      </c>
      <c r="AI270" s="314">
        <v>90000</v>
      </c>
      <c r="AJ270" s="315">
        <f>VLOOKUP(D270&amp;E270,计算辅助页面!$V$5:$Y$18,2,0)</f>
        <v>7</v>
      </c>
      <c r="AK270" s="316">
        <f t="shared" si="928"/>
        <v>180000</v>
      </c>
      <c r="AL270" s="316">
        <f>VLOOKUP(D270&amp;E270,计算辅助页面!$V$5:$Y$18,3,0)</f>
        <v>5</v>
      </c>
      <c r="AM270" s="317">
        <f t="shared" si="929"/>
        <v>540000</v>
      </c>
      <c r="AN270" s="317">
        <f>VLOOKUP(D270&amp;E270,计算辅助页面!$V$5:$Y$18,4,0)</f>
        <v>4</v>
      </c>
      <c r="AO270" s="304">
        <f t="shared" si="930"/>
        <v>14760000</v>
      </c>
      <c r="AP270" s="318">
        <f t="shared" si="1063"/>
        <v>42486000</v>
      </c>
      <c r="AQ270" s="288" t="s">
        <v>1198</v>
      </c>
      <c r="AR270" s="289" t="str">
        <f t="shared" si="956"/>
        <v>Drakuma</v>
      </c>
      <c r="AS270" s="290" t="s">
        <v>1186</v>
      </c>
      <c r="AT270" s="291" t="s">
        <v>1199</v>
      </c>
      <c r="AU270" s="427" t="s">
        <v>703</v>
      </c>
      <c r="AW270" s="292">
        <v>464</v>
      </c>
      <c r="AY270" s="292">
        <v>578</v>
      </c>
      <c r="AZ270" s="292" t="s">
        <v>1101</v>
      </c>
      <c r="BA270" s="481">
        <v>128</v>
      </c>
      <c r="BB270" s="476">
        <v>2.4</v>
      </c>
      <c r="BC270" s="472">
        <v>0.44</v>
      </c>
      <c r="BD270" s="472">
        <v>1.01</v>
      </c>
      <c r="BE270" s="472">
        <v>1.56</v>
      </c>
      <c r="BF270" s="474">
        <f>BA270+O270</f>
        <v>4830</v>
      </c>
      <c r="BG270" s="476">
        <f t="shared" ref="BG270" si="1112">BB270+P270</f>
        <v>443.4</v>
      </c>
      <c r="BH270" s="480">
        <f t="shared" ref="BH270" si="1113">BC270+Q270</f>
        <v>82</v>
      </c>
      <c r="BI270" s="480">
        <f t="shared" ref="BI270" si="1114">BD270+R270</f>
        <v>48.919999999999995</v>
      </c>
      <c r="BJ270" s="480">
        <f t="shared" ref="BJ270" si="1115">BE270+S270</f>
        <v>62.14</v>
      </c>
      <c r="BK270" s="473">
        <f t="shared" si="1021"/>
        <v>2.3999999999999773</v>
      </c>
      <c r="BL270" s="473">
        <f t="shared" si="1022"/>
        <v>0.43999999999999773</v>
      </c>
      <c r="BM270" s="473">
        <f t="shared" si="1023"/>
        <v>1.009999999999998</v>
      </c>
      <c r="BN270" s="473">
        <f t="shared" si="1024"/>
        <v>1.5600000000000023</v>
      </c>
      <c r="BO270" s="483">
        <v>1</v>
      </c>
      <c r="BP270" s="293"/>
      <c r="BQ270" s="293"/>
      <c r="BR270" s="293"/>
      <c r="BS270" s="293"/>
      <c r="BT270" s="293"/>
      <c r="BU270" s="293"/>
      <c r="BV270" s="293"/>
      <c r="BW270" s="293"/>
      <c r="BX270" s="293"/>
      <c r="BY270" s="293"/>
      <c r="BZ270" s="293">
        <v>1</v>
      </c>
      <c r="CA270" s="293"/>
      <c r="CB270" s="293"/>
      <c r="CC270" s="293"/>
      <c r="CD270" s="293"/>
      <c r="CE270" s="293"/>
      <c r="CF270" s="293"/>
      <c r="CG270" s="293"/>
      <c r="CH270" s="293"/>
      <c r="CI270" s="293"/>
      <c r="CJ270" s="294" t="s">
        <v>1599</v>
      </c>
      <c r="CK270" s="294"/>
      <c r="CL270" s="294"/>
      <c r="CM270" s="294"/>
      <c r="CN270" s="294"/>
      <c r="CO270" s="295"/>
      <c r="CP270" s="295"/>
      <c r="CQ270" s="295"/>
      <c r="CR270" s="296"/>
      <c r="CS270" s="297"/>
      <c r="CT270" s="297"/>
      <c r="CU270" s="297"/>
      <c r="CV270" s="297"/>
      <c r="CW270" s="297"/>
      <c r="CX270" s="297"/>
      <c r="CY270" s="297"/>
      <c r="CZ270" s="297"/>
      <c r="DA270" s="297"/>
      <c r="DB270" s="295"/>
      <c r="DC270" s="295"/>
      <c r="DD270" s="295"/>
      <c r="DE270" s="295"/>
    </row>
    <row r="271" spans="1:109" ht="21" customHeight="1">
      <c r="A271" s="268">
        <v>269</v>
      </c>
      <c r="B271" s="338" t="s">
        <v>717</v>
      </c>
      <c r="C271" s="301" t="s">
        <v>835</v>
      </c>
      <c r="D271" s="302" t="s">
        <v>42</v>
      </c>
      <c r="E271" s="303" t="s">
        <v>79</v>
      </c>
      <c r="F271" s="304">
        <f>9-LEN(E271)-LEN(SUBSTITUTE(E271,"★",""))</f>
        <v>3</v>
      </c>
      <c r="G271" s="305" t="s">
        <v>726</v>
      </c>
      <c r="H271" s="330">
        <v>85</v>
      </c>
      <c r="I271" s="320">
        <v>25</v>
      </c>
      <c r="J271" s="320">
        <v>29</v>
      </c>
      <c r="K271" s="320">
        <v>38</v>
      </c>
      <c r="L271" s="320">
        <v>54</v>
      </c>
      <c r="M271" s="320">
        <v>69</v>
      </c>
      <c r="N271" s="333">
        <f t="shared" si="1057"/>
        <v>300</v>
      </c>
      <c r="O271" s="339">
        <v>4722</v>
      </c>
      <c r="P271" s="340">
        <v>412.6</v>
      </c>
      <c r="Q271" s="341">
        <v>83.05</v>
      </c>
      <c r="R271" s="341">
        <v>54.88</v>
      </c>
      <c r="S271" s="341">
        <v>76.62</v>
      </c>
      <c r="T271" s="341">
        <v>7</v>
      </c>
      <c r="U271" s="311">
        <v>23000</v>
      </c>
      <c r="V271" s="312">
        <f>VLOOKUP($U271,计算辅助页面!$Z$5:$AM$26,COLUMN()-20,0)</f>
        <v>37500</v>
      </c>
      <c r="W271" s="312">
        <f>VLOOKUP($U271,计算辅助页面!$Z$5:$AM$26,COLUMN()-20,0)</f>
        <v>60000</v>
      </c>
      <c r="X271" s="307">
        <f>VLOOKUP($U271,计算辅助页面!$Z$5:$AM$26,COLUMN()-20,0)</f>
        <v>90000</v>
      </c>
      <c r="Y271" s="307">
        <f>VLOOKUP($U271,计算辅助页面!$Z$5:$AM$26,COLUMN()-20,0)</f>
        <v>130000</v>
      </c>
      <c r="Z271" s="313">
        <f>VLOOKUP($U271,计算辅助页面!$Z$5:$AM$26,COLUMN()-20,0)</f>
        <v>182000</v>
      </c>
      <c r="AA271" s="307">
        <f>VLOOKUP($U271,计算辅助页面!$Z$5:$AM$26,COLUMN()-20,0)</f>
        <v>255000</v>
      </c>
      <c r="AB271" s="307">
        <f>VLOOKUP($U271,计算辅助页面!$Z$5:$AM$26,COLUMN()-20,0)</f>
        <v>356500</v>
      </c>
      <c r="AC271" s="307">
        <f>VLOOKUP($U271,计算辅助页面!$Z$5:$AM$26,COLUMN()-20,0)</f>
        <v>499500</v>
      </c>
      <c r="AD271" s="307">
        <f>VLOOKUP($U271,计算辅助页面!$Z$5:$AM$26,COLUMN()-20,0)</f>
        <v>699000</v>
      </c>
      <c r="AE271" s="307">
        <f>VLOOKUP($U271,计算辅助页面!$Z$5:$AM$26,COLUMN()-20,0)</f>
        <v>979000</v>
      </c>
      <c r="AF271" s="307">
        <f>VLOOKUP($U271,计算辅助页面!$Z$5:$AM$26,COLUMN()-20,0)</f>
        <v>1370000</v>
      </c>
      <c r="AG271" s="307">
        <f>VLOOKUP($U271,计算辅助页面!$Z$5:$AM$26,COLUMN()-20,0)</f>
        <v>2250000</v>
      </c>
      <c r="AH271" s="304">
        <f>VLOOKUP($U271,计算辅助页面!$Z$5:$AM$26,COLUMN()-20,0)</f>
        <v>27726000</v>
      </c>
      <c r="AI271" s="314">
        <v>90000</v>
      </c>
      <c r="AJ271" s="315">
        <f>VLOOKUP(D271&amp;E271,计算辅助页面!$V$5:$Y$18,2,0)</f>
        <v>7</v>
      </c>
      <c r="AK271" s="316">
        <f t="shared" ref="AK271:AK308" si="1116">IF(AI271,2*AI271,"")</f>
        <v>180000</v>
      </c>
      <c r="AL271" s="316">
        <f>VLOOKUP(D271&amp;E271,计算辅助页面!$V$5:$Y$18,3,0)</f>
        <v>5</v>
      </c>
      <c r="AM271" s="317">
        <f t="shared" ref="AM271:AM308" si="1117">IF(AN271="×",AN271,IF(AI271,6*AI271,""))</f>
        <v>540000</v>
      </c>
      <c r="AN271" s="317">
        <f>VLOOKUP(D271&amp;E271,计算辅助页面!$V$5:$Y$18,4,0)</f>
        <v>4</v>
      </c>
      <c r="AO271" s="304">
        <f t="shared" ref="AO271:AO308" si="1118">IF(AI271,IF(AN271="×",4*(AI271*AJ271+AK271*AL271),4*(AI271*AJ271+AK271*AL271+AM271*AN271)),"")</f>
        <v>14760000</v>
      </c>
      <c r="AP271" s="318">
        <f t="shared" si="1063"/>
        <v>42486000</v>
      </c>
      <c r="AQ271" s="288" t="s">
        <v>994</v>
      </c>
      <c r="AR271" s="289" t="str">
        <f t="shared" ref="AR271:AR307" si="1119">TRIM(RIGHT(B271,LEN(B271)-LEN(AQ271)-1))</f>
        <v>Automobili Inferno</v>
      </c>
      <c r="AS271" s="290" t="s">
        <v>724</v>
      </c>
      <c r="AT271" s="291" t="s">
        <v>844</v>
      </c>
      <c r="AU271" s="427" t="s">
        <v>703</v>
      </c>
      <c r="AW271" s="292">
        <v>432</v>
      </c>
      <c r="AY271" s="292">
        <v>563</v>
      </c>
      <c r="AZ271" s="292" t="s">
        <v>1101</v>
      </c>
      <c r="BK271" s="473" t="str">
        <f t="shared" si="1021"/>
        <v/>
      </c>
      <c r="BL271" s="473" t="str">
        <f t="shared" si="1022"/>
        <v/>
      </c>
      <c r="BM271" s="473" t="str">
        <f t="shared" si="1023"/>
        <v/>
      </c>
      <c r="BN271" s="473" t="str">
        <f t="shared" si="1024"/>
        <v/>
      </c>
      <c r="BP271" s="293"/>
      <c r="BQ271" s="293"/>
      <c r="BR271" s="293"/>
      <c r="BS271" s="293"/>
      <c r="BT271" s="293"/>
      <c r="BU271" s="293"/>
      <c r="BV271" s="293"/>
      <c r="BW271" s="293"/>
      <c r="BX271" s="293"/>
      <c r="BY271" s="293"/>
      <c r="BZ271" s="293">
        <v>1</v>
      </c>
      <c r="CA271" s="293"/>
      <c r="CB271" s="293"/>
      <c r="CC271" s="293"/>
      <c r="CD271" s="293">
        <v>1</v>
      </c>
      <c r="CE271" s="293"/>
      <c r="CF271" s="293"/>
      <c r="CG271" s="293"/>
      <c r="CH271" s="293"/>
      <c r="CI271" s="293"/>
      <c r="CJ271" s="294" t="s">
        <v>1525</v>
      </c>
      <c r="CK271" s="294"/>
      <c r="CL271" s="294"/>
      <c r="CM271" s="294"/>
      <c r="CN271" s="294"/>
      <c r="CO271" s="295"/>
      <c r="CP271" s="295"/>
      <c r="CQ271" s="295">
        <v>1</v>
      </c>
      <c r="CR271" s="296">
        <v>395</v>
      </c>
      <c r="CS271" s="297">
        <v>75.7</v>
      </c>
      <c r="CT271" s="297">
        <v>47.45</v>
      </c>
      <c r="CU271" s="297">
        <v>62.07</v>
      </c>
      <c r="CV271" s="297">
        <f>P271-CR271</f>
        <v>17.600000000000023</v>
      </c>
      <c r="CW271" s="297">
        <f>Q271-CS271</f>
        <v>7.3499999999999943</v>
      </c>
      <c r="CX271" s="297">
        <f>R271-CT271</f>
        <v>7.43</v>
      </c>
      <c r="CY271" s="297">
        <f>S271-CU271</f>
        <v>14.550000000000004</v>
      </c>
      <c r="CZ271" s="297">
        <f>SUM(CV271:CY271)</f>
        <v>46.930000000000021</v>
      </c>
      <c r="DA271" s="297">
        <f>0.32*(P271-CR271)+1.75*(Q271-CS271)+1.13*(R271-CT271)+1.28*(S271-CU271)</f>
        <v>45.514400000000009</v>
      </c>
      <c r="DB271" s="295"/>
      <c r="DC271" s="295"/>
      <c r="DD271" s="295"/>
      <c r="DE271" s="295"/>
    </row>
    <row r="272" spans="1:109" ht="21" customHeight="1" thickBot="1">
      <c r="A272" s="299">
        <v>270</v>
      </c>
      <c r="B272" s="338" t="s">
        <v>1526</v>
      </c>
      <c r="C272" s="301" t="s">
        <v>1251</v>
      </c>
      <c r="D272" s="302" t="s">
        <v>42</v>
      </c>
      <c r="E272" s="303" t="s">
        <v>79</v>
      </c>
      <c r="F272" s="327"/>
      <c r="G272" s="328"/>
      <c r="H272" s="330" t="s">
        <v>407</v>
      </c>
      <c r="I272" s="306">
        <v>40</v>
      </c>
      <c r="J272" s="306">
        <v>45</v>
      </c>
      <c r="K272" s="306">
        <v>60</v>
      </c>
      <c r="L272" s="306">
        <v>70</v>
      </c>
      <c r="M272" s="306">
        <v>85</v>
      </c>
      <c r="N272" s="307">
        <f t="shared" si="1057"/>
        <v>300</v>
      </c>
      <c r="O272" s="339">
        <v>4741</v>
      </c>
      <c r="P272" s="340">
        <v>405.3</v>
      </c>
      <c r="Q272" s="341">
        <v>82.28</v>
      </c>
      <c r="R272" s="341">
        <v>62.3</v>
      </c>
      <c r="S272" s="341">
        <v>75.81</v>
      </c>
      <c r="T272" s="341"/>
      <c r="U272" s="311">
        <v>23000</v>
      </c>
      <c r="V272" s="312">
        <f>VLOOKUP($U272,计算辅助页面!$Z$5:$AM$26,COLUMN()-20,0)</f>
        <v>37500</v>
      </c>
      <c r="W272" s="312">
        <f>VLOOKUP($U272,计算辅助页面!$Z$5:$AM$26,COLUMN()-20,0)</f>
        <v>60000</v>
      </c>
      <c r="X272" s="307">
        <f>VLOOKUP($U272,计算辅助页面!$Z$5:$AM$26,COLUMN()-20,0)</f>
        <v>90000</v>
      </c>
      <c r="Y272" s="307">
        <f>VLOOKUP($U272,计算辅助页面!$Z$5:$AM$26,COLUMN()-20,0)</f>
        <v>130000</v>
      </c>
      <c r="Z272" s="313">
        <f>VLOOKUP($U272,计算辅助页面!$Z$5:$AM$26,COLUMN()-20,0)</f>
        <v>182000</v>
      </c>
      <c r="AA272" s="307">
        <f>VLOOKUP($U272,计算辅助页面!$Z$5:$AM$26,COLUMN()-20,0)</f>
        <v>255000</v>
      </c>
      <c r="AB272" s="307">
        <f>VLOOKUP($U272,计算辅助页面!$Z$5:$AM$26,COLUMN()-20,0)</f>
        <v>356500</v>
      </c>
      <c r="AC272" s="307">
        <f>VLOOKUP($U272,计算辅助页面!$Z$5:$AM$26,COLUMN()-20,0)</f>
        <v>499500</v>
      </c>
      <c r="AD272" s="307">
        <f>VLOOKUP($U272,计算辅助页面!$Z$5:$AM$26,COLUMN()-20,0)</f>
        <v>699000</v>
      </c>
      <c r="AE272" s="307">
        <f>VLOOKUP($U272,计算辅助页面!$Z$5:$AM$26,COLUMN()-20,0)</f>
        <v>979000</v>
      </c>
      <c r="AF272" s="307">
        <f>VLOOKUP($U272,计算辅助页面!$Z$5:$AM$26,COLUMN()-20,0)</f>
        <v>1370000</v>
      </c>
      <c r="AG272" s="307">
        <f>VLOOKUP($U272,计算辅助页面!$Z$5:$AM$26,COLUMN()-20,0)</f>
        <v>2250000</v>
      </c>
      <c r="AH272" s="304">
        <f>VLOOKUP($U272,计算辅助页面!$Z$5:$AM$26,COLUMN()-20,0)</f>
        <v>27726000</v>
      </c>
      <c r="AI272" s="314">
        <v>90000</v>
      </c>
      <c r="AJ272" s="315">
        <f>VLOOKUP(D272&amp;E272,计算辅助页面!$V$5:$Y$18,2,0)</f>
        <v>7</v>
      </c>
      <c r="AK272" s="316">
        <f t="shared" si="1116"/>
        <v>180000</v>
      </c>
      <c r="AL272" s="316">
        <f>VLOOKUP(D272&amp;E272,计算辅助页面!$V$5:$Y$18,3,0)</f>
        <v>5</v>
      </c>
      <c r="AM272" s="317">
        <f t="shared" si="1117"/>
        <v>540000</v>
      </c>
      <c r="AN272" s="317">
        <f>VLOOKUP(D272&amp;E272,计算辅助页面!$V$5:$Y$18,4,0)</f>
        <v>4</v>
      </c>
      <c r="AO272" s="304">
        <f t="shared" si="1118"/>
        <v>14760000</v>
      </c>
      <c r="AP272" s="318">
        <f t="shared" si="1063"/>
        <v>42486000</v>
      </c>
      <c r="AQ272" s="288" t="s">
        <v>1252</v>
      </c>
      <c r="AR272" s="289" t="str">
        <f t="shared" si="1119"/>
        <v>Super Sport🔑</v>
      </c>
      <c r="AS272" s="290" t="s">
        <v>1240</v>
      </c>
      <c r="AT272" s="291" t="s">
        <v>1253</v>
      </c>
      <c r="AU272" s="427" t="s">
        <v>703</v>
      </c>
      <c r="AW272" s="292">
        <v>422</v>
      </c>
      <c r="AY272" s="292">
        <v>559</v>
      </c>
      <c r="AZ272" s="292" t="s">
        <v>1101</v>
      </c>
      <c r="BA272" s="477">
        <v>129</v>
      </c>
      <c r="BB272" s="476">
        <v>1.8</v>
      </c>
      <c r="BC272" s="472">
        <v>0.62</v>
      </c>
      <c r="BD272" s="472">
        <v>1.18</v>
      </c>
      <c r="BE272" s="472">
        <v>1.35</v>
      </c>
      <c r="BF272" s="474">
        <f>BA272+O272</f>
        <v>4870</v>
      </c>
      <c r="BG272" s="476">
        <f t="shared" ref="BG272" si="1120">BB272+P272</f>
        <v>407.1</v>
      </c>
      <c r="BH272" s="480">
        <f t="shared" ref="BH272" si="1121">BC272+Q272</f>
        <v>82.9</v>
      </c>
      <c r="BI272" s="480">
        <f t="shared" ref="BI272" si="1122">BD272+R272</f>
        <v>63.48</v>
      </c>
      <c r="BJ272" s="480">
        <f t="shared" ref="BJ272" si="1123">BE272+S272</f>
        <v>77.16</v>
      </c>
      <c r="BK272" s="473">
        <f t="shared" si="1021"/>
        <v>1.8000000000000114</v>
      </c>
      <c r="BL272" s="473">
        <f t="shared" si="1022"/>
        <v>0.62000000000000455</v>
      </c>
      <c r="BM272" s="473">
        <f t="shared" si="1023"/>
        <v>1.1799999999999997</v>
      </c>
      <c r="BN272" s="473">
        <f t="shared" si="1024"/>
        <v>1.3499999999999943</v>
      </c>
      <c r="BO272" s="483">
        <v>11</v>
      </c>
      <c r="BP272" s="293"/>
      <c r="BQ272" s="293"/>
      <c r="BR272" s="293"/>
      <c r="BS272" s="293"/>
      <c r="BT272" s="293"/>
      <c r="BU272" s="293"/>
      <c r="BV272" s="293"/>
      <c r="BW272" s="293"/>
      <c r="BX272" s="293"/>
      <c r="BY272" s="293"/>
      <c r="BZ272" s="293">
        <v>1</v>
      </c>
      <c r="CA272" s="293"/>
      <c r="CB272" s="293"/>
      <c r="CC272" s="293">
        <v>1</v>
      </c>
      <c r="CD272" s="293"/>
      <c r="CE272" s="293"/>
      <c r="CF272" s="293"/>
      <c r="CG272" s="293"/>
      <c r="CH272" s="293"/>
      <c r="CI272" s="293"/>
      <c r="CJ272" s="294"/>
      <c r="CK272" s="294"/>
      <c r="CL272" s="294"/>
      <c r="CM272" s="294"/>
      <c r="CN272" s="294"/>
      <c r="CO272" s="295"/>
      <c r="CP272" s="295"/>
      <c r="CQ272" s="295"/>
      <c r="CR272" s="296"/>
      <c r="CS272" s="297"/>
      <c r="CT272" s="297"/>
      <c r="CU272" s="297"/>
      <c r="CV272" s="297"/>
      <c r="CW272" s="297"/>
      <c r="CX272" s="297"/>
      <c r="CY272" s="297"/>
      <c r="CZ272" s="297"/>
      <c r="DA272" s="297"/>
      <c r="DB272" s="295" t="s">
        <v>1780</v>
      </c>
      <c r="DC272" s="295">
        <v>1</v>
      </c>
      <c r="DD272" s="295"/>
      <c r="DE272" s="295"/>
    </row>
    <row r="273" spans="1:109" ht="21" customHeight="1">
      <c r="A273" s="268">
        <v>271</v>
      </c>
      <c r="B273" s="338" t="s">
        <v>399</v>
      </c>
      <c r="C273" s="301" t="s">
        <v>1721</v>
      </c>
      <c r="D273" s="302" t="s">
        <v>42</v>
      </c>
      <c r="E273" s="303" t="s">
        <v>79</v>
      </c>
      <c r="F273" s="304">
        <f t="shared" ref="F273:F279" si="1124">9-LEN(E273)-LEN(SUBSTITUTE(E273,"★",""))</f>
        <v>3</v>
      </c>
      <c r="G273" s="305" t="s">
        <v>76</v>
      </c>
      <c r="H273" s="330">
        <v>60</v>
      </c>
      <c r="I273" s="306">
        <v>13</v>
      </c>
      <c r="J273" s="306">
        <v>16</v>
      </c>
      <c r="K273" s="306">
        <v>25</v>
      </c>
      <c r="L273" s="306">
        <v>38</v>
      </c>
      <c r="M273" s="306">
        <v>48</v>
      </c>
      <c r="N273" s="307">
        <f t="shared" si="1057"/>
        <v>200</v>
      </c>
      <c r="O273" s="339">
        <v>4755</v>
      </c>
      <c r="P273" s="340">
        <v>443.4</v>
      </c>
      <c r="Q273" s="341">
        <v>84.4</v>
      </c>
      <c r="R273" s="341">
        <v>45.62</v>
      </c>
      <c r="S273" s="341">
        <v>63.63</v>
      </c>
      <c r="T273" s="341">
        <v>5.4329999999999989</v>
      </c>
      <c r="U273" s="311">
        <v>23000</v>
      </c>
      <c r="V273" s="312">
        <f>VLOOKUP($U273,计算辅助页面!$Z$5:$AM$26,COLUMN()-20,0)</f>
        <v>37500</v>
      </c>
      <c r="W273" s="312">
        <f>VLOOKUP($U273,计算辅助页面!$Z$5:$AM$26,COLUMN()-20,0)</f>
        <v>60000</v>
      </c>
      <c r="X273" s="307">
        <f>VLOOKUP($U273,计算辅助页面!$Z$5:$AM$26,COLUMN()-20,0)</f>
        <v>90000</v>
      </c>
      <c r="Y273" s="307">
        <f>VLOOKUP($U273,计算辅助页面!$Z$5:$AM$26,COLUMN()-20,0)</f>
        <v>130000</v>
      </c>
      <c r="Z273" s="313">
        <f>VLOOKUP($U273,计算辅助页面!$Z$5:$AM$26,COLUMN()-20,0)</f>
        <v>182000</v>
      </c>
      <c r="AA273" s="307">
        <f>VLOOKUP($U273,计算辅助页面!$Z$5:$AM$26,COLUMN()-20,0)</f>
        <v>255000</v>
      </c>
      <c r="AB273" s="307">
        <f>VLOOKUP($U273,计算辅助页面!$Z$5:$AM$26,COLUMN()-20,0)</f>
        <v>356500</v>
      </c>
      <c r="AC273" s="307">
        <f>VLOOKUP($U273,计算辅助页面!$Z$5:$AM$26,COLUMN()-20,0)</f>
        <v>499500</v>
      </c>
      <c r="AD273" s="307">
        <f>VLOOKUP($U273,计算辅助页面!$Z$5:$AM$26,COLUMN()-20,0)</f>
        <v>699000</v>
      </c>
      <c r="AE273" s="307">
        <f>VLOOKUP($U273,计算辅助页面!$Z$5:$AM$26,COLUMN()-20,0)</f>
        <v>979000</v>
      </c>
      <c r="AF273" s="307">
        <f>VLOOKUP($U273,计算辅助页面!$Z$5:$AM$26,COLUMN()-20,0)</f>
        <v>1370000</v>
      </c>
      <c r="AG273" s="307">
        <f>VLOOKUP($U273,计算辅助页面!$Z$5:$AM$26,COLUMN()-20,0)</f>
        <v>2250000</v>
      </c>
      <c r="AH273" s="304">
        <f>VLOOKUP($U273,计算辅助页面!$Z$5:$AM$26,COLUMN()-20,0)</f>
        <v>27726000</v>
      </c>
      <c r="AI273" s="314">
        <v>90000</v>
      </c>
      <c r="AJ273" s="315">
        <f>VLOOKUP(D273&amp;E273,计算辅助页面!$V$5:$Y$18,2,0)</f>
        <v>7</v>
      </c>
      <c r="AK273" s="316">
        <f t="shared" si="1116"/>
        <v>180000</v>
      </c>
      <c r="AL273" s="316">
        <f>VLOOKUP(D273&amp;E273,计算辅助页面!$V$5:$Y$18,3,0)</f>
        <v>5</v>
      </c>
      <c r="AM273" s="317">
        <f t="shared" si="1117"/>
        <v>540000</v>
      </c>
      <c r="AN273" s="317">
        <f>VLOOKUP(D273&amp;E273,计算辅助页面!$V$5:$Y$18,4,0)</f>
        <v>4</v>
      </c>
      <c r="AO273" s="304">
        <f t="shared" si="1118"/>
        <v>14760000</v>
      </c>
      <c r="AP273" s="318">
        <f t="shared" si="1063"/>
        <v>42486000</v>
      </c>
      <c r="AQ273" s="288" t="s">
        <v>712</v>
      </c>
      <c r="AR273" s="289" t="str">
        <f t="shared" si="1119"/>
        <v>Chiron</v>
      </c>
      <c r="AS273" s="290" t="s">
        <v>825</v>
      </c>
      <c r="AT273" s="291" t="s">
        <v>678</v>
      </c>
      <c r="AU273" s="427" t="s">
        <v>703</v>
      </c>
      <c r="AV273" s="292">
        <v>20</v>
      </c>
      <c r="AW273" s="292">
        <v>467</v>
      </c>
      <c r="AY273" s="292">
        <v>579</v>
      </c>
      <c r="AZ273" s="292" t="s">
        <v>1462</v>
      </c>
      <c r="BA273" s="481">
        <v>129</v>
      </c>
      <c r="BB273" s="476">
        <v>2.6</v>
      </c>
      <c r="BC273" s="472">
        <v>0.75</v>
      </c>
      <c r="BD273" s="472">
        <v>0.75</v>
      </c>
      <c r="BE273" s="472">
        <v>1.1299999999999999</v>
      </c>
      <c r="BF273" s="474">
        <f>BA273+O273</f>
        <v>4884</v>
      </c>
      <c r="BG273" s="476">
        <f t="shared" ref="BG273" si="1125">BB273+P273</f>
        <v>446</v>
      </c>
      <c r="BH273" s="480">
        <f t="shared" ref="BH273" si="1126">BC273+Q273</f>
        <v>85.15</v>
      </c>
      <c r="BI273" s="480">
        <f t="shared" ref="BI273" si="1127">BD273+R273</f>
        <v>46.37</v>
      </c>
      <c r="BJ273" s="480">
        <f t="shared" ref="BJ273" si="1128">BE273+S273</f>
        <v>64.760000000000005</v>
      </c>
      <c r="BK273" s="473">
        <f t="shared" si="1021"/>
        <v>2.6000000000000227</v>
      </c>
      <c r="BL273" s="473">
        <f t="shared" si="1022"/>
        <v>0.75</v>
      </c>
      <c r="BM273" s="473">
        <f t="shared" si="1023"/>
        <v>0.75</v>
      </c>
      <c r="BN273" s="473">
        <f t="shared" si="1024"/>
        <v>1.1300000000000026</v>
      </c>
      <c r="BO273" s="483">
        <v>1</v>
      </c>
      <c r="BP273" s="293"/>
      <c r="BQ273" s="293"/>
      <c r="BR273" s="293"/>
      <c r="BS273" s="293">
        <v>1</v>
      </c>
      <c r="BT273" s="293"/>
      <c r="BU273" s="293"/>
      <c r="BV273" s="293"/>
      <c r="BW273" s="293"/>
      <c r="BX273" s="293"/>
      <c r="BY273" s="293"/>
      <c r="BZ273" s="293">
        <v>1</v>
      </c>
      <c r="CA273" s="293"/>
      <c r="CB273" s="293"/>
      <c r="CC273" s="293"/>
      <c r="CD273" s="293">
        <v>1</v>
      </c>
      <c r="CE273" s="293"/>
      <c r="CF273" s="293">
        <v>1</v>
      </c>
      <c r="CG273" s="293"/>
      <c r="CH273" s="293"/>
      <c r="CI273" s="293">
        <v>1</v>
      </c>
      <c r="CJ273" s="294" t="s">
        <v>1527</v>
      </c>
      <c r="CK273" s="294"/>
      <c r="CL273" s="294"/>
      <c r="CM273" s="294"/>
      <c r="CN273" s="294"/>
      <c r="CO273" s="295"/>
      <c r="CP273" s="295"/>
      <c r="CQ273" s="295"/>
      <c r="CR273" s="296">
        <v>420</v>
      </c>
      <c r="CS273" s="297">
        <v>77.5</v>
      </c>
      <c r="CT273" s="297">
        <v>38.75</v>
      </c>
      <c r="CU273" s="297">
        <v>53.33</v>
      </c>
      <c r="CV273" s="297">
        <f t="shared" ref="CV273:CY275" si="1129">P273-CR273</f>
        <v>23.399999999999977</v>
      </c>
      <c r="CW273" s="297">
        <f t="shared" si="1129"/>
        <v>6.9000000000000057</v>
      </c>
      <c r="CX273" s="297">
        <f t="shared" si="1129"/>
        <v>6.8699999999999974</v>
      </c>
      <c r="CY273" s="297">
        <f t="shared" si="1129"/>
        <v>10.300000000000004</v>
      </c>
      <c r="CZ273" s="297">
        <f>SUM(CV273:CY273)</f>
        <v>47.469999999999985</v>
      </c>
      <c r="DA273" s="297">
        <f>0.32*(P273-CR273)+1.75*(Q273-CS273)+1.13*(R273-CT273)+1.28*(S273-CU273)</f>
        <v>40.510100000000001</v>
      </c>
      <c r="DB273" s="295" t="s">
        <v>1780</v>
      </c>
      <c r="DC273" s="295">
        <v>1</v>
      </c>
      <c r="DD273" s="295"/>
      <c r="DE273" s="295"/>
    </row>
    <row r="274" spans="1:109" ht="21" customHeight="1" thickBot="1">
      <c r="A274" s="299">
        <v>272</v>
      </c>
      <c r="B274" s="338" t="s">
        <v>585</v>
      </c>
      <c r="C274" s="301" t="s">
        <v>804</v>
      </c>
      <c r="D274" s="302" t="s">
        <v>42</v>
      </c>
      <c r="E274" s="303" t="s">
        <v>79</v>
      </c>
      <c r="F274" s="304">
        <f t="shared" si="1124"/>
        <v>3</v>
      </c>
      <c r="G274" s="305" t="s">
        <v>76</v>
      </c>
      <c r="H274" s="330">
        <v>85</v>
      </c>
      <c r="I274" s="320">
        <v>25</v>
      </c>
      <c r="J274" s="320">
        <v>29</v>
      </c>
      <c r="K274" s="320">
        <v>38</v>
      </c>
      <c r="L274" s="320">
        <v>54</v>
      </c>
      <c r="M274" s="320">
        <v>69</v>
      </c>
      <c r="N274" s="333">
        <f t="shared" si="1057"/>
        <v>300</v>
      </c>
      <c r="O274" s="339">
        <v>4764</v>
      </c>
      <c r="P274" s="340">
        <v>449.5</v>
      </c>
      <c r="Q274" s="341">
        <v>80.48</v>
      </c>
      <c r="R274" s="341">
        <v>46.87</v>
      </c>
      <c r="S274" s="341">
        <v>70.66</v>
      </c>
      <c r="T274" s="341">
        <v>5.97</v>
      </c>
      <c r="U274" s="311">
        <v>23000</v>
      </c>
      <c r="V274" s="312">
        <f>VLOOKUP($U274,计算辅助页面!$Z$5:$AM$26,COLUMN()-20,0)</f>
        <v>37500</v>
      </c>
      <c r="W274" s="312">
        <f>VLOOKUP($U274,计算辅助页面!$Z$5:$AM$26,COLUMN()-20,0)</f>
        <v>60000</v>
      </c>
      <c r="X274" s="307">
        <f>VLOOKUP($U274,计算辅助页面!$Z$5:$AM$26,COLUMN()-20,0)</f>
        <v>90000</v>
      </c>
      <c r="Y274" s="307">
        <f>VLOOKUP($U274,计算辅助页面!$Z$5:$AM$26,COLUMN()-20,0)</f>
        <v>130000</v>
      </c>
      <c r="Z274" s="313">
        <f>VLOOKUP($U274,计算辅助页面!$Z$5:$AM$26,COLUMN()-20,0)</f>
        <v>182000</v>
      </c>
      <c r="AA274" s="307">
        <f>VLOOKUP($U274,计算辅助页面!$Z$5:$AM$26,COLUMN()-20,0)</f>
        <v>255000</v>
      </c>
      <c r="AB274" s="307">
        <f>VLOOKUP($U274,计算辅助页面!$Z$5:$AM$26,COLUMN()-20,0)</f>
        <v>356500</v>
      </c>
      <c r="AC274" s="307">
        <f>VLOOKUP($U274,计算辅助页面!$Z$5:$AM$26,COLUMN()-20,0)</f>
        <v>499500</v>
      </c>
      <c r="AD274" s="307">
        <f>VLOOKUP($U274,计算辅助页面!$Z$5:$AM$26,COLUMN()-20,0)</f>
        <v>699000</v>
      </c>
      <c r="AE274" s="307">
        <f>VLOOKUP($U274,计算辅助页面!$Z$5:$AM$26,COLUMN()-20,0)</f>
        <v>979000</v>
      </c>
      <c r="AF274" s="307">
        <f>VLOOKUP($U274,计算辅助页面!$Z$5:$AM$26,COLUMN()-20,0)</f>
        <v>1370000</v>
      </c>
      <c r="AG274" s="307">
        <f>VLOOKUP($U274,计算辅助页面!$Z$5:$AM$26,COLUMN()-20,0)</f>
        <v>2250000</v>
      </c>
      <c r="AH274" s="304">
        <f>VLOOKUP($U274,计算辅助页面!$Z$5:$AM$26,COLUMN()-20,0)</f>
        <v>27726000</v>
      </c>
      <c r="AI274" s="314">
        <v>90000</v>
      </c>
      <c r="AJ274" s="315">
        <f>VLOOKUP(D274&amp;E274,计算辅助页面!$V$5:$Y$18,2,0)</f>
        <v>7</v>
      </c>
      <c r="AK274" s="316">
        <f t="shared" si="1116"/>
        <v>180000</v>
      </c>
      <c r="AL274" s="316">
        <f>VLOOKUP(D274&amp;E274,计算辅助页面!$V$5:$Y$18,3,0)</f>
        <v>5</v>
      </c>
      <c r="AM274" s="317">
        <f t="shared" si="1117"/>
        <v>540000</v>
      </c>
      <c r="AN274" s="317">
        <f>VLOOKUP(D274&amp;E274,计算辅助页面!$V$5:$Y$18,4,0)</f>
        <v>4</v>
      </c>
      <c r="AO274" s="304">
        <f t="shared" si="1118"/>
        <v>14760000</v>
      </c>
      <c r="AP274" s="318">
        <f t="shared" si="1063"/>
        <v>42486000</v>
      </c>
      <c r="AQ274" s="288" t="s">
        <v>804</v>
      </c>
      <c r="AR274" s="289" t="str">
        <f t="shared" si="1119"/>
        <v>Bailey Blade GT1</v>
      </c>
      <c r="AS274" s="290" t="s">
        <v>918</v>
      </c>
      <c r="AT274" s="291" t="s">
        <v>679</v>
      </c>
      <c r="AU274" s="427" t="s">
        <v>703</v>
      </c>
      <c r="AW274" s="292">
        <v>473</v>
      </c>
      <c r="AY274" s="292">
        <v>582</v>
      </c>
      <c r="AZ274" s="292" t="s">
        <v>1101</v>
      </c>
      <c r="BA274" s="481">
        <f>BF274-O274</f>
        <v>155</v>
      </c>
      <c r="BB274" s="476">
        <f>BK274</f>
        <v>1.6999999999999886</v>
      </c>
      <c r="BC274" s="472">
        <f t="shared" ref="BC274" si="1130">BL274</f>
        <v>0.61999999999999034</v>
      </c>
      <c r="BD274" s="472">
        <f t="shared" ref="BD274" si="1131">BM274</f>
        <v>0.71000000000000085</v>
      </c>
      <c r="BE274" s="472">
        <f t="shared" ref="BE274" si="1132">BN274</f>
        <v>1.7900000000000063</v>
      </c>
      <c r="BF274" s="474">
        <v>4919</v>
      </c>
      <c r="BG274" s="476">
        <v>451.2</v>
      </c>
      <c r="BH274" s="480">
        <v>81.099999999999994</v>
      </c>
      <c r="BI274" s="480">
        <v>47.58</v>
      </c>
      <c r="BJ274" s="480">
        <v>72.45</v>
      </c>
      <c r="BK274" s="473">
        <f t="shared" si="1021"/>
        <v>1.6999999999999886</v>
      </c>
      <c r="BL274" s="473">
        <f t="shared" si="1022"/>
        <v>0.61999999999999034</v>
      </c>
      <c r="BM274" s="473">
        <f t="shared" si="1023"/>
        <v>0.71000000000000085</v>
      </c>
      <c r="BN274" s="473">
        <f t="shared" si="1024"/>
        <v>1.7900000000000063</v>
      </c>
      <c r="BO274" s="483">
        <v>4</v>
      </c>
      <c r="BP274" s="293"/>
      <c r="BQ274" s="293"/>
      <c r="BR274" s="293"/>
      <c r="BS274" s="293"/>
      <c r="BT274" s="293"/>
      <c r="BU274" s="293"/>
      <c r="BV274" s="293"/>
      <c r="BW274" s="293"/>
      <c r="BX274" s="293"/>
      <c r="BY274" s="293"/>
      <c r="BZ274" s="293">
        <v>1</v>
      </c>
      <c r="CA274" s="293"/>
      <c r="CB274" s="293"/>
      <c r="CC274" s="293"/>
      <c r="CD274" s="293"/>
      <c r="CE274" s="293"/>
      <c r="CF274" s="293"/>
      <c r="CG274" s="293"/>
      <c r="CH274" s="293"/>
      <c r="CI274" s="293"/>
      <c r="CJ274" s="294" t="s">
        <v>1528</v>
      </c>
      <c r="CK274" s="294"/>
      <c r="CL274" s="294"/>
      <c r="CM274" s="294"/>
      <c r="CN274" s="294"/>
      <c r="CO274" s="295"/>
      <c r="CP274" s="295"/>
      <c r="CQ274" s="295"/>
      <c r="CR274" s="296">
        <v>434</v>
      </c>
      <c r="CS274" s="297">
        <v>74.8</v>
      </c>
      <c r="CT274" s="297">
        <v>40.340000000000003</v>
      </c>
      <c r="CU274" s="297">
        <v>40.340000000000003</v>
      </c>
      <c r="CV274" s="297">
        <f t="shared" si="1129"/>
        <v>15.5</v>
      </c>
      <c r="CW274" s="297">
        <f t="shared" si="1129"/>
        <v>5.6800000000000068</v>
      </c>
      <c r="CX274" s="297">
        <f t="shared" si="1129"/>
        <v>6.529999999999994</v>
      </c>
      <c r="CY274" s="297">
        <f t="shared" si="1129"/>
        <v>30.319999999999993</v>
      </c>
      <c r="CZ274" s="297">
        <f>SUM(CV274:CY274)</f>
        <v>58.029999999999994</v>
      </c>
      <c r="DA274" s="297">
        <f>0.32*(P274-CR274)+1.75*(Q274-CS274)+1.13*(R274-CT274)+1.28*(S274-CU274)</f>
        <v>61.088499999999996</v>
      </c>
      <c r="DB274" s="295"/>
      <c r="DC274" s="295"/>
      <c r="DD274" s="295"/>
      <c r="DE274" s="295"/>
    </row>
    <row r="275" spans="1:109" ht="21" customHeight="1">
      <c r="A275" s="268">
        <v>273</v>
      </c>
      <c r="B275" s="338" t="s">
        <v>710</v>
      </c>
      <c r="C275" s="301" t="s">
        <v>805</v>
      </c>
      <c r="D275" s="302" t="s">
        <v>42</v>
      </c>
      <c r="E275" s="303" t="s">
        <v>79</v>
      </c>
      <c r="F275" s="304">
        <f t="shared" si="1124"/>
        <v>3</v>
      </c>
      <c r="G275" s="305" t="s">
        <v>76</v>
      </c>
      <c r="H275" s="330">
        <v>85</v>
      </c>
      <c r="I275" s="320">
        <v>25</v>
      </c>
      <c r="J275" s="320">
        <v>29</v>
      </c>
      <c r="K275" s="320">
        <v>38</v>
      </c>
      <c r="L275" s="320">
        <v>54</v>
      </c>
      <c r="M275" s="320">
        <v>69</v>
      </c>
      <c r="N275" s="333">
        <f t="shared" si="1057"/>
        <v>300</v>
      </c>
      <c r="O275" s="339">
        <v>4773</v>
      </c>
      <c r="P275" s="340">
        <v>396</v>
      </c>
      <c r="Q275" s="341">
        <v>85.7</v>
      </c>
      <c r="R275" s="341">
        <v>61.48</v>
      </c>
      <c r="S275" s="341">
        <v>73.989999999999995</v>
      </c>
      <c r="T275" s="341"/>
      <c r="U275" s="311">
        <v>23000</v>
      </c>
      <c r="V275" s="312">
        <f>VLOOKUP($U275,计算辅助页面!$Z$5:$AM$26,COLUMN()-20,0)</f>
        <v>37500</v>
      </c>
      <c r="W275" s="312">
        <f>VLOOKUP($U275,计算辅助页面!$Z$5:$AM$26,COLUMN()-20,0)</f>
        <v>60000</v>
      </c>
      <c r="X275" s="307">
        <f>VLOOKUP($U275,计算辅助页面!$Z$5:$AM$26,COLUMN()-20,0)</f>
        <v>90000</v>
      </c>
      <c r="Y275" s="307">
        <f>VLOOKUP($U275,计算辅助页面!$Z$5:$AM$26,COLUMN()-20,0)</f>
        <v>130000</v>
      </c>
      <c r="Z275" s="313">
        <f>VLOOKUP($U275,计算辅助页面!$Z$5:$AM$26,COLUMN()-20,0)</f>
        <v>182000</v>
      </c>
      <c r="AA275" s="307">
        <f>VLOOKUP($U275,计算辅助页面!$Z$5:$AM$26,COLUMN()-20,0)</f>
        <v>255000</v>
      </c>
      <c r="AB275" s="307">
        <f>VLOOKUP($U275,计算辅助页面!$Z$5:$AM$26,COLUMN()-20,0)</f>
        <v>356500</v>
      </c>
      <c r="AC275" s="307">
        <f>VLOOKUP($U275,计算辅助页面!$Z$5:$AM$26,COLUMN()-20,0)</f>
        <v>499500</v>
      </c>
      <c r="AD275" s="307">
        <f>VLOOKUP($U275,计算辅助页面!$Z$5:$AM$26,COLUMN()-20,0)</f>
        <v>699000</v>
      </c>
      <c r="AE275" s="307">
        <f>VLOOKUP($U275,计算辅助页面!$Z$5:$AM$26,COLUMN()-20,0)</f>
        <v>979000</v>
      </c>
      <c r="AF275" s="307">
        <f>VLOOKUP($U275,计算辅助页面!$Z$5:$AM$26,COLUMN()-20,0)</f>
        <v>1370000</v>
      </c>
      <c r="AG275" s="307">
        <f>VLOOKUP($U275,计算辅助页面!$Z$5:$AM$26,COLUMN()-20,0)</f>
        <v>2250000</v>
      </c>
      <c r="AH275" s="304">
        <f>VLOOKUP($U275,计算辅助页面!$Z$5:$AM$26,COLUMN()-20,0)</f>
        <v>27726000</v>
      </c>
      <c r="AI275" s="314">
        <v>90000</v>
      </c>
      <c r="AJ275" s="315">
        <f>VLOOKUP(D275&amp;E275,计算辅助页面!$V$5:$Y$18,2,0)</f>
        <v>7</v>
      </c>
      <c r="AK275" s="316">
        <f t="shared" si="1116"/>
        <v>180000</v>
      </c>
      <c r="AL275" s="316">
        <f>VLOOKUP(D275&amp;E275,计算辅助页面!$V$5:$Y$18,3,0)</f>
        <v>5</v>
      </c>
      <c r="AM275" s="317">
        <f t="shared" si="1117"/>
        <v>540000</v>
      </c>
      <c r="AN275" s="317">
        <f>VLOOKUP(D275&amp;E275,计算辅助页面!$V$5:$Y$18,4,0)</f>
        <v>4</v>
      </c>
      <c r="AO275" s="304">
        <f t="shared" si="1118"/>
        <v>14760000</v>
      </c>
      <c r="AP275" s="318">
        <f t="shared" si="1063"/>
        <v>42486000</v>
      </c>
      <c r="AQ275" s="288" t="s">
        <v>712</v>
      </c>
      <c r="AR275" s="289" t="str">
        <f t="shared" si="1119"/>
        <v>Divo</v>
      </c>
      <c r="AS275" s="290" t="s">
        <v>714</v>
      </c>
      <c r="AT275" s="291" t="s">
        <v>845</v>
      </c>
      <c r="AU275" s="427" t="s">
        <v>703</v>
      </c>
      <c r="AW275" s="292">
        <v>411</v>
      </c>
      <c r="AY275" s="292">
        <v>552</v>
      </c>
      <c r="AZ275" s="292" t="s">
        <v>1101</v>
      </c>
      <c r="BA275" s="477">
        <v>128</v>
      </c>
      <c r="BB275" s="476">
        <v>1.8</v>
      </c>
      <c r="BC275" s="472">
        <v>0.8</v>
      </c>
      <c r="BD275" s="472">
        <v>1.02</v>
      </c>
      <c r="BE275" s="472">
        <v>1.85</v>
      </c>
      <c r="BF275" s="474">
        <f>BA275+O275</f>
        <v>4901</v>
      </c>
      <c r="BG275" s="476">
        <f t="shared" ref="BG275" si="1133">BB275+P275</f>
        <v>397.8</v>
      </c>
      <c r="BH275" s="480">
        <f t="shared" ref="BH275" si="1134">BC275+Q275</f>
        <v>86.5</v>
      </c>
      <c r="BI275" s="480">
        <f t="shared" ref="BI275" si="1135">BD275+R275</f>
        <v>62.5</v>
      </c>
      <c r="BJ275" s="480">
        <f t="shared" ref="BJ275" si="1136">BE275+S275</f>
        <v>75.839999999999989</v>
      </c>
      <c r="BK275" s="473">
        <f t="shared" si="1021"/>
        <v>1.8000000000000114</v>
      </c>
      <c r="BL275" s="473">
        <f t="shared" si="1022"/>
        <v>0.79999999999999716</v>
      </c>
      <c r="BM275" s="473">
        <f t="shared" si="1023"/>
        <v>1.0200000000000031</v>
      </c>
      <c r="BN275" s="473">
        <f t="shared" si="1024"/>
        <v>1.8499999999999943</v>
      </c>
      <c r="BO275" s="483">
        <v>4</v>
      </c>
      <c r="BP275" s="293"/>
      <c r="BQ275" s="293"/>
      <c r="BR275" s="293"/>
      <c r="BS275" s="293"/>
      <c r="BT275" s="293"/>
      <c r="BU275" s="293"/>
      <c r="BV275" s="293"/>
      <c r="BW275" s="293"/>
      <c r="BX275" s="293"/>
      <c r="BY275" s="293"/>
      <c r="BZ275" s="293">
        <v>1</v>
      </c>
      <c r="CA275" s="293"/>
      <c r="CB275" s="293"/>
      <c r="CC275" s="293"/>
      <c r="CD275" s="293">
        <v>1</v>
      </c>
      <c r="CE275" s="293"/>
      <c r="CF275" s="293"/>
      <c r="CG275" s="293"/>
      <c r="CH275" s="293"/>
      <c r="CI275" s="293"/>
      <c r="CJ275" s="294" t="s">
        <v>1529</v>
      </c>
      <c r="CK275" s="294"/>
      <c r="CL275" s="294"/>
      <c r="CM275" s="294"/>
      <c r="CN275" s="294"/>
      <c r="CO275" s="295"/>
      <c r="CP275" s="295"/>
      <c r="CQ275" s="295">
        <v>1</v>
      </c>
      <c r="CR275" s="296">
        <v>380</v>
      </c>
      <c r="CS275" s="297">
        <v>78.400000000000006</v>
      </c>
      <c r="CT275" s="297">
        <v>52.2</v>
      </c>
      <c r="CU275" s="297">
        <v>57.07</v>
      </c>
      <c r="CV275" s="297">
        <f t="shared" si="1129"/>
        <v>16</v>
      </c>
      <c r="CW275" s="297">
        <f t="shared" si="1129"/>
        <v>7.2999999999999972</v>
      </c>
      <c r="CX275" s="297">
        <f t="shared" si="1129"/>
        <v>9.279999999999994</v>
      </c>
      <c r="CY275" s="297">
        <f t="shared" si="1129"/>
        <v>16.919999999999995</v>
      </c>
      <c r="CZ275" s="297">
        <f>SUM(CV275:CY275)</f>
        <v>49.499999999999986</v>
      </c>
      <c r="DA275" s="297">
        <f>0.32*(P275-CR275)+1.75*(Q275-CS275)+1.13*(R275-CT275)+1.28*(S275-CU275)</f>
        <v>50.038999999999987</v>
      </c>
      <c r="DB275" s="295" t="s">
        <v>1780</v>
      </c>
      <c r="DC275" s="295">
        <v>1</v>
      </c>
      <c r="DD275" s="295"/>
      <c r="DE275" s="295"/>
    </row>
    <row r="276" spans="1:109" ht="21" customHeight="1" thickBot="1">
      <c r="A276" s="299">
        <v>274</v>
      </c>
      <c r="B276" s="338" t="s">
        <v>1116</v>
      </c>
      <c r="C276" s="301" t="s">
        <v>1117</v>
      </c>
      <c r="D276" s="302" t="s">
        <v>42</v>
      </c>
      <c r="E276" s="303" t="s">
        <v>79</v>
      </c>
      <c r="F276" s="304">
        <f t="shared" si="1124"/>
        <v>3</v>
      </c>
      <c r="G276" s="305" t="s">
        <v>865</v>
      </c>
      <c r="H276" s="330">
        <v>85</v>
      </c>
      <c r="I276" s="320">
        <v>25</v>
      </c>
      <c r="J276" s="320">
        <v>29</v>
      </c>
      <c r="K276" s="320">
        <v>38</v>
      </c>
      <c r="L276" s="320">
        <v>54</v>
      </c>
      <c r="M276" s="320">
        <v>69</v>
      </c>
      <c r="N276" s="333">
        <f t="shared" si="1057"/>
        <v>300</v>
      </c>
      <c r="O276" s="339">
        <v>4779</v>
      </c>
      <c r="P276" s="340">
        <v>395.2</v>
      </c>
      <c r="Q276" s="341">
        <v>86</v>
      </c>
      <c r="R276" s="341">
        <v>73.709999999999994</v>
      </c>
      <c r="S276" s="341">
        <v>61.51</v>
      </c>
      <c r="T276" s="341">
        <v>5.53</v>
      </c>
      <c r="U276" s="311">
        <v>23000</v>
      </c>
      <c r="V276" s="312">
        <f>VLOOKUP($U276,计算辅助页面!$Z$5:$AM$26,COLUMN()-20,0)</f>
        <v>37500</v>
      </c>
      <c r="W276" s="312">
        <f>VLOOKUP($U276,计算辅助页面!$Z$5:$AM$26,COLUMN()-20,0)</f>
        <v>60000</v>
      </c>
      <c r="X276" s="307">
        <f>VLOOKUP($U276,计算辅助页面!$Z$5:$AM$26,COLUMN()-20,0)</f>
        <v>90000</v>
      </c>
      <c r="Y276" s="307">
        <f>VLOOKUP($U276,计算辅助页面!$Z$5:$AM$26,COLUMN()-20,0)</f>
        <v>130000</v>
      </c>
      <c r="Z276" s="313">
        <f>VLOOKUP($U276,计算辅助页面!$Z$5:$AM$26,COLUMN()-20,0)</f>
        <v>182000</v>
      </c>
      <c r="AA276" s="307">
        <f>VLOOKUP($U276,计算辅助页面!$Z$5:$AM$26,COLUMN()-20,0)</f>
        <v>255000</v>
      </c>
      <c r="AB276" s="307">
        <f>VLOOKUP($U276,计算辅助页面!$Z$5:$AM$26,COLUMN()-20,0)</f>
        <v>356500</v>
      </c>
      <c r="AC276" s="307">
        <f>VLOOKUP($U276,计算辅助页面!$Z$5:$AM$26,COLUMN()-20,0)</f>
        <v>499500</v>
      </c>
      <c r="AD276" s="307">
        <f>VLOOKUP($U276,计算辅助页面!$Z$5:$AM$26,COLUMN()-20,0)</f>
        <v>699000</v>
      </c>
      <c r="AE276" s="307">
        <f>VLOOKUP($U276,计算辅助页面!$Z$5:$AM$26,COLUMN()-20,0)</f>
        <v>979000</v>
      </c>
      <c r="AF276" s="307">
        <f>VLOOKUP($U276,计算辅助页面!$Z$5:$AM$26,COLUMN()-20,0)</f>
        <v>1370000</v>
      </c>
      <c r="AG276" s="307">
        <f>VLOOKUP($U276,计算辅助页面!$Z$5:$AM$26,COLUMN()-20,0)</f>
        <v>2250000</v>
      </c>
      <c r="AH276" s="304">
        <f>VLOOKUP($U276,计算辅助页面!$Z$5:$AM$26,COLUMN()-20,0)</f>
        <v>27726000</v>
      </c>
      <c r="AI276" s="314">
        <v>90000</v>
      </c>
      <c r="AJ276" s="315">
        <f>VLOOKUP(D276&amp;E276,计算辅助页面!$V$5:$Y$18,2,0)</f>
        <v>7</v>
      </c>
      <c r="AK276" s="316">
        <f t="shared" si="1116"/>
        <v>180000</v>
      </c>
      <c r="AL276" s="316">
        <f>VLOOKUP(D276&amp;E276,计算辅助页面!$V$5:$Y$18,3,0)</f>
        <v>5</v>
      </c>
      <c r="AM276" s="317">
        <f t="shared" si="1117"/>
        <v>540000</v>
      </c>
      <c r="AN276" s="317">
        <f>VLOOKUP(D276&amp;E276,计算辅助页面!$V$5:$Y$18,4,0)</f>
        <v>4</v>
      </c>
      <c r="AO276" s="304">
        <f t="shared" si="1118"/>
        <v>14760000</v>
      </c>
      <c r="AP276" s="318">
        <f t="shared" si="1063"/>
        <v>42486000</v>
      </c>
      <c r="AQ276" s="288" t="s">
        <v>1118</v>
      </c>
      <c r="AR276" s="289" t="str">
        <f t="shared" si="1119"/>
        <v>TS 900 Racer Pro</v>
      </c>
      <c r="AS276" s="290" t="s">
        <v>1105</v>
      </c>
      <c r="AT276" s="291" t="s">
        <v>1119</v>
      </c>
      <c r="AU276" s="427" t="s">
        <v>703</v>
      </c>
      <c r="AW276" s="292">
        <v>411</v>
      </c>
      <c r="AY276" s="292">
        <v>552</v>
      </c>
      <c r="AZ276" s="292" t="s">
        <v>1101</v>
      </c>
      <c r="BA276" s="481">
        <v>151</v>
      </c>
      <c r="BB276" s="476">
        <v>1.7</v>
      </c>
      <c r="BC276" s="472">
        <v>0.73</v>
      </c>
      <c r="BD276" s="472">
        <v>2</v>
      </c>
      <c r="BE276" s="472">
        <v>1.9</v>
      </c>
      <c r="BF276" s="474">
        <f>BA276+O276</f>
        <v>4930</v>
      </c>
      <c r="BG276" s="476">
        <f t="shared" ref="BG276" si="1137">BB276+P276</f>
        <v>396.9</v>
      </c>
      <c r="BH276" s="480">
        <f t="shared" ref="BH276" si="1138">BC276+Q276</f>
        <v>86.73</v>
      </c>
      <c r="BI276" s="480">
        <f t="shared" ref="BI276" si="1139">BD276+R276</f>
        <v>75.709999999999994</v>
      </c>
      <c r="BJ276" s="480">
        <f t="shared" ref="BJ276" si="1140">BE276+S276</f>
        <v>63.41</v>
      </c>
      <c r="BK276" s="473">
        <f t="shared" si="1021"/>
        <v>1.6999999999999886</v>
      </c>
      <c r="BL276" s="473">
        <f t="shared" si="1022"/>
        <v>0.73000000000000398</v>
      </c>
      <c r="BM276" s="473">
        <f t="shared" si="1023"/>
        <v>2</v>
      </c>
      <c r="BN276" s="473">
        <f t="shared" si="1024"/>
        <v>1.8999999999999986</v>
      </c>
      <c r="BO276" s="483">
        <v>1</v>
      </c>
      <c r="BP276" s="293"/>
      <c r="BQ276" s="293"/>
      <c r="BR276" s="293"/>
      <c r="BS276" s="293"/>
      <c r="BT276" s="293"/>
      <c r="BU276" s="293"/>
      <c r="BV276" s="293"/>
      <c r="BW276" s="293"/>
      <c r="BX276" s="293"/>
      <c r="BY276" s="293"/>
      <c r="BZ276" s="293">
        <v>1</v>
      </c>
      <c r="CA276" s="293"/>
      <c r="CB276" s="293"/>
      <c r="CC276" s="293"/>
      <c r="CD276" s="293"/>
      <c r="CE276" s="293"/>
      <c r="CF276" s="293"/>
      <c r="CG276" s="293"/>
      <c r="CH276" s="293"/>
      <c r="CI276" s="293"/>
      <c r="CJ276" s="294"/>
      <c r="CK276" s="294"/>
      <c r="CL276" s="294"/>
      <c r="CM276" s="294"/>
      <c r="CN276" s="294"/>
      <c r="CO276" s="295"/>
      <c r="CP276" s="295"/>
      <c r="CQ276" s="295"/>
      <c r="CR276" s="296"/>
      <c r="CS276" s="297"/>
      <c r="CT276" s="297"/>
      <c r="CU276" s="297"/>
      <c r="CV276" s="297"/>
      <c r="CW276" s="297"/>
      <c r="CX276" s="297"/>
      <c r="CY276" s="297"/>
      <c r="CZ276" s="297"/>
      <c r="DA276" s="297"/>
      <c r="DB276" s="295" t="s">
        <v>1780</v>
      </c>
      <c r="DC276" s="295">
        <v>1</v>
      </c>
      <c r="DD276" s="295"/>
      <c r="DE276" s="295"/>
    </row>
    <row r="277" spans="1:109" ht="21" customHeight="1">
      <c r="A277" s="268">
        <v>275</v>
      </c>
      <c r="B277" s="338" t="s">
        <v>1932</v>
      </c>
      <c r="C277" s="301" t="s">
        <v>1933</v>
      </c>
      <c r="D277" s="302" t="s">
        <v>42</v>
      </c>
      <c r="E277" s="303" t="s">
        <v>79</v>
      </c>
      <c r="F277" s="327"/>
      <c r="G277" s="328"/>
      <c r="H277" s="330">
        <v>35</v>
      </c>
      <c r="I277" s="320">
        <v>40</v>
      </c>
      <c r="J277" s="320">
        <v>45</v>
      </c>
      <c r="K277" s="320">
        <v>50</v>
      </c>
      <c r="L277" s="320">
        <v>60</v>
      </c>
      <c r="M277" s="320">
        <v>70</v>
      </c>
      <c r="N277" s="333">
        <f t="shared" si="1057"/>
        <v>300</v>
      </c>
      <c r="O277" s="339">
        <v>4781</v>
      </c>
      <c r="P277" s="340">
        <v>428.8</v>
      </c>
      <c r="Q277" s="341">
        <v>79.69</v>
      </c>
      <c r="R277" s="341">
        <v>49.02</v>
      </c>
      <c r="S277" s="341">
        <v>63.89</v>
      </c>
      <c r="T277" s="341"/>
      <c r="U277" s="311">
        <v>23000</v>
      </c>
      <c r="V277" s="312">
        <f>VLOOKUP($U277,计算辅助页面!$Z$5:$AM$26,COLUMN()-20,0)</f>
        <v>37500</v>
      </c>
      <c r="W277" s="312">
        <f>VLOOKUP($U277,计算辅助页面!$Z$5:$AM$26,COLUMN()-20,0)</f>
        <v>60000</v>
      </c>
      <c r="X277" s="307">
        <f>VLOOKUP($U277,计算辅助页面!$Z$5:$AM$26,COLUMN()-20,0)</f>
        <v>90000</v>
      </c>
      <c r="Y277" s="307">
        <f>VLOOKUP($U277,计算辅助页面!$Z$5:$AM$26,COLUMN()-20,0)</f>
        <v>130000</v>
      </c>
      <c r="Z277" s="313">
        <f>VLOOKUP($U277,计算辅助页面!$Z$5:$AM$26,COLUMN()-20,0)</f>
        <v>182000</v>
      </c>
      <c r="AA277" s="307">
        <f>VLOOKUP($U277,计算辅助页面!$Z$5:$AM$26,COLUMN()-20,0)</f>
        <v>255000</v>
      </c>
      <c r="AB277" s="307">
        <f>VLOOKUP($U277,计算辅助页面!$Z$5:$AM$26,COLUMN()-20,0)</f>
        <v>356500</v>
      </c>
      <c r="AC277" s="307">
        <f>VLOOKUP($U277,计算辅助页面!$Z$5:$AM$26,COLUMN()-20,0)</f>
        <v>499500</v>
      </c>
      <c r="AD277" s="307">
        <f>VLOOKUP($U277,计算辅助页面!$Z$5:$AM$26,COLUMN()-20,0)</f>
        <v>699000</v>
      </c>
      <c r="AE277" s="307">
        <f>VLOOKUP($U277,计算辅助页面!$Z$5:$AM$26,COLUMN()-20,0)</f>
        <v>979000</v>
      </c>
      <c r="AF277" s="307">
        <f>VLOOKUP($U277,计算辅助页面!$Z$5:$AM$26,COLUMN()-20,0)</f>
        <v>1370000</v>
      </c>
      <c r="AG277" s="307">
        <f>VLOOKUP($U277,计算辅助页面!$Z$5:$AM$26,COLUMN()-20,0)</f>
        <v>2250000</v>
      </c>
      <c r="AH277" s="304">
        <f>VLOOKUP($U277,计算辅助页面!$Z$5:$AM$26,COLUMN()-20,0)</f>
        <v>27726000</v>
      </c>
      <c r="AI277" s="314">
        <v>90000</v>
      </c>
      <c r="AJ277" s="315">
        <f>VLOOKUP(D277&amp;E277,计算辅助页面!$V$5:$Y$18,2,0)</f>
        <v>7</v>
      </c>
      <c r="AK277" s="316">
        <f t="shared" ref="AK277" si="1141">IF(AI277,2*AI277,"")</f>
        <v>180000</v>
      </c>
      <c r="AL277" s="316">
        <f>VLOOKUP(D277&amp;E277,计算辅助页面!$V$5:$Y$18,3,0)</f>
        <v>5</v>
      </c>
      <c r="AM277" s="317">
        <f t="shared" ref="AM277" si="1142">IF(AN277="×",AN277,IF(AI277,6*AI277,""))</f>
        <v>540000</v>
      </c>
      <c r="AN277" s="317">
        <f>VLOOKUP(D277&amp;E277,计算辅助页面!$V$5:$Y$18,4,0)</f>
        <v>4</v>
      </c>
      <c r="AO277" s="304">
        <f t="shared" ref="AO277" si="1143">IF(AI277,IF(AN277="×",4*(AI277*AJ277+AK277*AL277),4*(AI277*AJ277+AK277*AL277+AM277*AN277)),"")</f>
        <v>14760000</v>
      </c>
      <c r="AP277" s="318">
        <f t="shared" ref="AP277" si="1144">IF(AND(AH277,AO277),AO277+AH277,"")</f>
        <v>42486000</v>
      </c>
      <c r="AQ277" s="288" t="s">
        <v>1934</v>
      </c>
      <c r="AR277" s="289" t="str">
        <f t="shared" si="1119"/>
        <v>Ultimate Aero TT</v>
      </c>
      <c r="AS277" s="290" t="s">
        <v>1925</v>
      </c>
      <c r="AT277" s="291" t="s">
        <v>1935</v>
      </c>
      <c r="AU277" s="427" t="s">
        <v>703</v>
      </c>
      <c r="AZ277" s="292" t="s">
        <v>1950</v>
      </c>
      <c r="BA277" s="481">
        <f>BF277-O277</f>
        <v>132</v>
      </c>
      <c r="BB277" s="476">
        <f>BK277</f>
        <v>1.5999999999999659</v>
      </c>
      <c r="BC277" s="472">
        <f t="shared" ref="BC277" si="1145">BL277</f>
        <v>0.51000000000000512</v>
      </c>
      <c r="BD277" s="472">
        <f t="shared" ref="BD277" si="1146">BM277</f>
        <v>0.88999999999999346</v>
      </c>
      <c r="BE277" s="472">
        <f t="shared" ref="BE277" si="1147">BN277</f>
        <v>1.980000000000004</v>
      </c>
      <c r="BF277" s="474">
        <v>4913</v>
      </c>
      <c r="BG277" s="476">
        <v>430.4</v>
      </c>
      <c r="BH277" s="480">
        <v>80.2</v>
      </c>
      <c r="BI277" s="480">
        <v>49.91</v>
      </c>
      <c r="BJ277" s="480">
        <v>65.87</v>
      </c>
      <c r="BK277" s="473">
        <f t="shared" ref="BK277" si="1148">IF(BG277="", "", BG277-P277)</f>
        <v>1.5999999999999659</v>
      </c>
      <c r="BL277" s="473">
        <f t="shared" ref="BL277" si="1149">IF(BH277="", "", BH277-Q277)</f>
        <v>0.51000000000000512</v>
      </c>
      <c r="BM277" s="473">
        <f t="shared" ref="BM277" si="1150">IF(BI277="", "", BI277-R277)</f>
        <v>0.88999999999999346</v>
      </c>
      <c r="BN277" s="473">
        <f t="shared" ref="BN277" si="1151">IF(BJ277="", "", BJ277-S277)</f>
        <v>1.980000000000004</v>
      </c>
      <c r="BO277" s="483">
        <v>17</v>
      </c>
      <c r="BP277" s="293"/>
      <c r="BQ277" s="293"/>
      <c r="BR277" s="293"/>
      <c r="BS277" s="293"/>
      <c r="BT277" s="293"/>
      <c r="BU277" s="293"/>
      <c r="BV277" s="293"/>
      <c r="BW277" s="293"/>
      <c r="BX277" s="293"/>
      <c r="BY277" s="293"/>
      <c r="BZ277" s="293"/>
      <c r="CA277" s="293"/>
      <c r="CB277" s="293"/>
      <c r="CC277" s="293"/>
      <c r="CD277" s="293"/>
      <c r="CE277" s="293"/>
      <c r="CF277" s="293"/>
      <c r="CG277" s="293"/>
      <c r="CH277" s="293"/>
      <c r="CI277" s="293"/>
      <c r="CJ277" s="294"/>
      <c r="CK277" s="294"/>
      <c r="CL277" s="294"/>
      <c r="CM277" s="294"/>
      <c r="CN277" s="294"/>
      <c r="CO277" s="295"/>
      <c r="CP277" s="295"/>
      <c r="CQ277" s="295"/>
      <c r="CR277" s="296"/>
      <c r="CS277" s="297"/>
      <c r="CT277" s="297"/>
      <c r="CU277" s="297"/>
      <c r="CV277" s="297"/>
      <c r="CW277" s="297"/>
      <c r="CX277" s="297"/>
      <c r="CY277" s="297"/>
      <c r="CZ277" s="297"/>
      <c r="DA277" s="297"/>
      <c r="DB277" s="295"/>
      <c r="DC277" s="295"/>
      <c r="DD277" s="295"/>
      <c r="DE277" s="295"/>
    </row>
    <row r="278" spans="1:109" ht="21" customHeight="1" thickBot="1">
      <c r="A278" s="299">
        <v>276</v>
      </c>
      <c r="B278" s="338" t="s">
        <v>863</v>
      </c>
      <c r="C278" s="301" t="s">
        <v>864</v>
      </c>
      <c r="D278" s="302" t="s">
        <v>42</v>
      </c>
      <c r="E278" s="303" t="s">
        <v>79</v>
      </c>
      <c r="F278" s="304">
        <f t="shared" si="1124"/>
        <v>3</v>
      </c>
      <c r="G278" s="305" t="s">
        <v>865</v>
      </c>
      <c r="H278" s="330">
        <v>85</v>
      </c>
      <c r="I278" s="320">
        <v>25</v>
      </c>
      <c r="J278" s="320">
        <v>29</v>
      </c>
      <c r="K278" s="320">
        <v>38</v>
      </c>
      <c r="L278" s="320">
        <v>54</v>
      </c>
      <c r="M278" s="320">
        <v>69</v>
      </c>
      <c r="N278" s="333">
        <f t="shared" si="1057"/>
        <v>300</v>
      </c>
      <c r="O278" s="339">
        <v>4796</v>
      </c>
      <c r="P278" s="340">
        <v>412.5</v>
      </c>
      <c r="Q278" s="341">
        <v>82.6</v>
      </c>
      <c r="R278" s="341">
        <v>63.86</v>
      </c>
      <c r="S278" s="341">
        <v>64.86</v>
      </c>
      <c r="T278" s="341"/>
      <c r="U278" s="311">
        <v>23000</v>
      </c>
      <c r="V278" s="312">
        <f>VLOOKUP($U278,计算辅助页面!$Z$5:$AM$26,COLUMN()-20,0)</f>
        <v>37500</v>
      </c>
      <c r="W278" s="312">
        <f>VLOOKUP($U278,计算辅助页面!$Z$5:$AM$26,COLUMN()-20,0)</f>
        <v>60000</v>
      </c>
      <c r="X278" s="307">
        <f>VLOOKUP($U278,计算辅助页面!$Z$5:$AM$26,COLUMN()-20,0)</f>
        <v>90000</v>
      </c>
      <c r="Y278" s="307">
        <f>VLOOKUP($U278,计算辅助页面!$Z$5:$AM$26,COLUMN()-20,0)</f>
        <v>130000</v>
      </c>
      <c r="Z278" s="313">
        <f>VLOOKUP($U278,计算辅助页面!$Z$5:$AM$26,COLUMN()-20,0)</f>
        <v>182000</v>
      </c>
      <c r="AA278" s="307">
        <f>VLOOKUP($U278,计算辅助页面!$Z$5:$AM$26,COLUMN()-20,0)</f>
        <v>255000</v>
      </c>
      <c r="AB278" s="307">
        <f>VLOOKUP($U278,计算辅助页面!$Z$5:$AM$26,COLUMN()-20,0)</f>
        <v>356500</v>
      </c>
      <c r="AC278" s="307">
        <f>VLOOKUP($U278,计算辅助页面!$Z$5:$AM$26,COLUMN()-20,0)</f>
        <v>499500</v>
      </c>
      <c r="AD278" s="307">
        <f>VLOOKUP($U278,计算辅助页面!$Z$5:$AM$26,COLUMN()-20,0)</f>
        <v>699000</v>
      </c>
      <c r="AE278" s="307">
        <f>VLOOKUP($U278,计算辅助页面!$Z$5:$AM$26,COLUMN()-20,0)</f>
        <v>979000</v>
      </c>
      <c r="AF278" s="307">
        <f>VLOOKUP($U278,计算辅助页面!$Z$5:$AM$26,COLUMN()-20,0)</f>
        <v>1370000</v>
      </c>
      <c r="AG278" s="307">
        <f>VLOOKUP($U278,计算辅助页面!$Z$5:$AM$26,COLUMN()-20,0)</f>
        <v>2250000</v>
      </c>
      <c r="AH278" s="304">
        <f>VLOOKUP($U278,计算辅助页面!$Z$5:$AM$26,COLUMN()-20,0)</f>
        <v>27726000</v>
      </c>
      <c r="AI278" s="314">
        <v>90000</v>
      </c>
      <c r="AJ278" s="315">
        <f>VLOOKUP(D278&amp;E278,计算辅助页面!$V$5:$Y$18,2,0)</f>
        <v>7</v>
      </c>
      <c r="AK278" s="316">
        <f t="shared" si="1116"/>
        <v>180000</v>
      </c>
      <c r="AL278" s="316">
        <f>VLOOKUP(D278&amp;E278,计算辅助页面!$V$5:$Y$18,3,0)</f>
        <v>5</v>
      </c>
      <c r="AM278" s="317">
        <f t="shared" si="1117"/>
        <v>540000</v>
      </c>
      <c r="AN278" s="317">
        <f>VLOOKUP(D278&amp;E278,计算辅助页面!$V$5:$Y$18,4,0)</f>
        <v>4</v>
      </c>
      <c r="AO278" s="304">
        <f t="shared" si="1118"/>
        <v>14760000</v>
      </c>
      <c r="AP278" s="318">
        <f t="shared" si="1063"/>
        <v>42486000</v>
      </c>
      <c r="AQ278" s="288" t="s">
        <v>993</v>
      </c>
      <c r="AR278" s="289" t="str">
        <f t="shared" si="1119"/>
        <v>Evantra Millecavalli</v>
      </c>
      <c r="AS278" s="290" t="s">
        <v>866</v>
      </c>
      <c r="AT278" s="291" t="s">
        <v>876</v>
      </c>
      <c r="AU278" s="427" t="s">
        <v>703</v>
      </c>
      <c r="AW278" s="292">
        <v>432</v>
      </c>
      <c r="AY278" s="292">
        <v>563</v>
      </c>
      <c r="AZ278" s="292" t="s">
        <v>1101</v>
      </c>
      <c r="BK278" s="473" t="str">
        <f t="shared" si="1021"/>
        <v/>
      </c>
      <c r="BL278" s="473" t="str">
        <f t="shared" si="1022"/>
        <v/>
      </c>
      <c r="BM278" s="473" t="str">
        <f t="shared" si="1023"/>
        <v/>
      </c>
      <c r="BN278" s="473" t="str">
        <f t="shared" si="1024"/>
        <v/>
      </c>
      <c r="BP278" s="293"/>
      <c r="BQ278" s="293"/>
      <c r="BR278" s="293"/>
      <c r="BS278" s="293"/>
      <c r="BT278" s="293"/>
      <c r="BU278" s="293"/>
      <c r="BV278" s="293"/>
      <c r="BW278" s="293"/>
      <c r="BX278" s="293"/>
      <c r="BY278" s="293"/>
      <c r="BZ278" s="293">
        <v>1</v>
      </c>
      <c r="CA278" s="293"/>
      <c r="CB278" s="293"/>
      <c r="CC278" s="293"/>
      <c r="CD278" s="293">
        <v>1</v>
      </c>
      <c r="CE278" s="293"/>
      <c r="CF278" s="293"/>
      <c r="CG278" s="293"/>
      <c r="CH278" s="293"/>
      <c r="CI278" s="293"/>
      <c r="CJ278" s="294" t="s">
        <v>1530</v>
      </c>
      <c r="CK278" s="294"/>
      <c r="CL278" s="294"/>
      <c r="CM278" s="294"/>
      <c r="CN278" s="294"/>
      <c r="CO278" s="295"/>
      <c r="CP278" s="295"/>
      <c r="CQ278" s="295">
        <v>1</v>
      </c>
      <c r="CR278" s="296">
        <v>403</v>
      </c>
      <c r="CS278" s="297">
        <v>75.7</v>
      </c>
      <c r="CT278" s="297">
        <v>52.41</v>
      </c>
      <c r="CU278" s="297">
        <v>49.44</v>
      </c>
      <c r="CV278" s="297">
        <f>P278-CR278</f>
        <v>9.5</v>
      </c>
      <c r="CW278" s="297">
        <f>Q278-CS278</f>
        <v>6.8999999999999915</v>
      </c>
      <c r="CX278" s="297">
        <f>R278-CT278</f>
        <v>11.450000000000003</v>
      </c>
      <c r="CY278" s="297">
        <f>S278-CU278</f>
        <v>15.420000000000002</v>
      </c>
      <c r="CZ278" s="297">
        <f>SUM(CV278:CY278)</f>
        <v>43.269999999999996</v>
      </c>
      <c r="DA278" s="297">
        <f>0.32*(P278-CR278)+1.75*(Q278-CS278)+1.13*(R278-CT278)+1.28*(S278-CU278)</f>
        <v>47.791099999999986</v>
      </c>
      <c r="DB278" s="295"/>
      <c r="DC278" s="295"/>
      <c r="DD278" s="295"/>
      <c r="DE278" s="295"/>
    </row>
    <row r="279" spans="1:109" ht="21" customHeight="1">
      <c r="A279" s="268">
        <v>277</v>
      </c>
      <c r="B279" s="338" t="s">
        <v>1043</v>
      </c>
      <c r="C279" s="301" t="s">
        <v>1044</v>
      </c>
      <c r="D279" s="302" t="s">
        <v>42</v>
      </c>
      <c r="E279" s="303" t="s">
        <v>79</v>
      </c>
      <c r="F279" s="304">
        <f t="shared" si="1124"/>
        <v>3</v>
      </c>
      <c r="G279" s="328"/>
      <c r="H279" s="330">
        <v>85</v>
      </c>
      <c r="I279" s="320">
        <v>25</v>
      </c>
      <c r="J279" s="320">
        <v>29</v>
      </c>
      <c r="K279" s="320">
        <v>38</v>
      </c>
      <c r="L279" s="320">
        <v>54</v>
      </c>
      <c r="M279" s="320">
        <v>69</v>
      </c>
      <c r="N279" s="333">
        <f t="shared" si="1057"/>
        <v>300</v>
      </c>
      <c r="O279" s="339">
        <v>4806</v>
      </c>
      <c r="P279" s="340">
        <v>460.6</v>
      </c>
      <c r="Q279" s="341">
        <v>81.290000000000006</v>
      </c>
      <c r="R279" s="341">
        <v>60.32</v>
      </c>
      <c r="S279" s="341">
        <v>54.19</v>
      </c>
      <c r="T279" s="341">
        <v>4.5</v>
      </c>
      <c r="U279" s="311">
        <v>23000</v>
      </c>
      <c r="V279" s="312">
        <f>VLOOKUP($U279,计算辅助页面!$Z$5:$AM$26,COLUMN()-20,0)</f>
        <v>37500</v>
      </c>
      <c r="W279" s="312">
        <f>VLOOKUP($U279,计算辅助页面!$Z$5:$AM$26,COLUMN()-20,0)</f>
        <v>60000</v>
      </c>
      <c r="X279" s="307">
        <f>VLOOKUP($U279,计算辅助页面!$Z$5:$AM$26,COLUMN()-20,0)</f>
        <v>90000</v>
      </c>
      <c r="Y279" s="307">
        <f>VLOOKUP($U279,计算辅助页面!$Z$5:$AM$26,COLUMN()-20,0)</f>
        <v>130000</v>
      </c>
      <c r="Z279" s="313">
        <f>VLOOKUP($U279,计算辅助页面!$Z$5:$AM$26,COLUMN()-20,0)</f>
        <v>182000</v>
      </c>
      <c r="AA279" s="307">
        <f>VLOOKUP($U279,计算辅助页面!$Z$5:$AM$26,COLUMN()-20,0)</f>
        <v>255000</v>
      </c>
      <c r="AB279" s="307">
        <f>VLOOKUP($U279,计算辅助页面!$Z$5:$AM$26,COLUMN()-20,0)</f>
        <v>356500</v>
      </c>
      <c r="AC279" s="307">
        <f>VLOOKUP($U279,计算辅助页面!$Z$5:$AM$26,COLUMN()-20,0)</f>
        <v>499500</v>
      </c>
      <c r="AD279" s="307">
        <f>VLOOKUP($U279,计算辅助页面!$Z$5:$AM$26,COLUMN()-20,0)</f>
        <v>699000</v>
      </c>
      <c r="AE279" s="307">
        <f>VLOOKUP($U279,计算辅助页面!$Z$5:$AM$26,COLUMN()-20,0)</f>
        <v>979000</v>
      </c>
      <c r="AF279" s="307">
        <f>VLOOKUP($U279,计算辅助页面!$Z$5:$AM$26,COLUMN()-20,0)</f>
        <v>1370000</v>
      </c>
      <c r="AG279" s="307">
        <f>VLOOKUP($U279,计算辅助页面!$Z$5:$AM$26,COLUMN()-20,0)</f>
        <v>2250000</v>
      </c>
      <c r="AH279" s="304">
        <f>VLOOKUP($U279,计算辅助页面!$Z$5:$AM$26,COLUMN()-20,0)</f>
        <v>27726000</v>
      </c>
      <c r="AI279" s="314">
        <v>90000</v>
      </c>
      <c r="AJ279" s="315">
        <f>VLOOKUP(D279&amp;E279,计算辅助页面!$V$5:$Y$18,2,0)</f>
        <v>7</v>
      </c>
      <c r="AK279" s="316">
        <f t="shared" si="1116"/>
        <v>180000</v>
      </c>
      <c r="AL279" s="316">
        <f>VLOOKUP(D279&amp;E279,计算辅助页面!$V$5:$Y$18,3,0)</f>
        <v>5</v>
      </c>
      <c r="AM279" s="317">
        <f t="shared" si="1117"/>
        <v>540000</v>
      </c>
      <c r="AN279" s="317">
        <f>VLOOKUP(D279&amp;E279,计算辅助页面!$V$5:$Y$18,4,0)</f>
        <v>4</v>
      </c>
      <c r="AO279" s="304">
        <f t="shared" si="1118"/>
        <v>14760000</v>
      </c>
      <c r="AP279" s="318">
        <f t="shared" si="1063"/>
        <v>42486000</v>
      </c>
      <c r="AQ279" s="288" t="s">
        <v>1045</v>
      </c>
      <c r="AR279" s="289" t="str">
        <f t="shared" si="1119"/>
        <v>1MW</v>
      </c>
      <c r="AS279" s="290" t="s">
        <v>1030</v>
      </c>
      <c r="AT279" s="291" t="s">
        <v>1046</v>
      </c>
      <c r="AU279" s="427" t="s">
        <v>703</v>
      </c>
      <c r="AW279" s="292">
        <v>485</v>
      </c>
      <c r="AY279" s="292">
        <v>587</v>
      </c>
      <c r="AZ279" s="292" t="s">
        <v>1101</v>
      </c>
      <c r="BK279" s="473" t="str">
        <f t="shared" si="1021"/>
        <v/>
      </c>
      <c r="BL279" s="473" t="str">
        <f t="shared" si="1022"/>
        <v/>
      </c>
      <c r="BM279" s="473" t="str">
        <f t="shared" si="1023"/>
        <v/>
      </c>
      <c r="BN279" s="473" t="str">
        <f t="shared" si="1024"/>
        <v/>
      </c>
      <c r="BP279" s="293"/>
      <c r="BQ279" s="293"/>
      <c r="BR279" s="293"/>
      <c r="BS279" s="293"/>
      <c r="BT279" s="293"/>
      <c r="BU279" s="293"/>
      <c r="BV279" s="293"/>
      <c r="BW279" s="293"/>
      <c r="BX279" s="293"/>
      <c r="BY279" s="293"/>
      <c r="BZ279" s="293">
        <v>1</v>
      </c>
      <c r="CA279" s="293"/>
      <c r="CB279" s="293"/>
      <c r="CC279" s="293"/>
      <c r="CD279" s="293"/>
      <c r="CE279" s="293"/>
      <c r="CF279" s="293"/>
      <c r="CG279" s="293"/>
      <c r="CH279" s="293"/>
      <c r="CI279" s="293"/>
      <c r="CJ279" s="294" t="s">
        <v>1531</v>
      </c>
      <c r="CK279" s="294"/>
      <c r="CL279" s="294"/>
      <c r="CM279" s="294"/>
      <c r="CN279" s="294"/>
      <c r="CO279" s="295"/>
      <c r="CP279" s="295"/>
      <c r="CQ279" s="295"/>
      <c r="CR279" s="296"/>
      <c r="CS279" s="297"/>
      <c r="CT279" s="297"/>
      <c r="CU279" s="297"/>
      <c r="CV279" s="297"/>
      <c r="CW279" s="297"/>
      <c r="CX279" s="297"/>
      <c r="CY279" s="297"/>
      <c r="CZ279" s="297"/>
      <c r="DA279" s="297"/>
      <c r="DB279" s="295"/>
      <c r="DC279" s="295"/>
      <c r="DD279" s="295"/>
      <c r="DE279" s="295"/>
    </row>
    <row r="280" spans="1:109" ht="21" customHeight="1" thickBot="1">
      <c r="A280" s="299">
        <v>278</v>
      </c>
      <c r="B280" s="338" t="s">
        <v>1202</v>
      </c>
      <c r="C280" s="301" t="s">
        <v>1203</v>
      </c>
      <c r="D280" s="302" t="s">
        <v>42</v>
      </c>
      <c r="E280" s="303" t="s">
        <v>79</v>
      </c>
      <c r="F280" s="327"/>
      <c r="G280" s="328"/>
      <c r="H280" s="330">
        <v>85</v>
      </c>
      <c r="I280" s="320">
        <v>25</v>
      </c>
      <c r="J280" s="320">
        <v>29</v>
      </c>
      <c r="K280" s="320">
        <v>38</v>
      </c>
      <c r="L280" s="320">
        <v>54</v>
      </c>
      <c r="M280" s="320">
        <v>69</v>
      </c>
      <c r="N280" s="333">
        <f t="shared" si="1057"/>
        <v>300</v>
      </c>
      <c r="O280" s="339">
        <v>4817</v>
      </c>
      <c r="P280" s="340">
        <v>447.1</v>
      </c>
      <c r="Q280" s="341">
        <v>84.34</v>
      </c>
      <c r="R280" s="341">
        <v>61.43</v>
      </c>
      <c r="S280" s="341">
        <v>39.21</v>
      </c>
      <c r="T280" s="341"/>
      <c r="U280" s="311">
        <v>23000</v>
      </c>
      <c r="V280" s="312">
        <f>VLOOKUP($U280,计算辅助页面!$Z$5:$AM$26,COLUMN()-20,0)</f>
        <v>37500</v>
      </c>
      <c r="W280" s="312">
        <f>VLOOKUP($U280,计算辅助页面!$Z$5:$AM$26,COLUMN()-20,0)</f>
        <v>60000</v>
      </c>
      <c r="X280" s="307">
        <f>VLOOKUP($U280,计算辅助页面!$Z$5:$AM$26,COLUMN()-20,0)</f>
        <v>90000</v>
      </c>
      <c r="Y280" s="307">
        <f>VLOOKUP($U280,计算辅助页面!$Z$5:$AM$26,COLUMN()-20,0)</f>
        <v>130000</v>
      </c>
      <c r="Z280" s="313">
        <f>VLOOKUP($U280,计算辅助页面!$Z$5:$AM$26,COLUMN()-20,0)</f>
        <v>182000</v>
      </c>
      <c r="AA280" s="307">
        <f>VLOOKUP($U280,计算辅助页面!$Z$5:$AM$26,COLUMN()-20,0)</f>
        <v>255000</v>
      </c>
      <c r="AB280" s="307">
        <f>VLOOKUP($U280,计算辅助页面!$Z$5:$AM$26,COLUMN()-20,0)</f>
        <v>356500</v>
      </c>
      <c r="AC280" s="307">
        <f>VLOOKUP($U280,计算辅助页面!$Z$5:$AM$26,COLUMN()-20,0)</f>
        <v>499500</v>
      </c>
      <c r="AD280" s="307">
        <f>VLOOKUP($U280,计算辅助页面!$Z$5:$AM$26,COLUMN()-20,0)</f>
        <v>699000</v>
      </c>
      <c r="AE280" s="307">
        <f>VLOOKUP($U280,计算辅助页面!$Z$5:$AM$26,COLUMN()-20,0)</f>
        <v>979000</v>
      </c>
      <c r="AF280" s="307">
        <f>VLOOKUP($U280,计算辅助页面!$Z$5:$AM$26,COLUMN()-20,0)</f>
        <v>1370000</v>
      </c>
      <c r="AG280" s="307">
        <f>VLOOKUP($U280,计算辅助页面!$Z$5:$AM$26,COLUMN()-20,0)</f>
        <v>2250000</v>
      </c>
      <c r="AH280" s="304">
        <f>VLOOKUP($U280,计算辅助页面!$Z$5:$AM$26,COLUMN()-20,0)</f>
        <v>27726000</v>
      </c>
      <c r="AI280" s="314">
        <v>90000</v>
      </c>
      <c r="AJ280" s="315">
        <f>VLOOKUP(D280&amp;E280,计算辅助页面!$V$5:$Y$18,2,0)</f>
        <v>7</v>
      </c>
      <c r="AK280" s="316">
        <f t="shared" si="1116"/>
        <v>180000</v>
      </c>
      <c r="AL280" s="316">
        <f>VLOOKUP(D280&amp;E280,计算辅助页面!$V$5:$Y$18,3,0)</f>
        <v>5</v>
      </c>
      <c r="AM280" s="317">
        <f t="shared" si="1117"/>
        <v>540000</v>
      </c>
      <c r="AN280" s="317">
        <f>VLOOKUP(D280&amp;E280,计算辅助页面!$V$5:$Y$18,4,0)</f>
        <v>4</v>
      </c>
      <c r="AO280" s="304">
        <f t="shared" si="1118"/>
        <v>14760000</v>
      </c>
      <c r="AP280" s="318">
        <f t="shared" si="1063"/>
        <v>42486000</v>
      </c>
      <c r="AQ280" s="288" t="s">
        <v>994</v>
      </c>
      <c r="AR280" s="289" t="str">
        <f t="shared" si="1119"/>
        <v>Settimo Cerchio</v>
      </c>
      <c r="AS280" s="290" t="s">
        <v>1186</v>
      </c>
      <c r="AT280" s="291" t="s">
        <v>1204</v>
      </c>
      <c r="AU280" s="427" t="s">
        <v>703</v>
      </c>
      <c r="AW280" s="292">
        <v>470</v>
      </c>
      <c r="AY280" s="292">
        <v>581</v>
      </c>
      <c r="AZ280" s="292" t="s">
        <v>1101</v>
      </c>
      <c r="BK280" s="473" t="str">
        <f t="shared" si="1021"/>
        <v/>
      </c>
      <c r="BL280" s="473" t="str">
        <f t="shared" si="1022"/>
        <v/>
      </c>
      <c r="BM280" s="473" t="str">
        <f t="shared" si="1023"/>
        <v/>
      </c>
      <c r="BN280" s="473" t="str">
        <f t="shared" si="1024"/>
        <v/>
      </c>
      <c r="BP280" s="293"/>
      <c r="BQ280" s="293"/>
      <c r="BR280" s="293"/>
      <c r="BS280" s="293"/>
      <c r="BT280" s="293"/>
      <c r="BU280" s="293"/>
      <c r="BV280" s="293"/>
      <c r="BW280" s="293"/>
      <c r="BX280" s="293"/>
      <c r="BY280" s="293"/>
      <c r="BZ280" s="293">
        <v>1</v>
      </c>
      <c r="CA280" s="293"/>
      <c r="CB280" s="293"/>
      <c r="CC280" s="293"/>
      <c r="CD280" s="293"/>
      <c r="CE280" s="293"/>
      <c r="CF280" s="293"/>
      <c r="CG280" s="293"/>
      <c r="CH280" s="293"/>
      <c r="CI280" s="293"/>
      <c r="CJ280" s="294" t="s">
        <v>1205</v>
      </c>
      <c r="CK280" s="294"/>
      <c r="CL280" s="294"/>
      <c r="CM280" s="294"/>
      <c r="CN280" s="294"/>
      <c r="CO280" s="295"/>
      <c r="CP280" s="295"/>
      <c r="CQ280" s="295"/>
      <c r="CR280" s="296"/>
      <c r="CS280" s="297"/>
      <c r="CT280" s="297"/>
      <c r="CU280" s="297"/>
      <c r="CV280" s="297"/>
      <c r="CW280" s="297"/>
      <c r="CX280" s="297"/>
      <c r="CY280" s="297"/>
      <c r="CZ280" s="297"/>
      <c r="DA280" s="297"/>
      <c r="DB280" s="295"/>
      <c r="DC280" s="295"/>
      <c r="DD280" s="295"/>
      <c r="DE280" s="295"/>
    </row>
    <row r="281" spans="1:109" ht="21" customHeight="1" thickBot="1">
      <c r="A281" s="268">
        <v>279</v>
      </c>
      <c r="B281" s="338" t="s">
        <v>1688</v>
      </c>
      <c r="C281" s="301" t="s">
        <v>1689</v>
      </c>
      <c r="D281" s="302" t="s">
        <v>42</v>
      </c>
      <c r="E281" s="303" t="s">
        <v>79</v>
      </c>
      <c r="F281" s="327"/>
      <c r="G281" s="328"/>
      <c r="H281" s="434">
        <v>85</v>
      </c>
      <c r="I281" s="320">
        <v>25</v>
      </c>
      <c r="J281" s="320">
        <v>29</v>
      </c>
      <c r="K281" s="320">
        <v>38</v>
      </c>
      <c r="L281" s="320">
        <v>54</v>
      </c>
      <c r="M281" s="320">
        <v>69</v>
      </c>
      <c r="N281" s="333">
        <f t="shared" ref="N281" si="1152">IF(COUNTBLANK(H281:M281),"",SUM(H281:M281))</f>
        <v>300</v>
      </c>
      <c r="O281" s="339">
        <v>4821</v>
      </c>
      <c r="P281" s="340">
        <v>397.8</v>
      </c>
      <c r="Q281" s="341">
        <v>87.01</v>
      </c>
      <c r="R281" s="341">
        <v>73.62</v>
      </c>
      <c r="S281" s="341">
        <v>65.319999999999993</v>
      </c>
      <c r="T281" s="341"/>
      <c r="U281" s="311">
        <v>23000</v>
      </c>
      <c r="V281" s="312">
        <f>VLOOKUP($U281,计算辅助页面!$Z$5:$AM$26,COLUMN()-20,0)</f>
        <v>37500</v>
      </c>
      <c r="W281" s="312">
        <f>VLOOKUP($U281,计算辅助页面!$Z$5:$AM$26,COLUMN()-20,0)</f>
        <v>60000</v>
      </c>
      <c r="X281" s="307">
        <f>VLOOKUP($U281,计算辅助页面!$Z$5:$AM$26,COLUMN()-20,0)</f>
        <v>90000</v>
      </c>
      <c r="Y281" s="307">
        <f>VLOOKUP($U281,计算辅助页面!$Z$5:$AM$26,COLUMN()-20,0)</f>
        <v>130000</v>
      </c>
      <c r="Z281" s="313">
        <f>VLOOKUP($U281,计算辅助页面!$Z$5:$AM$26,COLUMN()-20,0)</f>
        <v>182000</v>
      </c>
      <c r="AA281" s="307">
        <f>VLOOKUP($U281,计算辅助页面!$Z$5:$AM$26,COLUMN()-20,0)</f>
        <v>255000</v>
      </c>
      <c r="AB281" s="307">
        <f>VLOOKUP($U281,计算辅助页面!$Z$5:$AM$26,COLUMN()-20,0)</f>
        <v>356500</v>
      </c>
      <c r="AC281" s="307">
        <f>VLOOKUP($U281,计算辅助页面!$Z$5:$AM$26,COLUMN()-20,0)</f>
        <v>499500</v>
      </c>
      <c r="AD281" s="307">
        <f>VLOOKUP($U281,计算辅助页面!$Z$5:$AM$26,COLUMN()-20,0)</f>
        <v>699000</v>
      </c>
      <c r="AE281" s="307">
        <f>VLOOKUP($U281,计算辅助页面!$Z$5:$AM$26,COLUMN()-20,0)</f>
        <v>979000</v>
      </c>
      <c r="AF281" s="307">
        <f>VLOOKUP($U281,计算辅助页面!$Z$5:$AM$26,COLUMN()-20,0)</f>
        <v>1370000</v>
      </c>
      <c r="AG281" s="307">
        <f>VLOOKUP($U281,计算辅助页面!$Z$5:$AM$26,COLUMN()-20,0)</f>
        <v>2250000</v>
      </c>
      <c r="AH281" s="304">
        <f>VLOOKUP($U281,计算辅助页面!$Z$5:$AM$26,COLUMN()-20,0)</f>
        <v>27726000</v>
      </c>
      <c r="AI281" s="314">
        <v>90000</v>
      </c>
      <c r="AJ281" s="315">
        <f>VLOOKUP(D281&amp;E281,计算辅助页面!$V$5:$Y$18,2,0)</f>
        <v>7</v>
      </c>
      <c r="AK281" s="316">
        <f t="shared" ref="AK281" si="1153">IF(AI281,2*AI281,"")</f>
        <v>180000</v>
      </c>
      <c r="AL281" s="316">
        <f>VLOOKUP(D281&amp;E281,计算辅助页面!$V$5:$Y$18,3,0)</f>
        <v>5</v>
      </c>
      <c r="AM281" s="317">
        <f t="shared" ref="AM281" si="1154">IF(AN281="×",AN281,IF(AI281,6*AI281,""))</f>
        <v>540000</v>
      </c>
      <c r="AN281" s="317">
        <f>VLOOKUP(D281&amp;E281,计算辅助页面!$V$5:$Y$18,4,0)</f>
        <v>4</v>
      </c>
      <c r="AO281" s="304">
        <f t="shared" ref="AO281" si="1155">IF(AI281,IF(AN281="×",4*(AI281*AJ281+AK281*AL281),4*(AI281*AJ281+AK281*AL281+AM281*AN281)),"")</f>
        <v>14760000</v>
      </c>
      <c r="AP281" s="318">
        <f t="shared" ref="AP281" si="1156">IF(AND(AH281,AO281),AO281+AH281,"")</f>
        <v>42486000</v>
      </c>
      <c r="AQ281" s="288" t="s">
        <v>712</v>
      </c>
      <c r="AR281" s="289" t="str">
        <f t="shared" si="1119"/>
        <v>Chiron Pur Sport</v>
      </c>
      <c r="AS281" s="290" t="s">
        <v>1716</v>
      </c>
      <c r="AT281" s="291" t="s">
        <v>1690</v>
      </c>
      <c r="AU281" s="427" t="s">
        <v>703</v>
      </c>
      <c r="AZ281" s="292" t="s">
        <v>1695</v>
      </c>
      <c r="BA281" s="477">
        <v>132</v>
      </c>
      <c r="BB281" s="476">
        <v>1.9</v>
      </c>
      <c r="BC281" s="472">
        <v>0.84</v>
      </c>
      <c r="BD281" s="472">
        <v>1.64</v>
      </c>
      <c r="BE281" s="472">
        <v>2.92</v>
      </c>
      <c r="BF281" s="474">
        <f>BA281+O281</f>
        <v>4953</v>
      </c>
      <c r="BG281" s="476">
        <f t="shared" ref="BG281" si="1157">BB281+P281</f>
        <v>399.7</v>
      </c>
      <c r="BH281" s="480">
        <f t="shared" ref="BH281" si="1158">BC281+Q281</f>
        <v>87.850000000000009</v>
      </c>
      <c r="BI281" s="480">
        <f t="shared" ref="BI281" si="1159">BD281+R281</f>
        <v>75.260000000000005</v>
      </c>
      <c r="BJ281" s="480">
        <f t="shared" ref="BJ281" si="1160">BE281+S281</f>
        <v>68.239999999999995</v>
      </c>
      <c r="BK281" s="473">
        <f t="shared" si="1021"/>
        <v>1.8999999999999773</v>
      </c>
      <c r="BL281" s="473">
        <f t="shared" si="1022"/>
        <v>0.84000000000000341</v>
      </c>
      <c r="BM281" s="473">
        <f t="shared" si="1023"/>
        <v>1.6400000000000006</v>
      </c>
      <c r="BN281" s="473">
        <f t="shared" si="1024"/>
        <v>2.9200000000000017</v>
      </c>
      <c r="BO281" s="483">
        <v>8</v>
      </c>
      <c r="BP281" s="293"/>
      <c r="BQ281" s="293"/>
      <c r="BR281" s="293"/>
      <c r="BS281" s="293"/>
      <c r="BT281" s="293"/>
      <c r="BU281" s="293"/>
      <c r="BV281" s="293"/>
      <c r="BW281" s="293"/>
      <c r="BX281" s="293"/>
      <c r="BY281" s="293"/>
      <c r="BZ281" s="293">
        <v>1</v>
      </c>
      <c r="CA281" s="293"/>
      <c r="CB281" s="293"/>
      <c r="CC281" s="293"/>
      <c r="CD281" s="293"/>
      <c r="CE281" s="293"/>
      <c r="CF281" s="293"/>
      <c r="CG281" s="293"/>
      <c r="CH281" s="293"/>
      <c r="CI281" s="293"/>
      <c r="CJ281" s="294" t="s">
        <v>1527</v>
      </c>
      <c r="CK281" s="294"/>
      <c r="CL281" s="294"/>
      <c r="CM281" s="294"/>
      <c r="CN281" s="294"/>
      <c r="CO281" s="295"/>
      <c r="CP281" s="295"/>
      <c r="CQ281" s="295"/>
      <c r="CR281" s="296"/>
      <c r="CS281" s="297"/>
      <c r="CT281" s="297"/>
      <c r="CU281" s="297"/>
      <c r="CV281" s="297"/>
      <c r="CW281" s="297"/>
      <c r="CX281" s="297"/>
      <c r="CY281" s="297"/>
      <c r="CZ281" s="297"/>
      <c r="DA281" s="297"/>
      <c r="DB281" s="295" t="s">
        <v>1780</v>
      </c>
      <c r="DC281" s="295">
        <v>1</v>
      </c>
      <c r="DD281" s="295"/>
      <c r="DE281" s="295"/>
    </row>
    <row r="282" spans="1:109" ht="21" customHeight="1" thickTop="1" thickBot="1">
      <c r="A282" s="299">
        <v>280</v>
      </c>
      <c r="B282" s="338" t="s">
        <v>404</v>
      </c>
      <c r="C282" s="301" t="s">
        <v>806</v>
      </c>
      <c r="D282" s="302" t="s">
        <v>42</v>
      </c>
      <c r="E282" s="303" t="s">
        <v>79</v>
      </c>
      <c r="F282" s="304">
        <f>9-LEN(E282)-LEN(SUBSTITUTE(E282,"★",""))</f>
        <v>3</v>
      </c>
      <c r="G282" s="305" t="s">
        <v>76</v>
      </c>
      <c r="H282" s="330" t="s">
        <v>407</v>
      </c>
      <c r="I282" s="306">
        <v>40</v>
      </c>
      <c r="J282" s="306">
        <v>45</v>
      </c>
      <c r="K282" s="306">
        <v>60</v>
      </c>
      <c r="L282" s="306">
        <v>70</v>
      </c>
      <c r="M282" s="306">
        <v>85</v>
      </c>
      <c r="N282" s="307">
        <f t="shared" si="1057"/>
        <v>300</v>
      </c>
      <c r="O282" s="339">
        <v>4826</v>
      </c>
      <c r="P282" s="340">
        <v>496.6</v>
      </c>
      <c r="Q282" s="341">
        <v>80.069999999999993</v>
      </c>
      <c r="R282" s="341">
        <v>48.19</v>
      </c>
      <c r="S282" s="341">
        <v>58.23</v>
      </c>
      <c r="T282" s="341">
        <v>4.8</v>
      </c>
      <c r="U282" s="311">
        <v>23000</v>
      </c>
      <c r="V282" s="312">
        <f>VLOOKUP($U282,计算辅助页面!$Z$5:$AM$26,COLUMN()-20,0)</f>
        <v>37500</v>
      </c>
      <c r="W282" s="312">
        <f>VLOOKUP($U282,计算辅助页面!$Z$5:$AM$26,COLUMN()-20,0)</f>
        <v>60000</v>
      </c>
      <c r="X282" s="307">
        <f>VLOOKUP($U282,计算辅助页面!$Z$5:$AM$26,COLUMN()-20,0)</f>
        <v>90000</v>
      </c>
      <c r="Y282" s="307">
        <f>VLOOKUP($U282,计算辅助页面!$Z$5:$AM$26,COLUMN()-20,0)</f>
        <v>130000</v>
      </c>
      <c r="Z282" s="313">
        <f>VLOOKUP($U282,计算辅助页面!$Z$5:$AM$26,COLUMN()-20,0)</f>
        <v>182000</v>
      </c>
      <c r="AA282" s="307">
        <f>VLOOKUP($U282,计算辅助页面!$Z$5:$AM$26,COLUMN()-20,0)</f>
        <v>255000</v>
      </c>
      <c r="AB282" s="307">
        <f>VLOOKUP($U282,计算辅助页面!$Z$5:$AM$26,COLUMN()-20,0)</f>
        <v>356500</v>
      </c>
      <c r="AC282" s="307">
        <f>VLOOKUP($U282,计算辅助页面!$Z$5:$AM$26,COLUMN()-20,0)</f>
        <v>499500</v>
      </c>
      <c r="AD282" s="307">
        <f>VLOOKUP($U282,计算辅助页面!$Z$5:$AM$26,COLUMN()-20,0)</f>
        <v>699000</v>
      </c>
      <c r="AE282" s="307">
        <f>VLOOKUP($U282,计算辅助页面!$Z$5:$AM$26,COLUMN()-20,0)</f>
        <v>979000</v>
      </c>
      <c r="AF282" s="307">
        <f>VLOOKUP($U282,计算辅助页面!$Z$5:$AM$26,COLUMN()-20,0)</f>
        <v>1370000</v>
      </c>
      <c r="AG282" s="307">
        <f>VLOOKUP($U282,计算辅助页面!$Z$5:$AM$26,COLUMN()-20,0)</f>
        <v>2250000</v>
      </c>
      <c r="AH282" s="304">
        <f>VLOOKUP($U282,计算辅助页面!$Z$5:$AM$26,COLUMN()-20,0)</f>
        <v>27726000</v>
      </c>
      <c r="AI282" s="314">
        <v>90000</v>
      </c>
      <c r="AJ282" s="315">
        <f>VLOOKUP(D282&amp;E282,计算辅助页面!$V$5:$Y$18,2,0)</f>
        <v>7</v>
      </c>
      <c r="AK282" s="316">
        <f t="shared" si="1116"/>
        <v>180000</v>
      </c>
      <c r="AL282" s="316">
        <f>VLOOKUP(D282&amp;E282,计算辅助页面!$V$5:$Y$18,3,0)</f>
        <v>5</v>
      </c>
      <c r="AM282" s="317">
        <f t="shared" si="1117"/>
        <v>540000</v>
      </c>
      <c r="AN282" s="317">
        <f>VLOOKUP(D282&amp;E282,计算辅助页面!$V$5:$Y$18,4,0)</f>
        <v>4</v>
      </c>
      <c r="AO282" s="304">
        <f t="shared" si="1118"/>
        <v>14760000</v>
      </c>
      <c r="AP282" s="318">
        <f t="shared" si="1063"/>
        <v>42486000</v>
      </c>
      <c r="AQ282" s="288" t="s">
        <v>570</v>
      </c>
      <c r="AR282" s="289" t="str">
        <f t="shared" si="1119"/>
        <v>Jesko🔑</v>
      </c>
      <c r="AS282" s="290" t="s">
        <v>912</v>
      </c>
      <c r="AT282" s="291" t="s">
        <v>682</v>
      </c>
      <c r="AU282" s="427" t="s">
        <v>703</v>
      </c>
      <c r="AW282" s="292">
        <v>522</v>
      </c>
      <c r="AY282" s="292">
        <v>600</v>
      </c>
      <c r="AZ282" s="292" t="s">
        <v>1173</v>
      </c>
      <c r="BA282" s="481">
        <v>130</v>
      </c>
      <c r="BB282" s="476">
        <v>1.4</v>
      </c>
      <c r="BC282" s="472">
        <v>0.57999999999999996</v>
      </c>
      <c r="BD282" s="472">
        <v>0.69</v>
      </c>
      <c r="BE282" s="472">
        <v>1.72</v>
      </c>
      <c r="BF282" s="474">
        <f>BA282+O282</f>
        <v>4956</v>
      </c>
      <c r="BG282" s="476">
        <f t="shared" ref="BG282:BG284" si="1161">BB282+P282</f>
        <v>498</v>
      </c>
      <c r="BH282" s="480">
        <f t="shared" ref="BH282:BH284" si="1162">BC282+Q282</f>
        <v>80.649999999999991</v>
      </c>
      <c r="BI282" s="480">
        <f t="shared" ref="BI282:BI284" si="1163">BD282+R282</f>
        <v>48.879999999999995</v>
      </c>
      <c r="BJ282" s="480">
        <f t="shared" ref="BJ282:BJ284" si="1164">BE282+S282</f>
        <v>59.949999999999996</v>
      </c>
      <c r="BK282" s="473">
        <f t="shared" si="1021"/>
        <v>1.3999999999999773</v>
      </c>
      <c r="BL282" s="473">
        <f t="shared" si="1022"/>
        <v>0.57999999999999829</v>
      </c>
      <c r="BM282" s="473">
        <f t="shared" si="1023"/>
        <v>0.68999999999999773</v>
      </c>
      <c r="BN282" s="473">
        <f t="shared" si="1024"/>
        <v>1.7199999999999989</v>
      </c>
      <c r="BO282" s="483">
        <v>1</v>
      </c>
      <c r="BP282" s="293"/>
      <c r="BQ282" s="293"/>
      <c r="BR282" s="293"/>
      <c r="BS282" s="293"/>
      <c r="BT282" s="293"/>
      <c r="BU282" s="293"/>
      <c r="BV282" s="293"/>
      <c r="BW282" s="293"/>
      <c r="BX282" s="293"/>
      <c r="BY282" s="293"/>
      <c r="BZ282" s="293"/>
      <c r="CA282" s="293"/>
      <c r="CB282" s="293">
        <v>1</v>
      </c>
      <c r="CC282" s="293">
        <v>1</v>
      </c>
      <c r="CD282" s="293">
        <v>1</v>
      </c>
      <c r="CE282" s="293"/>
      <c r="CF282" s="293"/>
      <c r="CG282" s="293"/>
      <c r="CH282" s="293"/>
      <c r="CI282" s="293"/>
      <c r="CJ282" s="294" t="s">
        <v>1532</v>
      </c>
      <c r="CK282" s="294"/>
      <c r="CL282" s="294"/>
      <c r="CM282" s="294"/>
      <c r="CN282" s="294"/>
      <c r="CO282" s="295"/>
      <c r="CP282" s="295"/>
      <c r="CQ282" s="295"/>
      <c r="CR282" s="296">
        <v>484</v>
      </c>
      <c r="CS282" s="297">
        <v>74.8</v>
      </c>
      <c r="CT282" s="297">
        <v>41.93</v>
      </c>
      <c r="CU282" s="297">
        <v>42.56</v>
      </c>
      <c r="CV282" s="297">
        <f>P282-CR282</f>
        <v>12.600000000000023</v>
      </c>
      <c r="CW282" s="297">
        <f>Q282-CS282</f>
        <v>5.269999999999996</v>
      </c>
      <c r="CX282" s="297">
        <f>R282-CT282</f>
        <v>6.259999999999998</v>
      </c>
      <c r="CY282" s="297">
        <f>S282-CU282</f>
        <v>15.669999999999995</v>
      </c>
      <c r="CZ282" s="297">
        <f>SUM(CV282:CY282)</f>
        <v>39.800000000000011</v>
      </c>
      <c r="DA282" s="297">
        <f>0.32*(P282-CR282)+1.75*(Q282-CS282)+1.13*(R282-CT282)+1.28*(S282-CU282)</f>
        <v>40.385899999999992</v>
      </c>
      <c r="DB282" s="295"/>
      <c r="DC282" s="295"/>
      <c r="DD282" s="295"/>
      <c r="DE282" s="295"/>
    </row>
    <row r="283" spans="1:109" ht="21" customHeight="1">
      <c r="A283" s="268">
        <v>281</v>
      </c>
      <c r="B283" s="338" t="s">
        <v>1793</v>
      </c>
      <c r="C283" s="301" t="s">
        <v>1786</v>
      </c>
      <c r="D283" s="302" t="s">
        <v>42</v>
      </c>
      <c r="E283" s="303" t="s">
        <v>79</v>
      </c>
      <c r="F283" s="327"/>
      <c r="G283" s="328"/>
      <c r="H283" s="330" t="s">
        <v>407</v>
      </c>
      <c r="I283" s="306">
        <v>40</v>
      </c>
      <c r="J283" s="306">
        <v>45</v>
      </c>
      <c r="K283" s="306">
        <v>60</v>
      </c>
      <c r="L283" s="306">
        <v>70</v>
      </c>
      <c r="M283" s="306">
        <v>85</v>
      </c>
      <c r="N283" s="307">
        <f t="shared" ref="N283" si="1165">IF(COUNTBLANK(H283:M283),"",SUM(H283:M283))</f>
        <v>300</v>
      </c>
      <c r="O283" s="339">
        <v>4835</v>
      </c>
      <c r="P283" s="340">
        <v>409.7</v>
      </c>
      <c r="Q283" s="341">
        <v>89.13</v>
      </c>
      <c r="R283" s="341">
        <v>63.68</v>
      </c>
      <c r="S283" s="341">
        <v>45.99</v>
      </c>
      <c r="T283" s="341"/>
      <c r="U283" s="311">
        <v>23000</v>
      </c>
      <c r="V283" s="312">
        <f>VLOOKUP($U283,计算辅助页面!$Z$5:$AM$26,COLUMN()-20,0)</f>
        <v>37500</v>
      </c>
      <c r="W283" s="312">
        <f>VLOOKUP($U283,计算辅助页面!$Z$5:$AM$26,COLUMN()-20,0)</f>
        <v>60000</v>
      </c>
      <c r="X283" s="307">
        <f>VLOOKUP($U283,计算辅助页面!$Z$5:$AM$26,COLUMN()-20,0)</f>
        <v>90000</v>
      </c>
      <c r="Y283" s="307">
        <f>VLOOKUP($U283,计算辅助页面!$Z$5:$AM$26,COLUMN()-20,0)</f>
        <v>130000</v>
      </c>
      <c r="Z283" s="313">
        <f>VLOOKUP($U283,计算辅助页面!$Z$5:$AM$26,COLUMN()-20,0)</f>
        <v>182000</v>
      </c>
      <c r="AA283" s="307">
        <f>VLOOKUP($U283,计算辅助页面!$Z$5:$AM$26,COLUMN()-20,0)</f>
        <v>255000</v>
      </c>
      <c r="AB283" s="307">
        <f>VLOOKUP($U283,计算辅助页面!$Z$5:$AM$26,COLUMN()-20,0)</f>
        <v>356500</v>
      </c>
      <c r="AC283" s="307">
        <f>VLOOKUP($U283,计算辅助页面!$Z$5:$AM$26,COLUMN()-20,0)</f>
        <v>499500</v>
      </c>
      <c r="AD283" s="307">
        <f>VLOOKUP($U283,计算辅助页面!$Z$5:$AM$26,COLUMN()-20,0)</f>
        <v>699000</v>
      </c>
      <c r="AE283" s="307">
        <f>VLOOKUP($U283,计算辅助页面!$Z$5:$AM$26,COLUMN()-20,0)</f>
        <v>979000</v>
      </c>
      <c r="AF283" s="307">
        <f>VLOOKUP($U283,计算辅助页面!$Z$5:$AM$26,COLUMN()-20,0)</f>
        <v>1370000</v>
      </c>
      <c r="AG283" s="307">
        <f>VLOOKUP($U283,计算辅助页面!$Z$5:$AM$26,COLUMN()-20,0)</f>
        <v>2250000</v>
      </c>
      <c r="AH283" s="304">
        <f>VLOOKUP($U283,计算辅助页面!$Z$5:$AM$26,COLUMN()-20,0)</f>
        <v>27726000</v>
      </c>
      <c r="AI283" s="314">
        <v>90000</v>
      </c>
      <c r="AJ283" s="315">
        <f>VLOOKUP(D283&amp;E283,计算辅助页面!$V$5:$Y$18,2,0)</f>
        <v>7</v>
      </c>
      <c r="AK283" s="316">
        <f t="shared" ref="AK283" si="1166">IF(AI283,2*AI283,"")</f>
        <v>180000</v>
      </c>
      <c r="AL283" s="316">
        <f>VLOOKUP(D283&amp;E283,计算辅助页面!$V$5:$Y$18,3,0)</f>
        <v>5</v>
      </c>
      <c r="AM283" s="317">
        <f t="shared" ref="AM283" si="1167">IF(AN283="×",AN283,IF(AI283,6*AI283,""))</f>
        <v>540000</v>
      </c>
      <c r="AN283" s="317">
        <f>VLOOKUP(D283&amp;E283,计算辅助页面!$V$5:$Y$18,4,0)</f>
        <v>4</v>
      </c>
      <c r="AO283" s="304">
        <f t="shared" ref="AO283" si="1168">IF(AI283,IF(AN283="×",4*(AI283*AJ283+AK283*AL283),4*(AI283*AJ283+AK283*AL283+AM283*AN283)),"")</f>
        <v>14760000</v>
      </c>
      <c r="AP283" s="318">
        <f t="shared" ref="AP283" si="1169">IF(AND(AH283,AO283),AO283+AH283,"")</f>
        <v>42486000</v>
      </c>
      <c r="AQ283" s="288" t="s">
        <v>991</v>
      </c>
      <c r="AR283" s="289" t="str">
        <f>TRIM(RIGHT(B283,LEN(B283)-LEN(AQ283)-1))</f>
        <v>Nevera Time Attack🔑</v>
      </c>
      <c r="AS283" s="290" t="s">
        <v>1812</v>
      </c>
      <c r="AT283" s="291" t="s">
        <v>1791</v>
      </c>
      <c r="AU283" s="427" t="s">
        <v>703</v>
      </c>
      <c r="AZ283" s="292" t="s">
        <v>1059</v>
      </c>
      <c r="BA283" s="481">
        <v>130</v>
      </c>
      <c r="BB283" s="476">
        <v>1.1000000000000001</v>
      </c>
      <c r="BC283" s="472">
        <v>0.52</v>
      </c>
      <c r="BD283" s="472">
        <v>1.96</v>
      </c>
      <c r="BE283" s="472">
        <v>1.87</v>
      </c>
      <c r="BF283" s="474">
        <f>BA283+O283</f>
        <v>4965</v>
      </c>
      <c r="BG283" s="476">
        <f t="shared" ref="BG283" si="1170">BB283+P283</f>
        <v>410.8</v>
      </c>
      <c r="BH283" s="480">
        <f t="shared" ref="BH283" si="1171">BC283+Q283</f>
        <v>89.649999999999991</v>
      </c>
      <c r="BI283" s="480">
        <f t="shared" ref="BI283" si="1172">BD283+R283</f>
        <v>65.64</v>
      </c>
      <c r="BJ283" s="480">
        <f t="shared" ref="BJ283" si="1173">BE283+S283</f>
        <v>47.86</v>
      </c>
      <c r="BK283" s="473">
        <f>IF(BG283="", "", BG283-P283)</f>
        <v>1.1000000000000227</v>
      </c>
      <c r="BL283" s="473">
        <f>IF(BH283="", "", BH283-Q283)</f>
        <v>0.51999999999999602</v>
      </c>
      <c r="BM283" s="473">
        <f>IF(BI283="", "", BI283-R283)</f>
        <v>1.9600000000000009</v>
      </c>
      <c r="BN283" s="473">
        <f>IF(BJ283="", "", BJ283-S283)</f>
        <v>1.8699999999999974</v>
      </c>
      <c r="BO283" s="483">
        <v>11</v>
      </c>
      <c r="BP283" s="293"/>
      <c r="BQ283" s="293"/>
      <c r="BR283" s="293"/>
      <c r="BS283" s="293"/>
      <c r="BT283" s="293"/>
      <c r="BU283" s="293"/>
      <c r="BV283" s="293"/>
      <c r="BW283" s="293"/>
      <c r="BX283" s="293"/>
      <c r="BY283" s="293"/>
      <c r="BZ283" s="293"/>
      <c r="CA283" s="293"/>
      <c r="CB283" s="293"/>
      <c r="CC283" s="293">
        <v>1</v>
      </c>
      <c r="CD283" s="293"/>
      <c r="CE283" s="293"/>
      <c r="CF283" s="293"/>
      <c r="CG283" s="293"/>
      <c r="CH283" s="293"/>
      <c r="CI283" s="293"/>
      <c r="CJ283" s="294" t="s">
        <v>1787</v>
      </c>
      <c r="CK283" s="294"/>
      <c r="CL283" s="294"/>
      <c r="CM283" s="294"/>
      <c r="CN283" s="294"/>
      <c r="CO283" s="295"/>
      <c r="CP283" s="295"/>
      <c r="CQ283" s="295"/>
      <c r="CR283" s="296"/>
      <c r="CS283" s="297"/>
      <c r="CT283" s="297"/>
      <c r="CU283" s="297"/>
      <c r="CV283" s="297"/>
      <c r="CW283" s="297"/>
      <c r="CX283" s="297"/>
      <c r="CY283" s="297"/>
      <c r="CZ283" s="297"/>
      <c r="DA283" s="297"/>
      <c r="DB283" s="295"/>
      <c r="DC283" s="295"/>
      <c r="DD283" s="295"/>
      <c r="DE283" s="295"/>
    </row>
    <row r="284" spans="1:109" ht="21" customHeight="1" thickBot="1">
      <c r="A284" s="299">
        <v>282</v>
      </c>
      <c r="B284" s="338" t="s">
        <v>1757</v>
      </c>
      <c r="C284" s="301" t="s">
        <v>1781</v>
      </c>
      <c r="D284" s="302" t="s">
        <v>189</v>
      </c>
      <c r="E284" s="329" t="s">
        <v>190</v>
      </c>
      <c r="F284" s="327"/>
      <c r="G284" s="328"/>
      <c r="H284" s="330" t="s">
        <v>448</v>
      </c>
      <c r="I284" s="320">
        <v>40</v>
      </c>
      <c r="J284" s="320">
        <v>45</v>
      </c>
      <c r="K284" s="320">
        <v>60</v>
      </c>
      <c r="L284" s="320">
        <v>70</v>
      </c>
      <c r="M284" s="320">
        <v>85</v>
      </c>
      <c r="N284" s="333">
        <v>300</v>
      </c>
      <c r="O284" s="339">
        <v>4843</v>
      </c>
      <c r="P284" s="340">
        <v>402.7</v>
      </c>
      <c r="Q284" s="341">
        <v>86.51</v>
      </c>
      <c r="R284" s="341">
        <v>62.58</v>
      </c>
      <c r="S284" s="341">
        <v>77.09</v>
      </c>
      <c r="T284" s="341">
        <v>7.3</v>
      </c>
      <c r="U284" s="311">
        <v>23000</v>
      </c>
      <c r="V284" s="312">
        <f>VLOOKUP($U284,计算辅助页面!$Z$5:$AM$26,COLUMN()-20,0)</f>
        <v>37500</v>
      </c>
      <c r="W284" s="312">
        <f>VLOOKUP($U284,计算辅助页面!$Z$5:$AM$26,COLUMN()-20,0)</f>
        <v>60000</v>
      </c>
      <c r="X284" s="307">
        <f>VLOOKUP($U284,计算辅助页面!$Z$5:$AM$26,COLUMN()-20,0)</f>
        <v>90000</v>
      </c>
      <c r="Y284" s="307">
        <f>VLOOKUP($U284,计算辅助页面!$Z$5:$AM$26,COLUMN()-20,0)</f>
        <v>130000</v>
      </c>
      <c r="Z284" s="313">
        <f>VLOOKUP($U284,计算辅助页面!$Z$5:$AM$26,COLUMN()-20,0)</f>
        <v>182000</v>
      </c>
      <c r="AA284" s="307">
        <f>VLOOKUP($U284,计算辅助页面!$Z$5:$AM$26,COLUMN()-20,0)</f>
        <v>255000</v>
      </c>
      <c r="AB284" s="307">
        <f>VLOOKUP($U284,计算辅助页面!$Z$5:$AM$26,COLUMN()-20,0)</f>
        <v>356500</v>
      </c>
      <c r="AC284" s="307">
        <f>VLOOKUP($U284,计算辅助页面!$Z$5:$AM$26,COLUMN()-20,0)</f>
        <v>499500</v>
      </c>
      <c r="AD284" s="307">
        <f>VLOOKUP($U284,计算辅助页面!$Z$5:$AM$26,COLUMN()-20,0)</f>
        <v>699000</v>
      </c>
      <c r="AE284" s="307">
        <f>VLOOKUP($U284,计算辅助页面!$Z$5:$AM$26,COLUMN()-20,0)</f>
        <v>979000</v>
      </c>
      <c r="AF284" s="307">
        <f>VLOOKUP($U284,计算辅助页面!$Z$5:$AM$26,COLUMN()-20,0)</f>
        <v>1370000</v>
      </c>
      <c r="AG284" s="307">
        <f>VLOOKUP($U284,计算辅助页面!$Z$5:$AM$26,COLUMN()-20,0)</f>
        <v>2250000</v>
      </c>
      <c r="AH284" s="304">
        <f>VLOOKUP($U284,计算辅助页面!$Z$5:$AM$26,COLUMN()-20,0)</f>
        <v>27726000</v>
      </c>
      <c r="AI284" s="314">
        <v>90000</v>
      </c>
      <c r="AJ284" s="315">
        <f>VLOOKUP(D284&amp;E284,计算辅助页面!$V$5:$Y$18,2,0)</f>
        <v>7</v>
      </c>
      <c r="AK284" s="316">
        <f t="shared" si="1116"/>
        <v>180000</v>
      </c>
      <c r="AL284" s="316">
        <f>VLOOKUP(D284&amp;E284,计算辅助页面!$V$5:$Y$18,3,0)</f>
        <v>5</v>
      </c>
      <c r="AM284" s="317">
        <f t="shared" si="1117"/>
        <v>540000</v>
      </c>
      <c r="AN284" s="317">
        <f>VLOOKUP(D284&amp;E284,计算辅助页面!$V$5:$Y$18,4,0)</f>
        <v>4</v>
      </c>
      <c r="AO284" s="304">
        <f t="shared" si="1118"/>
        <v>14760000</v>
      </c>
      <c r="AP284" s="318">
        <f t="shared" si="1063"/>
        <v>42486000</v>
      </c>
      <c r="AQ284" s="288" t="s">
        <v>712</v>
      </c>
      <c r="AR284" s="289" t="str">
        <f t="shared" si="1119"/>
        <v>Centodieci🔑</v>
      </c>
      <c r="AS284" s="290" t="s">
        <v>1155</v>
      </c>
      <c r="AT284" s="291" t="s">
        <v>1172</v>
      </c>
      <c r="AU284" s="427" t="s">
        <v>703</v>
      </c>
      <c r="AW284" s="292">
        <v>418</v>
      </c>
      <c r="AY284" s="292">
        <v>557</v>
      </c>
      <c r="AZ284" s="292" t="s">
        <v>1173</v>
      </c>
      <c r="BA284" s="477">
        <v>130</v>
      </c>
      <c r="BB284" s="476">
        <v>2.5</v>
      </c>
      <c r="BC284" s="472">
        <v>0.89</v>
      </c>
      <c r="BD284" s="472">
        <v>0.69</v>
      </c>
      <c r="BE284" s="472">
        <v>2.0699999999999998</v>
      </c>
      <c r="BF284" s="474">
        <f>BA284+O284</f>
        <v>4973</v>
      </c>
      <c r="BG284" s="476">
        <f t="shared" si="1161"/>
        <v>405.2</v>
      </c>
      <c r="BH284" s="480">
        <f t="shared" si="1162"/>
        <v>87.4</v>
      </c>
      <c r="BI284" s="480">
        <f t="shared" si="1163"/>
        <v>63.269999999999996</v>
      </c>
      <c r="BJ284" s="480">
        <f t="shared" si="1164"/>
        <v>79.16</v>
      </c>
      <c r="BK284" s="473">
        <f t="shared" si="1021"/>
        <v>2.5</v>
      </c>
      <c r="BL284" s="473">
        <f t="shared" si="1022"/>
        <v>0.89000000000000057</v>
      </c>
      <c r="BM284" s="473">
        <f t="shared" si="1023"/>
        <v>0.68999999999999773</v>
      </c>
      <c r="BN284" s="473">
        <f t="shared" si="1024"/>
        <v>2.0699999999999932</v>
      </c>
      <c r="BO284" s="483">
        <v>9</v>
      </c>
      <c r="BP284" s="293"/>
      <c r="BQ284" s="293"/>
      <c r="BR284" s="293"/>
      <c r="BS284" s="293"/>
      <c r="BT284" s="293"/>
      <c r="BU284" s="293"/>
      <c r="BV284" s="293"/>
      <c r="BW284" s="293"/>
      <c r="BX284" s="293"/>
      <c r="BY284" s="293"/>
      <c r="BZ284" s="293"/>
      <c r="CA284" s="293"/>
      <c r="CB284" s="293">
        <v>1</v>
      </c>
      <c r="CC284" s="293">
        <v>1</v>
      </c>
      <c r="CD284" s="293">
        <v>1</v>
      </c>
      <c r="CE284" s="293"/>
      <c r="CF284" s="293"/>
      <c r="CG284" s="293"/>
      <c r="CH284" s="293"/>
      <c r="CI284" s="293"/>
      <c r="CJ284" s="294" t="s">
        <v>1174</v>
      </c>
      <c r="CK284" s="294"/>
      <c r="CL284" s="294"/>
      <c r="CM284" s="294"/>
      <c r="CN284" s="294"/>
      <c r="CO284" s="295"/>
      <c r="CP284" s="295"/>
      <c r="CQ284" s="295"/>
      <c r="CR284" s="296"/>
      <c r="CS284" s="297"/>
      <c r="CT284" s="297"/>
      <c r="CU284" s="297"/>
      <c r="CV284" s="297"/>
      <c r="CW284" s="297"/>
      <c r="CX284" s="297"/>
      <c r="CY284" s="297"/>
      <c r="CZ284" s="297"/>
      <c r="DA284" s="297"/>
      <c r="DB284" s="295" t="s">
        <v>1780</v>
      </c>
      <c r="DC284" s="295">
        <v>1</v>
      </c>
      <c r="DD284" s="295"/>
      <c r="DE284" s="295"/>
    </row>
    <row r="285" spans="1:109" ht="21" customHeight="1" thickBot="1">
      <c r="A285" s="268">
        <v>283</v>
      </c>
      <c r="B285" s="338" t="s">
        <v>2001</v>
      </c>
      <c r="C285" s="301" t="s">
        <v>1592</v>
      </c>
      <c r="D285" s="302" t="s">
        <v>42</v>
      </c>
      <c r="E285" s="303" t="s">
        <v>79</v>
      </c>
      <c r="F285" s="345"/>
      <c r="G285" s="328"/>
      <c r="H285" s="434" t="s">
        <v>407</v>
      </c>
      <c r="I285" s="435">
        <v>40</v>
      </c>
      <c r="J285" s="435">
        <v>45</v>
      </c>
      <c r="K285" s="435">
        <v>60</v>
      </c>
      <c r="L285" s="435">
        <v>70</v>
      </c>
      <c r="M285" s="435">
        <v>85</v>
      </c>
      <c r="N285" s="436">
        <f t="shared" ref="N285" si="1174">IF(COUNTBLANK(H285:M285),"",SUM(H285:M285))</f>
        <v>300</v>
      </c>
      <c r="O285" s="339">
        <v>4845</v>
      </c>
      <c r="P285" s="340">
        <v>429.3</v>
      </c>
      <c r="Q285" s="341">
        <v>82.91</v>
      </c>
      <c r="R285" s="341">
        <v>52.87</v>
      </c>
      <c r="S285" s="341">
        <v>65.41</v>
      </c>
      <c r="T285" s="341">
        <v>5.5</v>
      </c>
      <c r="U285" s="437">
        <v>23000</v>
      </c>
      <c r="V285" s="438">
        <f>VLOOKUP($U285,计算辅助页面!$Z$5:$AM$26,COLUMN()-20,0)</f>
        <v>37500</v>
      </c>
      <c r="W285" s="438">
        <f>VLOOKUP($U285,计算辅助页面!$Z$5:$AM$26,COLUMN()-20,0)</f>
        <v>60000</v>
      </c>
      <c r="X285" s="436">
        <f>VLOOKUP($U285,计算辅助页面!$Z$5:$AM$26,COLUMN()-20,0)</f>
        <v>90000</v>
      </c>
      <c r="Y285" s="436">
        <f>VLOOKUP($U285,计算辅助页面!$Z$5:$AM$26,COLUMN()-20,0)</f>
        <v>130000</v>
      </c>
      <c r="Z285" s="439">
        <f>VLOOKUP($U285,计算辅助页面!$Z$5:$AM$26,COLUMN()-20,0)</f>
        <v>182000</v>
      </c>
      <c r="AA285" s="436">
        <f>VLOOKUP($U285,计算辅助页面!$Z$5:$AM$26,COLUMN()-20,0)</f>
        <v>255000</v>
      </c>
      <c r="AB285" s="436">
        <f>VLOOKUP($U285,计算辅助页面!$Z$5:$AM$26,COLUMN()-20,0)</f>
        <v>356500</v>
      </c>
      <c r="AC285" s="436">
        <f>VLOOKUP($U285,计算辅助页面!$Z$5:$AM$26,COLUMN()-20,0)</f>
        <v>499500</v>
      </c>
      <c r="AD285" s="436">
        <f>VLOOKUP($U285,计算辅助页面!$Z$5:$AM$26,COLUMN()-20,0)</f>
        <v>699000</v>
      </c>
      <c r="AE285" s="436">
        <f>VLOOKUP($U285,计算辅助页面!$Z$5:$AM$26,COLUMN()-20,0)</f>
        <v>979000</v>
      </c>
      <c r="AF285" s="436">
        <f>VLOOKUP($U285,计算辅助页面!$Z$5:$AM$26,COLUMN()-20,0)</f>
        <v>1370000</v>
      </c>
      <c r="AG285" s="436">
        <f>VLOOKUP($U285,计算辅助页面!$Z$5:$AM$26,COLUMN()-20,0)</f>
        <v>2250000</v>
      </c>
      <c r="AH285" s="440">
        <f>VLOOKUP($U285,计算辅助页面!$Z$5:$AM$26,COLUMN()-20,0)</f>
        <v>27726000</v>
      </c>
      <c r="AI285" s="441">
        <v>90000</v>
      </c>
      <c r="AJ285" s="442">
        <f>VLOOKUP(D285&amp;E285,计算辅助页面!$V$5:$Y$18,2,0)</f>
        <v>7</v>
      </c>
      <c r="AK285" s="443">
        <f t="shared" ref="AK285:AK286" si="1175">IF(AI285,2*AI285,"")</f>
        <v>180000</v>
      </c>
      <c r="AL285" s="443">
        <f>VLOOKUP(D285&amp;E285,计算辅助页面!$V$5:$Y$18,3,0)</f>
        <v>5</v>
      </c>
      <c r="AM285" s="444">
        <f t="shared" ref="AM285:AM286" si="1176">IF(AN285="×",AN285,IF(AI285,6*AI285,""))</f>
        <v>540000</v>
      </c>
      <c r="AN285" s="444">
        <f>VLOOKUP(D285&amp;E285,计算辅助页面!$V$5:$Y$18,4,0)</f>
        <v>4</v>
      </c>
      <c r="AO285" s="440">
        <f t="shared" ref="AO285:AO286" si="1177">IF(AI285,IF(AN285="×",4*(AI285*AJ285+AK285*AL285),4*(AI285*AJ285+AK285*AL285+AM285*AN285)),"")</f>
        <v>14760000</v>
      </c>
      <c r="AP285" s="445">
        <f t="shared" ref="AP285:AP286" si="1178">IF(AND(AH285,AO285),AO285+AH285,"")</f>
        <v>42486000</v>
      </c>
      <c r="AQ285" s="288" t="s">
        <v>569</v>
      </c>
      <c r="AR285" s="289" t="str">
        <f t="shared" si="1119"/>
        <v>Lykan Neon Edition🔑</v>
      </c>
      <c r="AS285" s="290" t="s">
        <v>1580</v>
      </c>
      <c r="AT285" s="291" t="s">
        <v>1593</v>
      </c>
      <c r="AU285" s="427" t="s">
        <v>703</v>
      </c>
      <c r="AW285" s="292">
        <v>451</v>
      </c>
      <c r="AY285" s="292">
        <v>572</v>
      </c>
      <c r="AZ285" s="292" t="s">
        <v>1101</v>
      </c>
      <c r="BA285" s="481">
        <f>BF285-O285</f>
        <v>198</v>
      </c>
      <c r="BB285" s="476">
        <f>BK285</f>
        <v>3.6999999999999886</v>
      </c>
      <c r="BC285" s="472">
        <f t="shared" ref="BC285:BE285" si="1179">BL285</f>
        <v>0.89000000000000057</v>
      </c>
      <c r="BD285" s="472">
        <f t="shared" si="1179"/>
        <v>1.6500000000000057</v>
      </c>
      <c r="BE285" s="472">
        <f t="shared" si="1179"/>
        <v>3.0499999999999972</v>
      </c>
      <c r="BF285" s="474">
        <v>5043</v>
      </c>
      <c r="BG285" s="476">
        <v>433</v>
      </c>
      <c r="BH285" s="480">
        <v>83.8</v>
      </c>
      <c r="BI285" s="480">
        <v>54.52</v>
      </c>
      <c r="BJ285" s="480">
        <v>68.459999999999994</v>
      </c>
      <c r="BK285" s="473">
        <f t="shared" ref="BK285:BN286" si="1180">IF(BG285="", "", BG285-P285)</f>
        <v>3.6999999999999886</v>
      </c>
      <c r="BL285" s="473">
        <f t="shared" si="1180"/>
        <v>0.89000000000000057</v>
      </c>
      <c r="BM285" s="473">
        <f t="shared" si="1180"/>
        <v>1.6500000000000057</v>
      </c>
      <c r="BN285" s="473">
        <f t="shared" si="1180"/>
        <v>3.0499999999999972</v>
      </c>
      <c r="BO285" s="483">
        <v>1</v>
      </c>
      <c r="BP285" s="293"/>
      <c r="BQ285" s="293"/>
      <c r="BR285" s="293"/>
      <c r="BS285" s="293"/>
      <c r="BT285" s="293"/>
      <c r="BU285" s="293"/>
      <c r="BV285" s="293"/>
      <c r="BW285" s="293"/>
      <c r="BX285" s="293"/>
      <c r="BY285" s="293"/>
      <c r="BZ285" s="293">
        <v>1</v>
      </c>
      <c r="CA285" s="293"/>
      <c r="CB285" s="293"/>
      <c r="CC285" s="293">
        <v>1</v>
      </c>
      <c r="CD285" s="293"/>
      <c r="CE285" s="293"/>
      <c r="CF285" s="293"/>
      <c r="CG285" s="293"/>
      <c r="CH285" s="293"/>
      <c r="CI285" s="293"/>
      <c r="CJ285" s="294" t="s">
        <v>1701</v>
      </c>
      <c r="CK285" s="294"/>
      <c r="CL285" s="294"/>
      <c r="CM285" s="294"/>
      <c r="CN285" s="294"/>
      <c r="CO285" s="295"/>
      <c r="CP285" s="295"/>
      <c r="CQ285" s="295"/>
      <c r="CR285" s="296"/>
      <c r="CS285" s="297"/>
      <c r="CT285" s="297"/>
      <c r="CU285" s="297"/>
      <c r="CV285" s="297"/>
      <c r="CW285" s="297"/>
      <c r="CX285" s="297"/>
      <c r="CY285" s="297"/>
      <c r="CZ285" s="297"/>
      <c r="DA285" s="297"/>
      <c r="DB285" s="295" t="s">
        <v>1780</v>
      </c>
      <c r="DC285" s="295">
        <v>1</v>
      </c>
      <c r="DD285" s="295"/>
      <c r="DE285" s="295"/>
    </row>
    <row r="286" spans="1:109" ht="21" customHeight="1" thickTop="1" thickBot="1">
      <c r="A286" s="299">
        <v>284</v>
      </c>
      <c r="B286" s="338" t="s">
        <v>1734</v>
      </c>
      <c r="C286" s="301" t="s">
        <v>1735</v>
      </c>
      <c r="D286" s="302" t="s">
        <v>42</v>
      </c>
      <c r="E286" s="303" t="s">
        <v>79</v>
      </c>
      <c r="F286" s="345"/>
      <c r="G286" s="328"/>
      <c r="H286" s="330">
        <v>85</v>
      </c>
      <c r="I286" s="320">
        <v>25</v>
      </c>
      <c r="J286" s="320">
        <v>29</v>
      </c>
      <c r="K286" s="320">
        <v>38</v>
      </c>
      <c r="L286" s="320">
        <v>54</v>
      </c>
      <c r="M286" s="320">
        <v>69</v>
      </c>
      <c r="N286" s="333">
        <f t="shared" ref="N286" si="1181">IF(COUNTBLANK(H286:M286),"",SUM(H286:M286))</f>
        <v>300</v>
      </c>
      <c r="O286" s="339">
        <v>4859</v>
      </c>
      <c r="P286" s="340">
        <v>459.8</v>
      </c>
      <c r="Q286" s="341">
        <v>81.56</v>
      </c>
      <c r="R286" s="341">
        <v>57.68</v>
      </c>
      <c r="S286" s="341">
        <v>50.42</v>
      </c>
      <c r="T286" s="341"/>
      <c r="U286" s="311">
        <v>23000</v>
      </c>
      <c r="V286" s="312">
        <f>VLOOKUP($U286,计算辅助页面!$Z$5:$AM$26,COLUMN()-20,0)</f>
        <v>37500</v>
      </c>
      <c r="W286" s="312">
        <f>VLOOKUP($U286,计算辅助页面!$Z$5:$AM$26,COLUMN()-20,0)</f>
        <v>60000</v>
      </c>
      <c r="X286" s="307">
        <f>VLOOKUP($U286,计算辅助页面!$Z$5:$AM$26,COLUMN()-20,0)</f>
        <v>90000</v>
      </c>
      <c r="Y286" s="307">
        <f>VLOOKUP($U286,计算辅助页面!$Z$5:$AM$26,COLUMN()-20,0)</f>
        <v>130000</v>
      </c>
      <c r="Z286" s="313">
        <f>VLOOKUP($U286,计算辅助页面!$Z$5:$AM$26,COLUMN()-20,0)</f>
        <v>182000</v>
      </c>
      <c r="AA286" s="307">
        <f>VLOOKUP($U286,计算辅助页面!$Z$5:$AM$26,COLUMN()-20,0)</f>
        <v>255000</v>
      </c>
      <c r="AB286" s="307">
        <f>VLOOKUP($U286,计算辅助页面!$Z$5:$AM$26,COLUMN()-20,0)</f>
        <v>356500</v>
      </c>
      <c r="AC286" s="307">
        <f>VLOOKUP($U286,计算辅助页面!$Z$5:$AM$26,COLUMN()-20,0)</f>
        <v>499500</v>
      </c>
      <c r="AD286" s="307">
        <f>VLOOKUP($U286,计算辅助页面!$Z$5:$AM$26,COLUMN()-20,0)</f>
        <v>699000</v>
      </c>
      <c r="AE286" s="307">
        <f>VLOOKUP($U286,计算辅助页面!$Z$5:$AM$26,COLUMN()-20,0)</f>
        <v>979000</v>
      </c>
      <c r="AF286" s="307">
        <f>VLOOKUP($U286,计算辅助页面!$Z$5:$AM$26,COLUMN()-20,0)</f>
        <v>1370000</v>
      </c>
      <c r="AG286" s="307">
        <f>VLOOKUP($U286,计算辅助页面!$Z$5:$AM$26,COLUMN()-20,0)</f>
        <v>2250000</v>
      </c>
      <c r="AH286" s="304">
        <f>VLOOKUP($U286,计算辅助页面!$Z$5:$AM$26,COLUMN()-20,0)</f>
        <v>27726000</v>
      </c>
      <c r="AI286" s="314">
        <v>90000</v>
      </c>
      <c r="AJ286" s="315">
        <f>VLOOKUP(D286&amp;E286,计算辅助页面!$V$5:$Y$18,2,0)</f>
        <v>7</v>
      </c>
      <c r="AK286" s="316">
        <f t="shared" si="1175"/>
        <v>180000</v>
      </c>
      <c r="AL286" s="316">
        <f>VLOOKUP(D286&amp;E286,计算辅助页面!$V$5:$Y$18,3,0)</f>
        <v>5</v>
      </c>
      <c r="AM286" s="317">
        <f t="shared" si="1176"/>
        <v>540000</v>
      </c>
      <c r="AN286" s="317">
        <f>VLOOKUP(D286&amp;E286,计算辅助页面!$V$5:$Y$18,4,0)</f>
        <v>4</v>
      </c>
      <c r="AO286" s="304">
        <f t="shared" si="1177"/>
        <v>14760000</v>
      </c>
      <c r="AP286" s="318">
        <f t="shared" si="1178"/>
        <v>42486000</v>
      </c>
      <c r="AQ286" s="288" t="s">
        <v>712</v>
      </c>
      <c r="AR286" s="289" t="str">
        <f t="shared" si="1119"/>
        <v>Mistral</v>
      </c>
      <c r="AS286" s="290" t="s">
        <v>1812</v>
      </c>
      <c r="AT286" s="291" t="s">
        <v>1736</v>
      </c>
      <c r="AU286" s="427" t="s">
        <v>703</v>
      </c>
      <c r="AZ286" s="292" t="s">
        <v>1101</v>
      </c>
      <c r="BA286" s="481">
        <v>199</v>
      </c>
      <c r="BB286" s="476">
        <v>4.4000000000000004</v>
      </c>
      <c r="BC286" s="472">
        <v>0.44</v>
      </c>
      <c r="BD286" s="472">
        <v>0.83</v>
      </c>
      <c r="BE286" s="472">
        <v>2.2400000000000002</v>
      </c>
      <c r="BF286" s="474">
        <f>BA286+O286</f>
        <v>5058</v>
      </c>
      <c r="BG286" s="476">
        <f t="shared" ref="BG286" si="1182">BB286+P286</f>
        <v>464.2</v>
      </c>
      <c r="BH286" s="480">
        <f t="shared" ref="BH286" si="1183">BC286+Q286</f>
        <v>82</v>
      </c>
      <c r="BI286" s="480">
        <f t="shared" ref="BI286" si="1184">BD286+R286</f>
        <v>58.51</v>
      </c>
      <c r="BJ286" s="480">
        <f t="shared" ref="BJ286" si="1185">BE286+S286</f>
        <v>52.660000000000004</v>
      </c>
      <c r="BK286" s="473">
        <f t="shared" si="1180"/>
        <v>4.3999999999999773</v>
      </c>
      <c r="BL286" s="473">
        <f t="shared" si="1180"/>
        <v>0.43999999999999773</v>
      </c>
      <c r="BM286" s="473">
        <f t="shared" si="1180"/>
        <v>0.82999999999999829</v>
      </c>
      <c r="BN286" s="473">
        <f t="shared" si="1180"/>
        <v>2.240000000000002</v>
      </c>
      <c r="BO286" s="483">
        <v>11</v>
      </c>
      <c r="BP286" s="293"/>
      <c r="BQ286" s="293"/>
      <c r="BR286" s="293"/>
      <c r="BS286" s="293"/>
      <c r="BT286" s="293"/>
      <c r="BU286" s="293"/>
      <c r="BV286" s="293"/>
      <c r="BW286" s="293"/>
      <c r="BX286" s="293"/>
      <c r="BY286" s="293"/>
      <c r="BZ286" s="293">
        <v>1</v>
      </c>
      <c r="CA286" s="293"/>
      <c r="CB286" s="293"/>
      <c r="CC286" s="293"/>
      <c r="CD286" s="293"/>
      <c r="CE286" s="293"/>
      <c r="CF286" s="293"/>
      <c r="CG286" s="293"/>
      <c r="CH286" s="293"/>
      <c r="CI286" s="293"/>
      <c r="CJ286" s="294" t="s">
        <v>1756</v>
      </c>
      <c r="CK286" s="294"/>
      <c r="CL286" s="294"/>
      <c r="CM286" s="294"/>
      <c r="CN286" s="294"/>
      <c r="CO286" s="295"/>
      <c r="CP286" s="295"/>
      <c r="CQ286" s="295"/>
      <c r="CR286" s="296"/>
      <c r="CS286" s="297"/>
      <c r="CT286" s="297"/>
      <c r="CU286" s="297"/>
      <c r="CV286" s="297"/>
      <c r="CW286" s="297"/>
      <c r="CX286" s="297"/>
      <c r="CY286" s="297"/>
      <c r="CZ286" s="297"/>
      <c r="DA286" s="297"/>
      <c r="DB286" s="295"/>
      <c r="DC286" s="295"/>
      <c r="DD286" s="295"/>
      <c r="DE286" s="295"/>
    </row>
    <row r="287" spans="1:109" ht="21" customHeight="1">
      <c r="A287" s="268">
        <v>285</v>
      </c>
      <c r="B287" s="338" t="s">
        <v>715</v>
      </c>
      <c r="C287" s="301" t="s">
        <v>716</v>
      </c>
      <c r="D287" s="302" t="s">
        <v>42</v>
      </c>
      <c r="E287" s="303" t="s">
        <v>79</v>
      </c>
      <c r="F287" s="304">
        <f>9-LEN(E287)-LEN(SUBSTITUTE(E287,"★",""))</f>
        <v>3</v>
      </c>
      <c r="G287" s="305" t="s">
        <v>726</v>
      </c>
      <c r="H287" s="330">
        <v>85</v>
      </c>
      <c r="I287" s="320">
        <v>25</v>
      </c>
      <c r="J287" s="320">
        <v>29</v>
      </c>
      <c r="K287" s="320">
        <v>38</v>
      </c>
      <c r="L287" s="320">
        <v>54</v>
      </c>
      <c r="M287" s="320">
        <v>69</v>
      </c>
      <c r="N287" s="333">
        <f t="shared" ref="N287:N308" si="1186">IF(COUNTBLANK(H287:M287),"",SUM(H287:M287))</f>
        <v>300</v>
      </c>
      <c r="O287" s="339">
        <v>4863</v>
      </c>
      <c r="P287" s="340">
        <v>414.7</v>
      </c>
      <c r="Q287" s="341">
        <v>89.4</v>
      </c>
      <c r="R287" s="341">
        <v>51.75</v>
      </c>
      <c r="S287" s="341">
        <v>51.27</v>
      </c>
      <c r="T287" s="341">
        <v>4.5</v>
      </c>
      <c r="U287" s="311">
        <v>23000</v>
      </c>
      <c r="V287" s="312">
        <f>VLOOKUP($U287,计算辅助页面!$Z$5:$AM$26,COLUMN()-20,0)</f>
        <v>37500</v>
      </c>
      <c r="W287" s="312">
        <f>VLOOKUP($U287,计算辅助页面!$Z$5:$AM$26,COLUMN()-20,0)</f>
        <v>60000</v>
      </c>
      <c r="X287" s="307">
        <f>VLOOKUP($U287,计算辅助页面!$Z$5:$AM$26,COLUMN()-20,0)</f>
        <v>90000</v>
      </c>
      <c r="Y287" s="307">
        <f>VLOOKUP($U287,计算辅助页面!$Z$5:$AM$26,COLUMN()-20,0)</f>
        <v>130000</v>
      </c>
      <c r="Z287" s="313">
        <f>VLOOKUP($U287,计算辅助页面!$Z$5:$AM$26,COLUMN()-20,0)</f>
        <v>182000</v>
      </c>
      <c r="AA287" s="307">
        <f>VLOOKUP($U287,计算辅助页面!$Z$5:$AM$26,COLUMN()-20,0)</f>
        <v>255000</v>
      </c>
      <c r="AB287" s="307">
        <f>VLOOKUP($U287,计算辅助页面!$Z$5:$AM$26,COLUMN()-20,0)</f>
        <v>356500</v>
      </c>
      <c r="AC287" s="307">
        <f>VLOOKUP($U287,计算辅助页面!$Z$5:$AM$26,COLUMN()-20,0)</f>
        <v>499500</v>
      </c>
      <c r="AD287" s="307">
        <f>VLOOKUP($U287,计算辅助页面!$Z$5:$AM$26,COLUMN()-20,0)</f>
        <v>699000</v>
      </c>
      <c r="AE287" s="307">
        <f>VLOOKUP($U287,计算辅助页面!$Z$5:$AM$26,COLUMN()-20,0)</f>
        <v>979000</v>
      </c>
      <c r="AF287" s="307">
        <f>VLOOKUP($U287,计算辅助页面!$Z$5:$AM$26,COLUMN()-20,0)</f>
        <v>1370000</v>
      </c>
      <c r="AG287" s="307">
        <f>VLOOKUP($U287,计算辅助页面!$Z$5:$AM$26,COLUMN()-20,0)</f>
        <v>2250000</v>
      </c>
      <c r="AH287" s="304">
        <f>VLOOKUP($U287,计算辅助页面!$Z$5:$AM$26,COLUMN()-20,0)</f>
        <v>27726000</v>
      </c>
      <c r="AI287" s="314">
        <v>90000</v>
      </c>
      <c r="AJ287" s="315">
        <f>VLOOKUP(D287&amp;E287,计算辅助页面!$V$5:$Y$18,2,0)</f>
        <v>7</v>
      </c>
      <c r="AK287" s="316">
        <f t="shared" si="1116"/>
        <v>180000</v>
      </c>
      <c r="AL287" s="316">
        <f>VLOOKUP(D287&amp;E287,计算辅助页面!$V$5:$Y$18,3,0)</f>
        <v>5</v>
      </c>
      <c r="AM287" s="317">
        <f t="shared" si="1117"/>
        <v>540000</v>
      </c>
      <c r="AN287" s="317">
        <f>VLOOKUP(D287&amp;E287,计算辅助页面!$V$5:$Y$18,4,0)</f>
        <v>4</v>
      </c>
      <c r="AO287" s="304">
        <f t="shared" si="1118"/>
        <v>14760000</v>
      </c>
      <c r="AP287" s="318">
        <f t="shared" si="1063"/>
        <v>42486000</v>
      </c>
      <c r="AQ287" s="288" t="s">
        <v>992</v>
      </c>
      <c r="AR287" s="289" t="str">
        <f t="shared" si="1119"/>
        <v>Owl</v>
      </c>
      <c r="AS287" s="290" t="s">
        <v>724</v>
      </c>
      <c r="AT287" s="291" t="s">
        <v>846</v>
      </c>
      <c r="AU287" s="427" t="s">
        <v>703</v>
      </c>
      <c r="AW287" s="292">
        <v>435</v>
      </c>
      <c r="AY287" s="292">
        <v>565</v>
      </c>
      <c r="AZ287" s="292" t="s">
        <v>1101</v>
      </c>
      <c r="BA287" s="481">
        <v>131</v>
      </c>
      <c r="BB287" s="476">
        <v>1.6</v>
      </c>
      <c r="BC287" s="472">
        <v>0.7</v>
      </c>
      <c r="BD287" s="472">
        <v>0.65</v>
      </c>
      <c r="BE287" s="472">
        <v>1.71</v>
      </c>
      <c r="BF287" s="474">
        <f>BA287+O287</f>
        <v>4994</v>
      </c>
      <c r="BG287" s="476">
        <f t="shared" ref="BG287" si="1187">BB287+P287</f>
        <v>416.3</v>
      </c>
      <c r="BH287" s="480">
        <f t="shared" ref="BH287" si="1188">BC287+Q287</f>
        <v>90.100000000000009</v>
      </c>
      <c r="BI287" s="480">
        <f t="shared" ref="BI287" si="1189">BD287+R287</f>
        <v>52.4</v>
      </c>
      <c r="BJ287" s="480">
        <f t="shared" ref="BJ287" si="1190">BE287+S287</f>
        <v>52.980000000000004</v>
      </c>
      <c r="BK287" s="473">
        <f t="shared" si="1021"/>
        <v>1.6000000000000227</v>
      </c>
      <c r="BL287" s="473">
        <f t="shared" si="1022"/>
        <v>0.70000000000000284</v>
      </c>
      <c r="BM287" s="473">
        <f t="shared" si="1023"/>
        <v>0.64999999999999858</v>
      </c>
      <c r="BN287" s="473">
        <f t="shared" si="1024"/>
        <v>1.7100000000000009</v>
      </c>
      <c r="BO287" s="483">
        <v>1</v>
      </c>
      <c r="BP287" s="293"/>
      <c r="BQ287" s="293"/>
      <c r="BR287" s="293"/>
      <c r="BS287" s="293"/>
      <c r="BT287" s="293"/>
      <c r="BU287" s="293"/>
      <c r="BV287" s="293"/>
      <c r="BW287" s="293"/>
      <c r="BX287" s="293"/>
      <c r="BY287" s="293"/>
      <c r="BZ287" s="293">
        <v>1</v>
      </c>
      <c r="CA287" s="293"/>
      <c r="CB287" s="293"/>
      <c r="CC287" s="293"/>
      <c r="CD287" s="293">
        <v>1</v>
      </c>
      <c r="CE287" s="293"/>
      <c r="CF287" s="293"/>
      <c r="CG287" s="293"/>
      <c r="CH287" s="293"/>
      <c r="CI287" s="293"/>
      <c r="CJ287" s="294" t="s">
        <v>716</v>
      </c>
      <c r="CK287" s="294"/>
      <c r="CL287" s="294"/>
      <c r="CM287" s="294"/>
      <c r="CN287" s="294"/>
      <c r="CO287" s="295"/>
      <c r="CP287" s="295"/>
      <c r="CQ287" s="295">
        <v>1</v>
      </c>
      <c r="CR287" s="296">
        <v>400</v>
      </c>
      <c r="CS287" s="297">
        <v>82.99</v>
      </c>
      <c r="CT287" s="297">
        <v>45.79</v>
      </c>
      <c r="CU287" s="297">
        <v>35.67</v>
      </c>
      <c r="CV287" s="297">
        <f t="shared" ref="CV287:CY288" si="1191">P287-CR287</f>
        <v>14.699999999999989</v>
      </c>
      <c r="CW287" s="297">
        <f t="shared" si="1191"/>
        <v>6.4100000000000108</v>
      </c>
      <c r="CX287" s="297">
        <f t="shared" si="1191"/>
        <v>5.9600000000000009</v>
      </c>
      <c r="CY287" s="297">
        <f t="shared" si="1191"/>
        <v>15.600000000000001</v>
      </c>
      <c r="CZ287" s="297">
        <f>SUM(CV287:CY287)</f>
        <v>42.67</v>
      </c>
      <c r="DA287" s="297">
        <f>0.32*(P287-CR287)+1.75*(Q287-CS287)+1.13*(R287-CT287)+1.28*(S287-CU287)</f>
        <v>42.624300000000019</v>
      </c>
      <c r="DB287" s="295"/>
      <c r="DC287" s="295"/>
      <c r="DD287" s="295"/>
      <c r="DE287" s="295"/>
    </row>
    <row r="288" spans="1:109" ht="21" customHeight="1" thickBot="1">
      <c r="A288" s="299">
        <v>286</v>
      </c>
      <c r="B288" s="338" t="s">
        <v>1533</v>
      </c>
      <c r="C288" s="301" t="s">
        <v>1785</v>
      </c>
      <c r="D288" s="431" t="s">
        <v>42</v>
      </c>
      <c r="E288" s="432" t="s">
        <v>79</v>
      </c>
      <c r="F288" s="433">
        <f>9-LEN(E288)-LEN(SUBSTITUTE(E288,"★",""))</f>
        <v>3</v>
      </c>
      <c r="G288" s="305" t="s">
        <v>76</v>
      </c>
      <c r="H288" s="434" t="s">
        <v>407</v>
      </c>
      <c r="I288" s="435">
        <v>40</v>
      </c>
      <c r="J288" s="435">
        <v>45</v>
      </c>
      <c r="K288" s="435">
        <v>60</v>
      </c>
      <c r="L288" s="435">
        <v>70</v>
      </c>
      <c r="M288" s="435">
        <v>85</v>
      </c>
      <c r="N288" s="436">
        <f t="shared" si="1186"/>
        <v>300</v>
      </c>
      <c r="O288" s="339">
        <v>4897</v>
      </c>
      <c r="P288" s="340">
        <v>421.6</v>
      </c>
      <c r="Q288" s="341">
        <v>87.71</v>
      </c>
      <c r="R288" s="341">
        <v>51.33</v>
      </c>
      <c r="S288" s="341">
        <v>56.51</v>
      </c>
      <c r="T288" s="341">
        <v>5</v>
      </c>
      <c r="U288" s="437">
        <v>23000</v>
      </c>
      <c r="V288" s="438">
        <f>VLOOKUP($U288,计算辅助页面!$Z$5:$AM$26,COLUMN()-20,0)</f>
        <v>37500</v>
      </c>
      <c r="W288" s="438">
        <f>VLOOKUP($U288,计算辅助页面!$Z$5:$AM$26,COLUMN()-20,0)</f>
        <v>60000</v>
      </c>
      <c r="X288" s="436">
        <f>VLOOKUP($U288,计算辅助页面!$Z$5:$AM$26,COLUMN()-20,0)</f>
        <v>90000</v>
      </c>
      <c r="Y288" s="436">
        <f>VLOOKUP($U288,计算辅助页面!$Z$5:$AM$26,COLUMN()-20,0)</f>
        <v>130000</v>
      </c>
      <c r="Z288" s="439">
        <f>VLOOKUP($U288,计算辅助页面!$Z$5:$AM$26,COLUMN()-20,0)</f>
        <v>182000</v>
      </c>
      <c r="AA288" s="436">
        <f>VLOOKUP($U288,计算辅助页面!$Z$5:$AM$26,COLUMN()-20,0)</f>
        <v>255000</v>
      </c>
      <c r="AB288" s="436">
        <f>VLOOKUP($U288,计算辅助页面!$Z$5:$AM$26,COLUMN()-20,0)</f>
        <v>356500</v>
      </c>
      <c r="AC288" s="436">
        <f>VLOOKUP($U288,计算辅助页面!$Z$5:$AM$26,COLUMN()-20,0)</f>
        <v>499500</v>
      </c>
      <c r="AD288" s="436">
        <f>VLOOKUP($U288,计算辅助页面!$Z$5:$AM$26,COLUMN()-20,0)</f>
        <v>699000</v>
      </c>
      <c r="AE288" s="436">
        <f>VLOOKUP($U288,计算辅助页面!$Z$5:$AM$26,COLUMN()-20,0)</f>
        <v>979000</v>
      </c>
      <c r="AF288" s="436">
        <f>VLOOKUP($U288,计算辅助页面!$Z$5:$AM$26,COLUMN()-20,0)</f>
        <v>1370000</v>
      </c>
      <c r="AG288" s="436">
        <f>VLOOKUP($U288,计算辅助页面!$Z$5:$AM$26,COLUMN()-20,0)</f>
        <v>2250000</v>
      </c>
      <c r="AH288" s="440">
        <f>VLOOKUP($U288,计算辅助页面!$Z$5:$AM$26,COLUMN()-20,0)</f>
        <v>27726000</v>
      </c>
      <c r="AI288" s="441">
        <v>90000</v>
      </c>
      <c r="AJ288" s="442">
        <f>VLOOKUP(D288&amp;E288,计算辅助页面!$V$5:$Y$18,2,0)</f>
        <v>7</v>
      </c>
      <c r="AK288" s="443">
        <f t="shared" si="1116"/>
        <v>180000</v>
      </c>
      <c r="AL288" s="443">
        <f>VLOOKUP(D288&amp;E288,计算辅助页面!$V$5:$Y$18,3,0)</f>
        <v>5</v>
      </c>
      <c r="AM288" s="444">
        <f t="shared" si="1117"/>
        <v>540000</v>
      </c>
      <c r="AN288" s="444">
        <f>VLOOKUP(D288&amp;E288,计算辅助页面!$V$5:$Y$18,4,0)</f>
        <v>4</v>
      </c>
      <c r="AO288" s="440">
        <f t="shared" si="1118"/>
        <v>14760000</v>
      </c>
      <c r="AP288" s="445">
        <f t="shared" si="1063"/>
        <v>42486000</v>
      </c>
      <c r="AQ288" s="288" t="s">
        <v>991</v>
      </c>
      <c r="AR288" s="289" t="str">
        <f t="shared" si="1119"/>
        <v>Nevera🔑</v>
      </c>
      <c r="AS288" s="290" t="s">
        <v>917</v>
      </c>
      <c r="AT288" s="291" t="s">
        <v>677</v>
      </c>
      <c r="AU288" s="427" t="s">
        <v>703</v>
      </c>
      <c r="AW288" s="292">
        <v>444</v>
      </c>
      <c r="AY288" s="292">
        <v>569</v>
      </c>
      <c r="AZ288" s="292" t="s">
        <v>1173</v>
      </c>
      <c r="BA288" s="481">
        <v>131</v>
      </c>
      <c r="BB288" s="476">
        <v>1</v>
      </c>
      <c r="BC288" s="472">
        <v>0.59</v>
      </c>
      <c r="BD288" s="472">
        <v>1.06</v>
      </c>
      <c r="BE288" s="472">
        <v>2.0699999999999998</v>
      </c>
      <c r="BF288" s="474">
        <f>BA288+O288</f>
        <v>5028</v>
      </c>
      <c r="BG288" s="476">
        <f t="shared" ref="BG288" si="1192">BB288+P288</f>
        <v>422.6</v>
      </c>
      <c r="BH288" s="480">
        <f t="shared" ref="BH288" si="1193">BC288+Q288</f>
        <v>88.3</v>
      </c>
      <c r="BI288" s="480">
        <f t="shared" ref="BI288" si="1194">BD288+R288</f>
        <v>52.39</v>
      </c>
      <c r="BJ288" s="480">
        <f t="shared" ref="BJ288" si="1195">BE288+S288</f>
        <v>58.58</v>
      </c>
      <c r="BK288" s="473">
        <f t="shared" si="1021"/>
        <v>1</v>
      </c>
      <c r="BL288" s="473">
        <f t="shared" si="1022"/>
        <v>0.59000000000000341</v>
      </c>
      <c r="BM288" s="473">
        <f t="shared" si="1023"/>
        <v>1.0600000000000023</v>
      </c>
      <c r="BN288" s="473">
        <f t="shared" si="1024"/>
        <v>2.0700000000000003</v>
      </c>
      <c r="BO288" s="483">
        <v>1</v>
      </c>
      <c r="BP288" s="293"/>
      <c r="BQ288" s="293"/>
      <c r="BR288" s="293"/>
      <c r="BS288" s="293"/>
      <c r="BT288" s="293"/>
      <c r="BU288" s="293"/>
      <c r="BV288" s="293"/>
      <c r="BW288" s="293"/>
      <c r="BX288" s="293"/>
      <c r="BY288" s="293"/>
      <c r="BZ288" s="293"/>
      <c r="CA288" s="293"/>
      <c r="CB288" s="293">
        <v>1</v>
      </c>
      <c r="CC288" s="293">
        <v>1</v>
      </c>
      <c r="CD288" s="293">
        <v>1</v>
      </c>
      <c r="CE288" s="293"/>
      <c r="CF288" s="293"/>
      <c r="CG288" s="293"/>
      <c r="CH288" s="293"/>
      <c r="CI288" s="293"/>
      <c r="CJ288" s="294" t="s">
        <v>1788</v>
      </c>
      <c r="CK288" s="294"/>
      <c r="CL288" s="294"/>
      <c r="CM288" s="294"/>
      <c r="CN288" s="294"/>
      <c r="CO288" s="295"/>
      <c r="CP288" s="295"/>
      <c r="CQ288" s="295"/>
      <c r="CR288" s="296">
        <v>412</v>
      </c>
      <c r="CS288" s="297">
        <v>82.27</v>
      </c>
      <c r="CT288" s="297">
        <v>41.64</v>
      </c>
      <c r="CU288" s="297">
        <v>37.619999999999997</v>
      </c>
      <c r="CV288" s="297">
        <f t="shared" si="1191"/>
        <v>9.6000000000000227</v>
      </c>
      <c r="CW288" s="297">
        <f t="shared" si="1191"/>
        <v>5.4399999999999977</v>
      </c>
      <c r="CX288" s="297">
        <f t="shared" si="1191"/>
        <v>9.6899999999999977</v>
      </c>
      <c r="CY288" s="297">
        <f t="shared" si="1191"/>
        <v>18.89</v>
      </c>
      <c r="CZ288" s="297">
        <f>SUM(CV288:CY288)</f>
        <v>43.620000000000019</v>
      </c>
      <c r="DA288" s="297">
        <f>0.32*(P288-CR288)+1.75*(Q288-CS288)+1.13*(R288-CT288)+1.28*(S288-CU288)</f>
        <v>47.7209</v>
      </c>
      <c r="DB288" s="295" t="s">
        <v>1780</v>
      </c>
      <c r="DC288" s="295">
        <v>1</v>
      </c>
      <c r="DD288" s="295"/>
      <c r="DE288" s="295"/>
    </row>
    <row r="289" spans="1:109" ht="21" customHeight="1" thickTop="1" thickBot="1">
      <c r="A289" s="268">
        <v>287</v>
      </c>
      <c r="B289" s="295" t="s">
        <v>1206</v>
      </c>
      <c r="C289" s="301" t="s">
        <v>1207</v>
      </c>
      <c r="D289" s="431" t="s">
        <v>42</v>
      </c>
      <c r="E289" s="432" t="s">
        <v>79</v>
      </c>
      <c r="F289" s="433"/>
      <c r="G289" s="328"/>
      <c r="H289" s="434">
        <v>85</v>
      </c>
      <c r="I289" s="320">
        <v>25</v>
      </c>
      <c r="J289" s="320">
        <v>29</v>
      </c>
      <c r="K289" s="320">
        <v>38</v>
      </c>
      <c r="L289" s="320">
        <v>54</v>
      </c>
      <c r="M289" s="320">
        <v>69</v>
      </c>
      <c r="N289" s="333">
        <f t="shared" si="1186"/>
        <v>300</v>
      </c>
      <c r="O289" s="393">
        <v>4940</v>
      </c>
      <c r="P289" s="446">
        <v>484.8</v>
      </c>
      <c r="Q289" s="447">
        <v>79.67</v>
      </c>
      <c r="R289" s="447">
        <v>60.03</v>
      </c>
      <c r="S289" s="447">
        <v>58.86</v>
      </c>
      <c r="T289" s="447">
        <v>4.8499999999999996</v>
      </c>
      <c r="U289" s="437">
        <v>23000</v>
      </c>
      <c r="V289" s="438">
        <f>VLOOKUP($U289,计算辅助页面!$Z$5:$AM$26,COLUMN()-20,0)</f>
        <v>37500</v>
      </c>
      <c r="W289" s="438">
        <f>VLOOKUP($U289,计算辅助页面!$Z$5:$AM$26,COLUMN()-20,0)</f>
        <v>60000</v>
      </c>
      <c r="X289" s="436">
        <f>VLOOKUP($U289,计算辅助页面!$Z$5:$AM$26,COLUMN()-20,0)</f>
        <v>90000</v>
      </c>
      <c r="Y289" s="436">
        <f>VLOOKUP($U289,计算辅助页面!$Z$5:$AM$26,COLUMN()-20,0)</f>
        <v>130000</v>
      </c>
      <c r="Z289" s="439">
        <f>VLOOKUP($U289,计算辅助页面!$Z$5:$AM$26,COLUMN()-20,0)</f>
        <v>182000</v>
      </c>
      <c r="AA289" s="436">
        <f>VLOOKUP($U289,计算辅助页面!$Z$5:$AM$26,COLUMN()-20,0)</f>
        <v>255000</v>
      </c>
      <c r="AB289" s="436">
        <f>VLOOKUP($U289,计算辅助页面!$Z$5:$AM$26,COLUMN()-20,0)</f>
        <v>356500</v>
      </c>
      <c r="AC289" s="436">
        <f>VLOOKUP($U289,计算辅助页面!$Z$5:$AM$26,COLUMN()-20,0)</f>
        <v>499500</v>
      </c>
      <c r="AD289" s="436">
        <f>VLOOKUP($U289,计算辅助页面!$Z$5:$AM$26,COLUMN()-20,0)</f>
        <v>699000</v>
      </c>
      <c r="AE289" s="436">
        <f>VLOOKUP($U289,计算辅助页面!$Z$5:$AM$26,COLUMN()-20,0)</f>
        <v>979000</v>
      </c>
      <c r="AF289" s="436">
        <f>VLOOKUP($U289,计算辅助页面!$Z$5:$AM$26,COLUMN()-20,0)</f>
        <v>1370000</v>
      </c>
      <c r="AG289" s="436">
        <f>VLOOKUP($U289,计算辅助页面!$Z$5:$AM$26,COLUMN()-20,0)</f>
        <v>2250000</v>
      </c>
      <c r="AH289" s="440">
        <f>VLOOKUP($U289,计算辅助页面!$Z$5:$AM$26,COLUMN()-20,0)</f>
        <v>27726000</v>
      </c>
      <c r="AI289" s="441">
        <v>90000</v>
      </c>
      <c r="AJ289" s="442">
        <f>VLOOKUP(D289&amp;E289,计算辅助页面!$V$5:$Y$18,2,0)</f>
        <v>7</v>
      </c>
      <c r="AK289" s="443">
        <f t="shared" si="1116"/>
        <v>180000</v>
      </c>
      <c r="AL289" s="443">
        <f>VLOOKUP(D289&amp;E289,计算辅助页面!$V$5:$Y$18,3,0)</f>
        <v>5</v>
      </c>
      <c r="AM289" s="444">
        <f t="shared" si="1117"/>
        <v>540000</v>
      </c>
      <c r="AN289" s="444">
        <f>VLOOKUP(D289&amp;E289,计算辅助页面!$V$5:$Y$18,4,0)</f>
        <v>4</v>
      </c>
      <c r="AO289" s="440">
        <f t="shared" si="1118"/>
        <v>14760000</v>
      </c>
      <c r="AP289" s="445">
        <f t="shared" si="1063"/>
        <v>42486000</v>
      </c>
      <c r="AQ289" s="288" t="s">
        <v>570</v>
      </c>
      <c r="AR289" s="289" t="str">
        <f t="shared" si="1119"/>
        <v>Agera RS</v>
      </c>
      <c r="AS289" s="290" t="s">
        <v>1186</v>
      </c>
      <c r="AT289" s="291" t="s">
        <v>1208</v>
      </c>
      <c r="AU289" s="427" t="s">
        <v>703</v>
      </c>
      <c r="AW289" s="292">
        <v>510</v>
      </c>
      <c r="AY289" s="292">
        <v>598</v>
      </c>
      <c r="AZ289" s="292" t="s">
        <v>1620</v>
      </c>
      <c r="BA289" s="477">
        <v>132</v>
      </c>
      <c r="BB289" s="476">
        <v>4.0999999999999996</v>
      </c>
      <c r="BC289" s="472">
        <v>0.53</v>
      </c>
      <c r="BD289" s="472">
        <v>1.19</v>
      </c>
      <c r="BE289" s="472">
        <v>1.72</v>
      </c>
      <c r="BF289" s="474">
        <f>BA289+O289</f>
        <v>5072</v>
      </c>
      <c r="BG289" s="476">
        <f t="shared" ref="BG289:BG290" si="1196">BB289+P289</f>
        <v>488.90000000000003</v>
      </c>
      <c r="BH289" s="480">
        <f t="shared" ref="BH289:BH290" si="1197">BC289+Q289</f>
        <v>80.2</v>
      </c>
      <c r="BI289" s="480">
        <f t="shared" ref="BI289:BI290" si="1198">BD289+R289</f>
        <v>61.22</v>
      </c>
      <c r="BJ289" s="480">
        <f t="shared" ref="BJ289:BJ290" si="1199">BE289+S289</f>
        <v>60.58</v>
      </c>
      <c r="BK289" s="473">
        <f t="shared" si="1021"/>
        <v>4.1000000000000227</v>
      </c>
      <c r="BL289" s="473">
        <f t="shared" si="1022"/>
        <v>0.53000000000000114</v>
      </c>
      <c r="BM289" s="473">
        <f t="shared" si="1023"/>
        <v>1.1899999999999977</v>
      </c>
      <c r="BN289" s="473">
        <f t="shared" si="1024"/>
        <v>1.7199999999999989</v>
      </c>
      <c r="BO289" s="483">
        <v>9</v>
      </c>
      <c r="BP289" s="293"/>
      <c r="BQ289" s="293"/>
      <c r="BR289" s="293"/>
      <c r="BS289" s="293"/>
      <c r="BT289" s="293"/>
      <c r="BU289" s="293"/>
      <c r="BV289" s="293"/>
      <c r="BW289" s="293"/>
      <c r="BX289" s="293"/>
      <c r="BY289" s="293"/>
      <c r="BZ289" s="293"/>
      <c r="CA289" s="293"/>
      <c r="CB289" s="293"/>
      <c r="CC289" s="293"/>
      <c r="CD289" s="293"/>
      <c r="CE289" s="293"/>
      <c r="CF289" s="293"/>
      <c r="CG289" s="293"/>
      <c r="CH289" s="293"/>
      <c r="CI289" s="293"/>
      <c r="CJ289" s="294" t="s">
        <v>1209</v>
      </c>
      <c r="CK289" s="294"/>
      <c r="CL289" s="294"/>
      <c r="CM289" s="294"/>
      <c r="CN289" s="294"/>
      <c r="CO289" s="295"/>
      <c r="CP289" s="295"/>
      <c r="CQ289" s="295"/>
      <c r="CR289" s="296"/>
      <c r="CS289" s="297"/>
      <c r="CT289" s="297"/>
      <c r="CU289" s="297"/>
      <c r="CV289" s="297"/>
      <c r="CW289" s="297"/>
      <c r="CX289" s="297"/>
      <c r="CY289" s="297"/>
      <c r="CZ289" s="297"/>
      <c r="DA289" s="297"/>
      <c r="DB289" s="295" t="s">
        <v>1780</v>
      </c>
      <c r="DC289" s="295">
        <v>1</v>
      </c>
      <c r="DD289" s="295"/>
      <c r="DE289" s="295"/>
    </row>
    <row r="290" spans="1:109" ht="21" customHeight="1" thickTop="1" thickBot="1">
      <c r="A290" s="299">
        <v>288</v>
      </c>
      <c r="B290" s="295" t="s">
        <v>1847</v>
      </c>
      <c r="C290" s="301" t="s">
        <v>1848</v>
      </c>
      <c r="D290" s="431" t="s">
        <v>42</v>
      </c>
      <c r="E290" s="432" t="s">
        <v>79</v>
      </c>
      <c r="F290" s="433"/>
      <c r="G290" s="328"/>
      <c r="H290" s="434">
        <v>85</v>
      </c>
      <c r="I290" s="320">
        <v>25</v>
      </c>
      <c r="J290" s="320">
        <v>29</v>
      </c>
      <c r="K290" s="320">
        <v>38</v>
      </c>
      <c r="L290" s="320">
        <v>54</v>
      </c>
      <c r="M290" s="320">
        <v>69</v>
      </c>
      <c r="N290" s="333">
        <f t="shared" ref="N290" si="1200">IF(COUNTBLANK(H290:M290),"",SUM(H290:M290))</f>
        <v>300</v>
      </c>
      <c r="O290" s="393">
        <v>4955</v>
      </c>
      <c r="P290" s="446">
        <v>414.5</v>
      </c>
      <c r="Q290" s="447">
        <v>78.040000000000006</v>
      </c>
      <c r="R290" s="447">
        <v>75.86</v>
      </c>
      <c r="S290" s="447">
        <v>84.58</v>
      </c>
      <c r="T290" s="447"/>
      <c r="U290" s="437">
        <v>23000</v>
      </c>
      <c r="V290" s="438">
        <f>VLOOKUP($U290,计算辅助页面!$Z$5:$AM$26,COLUMN()-20,0)</f>
        <v>37500</v>
      </c>
      <c r="W290" s="438">
        <f>VLOOKUP($U290,计算辅助页面!$Z$5:$AM$26,COLUMN()-20,0)</f>
        <v>60000</v>
      </c>
      <c r="X290" s="436">
        <f>VLOOKUP($U290,计算辅助页面!$Z$5:$AM$26,COLUMN()-20,0)</f>
        <v>90000</v>
      </c>
      <c r="Y290" s="436">
        <f>VLOOKUP($U290,计算辅助页面!$Z$5:$AM$26,COLUMN()-20,0)</f>
        <v>130000</v>
      </c>
      <c r="Z290" s="439">
        <f>VLOOKUP($U290,计算辅助页面!$Z$5:$AM$26,COLUMN()-20,0)</f>
        <v>182000</v>
      </c>
      <c r="AA290" s="436">
        <f>VLOOKUP($U290,计算辅助页面!$Z$5:$AM$26,COLUMN()-20,0)</f>
        <v>255000</v>
      </c>
      <c r="AB290" s="436">
        <f>VLOOKUP($U290,计算辅助页面!$Z$5:$AM$26,COLUMN()-20,0)</f>
        <v>356500</v>
      </c>
      <c r="AC290" s="436">
        <f>VLOOKUP($U290,计算辅助页面!$Z$5:$AM$26,COLUMN()-20,0)</f>
        <v>499500</v>
      </c>
      <c r="AD290" s="436">
        <f>VLOOKUP($U290,计算辅助页面!$Z$5:$AM$26,COLUMN()-20,0)</f>
        <v>699000</v>
      </c>
      <c r="AE290" s="436">
        <f>VLOOKUP($U290,计算辅助页面!$Z$5:$AM$26,COLUMN()-20,0)</f>
        <v>979000</v>
      </c>
      <c r="AF290" s="436">
        <f>VLOOKUP($U290,计算辅助页面!$Z$5:$AM$26,COLUMN()-20,0)</f>
        <v>1370000</v>
      </c>
      <c r="AG290" s="436">
        <f>VLOOKUP($U290,计算辅助页面!$Z$5:$AM$26,COLUMN()-20,0)</f>
        <v>2250000</v>
      </c>
      <c r="AH290" s="440">
        <f>VLOOKUP($U290,计算辅助页面!$Z$5:$AM$26,COLUMN()-20,0)</f>
        <v>27726000</v>
      </c>
      <c r="AI290" s="441">
        <v>90000</v>
      </c>
      <c r="AJ290" s="442">
        <f>VLOOKUP(D290&amp;E290,计算辅助页面!$V$5:$Y$18,2,0)</f>
        <v>7</v>
      </c>
      <c r="AK290" s="443">
        <f t="shared" ref="AK290" si="1201">IF(AI290,2*AI290,"")</f>
        <v>180000</v>
      </c>
      <c r="AL290" s="443">
        <f>VLOOKUP(D290&amp;E290,计算辅助页面!$V$5:$Y$18,3,0)</f>
        <v>5</v>
      </c>
      <c r="AM290" s="444">
        <f t="shared" ref="AM290" si="1202">IF(AN290="×",AN290,IF(AI290,6*AI290,""))</f>
        <v>540000</v>
      </c>
      <c r="AN290" s="444">
        <f>VLOOKUP(D290&amp;E290,计算辅助页面!$V$5:$Y$18,4,0)</f>
        <v>4</v>
      </c>
      <c r="AO290" s="440">
        <f t="shared" ref="AO290" si="1203">IF(AI290,IF(AN290="×",4*(AI290*AJ290+AK290*AL290),4*(AI290*AJ290+AK290*AL290+AM290*AN290)),"")</f>
        <v>14760000</v>
      </c>
      <c r="AP290" s="445">
        <f t="shared" ref="AP290" si="1204">IF(AND(AH290,AO290),AO290+AH290,"")</f>
        <v>42486000</v>
      </c>
      <c r="AQ290" s="288" t="s">
        <v>1848</v>
      </c>
      <c r="AR290" s="289" t="str">
        <f t="shared" si="1119"/>
        <v>Locus Plethore LC750</v>
      </c>
      <c r="AS290" s="290" t="s">
        <v>1834</v>
      </c>
      <c r="AT290" s="291" t="s">
        <v>1849</v>
      </c>
      <c r="AU290" s="427" t="s">
        <v>703</v>
      </c>
      <c r="AZ290" s="292" t="s">
        <v>1857</v>
      </c>
      <c r="BA290" s="477">
        <v>132</v>
      </c>
      <c r="BB290" s="476">
        <v>1.8</v>
      </c>
      <c r="BC290" s="472">
        <v>0.36</v>
      </c>
      <c r="BD290" s="472">
        <v>1.74</v>
      </c>
      <c r="BE290" s="472">
        <v>3.16</v>
      </c>
      <c r="BF290" s="474">
        <f>BA290+O290</f>
        <v>5087</v>
      </c>
      <c r="BG290" s="476">
        <f t="shared" si="1196"/>
        <v>416.3</v>
      </c>
      <c r="BH290" s="480">
        <f t="shared" si="1197"/>
        <v>78.400000000000006</v>
      </c>
      <c r="BI290" s="480">
        <f t="shared" si="1198"/>
        <v>77.599999999999994</v>
      </c>
      <c r="BJ290" s="480">
        <f t="shared" si="1199"/>
        <v>87.74</v>
      </c>
      <c r="BK290" s="473">
        <f t="shared" si="1021"/>
        <v>1.8000000000000114</v>
      </c>
      <c r="BL290" s="473">
        <f t="shared" si="1022"/>
        <v>0.35999999999999943</v>
      </c>
      <c r="BM290" s="473">
        <f t="shared" si="1023"/>
        <v>1.7399999999999949</v>
      </c>
      <c r="BN290" s="473">
        <f t="shared" si="1024"/>
        <v>3.1599999999999966</v>
      </c>
      <c r="BO290" s="483">
        <v>13</v>
      </c>
      <c r="BP290" s="293"/>
      <c r="BQ290" s="293"/>
      <c r="BR290" s="293"/>
      <c r="BS290" s="293"/>
      <c r="BT290" s="293"/>
      <c r="BU290" s="293"/>
      <c r="BV290" s="293"/>
      <c r="BW290" s="293"/>
      <c r="BX290" s="293"/>
      <c r="BY290" s="293"/>
      <c r="BZ290" s="293"/>
      <c r="CA290" s="293"/>
      <c r="CB290" s="293"/>
      <c r="CC290" s="293"/>
      <c r="CD290" s="293"/>
      <c r="CE290" s="293"/>
      <c r="CF290" s="293"/>
      <c r="CG290" s="293"/>
      <c r="CH290" s="293"/>
      <c r="CI290" s="293"/>
      <c r="CJ290" s="294" t="s">
        <v>1856</v>
      </c>
      <c r="CK290" s="294"/>
      <c r="CL290" s="294"/>
      <c r="CM290" s="294"/>
      <c r="CN290" s="294"/>
      <c r="CO290" s="295"/>
      <c r="CP290" s="295"/>
      <c r="CQ290" s="295"/>
      <c r="CR290" s="296"/>
      <c r="CS290" s="297"/>
      <c r="CT290" s="297"/>
      <c r="CU290" s="297"/>
      <c r="CV290" s="297"/>
      <c r="CW290" s="297"/>
      <c r="CX290" s="297"/>
      <c r="CY290" s="297"/>
      <c r="CZ290" s="297"/>
      <c r="DA290" s="297"/>
      <c r="DB290" s="295"/>
      <c r="DC290" s="295"/>
      <c r="DD290" s="295"/>
      <c r="DE290" s="295"/>
    </row>
    <row r="291" spans="1:109" ht="21" customHeight="1" thickTop="1" thickBot="1">
      <c r="A291" s="268">
        <v>289</v>
      </c>
      <c r="B291" s="295" t="s">
        <v>1534</v>
      </c>
      <c r="C291" s="301" t="s">
        <v>586</v>
      </c>
      <c r="D291" s="431" t="s">
        <v>42</v>
      </c>
      <c r="E291" s="432" t="s">
        <v>79</v>
      </c>
      <c r="F291" s="433">
        <f>9-LEN(E291)-LEN(SUBSTITUTE(E291,"★",""))</f>
        <v>3</v>
      </c>
      <c r="G291" s="305" t="s">
        <v>76</v>
      </c>
      <c r="H291" s="434" t="s">
        <v>407</v>
      </c>
      <c r="I291" s="435">
        <v>40</v>
      </c>
      <c r="J291" s="435">
        <v>45</v>
      </c>
      <c r="K291" s="435">
        <v>60</v>
      </c>
      <c r="L291" s="435">
        <v>70</v>
      </c>
      <c r="M291" s="435">
        <v>85</v>
      </c>
      <c r="N291" s="436">
        <f t="shared" si="1186"/>
        <v>300</v>
      </c>
      <c r="O291" s="393">
        <v>4969</v>
      </c>
      <c r="P291" s="446">
        <v>490.6</v>
      </c>
      <c r="Q291" s="447">
        <v>82.51</v>
      </c>
      <c r="R291" s="447">
        <v>48.77</v>
      </c>
      <c r="S291" s="447">
        <v>62.04</v>
      </c>
      <c r="T291" s="447">
        <v>5.17</v>
      </c>
      <c r="U291" s="437">
        <v>23000</v>
      </c>
      <c r="V291" s="438">
        <f>VLOOKUP($U291,计算辅助页面!$Z$5:$AM$26,COLUMN()-20,0)</f>
        <v>37500</v>
      </c>
      <c r="W291" s="438">
        <f>VLOOKUP($U291,计算辅助页面!$Z$5:$AM$26,COLUMN()-20,0)</f>
        <v>60000</v>
      </c>
      <c r="X291" s="436">
        <f>VLOOKUP($U291,计算辅助页面!$Z$5:$AM$26,COLUMN()-20,0)</f>
        <v>90000</v>
      </c>
      <c r="Y291" s="436">
        <f>VLOOKUP($U291,计算辅助页面!$Z$5:$AM$26,COLUMN()-20,0)</f>
        <v>130000</v>
      </c>
      <c r="Z291" s="439">
        <f>VLOOKUP($U291,计算辅助页面!$Z$5:$AM$26,COLUMN()-20,0)</f>
        <v>182000</v>
      </c>
      <c r="AA291" s="436">
        <f>VLOOKUP($U291,计算辅助页面!$Z$5:$AM$26,COLUMN()-20,0)</f>
        <v>255000</v>
      </c>
      <c r="AB291" s="436">
        <f>VLOOKUP($U291,计算辅助页面!$Z$5:$AM$26,COLUMN()-20,0)</f>
        <v>356500</v>
      </c>
      <c r="AC291" s="436">
        <f>VLOOKUP($U291,计算辅助页面!$Z$5:$AM$26,COLUMN()-20,0)</f>
        <v>499500</v>
      </c>
      <c r="AD291" s="436">
        <f>VLOOKUP($U291,计算辅助页面!$Z$5:$AM$26,COLUMN()-20,0)</f>
        <v>699000</v>
      </c>
      <c r="AE291" s="436">
        <f>VLOOKUP($U291,计算辅助页面!$Z$5:$AM$26,COLUMN()-20,0)</f>
        <v>979000</v>
      </c>
      <c r="AF291" s="436">
        <f>VLOOKUP($U291,计算辅助页面!$Z$5:$AM$26,COLUMN()-20,0)</f>
        <v>1370000</v>
      </c>
      <c r="AG291" s="436">
        <f>VLOOKUP($U291,计算辅助页面!$Z$5:$AM$26,COLUMN()-20,0)</f>
        <v>2250000</v>
      </c>
      <c r="AH291" s="440">
        <f>VLOOKUP($U291,计算辅助页面!$Z$5:$AM$26,COLUMN()-20,0)</f>
        <v>27726000</v>
      </c>
      <c r="AI291" s="468">
        <v>45000</v>
      </c>
      <c r="AJ291" s="442">
        <f>VLOOKUP(D291&amp;E291,计算辅助页面!$V$5:$Y$18,2,0)</f>
        <v>7</v>
      </c>
      <c r="AK291" s="443">
        <f t="shared" si="1116"/>
        <v>90000</v>
      </c>
      <c r="AL291" s="443">
        <f>VLOOKUP(D291&amp;E291,计算辅助页面!$V$5:$Y$18,3,0)</f>
        <v>5</v>
      </c>
      <c r="AM291" s="444">
        <f t="shared" si="1117"/>
        <v>270000</v>
      </c>
      <c r="AN291" s="444">
        <f>VLOOKUP(D291&amp;E291,计算辅助页面!$V$5:$Y$18,4,0)</f>
        <v>4</v>
      </c>
      <c r="AO291" s="440">
        <f t="shared" si="1118"/>
        <v>7380000</v>
      </c>
      <c r="AP291" s="445">
        <f t="shared" si="1063"/>
        <v>35106000</v>
      </c>
      <c r="AQ291" s="288" t="s">
        <v>990</v>
      </c>
      <c r="AR291" s="289" t="str">
        <f t="shared" si="1119"/>
        <v>Tuatara🔑</v>
      </c>
      <c r="AS291" s="290" t="s">
        <v>918</v>
      </c>
      <c r="AT291" s="291" t="s">
        <v>681</v>
      </c>
      <c r="AU291" s="427" t="s">
        <v>703</v>
      </c>
      <c r="AW291" s="292">
        <v>516</v>
      </c>
      <c r="AY291" s="292">
        <v>600</v>
      </c>
      <c r="AZ291" s="292" t="s">
        <v>1101</v>
      </c>
      <c r="BA291" s="477">
        <f>BF291-O291</f>
        <v>132</v>
      </c>
      <c r="BB291" s="476">
        <f>BK291</f>
        <v>0.89999999999997726</v>
      </c>
      <c r="BC291" s="472">
        <f t="shared" ref="BC291" si="1205">BL291</f>
        <v>0.8399999999999892</v>
      </c>
      <c r="BD291" s="472">
        <f t="shared" ref="BD291" si="1206">BM291</f>
        <v>0.69999999999999574</v>
      </c>
      <c r="BE291" s="472">
        <f t="shared" ref="BE291" si="1207">BN291</f>
        <v>2.5500000000000043</v>
      </c>
      <c r="BF291" s="474">
        <v>5101</v>
      </c>
      <c r="BG291" s="476">
        <v>491.5</v>
      </c>
      <c r="BH291" s="480">
        <v>83.35</v>
      </c>
      <c r="BI291" s="480">
        <v>49.47</v>
      </c>
      <c r="BJ291" s="480">
        <v>64.59</v>
      </c>
      <c r="BK291" s="473">
        <f t="shared" si="1021"/>
        <v>0.89999999999997726</v>
      </c>
      <c r="BL291" s="473">
        <f t="shared" si="1022"/>
        <v>0.8399999999999892</v>
      </c>
      <c r="BM291" s="473">
        <f t="shared" si="1023"/>
        <v>0.69999999999999574</v>
      </c>
      <c r="BN291" s="473">
        <f t="shared" si="1024"/>
        <v>2.5500000000000043</v>
      </c>
      <c r="BO291" s="483">
        <v>5</v>
      </c>
      <c r="BP291" s="293"/>
      <c r="BQ291" s="293"/>
      <c r="BR291" s="293"/>
      <c r="BS291" s="293"/>
      <c r="BT291" s="293"/>
      <c r="BU291" s="293"/>
      <c r="BV291" s="293"/>
      <c r="BW291" s="293"/>
      <c r="BX291" s="293"/>
      <c r="BY291" s="293"/>
      <c r="BZ291" s="293">
        <v>1</v>
      </c>
      <c r="CA291" s="293"/>
      <c r="CB291" s="293"/>
      <c r="CC291" s="293">
        <v>1</v>
      </c>
      <c r="CD291" s="293">
        <v>1</v>
      </c>
      <c r="CE291" s="293"/>
      <c r="CF291" s="293"/>
      <c r="CG291" s="293"/>
      <c r="CH291" s="293"/>
      <c r="CI291" s="293"/>
      <c r="CJ291" s="294" t="s">
        <v>586</v>
      </c>
      <c r="CK291" s="294"/>
      <c r="CL291" s="294"/>
      <c r="CM291" s="294"/>
      <c r="CN291" s="294"/>
      <c r="CO291" s="295"/>
      <c r="CP291" s="295"/>
      <c r="CQ291" s="295"/>
      <c r="CR291" s="296">
        <v>482.8</v>
      </c>
      <c r="CS291" s="297">
        <v>74.8</v>
      </c>
      <c r="CT291" s="297">
        <v>42.34</v>
      </c>
      <c r="CU291" s="297">
        <v>38.72</v>
      </c>
      <c r="CV291" s="297">
        <f>P291-CR291</f>
        <v>7.8000000000000114</v>
      </c>
      <c r="CW291" s="297">
        <f>Q291-CS291</f>
        <v>7.710000000000008</v>
      </c>
      <c r="CX291" s="297">
        <f>R291-CT291</f>
        <v>6.43</v>
      </c>
      <c r="CY291" s="297">
        <f>S291-CU291</f>
        <v>23.32</v>
      </c>
      <c r="CZ291" s="297">
        <f>SUM(CV291:CY291)</f>
        <v>45.260000000000019</v>
      </c>
      <c r="DA291" s="297">
        <f>0.32*(P291-CR291)+1.75*(Q291-CS291)+1.13*(R291-CT291)+1.28*(S291-CU291)</f>
        <v>53.104000000000021</v>
      </c>
      <c r="DB291" s="295" t="s">
        <v>1780</v>
      </c>
      <c r="DC291" s="295">
        <v>1</v>
      </c>
      <c r="DD291" s="295"/>
      <c r="DE291" s="295"/>
    </row>
    <row r="292" spans="1:109" ht="21" customHeight="1" thickTop="1" thickBot="1">
      <c r="A292" s="299">
        <v>290</v>
      </c>
      <c r="B292" s="295" t="s">
        <v>1181</v>
      </c>
      <c r="C292" s="301" t="s">
        <v>1920</v>
      </c>
      <c r="D292" s="431" t="s">
        <v>42</v>
      </c>
      <c r="E292" s="432" t="s">
        <v>79</v>
      </c>
      <c r="F292" s="433"/>
      <c r="G292" s="328"/>
      <c r="H292" s="434">
        <v>85</v>
      </c>
      <c r="I292" s="320">
        <v>25</v>
      </c>
      <c r="J292" s="320">
        <v>29</v>
      </c>
      <c r="K292" s="320">
        <v>38</v>
      </c>
      <c r="L292" s="320">
        <v>54</v>
      </c>
      <c r="M292" s="320">
        <v>69</v>
      </c>
      <c r="N292" s="333">
        <f t="shared" si="1186"/>
        <v>300</v>
      </c>
      <c r="O292" s="393">
        <v>4977</v>
      </c>
      <c r="P292" s="446">
        <v>445.8</v>
      </c>
      <c r="Q292" s="447">
        <v>86.33</v>
      </c>
      <c r="R292" s="447">
        <v>61.08</v>
      </c>
      <c r="S292" s="447">
        <v>29.38</v>
      </c>
      <c r="T292" s="447"/>
      <c r="U292" s="377"/>
      <c r="V292" s="438"/>
      <c r="W292" s="438"/>
      <c r="X292" s="436"/>
      <c r="Y292" s="436"/>
      <c r="Z292" s="439"/>
      <c r="AA292" s="436"/>
      <c r="AB292" s="436"/>
      <c r="AC292" s="436"/>
      <c r="AD292" s="436"/>
      <c r="AE292" s="436"/>
      <c r="AF292" s="436"/>
      <c r="AG292" s="436"/>
      <c r="AH292" s="440"/>
      <c r="AI292" s="468"/>
      <c r="AJ292" s="442">
        <f>VLOOKUP(D292&amp;E292,计算辅助页面!$V$5:$Y$18,2,0)</f>
        <v>7</v>
      </c>
      <c r="AK292" s="443" t="str">
        <f t="shared" si="1116"/>
        <v/>
      </c>
      <c r="AL292" s="443">
        <f>VLOOKUP(D292&amp;E292,计算辅助页面!$V$5:$Y$18,3,0)</f>
        <v>5</v>
      </c>
      <c r="AM292" s="444" t="str">
        <f t="shared" si="1117"/>
        <v/>
      </c>
      <c r="AN292" s="444">
        <f>VLOOKUP(D292&amp;E292,计算辅助页面!$V$5:$Y$18,4,0)</f>
        <v>4</v>
      </c>
      <c r="AO292" s="440" t="str">
        <f t="shared" si="1118"/>
        <v/>
      </c>
      <c r="AP292" s="445"/>
      <c r="AQ292" s="288" t="s">
        <v>569</v>
      </c>
      <c r="AR292" s="289" t="str">
        <f t="shared" si="1119"/>
        <v>Lykan Security</v>
      </c>
      <c r="AS292" s="290" t="s">
        <v>1155</v>
      </c>
      <c r="AT292" s="291" t="s">
        <v>1182</v>
      </c>
      <c r="AU292" s="427" t="s">
        <v>703</v>
      </c>
      <c r="AW292" s="292">
        <v>469</v>
      </c>
      <c r="AY292" s="292">
        <v>580</v>
      </c>
      <c r="AZ292" s="292" t="s">
        <v>1173</v>
      </c>
      <c r="BK292" s="473" t="str">
        <f t="shared" si="1021"/>
        <v/>
      </c>
      <c r="BL292" s="473" t="str">
        <f t="shared" si="1022"/>
        <v/>
      </c>
      <c r="BM292" s="473" t="str">
        <f t="shared" si="1023"/>
        <v/>
      </c>
      <c r="BN292" s="473" t="str">
        <f t="shared" si="1024"/>
        <v/>
      </c>
      <c r="BP292" s="293"/>
      <c r="BQ292" s="293"/>
      <c r="BR292" s="293"/>
      <c r="BS292" s="293"/>
      <c r="BT292" s="293"/>
      <c r="BU292" s="293"/>
      <c r="BV292" s="293"/>
      <c r="BW292" s="293"/>
      <c r="BX292" s="293"/>
      <c r="BY292" s="293"/>
      <c r="BZ292" s="293"/>
      <c r="CA292" s="293"/>
      <c r="CB292" s="293">
        <v>1</v>
      </c>
      <c r="CC292" s="293"/>
      <c r="CD292" s="293"/>
      <c r="CE292" s="293"/>
      <c r="CF292" s="293"/>
      <c r="CG292" s="293"/>
      <c r="CH292" s="293"/>
      <c r="CI292" s="293"/>
      <c r="CJ292" s="294" t="s">
        <v>1700</v>
      </c>
      <c r="CK292" s="294"/>
      <c r="CL292" s="294"/>
      <c r="CM292" s="294"/>
      <c r="CN292" s="294"/>
      <c r="CO292" s="295"/>
      <c r="CP292" s="295"/>
      <c r="CQ292" s="295"/>
      <c r="CR292" s="296"/>
      <c r="CS292" s="297"/>
      <c r="CT292" s="297"/>
      <c r="CU292" s="297"/>
      <c r="CV292" s="297"/>
      <c r="CW292" s="297"/>
      <c r="CX292" s="297"/>
      <c r="CY292" s="297"/>
      <c r="CZ292" s="297"/>
      <c r="DA292" s="297"/>
      <c r="DB292" s="295"/>
      <c r="DC292" s="295"/>
      <c r="DD292" s="295"/>
      <c r="DE292" s="295"/>
    </row>
    <row r="293" spans="1:109" ht="21" customHeight="1" thickTop="1" thickBot="1">
      <c r="A293" s="268">
        <v>291</v>
      </c>
      <c r="B293" s="295" t="s">
        <v>1535</v>
      </c>
      <c r="C293" s="301" t="s">
        <v>1357</v>
      </c>
      <c r="D293" s="431" t="s">
        <v>42</v>
      </c>
      <c r="E293" s="432" t="s">
        <v>79</v>
      </c>
      <c r="F293" s="433"/>
      <c r="G293" s="328"/>
      <c r="H293" s="434" t="s">
        <v>407</v>
      </c>
      <c r="I293" s="435">
        <v>40</v>
      </c>
      <c r="J293" s="435">
        <v>45</v>
      </c>
      <c r="K293" s="435">
        <v>60</v>
      </c>
      <c r="L293" s="435">
        <v>70</v>
      </c>
      <c r="M293" s="435">
        <v>85</v>
      </c>
      <c r="N293" s="436">
        <f t="shared" si="1186"/>
        <v>300</v>
      </c>
      <c r="O293" s="393">
        <v>4983</v>
      </c>
      <c r="P293" s="446">
        <v>453.6</v>
      </c>
      <c r="Q293" s="447">
        <v>83.27</v>
      </c>
      <c r="R293" s="447">
        <v>60.63</v>
      </c>
      <c r="S293" s="447">
        <v>41.7</v>
      </c>
      <c r="T293" s="447">
        <v>4</v>
      </c>
      <c r="U293" s="311">
        <v>23000</v>
      </c>
      <c r="V293" s="438">
        <f>VLOOKUP($U293,计算辅助页面!$Z$5:$AM$26,COLUMN()-20,0)</f>
        <v>37500</v>
      </c>
      <c r="W293" s="438">
        <f>VLOOKUP($U293,计算辅助页面!$Z$5:$AM$26,COLUMN()-20,0)</f>
        <v>60000</v>
      </c>
      <c r="X293" s="436">
        <f>VLOOKUP($U293,计算辅助页面!$Z$5:$AM$26,COLUMN()-20,0)</f>
        <v>90000</v>
      </c>
      <c r="Y293" s="436">
        <f>VLOOKUP($U293,计算辅助页面!$Z$5:$AM$26,COLUMN()-20,0)</f>
        <v>130000</v>
      </c>
      <c r="Z293" s="439">
        <f>VLOOKUP($U293,计算辅助页面!$Z$5:$AM$26,COLUMN()-20,0)</f>
        <v>182000</v>
      </c>
      <c r="AA293" s="436">
        <f>VLOOKUP($U293,计算辅助页面!$Z$5:$AM$26,COLUMN()-20,0)</f>
        <v>255000</v>
      </c>
      <c r="AB293" s="436">
        <f>VLOOKUP($U293,计算辅助页面!$Z$5:$AM$26,COLUMN()-20,0)</f>
        <v>356500</v>
      </c>
      <c r="AC293" s="436">
        <f>VLOOKUP($U293,计算辅助页面!$Z$5:$AM$26,COLUMN()-20,0)</f>
        <v>499500</v>
      </c>
      <c r="AD293" s="436">
        <f>VLOOKUP($U293,计算辅助页面!$Z$5:$AM$26,COLUMN()-20,0)</f>
        <v>699000</v>
      </c>
      <c r="AE293" s="436">
        <f>VLOOKUP($U293,计算辅助页面!$Z$5:$AM$26,COLUMN()-20,0)</f>
        <v>979000</v>
      </c>
      <c r="AF293" s="436">
        <f>VLOOKUP($U293,计算辅助页面!$Z$5:$AM$26,COLUMN()-20,0)</f>
        <v>1370000</v>
      </c>
      <c r="AG293" s="436">
        <f>VLOOKUP($U293,计算辅助页面!$Z$5:$AM$26,COLUMN()-20,0)</f>
        <v>2250000</v>
      </c>
      <c r="AH293" s="440">
        <f>VLOOKUP($U293,计算辅助页面!$Z$5:$AM$26,COLUMN()-20,0)</f>
        <v>27726000</v>
      </c>
      <c r="AI293" s="441">
        <v>90000</v>
      </c>
      <c r="AJ293" s="442">
        <f>VLOOKUP(D293&amp;E293,计算辅助页面!$V$5:$Y$18,2,0)</f>
        <v>7</v>
      </c>
      <c r="AK293" s="443">
        <f t="shared" si="1116"/>
        <v>180000</v>
      </c>
      <c r="AL293" s="443">
        <f>VLOOKUP(D293&amp;E293,计算辅助页面!$V$5:$Y$18,3,0)</f>
        <v>5</v>
      </c>
      <c r="AM293" s="444">
        <f t="shared" si="1117"/>
        <v>540000</v>
      </c>
      <c r="AN293" s="444">
        <f>VLOOKUP(D293&amp;E293,计算辅助页面!$V$5:$Y$18,4,0)</f>
        <v>4</v>
      </c>
      <c r="AO293" s="440">
        <f t="shared" si="1118"/>
        <v>14760000</v>
      </c>
      <c r="AP293" s="445">
        <f t="shared" ref="AP293:AP308" si="1208">IF(AND(AH293,AO293),AO293+AH293,"")</f>
        <v>42486000</v>
      </c>
      <c r="AQ293" s="288" t="s">
        <v>712</v>
      </c>
      <c r="AR293" s="289" t="str">
        <f t="shared" si="1119"/>
        <v>Chiron Super Sport 300+🔑</v>
      </c>
      <c r="AS293" s="290" t="s">
        <v>1355</v>
      </c>
      <c r="AT293" s="291" t="s">
        <v>1653</v>
      </c>
      <c r="AU293" s="427" t="s">
        <v>703</v>
      </c>
      <c r="AW293" s="292">
        <v>478</v>
      </c>
      <c r="AY293" s="292">
        <v>584</v>
      </c>
      <c r="AZ293" s="292" t="s">
        <v>1101</v>
      </c>
      <c r="BA293" s="477">
        <v>133</v>
      </c>
      <c r="BB293" s="476">
        <v>1.5</v>
      </c>
      <c r="BC293" s="472">
        <v>0.53</v>
      </c>
      <c r="BD293" s="472">
        <v>2.08</v>
      </c>
      <c r="BE293" s="472">
        <v>1.84</v>
      </c>
      <c r="BF293" s="474">
        <f>BA293+O293</f>
        <v>5116</v>
      </c>
      <c r="BG293" s="476">
        <f t="shared" ref="BG293" si="1209">BB293+P293</f>
        <v>455.1</v>
      </c>
      <c r="BH293" s="480">
        <f t="shared" ref="BH293" si="1210">BC293+Q293</f>
        <v>83.8</v>
      </c>
      <c r="BI293" s="480">
        <f t="shared" ref="BI293" si="1211">BD293+R293</f>
        <v>62.71</v>
      </c>
      <c r="BJ293" s="480">
        <f t="shared" ref="BJ293" si="1212">BE293+S293</f>
        <v>43.540000000000006</v>
      </c>
      <c r="BK293" s="473">
        <f t="shared" si="1021"/>
        <v>1.5</v>
      </c>
      <c r="BL293" s="473">
        <f t="shared" si="1022"/>
        <v>0.53000000000000114</v>
      </c>
      <c r="BM293" s="473">
        <f t="shared" si="1023"/>
        <v>2.0799999999999983</v>
      </c>
      <c r="BN293" s="473">
        <f t="shared" si="1024"/>
        <v>1.8400000000000034</v>
      </c>
      <c r="BO293" s="483">
        <v>12</v>
      </c>
      <c r="BP293" s="293"/>
      <c r="BQ293" s="293"/>
      <c r="BR293" s="293"/>
      <c r="BS293" s="293"/>
      <c r="BT293" s="293"/>
      <c r="BU293" s="293"/>
      <c r="BV293" s="293"/>
      <c r="BW293" s="293"/>
      <c r="BX293" s="293"/>
      <c r="BY293" s="293"/>
      <c r="BZ293" s="293">
        <v>1</v>
      </c>
      <c r="CA293" s="293"/>
      <c r="CB293" s="293"/>
      <c r="CC293" s="293">
        <v>1</v>
      </c>
      <c r="CD293" s="293"/>
      <c r="CE293" s="293"/>
      <c r="CF293" s="293"/>
      <c r="CG293" s="293"/>
      <c r="CH293" s="293"/>
      <c r="CI293" s="293"/>
      <c r="CJ293" s="294" t="s">
        <v>1956</v>
      </c>
      <c r="CK293" s="294"/>
      <c r="CL293" s="294"/>
      <c r="CM293" s="294"/>
      <c r="CN293" s="294"/>
      <c r="CO293" s="295"/>
      <c r="CP293" s="295"/>
      <c r="CQ293" s="295"/>
      <c r="CR293" s="296"/>
      <c r="CS293" s="297"/>
      <c r="CT293" s="297"/>
      <c r="CU293" s="297"/>
      <c r="CV293" s="297"/>
      <c r="CW293" s="297"/>
      <c r="CX293" s="297"/>
      <c r="CY293" s="297"/>
      <c r="CZ293" s="297"/>
      <c r="DA293" s="297"/>
      <c r="DB293" s="295"/>
      <c r="DC293" s="295"/>
      <c r="DD293" s="295"/>
      <c r="DE293" s="295"/>
    </row>
    <row r="294" spans="1:109" ht="21" customHeight="1" thickTop="1" thickBot="1">
      <c r="A294" s="299">
        <v>292</v>
      </c>
      <c r="B294" s="295" t="s">
        <v>1536</v>
      </c>
      <c r="C294" s="301" t="s">
        <v>1280</v>
      </c>
      <c r="D294" s="431" t="s">
        <v>42</v>
      </c>
      <c r="E294" s="432" t="s">
        <v>79</v>
      </c>
      <c r="F294" s="433"/>
      <c r="G294" s="328"/>
      <c r="H294" s="434" t="s">
        <v>407</v>
      </c>
      <c r="I294" s="435">
        <v>40</v>
      </c>
      <c r="J294" s="435">
        <v>45</v>
      </c>
      <c r="K294" s="435">
        <v>60</v>
      </c>
      <c r="L294" s="435">
        <v>70</v>
      </c>
      <c r="M294" s="435">
        <v>85</v>
      </c>
      <c r="N294" s="436">
        <f t="shared" si="1186"/>
        <v>300</v>
      </c>
      <c r="O294" s="393">
        <v>4998</v>
      </c>
      <c r="P294" s="446">
        <v>412.2</v>
      </c>
      <c r="Q294" s="447">
        <v>79.400000000000006</v>
      </c>
      <c r="R294" s="447">
        <v>79.09</v>
      </c>
      <c r="S294" s="447">
        <v>71.510000000000005</v>
      </c>
      <c r="T294" s="447">
        <v>6.4</v>
      </c>
      <c r="U294" s="311">
        <v>23000</v>
      </c>
      <c r="V294" s="438">
        <f>VLOOKUP($U294,计算辅助页面!$Z$5:$AM$26,COLUMN()-20,0)</f>
        <v>37500</v>
      </c>
      <c r="W294" s="438">
        <f>VLOOKUP($U294,计算辅助页面!$Z$5:$AM$26,COLUMN()-20,0)</f>
        <v>60000</v>
      </c>
      <c r="X294" s="436">
        <f>VLOOKUP($U294,计算辅助页面!$Z$5:$AM$26,COLUMN()-20,0)</f>
        <v>90000</v>
      </c>
      <c r="Y294" s="436">
        <f>VLOOKUP($U294,计算辅助页面!$Z$5:$AM$26,COLUMN()-20,0)</f>
        <v>130000</v>
      </c>
      <c r="Z294" s="439">
        <f>VLOOKUP($U294,计算辅助页面!$Z$5:$AM$26,COLUMN()-20,0)</f>
        <v>182000</v>
      </c>
      <c r="AA294" s="436">
        <f>VLOOKUP($U294,计算辅助页面!$Z$5:$AM$26,COLUMN()-20,0)</f>
        <v>255000</v>
      </c>
      <c r="AB294" s="436">
        <f>VLOOKUP($U294,计算辅助页面!$Z$5:$AM$26,COLUMN()-20,0)</f>
        <v>356500</v>
      </c>
      <c r="AC294" s="436">
        <f>VLOOKUP($U294,计算辅助页面!$Z$5:$AM$26,COLUMN()-20,0)</f>
        <v>499500</v>
      </c>
      <c r="AD294" s="436">
        <f>VLOOKUP($U294,计算辅助页面!$Z$5:$AM$26,COLUMN()-20,0)</f>
        <v>699000</v>
      </c>
      <c r="AE294" s="436">
        <f>VLOOKUP($U294,计算辅助页面!$Z$5:$AM$26,COLUMN()-20,0)</f>
        <v>979000</v>
      </c>
      <c r="AF294" s="436">
        <f>VLOOKUP($U294,计算辅助页面!$Z$5:$AM$26,COLUMN()-20,0)</f>
        <v>1370000</v>
      </c>
      <c r="AG294" s="436">
        <f>VLOOKUP($U294,计算辅助页面!$Z$5:$AM$26,COLUMN()-20,0)</f>
        <v>2250000</v>
      </c>
      <c r="AH294" s="440">
        <f>VLOOKUP($U294,计算辅助页面!$Z$5:$AM$26,COLUMN()-20,0)</f>
        <v>27726000</v>
      </c>
      <c r="AI294" s="441">
        <v>90000</v>
      </c>
      <c r="AJ294" s="442">
        <f>VLOOKUP(D294&amp;E294,计算辅助页面!$V$5:$Y$18,2,0)</f>
        <v>7</v>
      </c>
      <c r="AK294" s="443">
        <f t="shared" si="1116"/>
        <v>180000</v>
      </c>
      <c r="AL294" s="443">
        <f>VLOOKUP(D294&amp;E294,计算辅助页面!$V$5:$Y$18,3,0)</f>
        <v>5</v>
      </c>
      <c r="AM294" s="444">
        <f t="shared" si="1117"/>
        <v>540000</v>
      </c>
      <c r="AN294" s="444">
        <f>VLOOKUP(D294&amp;E294,计算辅助页面!$V$5:$Y$18,4,0)</f>
        <v>4</v>
      </c>
      <c r="AO294" s="440">
        <f t="shared" si="1118"/>
        <v>14760000</v>
      </c>
      <c r="AP294" s="445">
        <f t="shared" si="1208"/>
        <v>42486000</v>
      </c>
      <c r="AQ294" s="288" t="s">
        <v>570</v>
      </c>
      <c r="AR294" s="289" t="str">
        <f t="shared" si="1119"/>
        <v>CCXR🔑</v>
      </c>
      <c r="AS294" s="290" t="s">
        <v>1263</v>
      </c>
      <c r="AT294" s="291" t="s">
        <v>1281</v>
      </c>
      <c r="AU294" s="427" t="s">
        <v>703</v>
      </c>
      <c r="AW294" s="292">
        <v>432</v>
      </c>
      <c r="AY294" s="292">
        <v>563</v>
      </c>
      <c r="AZ294" s="292" t="s">
        <v>1285</v>
      </c>
      <c r="BA294" s="477">
        <v>133</v>
      </c>
      <c r="BB294" s="476">
        <v>1.3</v>
      </c>
      <c r="BC294" s="472">
        <v>0.8</v>
      </c>
      <c r="BD294" s="472">
        <v>2.4500000000000002</v>
      </c>
      <c r="BE294" s="472">
        <v>1.96</v>
      </c>
      <c r="BF294" s="474">
        <f>BA294+O294</f>
        <v>5131</v>
      </c>
      <c r="BG294" s="476">
        <f t="shared" ref="BG294" si="1213">BB294+P294</f>
        <v>413.5</v>
      </c>
      <c r="BH294" s="480">
        <f t="shared" ref="BH294" si="1214">BC294+Q294</f>
        <v>80.2</v>
      </c>
      <c r="BI294" s="480">
        <f t="shared" ref="BI294" si="1215">BD294+R294</f>
        <v>81.540000000000006</v>
      </c>
      <c r="BJ294" s="480">
        <f t="shared" ref="BJ294" si="1216">BE294+S294</f>
        <v>73.47</v>
      </c>
      <c r="BK294" s="473">
        <f t="shared" si="1021"/>
        <v>1.3000000000000114</v>
      </c>
      <c r="BL294" s="473">
        <f t="shared" si="1022"/>
        <v>0.79999999999999716</v>
      </c>
      <c r="BM294" s="473">
        <f t="shared" si="1023"/>
        <v>2.4500000000000028</v>
      </c>
      <c r="BN294" s="473">
        <f t="shared" si="1024"/>
        <v>1.9599999999999937</v>
      </c>
      <c r="BO294" s="483">
        <v>12</v>
      </c>
      <c r="BP294" s="293"/>
      <c r="BQ294" s="293"/>
      <c r="BR294" s="293"/>
      <c r="BS294" s="293"/>
      <c r="BT294" s="293"/>
      <c r="BU294" s="293"/>
      <c r="BV294" s="293"/>
      <c r="BW294" s="293"/>
      <c r="BX294" s="293"/>
      <c r="BY294" s="293"/>
      <c r="BZ294" s="293">
        <v>1</v>
      </c>
      <c r="CA294" s="293"/>
      <c r="CB294" s="293"/>
      <c r="CC294" s="293">
        <v>1</v>
      </c>
      <c r="CD294" s="293"/>
      <c r="CE294" s="293"/>
      <c r="CF294" s="293"/>
      <c r="CG294" s="293"/>
      <c r="CH294" s="293"/>
      <c r="CI294" s="293"/>
      <c r="CJ294" s="294" t="s">
        <v>1288</v>
      </c>
      <c r="CK294" s="294"/>
      <c r="CL294" s="294"/>
      <c r="CM294" s="294"/>
      <c r="CN294" s="294"/>
      <c r="CO294" s="295"/>
      <c r="CP294" s="295"/>
      <c r="CQ294" s="295"/>
      <c r="CR294" s="296"/>
      <c r="CS294" s="297"/>
      <c r="CT294" s="297"/>
      <c r="CU294" s="297"/>
      <c r="CV294" s="297"/>
      <c r="CW294" s="297"/>
      <c r="CX294" s="297"/>
      <c r="CY294" s="297"/>
      <c r="CZ294" s="297"/>
      <c r="DA294" s="297"/>
      <c r="DB294" s="295" t="s">
        <v>1780</v>
      </c>
      <c r="DC294" s="295">
        <v>1</v>
      </c>
      <c r="DD294" s="295"/>
      <c r="DE294" s="295"/>
    </row>
    <row r="295" spans="1:109" ht="21" customHeight="1" thickTop="1" thickBot="1">
      <c r="A295" s="268">
        <v>293</v>
      </c>
      <c r="B295" s="295" t="s">
        <v>1537</v>
      </c>
      <c r="C295" s="301" t="s">
        <v>711</v>
      </c>
      <c r="D295" s="431" t="s">
        <v>42</v>
      </c>
      <c r="E295" s="432" t="s">
        <v>79</v>
      </c>
      <c r="F295" s="433">
        <f>9-LEN(E295)-LEN(SUBSTITUTE(E295,"★",""))</f>
        <v>3</v>
      </c>
      <c r="G295" s="305" t="s">
        <v>76</v>
      </c>
      <c r="H295" s="434" t="s">
        <v>407</v>
      </c>
      <c r="I295" s="435">
        <v>40</v>
      </c>
      <c r="J295" s="435">
        <v>45</v>
      </c>
      <c r="K295" s="435">
        <v>60</v>
      </c>
      <c r="L295" s="435">
        <v>70</v>
      </c>
      <c r="M295" s="435">
        <v>85</v>
      </c>
      <c r="N295" s="436">
        <f t="shared" si="1186"/>
        <v>300</v>
      </c>
      <c r="O295" s="393">
        <v>5041</v>
      </c>
      <c r="P295" s="446">
        <v>443.4</v>
      </c>
      <c r="Q295" s="447">
        <v>84.89</v>
      </c>
      <c r="R295" s="447">
        <v>54.63</v>
      </c>
      <c r="S295" s="447">
        <v>63.79</v>
      </c>
      <c r="T295" s="447"/>
      <c r="U295" s="311">
        <v>23000</v>
      </c>
      <c r="V295" s="438">
        <f>VLOOKUP($U295,计算辅助页面!$Z$5:$AM$26,COLUMN()-20,0)</f>
        <v>37500</v>
      </c>
      <c r="W295" s="438">
        <f>VLOOKUP($U295,计算辅助页面!$Z$5:$AM$26,COLUMN()-20,0)</f>
        <v>60000</v>
      </c>
      <c r="X295" s="436">
        <f>VLOOKUP($U295,计算辅助页面!$Z$5:$AM$26,COLUMN()-20,0)</f>
        <v>90000</v>
      </c>
      <c r="Y295" s="436">
        <f>VLOOKUP($U295,计算辅助页面!$Z$5:$AM$26,COLUMN()-20,0)</f>
        <v>130000</v>
      </c>
      <c r="Z295" s="439">
        <f>VLOOKUP($U295,计算辅助页面!$Z$5:$AM$26,COLUMN()-20,0)</f>
        <v>182000</v>
      </c>
      <c r="AA295" s="436">
        <f>VLOOKUP($U295,计算辅助页面!$Z$5:$AM$26,COLUMN()-20,0)</f>
        <v>255000</v>
      </c>
      <c r="AB295" s="436">
        <f>VLOOKUP($U295,计算辅助页面!$Z$5:$AM$26,COLUMN()-20,0)</f>
        <v>356500</v>
      </c>
      <c r="AC295" s="436">
        <f>VLOOKUP($U295,计算辅助页面!$Z$5:$AM$26,COLUMN()-20,0)</f>
        <v>499500</v>
      </c>
      <c r="AD295" s="436">
        <f>VLOOKUP($U295,计算辅助页面!$Z$5:$AM$26,COLUMN()-20,0)</f>
        <v>699000</v>
      </c>
      <c r="AE295" s="436">
        <f>VLOOKUP($U295,计算辅助页面!$Z$5:$AM$26,COLUMN()-20,0)</f>
        <v>979000</v>
      </c>
      <c r="AF295" s="436">
        <f>VLOOKUP($U295,计算辅助页面!$Z$5:$AM$26,COLUMN()-20,0)</f>
        <v>1370000</v>
      </c>
      <c r="AG295" s="436">
        <f>VLOOKUP($U295,计算辅助页面!$Z$5:$AM$26,COLUMN()-20,0)</f>
        <v>2250000</v>
      </c>
      <c r="AH295" s="440">
        <f>VLOOKUP($U295,计算辅助页面!$Z$5:$AM$26,COLUMN()-20,0)</f>
        <v>27726000</v>
      </c>
      <c r="AI295" s="441">
        <v>90000</v>
      </c>
      <c r="AJ295" s="442">
        <f>VLOOKUP(D295&amp;E295,计算辅助页面!$V$5:$Y$18,2,0)</f>
        <v>7</v>
      </c>
      <c r="AK295" s="443">
        <f t="shared" si="1116"/>
        <v>180000</v>
      </c>
      <c r="AL295" s="443">
        <f>VLOOKUP(D295&amp;E295,计算辅助页面!$V$5:$Y$18,3,0)</f>
        <v>5</v>
      </c>
      <c r="AM295" s="444">
        <f t="shared" si="1117"/>
        <v>540000</v>
      </c>
      <c r="AN295" s="444">
        <f>VLOOKUP(D295&amp;E295,计算辅助页面!$V$5:$Y$18,4,0)</f>
        <v>4</v>
      </c>
      <c r="AO295" s="440">
        <f t="shared" si="1118"/>
        <v>14760000</v>
      </c>
      <c r="AP295" s="445">
        <f t="shared" si="1208"/>
        <v>42486000</v>
      </c>
      <c r="AQ295" s="288" t="s">
        <v>712</v>
      </c>
      <c r="AR295" s="289" t="str">
        <f t="shared" si="1119"/>
        <v>LA Voiture Noire🔑</v>
      </c>
      <c r="AS295" s="290" t="s">
        <v>714</v>
      </c>
      <c r="AT295" s="291" t="s">
        <v>847</v>
      </c>
      <c r="AU295" s="427" t="s">
        <v>703</v>
      </c>
      <c r="AW295" s="292">
        <v>467</v>
      </c>
      <c r="AY295" s="292">
        <v>579</v>
      </c>
      <c r="AZ295" s="292" t="s">
        <v>1173</v>
      </c>
      <c r="BA295" s="477">
        <f>BF295-O295</f>
        <v>134</v>
      </c>
      <c r="BB295" s="476">
        <f>BK295</f>
        <v>2.6000000000000227</v>
      </c>
      <c r="BC295" s="472">
        <f t="shared" ref="BC295" si="1217">BL295</f>
        <v>0.70999999999999375</v>
      </c>
      <c r="BD295" s="472">
        <f t="shared" ref="BD295" si="1218">BM295</f>
        <v>0.77999999999999403</v>
      </c>
      <c r="BE295" s="472">
        <f t="shared" ref="BE295" si="1219">BN295</f>
        <v>2.1699999999999946</v>
      </c>
      <c r="BF295" s="474">
        <v>5175</v>
      </c>
      <c r="BG295" s="476">
        <v>446</v>
      </c>
      <c r="BH295" s="480">
        <v>85.6</v>
      </c>
      <c r="BI295" s="480">
        <v>55.41</v>
      </c>
      <c r="BJ295" s="480">
        <v>65.959999999999994</v>
      </c>
      <c r="BK295" s="473">
        <f t="shared" si="1021"/>
        <v>2.6000000000000227</v>
      </c>
      <c r="BL295" s="473">
        <f t="shared" si="1022"/>
        <v>0.70999999999999375</v>
      </c>
      <c r="BM295" s="473">
        <f t="shared" si="1023"/>
        <v>0.77999999999999403</v>
      </c>
      <c r="BN295" s="473">
        <f t="shared" si="1024"/>
        <v>2.1699999999999946</v>
      </c>
      <c r="BO295" s="483">
        <v>15</v>
      </c>
      <c r="BP295" s="293"/>
      <c r="BQ295" s="293"/>
      <c r="BR295" s="293"/>
      <c r="BS295" s="293"/>
      <c r="BT295" s="293"/>
      <c r="BU295" s="293"/>
      <c r="BV295" s="293"/>
      <c r="BW295" s="293"/>
      <c r="BX295" s="293"/>
      <c r="BY295" s="293"/>
      <c r="BZ295" s="293"/>
      <c r="CA295" s="293"/>
      <c r="CB295" s="293">
        <v>1</v>
      </c>
      <c r="CC295" s="293">
        <v>1</v>
      </c>
      <c r="CD295" s="293">
        <v>1</v>
      </c>
      <c r="CE295" s="293"/>
      <c r="CF295" s="293"/>
      <c r="CG295" s="293"/>
      <c r="CH295" s="293"/>
      <c r="CI295" s="293"/>
      <c r="CJ295" s="294" t="s">
        <v>1955</v>
      </c>
      <c r="CK295" s="294"/>
      <c r="CL295" s="294"/>
      <c r="CM295" s="294"/>
      <c r="CN295" s="294"/>
      <c r="CO295" s="295"/>
      <c r="CP295" s="295"/>
      <c r="CQ295" s="295"/>
      <c r="CR295" s="296">
        <v>420</v>
      </c>
      <c r="CS295" s="297">
        <v>78.400000000000006</v>
      </c>
      <c r="CT295" s="297">
        <v>47.5</v>
      </c>
      <c r="CU295" s="297">
        <v>44</v>
      </c>
      <c r="CV295" s="297">
        <f>P295-CR295</f>
        <v>23.399999999999977</v>
      </c>
      <c r="CW295" s="297">
        <f>Q295-CS295</f>
        <v>6.4899999999999949</v>
      </c>
      <c r="CX295" s="297">
        <f>R295-CT295</f>
        <v>7.1300000000000026</v>
      </c>
      <c r="CY295" s="297">
        <f>S295-CU295</f>
        <v>19.79</v>
      </c>
      <c r="CZ295" s="297">
        <f>SUM(CV295:CY295)</f>
        <v>56.809999999999974</v>
      </c>
      <c r="DA295" s="297">
        <f>0.32*(P295-CR295)+1.75*(Q295-CS295)+1.13*(R295-CT295)+1.28*(S295-CU295)</f>
        <v>52.233599999999981</v>
      </c>
      <c r="DB295" s="295" t="s">
        <v>1780</v>
      </c>
      <c r="DC295" s="295">
        <v>1</v>
      </c>
      <c r="DD295" s="295"/>
      <c r="DE295" s="295"/>
    </row>
    <row r="296" spans="1:109" ht="21" customHeight="1" thickTop="1" thickBot="1">
      <c r="A296" s="299">
        <v>294</v>
      </c>
      <c r="B296" s="295" t="s">
        <v>1737</v>
      </c>
      <c r="C296" s="301" t="s">
        <v>1738</v>
      </c>
      <c r="D296" s="431" t="s">
        <v>42</v>
      </c>
      <c r="E296" s="432" t="s">
        <v>79</v>
      </c>
      <c r="F296" s="433"/>
      <c r="G296" s="328"/>
      <c r="H296" s="434">
        <v>85</v>
      </c>
      <c r="I296" s="320">
        <v>25</v>
      </c>
      <c r="J296" s="320">
        <v>29</v>
      </c>
      <c r="K296" s="320">
        <v>38</v>
      </c>
      <c r="L296" s="320">
        <v>54</v>
      </c>
      <c r="M296" s="320">
        <v>69</v>
      </c>
      <c r="N296" s="333">
        <f t="shared" ref="N296" si="1220">IF(COUNTBLANK(H296:M296),"",SUM(H296:M296))</f>
        <v>300</v>
      </c>
      <c r="O296" s="393">
        <v>5059</v>
      </c>
      <c r="P296" s="446">
        <v>423.4</v>
      </c>
      <c r="Q296" s="447">
        <v>89.07</v>
      </c>
      <c r="R296" s="447">
        <v>49.38</v>
      </c>
      <c r="S296" s="447">
        <v>51.51</v>
      </c>
      <c r="T296" s="447"/>
      <c r="U296" s="311">
        <v>23000</v>
      </c>
      <c r="V296" s="438">
        <f>VLOOKUP($U296,计算辅助页面!$Z$5:$AM$26,COLUMN()-20,0)</f>
        <v>37500</v>
      </c>
      <c r="W296" s="438">
        <f>VLOOKUP($U296,计算辅助页面!$Z$5:$AM$26,COLUMN()-20,0)</f>
        <v>60000</v>
      </c>
      <c r="X296" s="436">
        <f>VLOOKUP($U296,计算辅助页面!$Z$5:$AM$26,COLUMN()-20,0)</f>
        <v>90000</v>
      </c>
      <c r="Y296" s="436">
        <f>VLOOKUP($U296,计算辅助页面!$Z$5:$AM$26,COLUMN()-20,0)</f>
        <v>130000</v>
      </c>
      <c r="Z296" s="439">
        <f>VLOOKUP($U296,计算辅助页面!$Z$5:$AM$26,COLUMN()-20,0)</f>
        <v>182000</v>
      </c>
      <c r="AA296" s="436">
        <f>VLOOKUP($U296,计算辅助页面!$Z$5:$AM$26,COLUMN()-20,0)</f>
        <v>255000</v>
      </c>
      <c r="AB296" s="436">
        <f>VLOOKUP($U296,计算辅助页面!$Z$5:$AM$26,COLUMN()-20,0)</f>
        <v>356500</v>
      </c>
      <c r="AC296" s="436">
        <f>VLOOKUP($U296,计算辅助页面!$Z$5:$AM$26,COLUMN()-20,0)</f>
        <v>499500</v>
      </c>
      <c r="AD296" s="436">
        <f>VLOOKUP($U296,计算辅助页面!$Z$5:$AM$26,COLUMN()-20,0)</f>
        <v>699000</v>
      </c>
      <c r="AE296" s="436">
        <f>VLOOKUP($U296,计算辅助页面!$Z$5:$AM$26,COLUMN()-20,0)</f>
        <v>979000</v>
      </c>
      <c r="AF296" s="436">
        <f>VLOOKUP($U296,计算辅助页面!$Z$5:$AM$26,COLUMN()-20,0)</f>
        <v>1370000</v>
      </c>
      <c r="AG296" s="436">
        <f>VLOOKUP($U296,计算辅助页面!$Z$5:$AM$26,COLUMN()-20,0)</f>
        <v>2250000</v>
      </c>
      <c r="AH296" s="440">
        <f>VLOOKUP($U296,计算辅助页面!$Z$5:$AM$26,COLUMN()-20,0)</f>
        <v>27726000</v>
      </c>
      <c r="AI296" s="441">
        <v>90000</v>
      </c>
      <c r="AJ296" s="442">
        <f>VLOOKUP(D296&amp;E296,计算辅助页面!$V$5:$Y$18,2,0)</f>
        <v>7</v>
      </c>
      <c r="AK296" s="443">
        <f t="shared" ref="AK296" si="1221">IF(AI296,2*AI296,"")</f>
        <v>180000</v>
      </c>
      <c r="AL296" s="443">
        <f>VLOOKUP(D296&amp;E296,计算辅助页面!$V$5:$Y$18,3,0)</f>
        <v>5</v>
      </c>
      <c r="AM296" s="444">
        <f t="shared" ref="AM296" si="1222">IF(AN296="×",AN296,IF(AI296,6*AI296,""))</f>
        <v>540000</v>
      </c>
      <c r="AN296" s="444">
        <f>VLOOKUP(D296&amp;E296,计算辅助页面!$V$5:$Y$18,4,0)</f>
        <v>4</v>
      </c>
      <c r="AO296" s="440">
        <f t="shared" ref="AO296" si="1223">IF(AI296,IF(AN296="×",4*(AI296*AJ296+AK296*AL296),4*(AI296*AJ296+AK296*AL296+AM296*AN296)),"")</f>
        <v>14760000</v>
      </c>
      <c r="AP296" s="445">
        <f t="shared" ref="AP296" si="1224">IF(AND(AH296,AO296),AO296+AH296,"")</f>
        <v>42486000</v>
      </c>
      <c r="AQ296" s="288" t="s">
        <v>1739</v>
      </c>
      <c r="AR296" s="289" t="str">
        <f t="shared" si="1119"/>
        <v>21C</v>
      </c>
      <c r="AS296" s="290" t="s">
        <v>1726</v>
      </c>
      <c r="AT296" s="291" t="s">
        <v>1740</v>
      </c>
      <c r="AU296" s="427" t="s">
        <v>703</v>
      </c>
      <c r="AZ296" s="292" t="s">
        <v>1101</v>
      </c>
      <c r="BA296" s="477">
        <v>134</v>
      </c>
      <c r="BB296" s="476">
        <v>1.8</v>
      </c>
      <c r="BC296" s="472">
        <v>0.57999999999999996</v>
      </c>
      <c r="BD296" s="472">
        <v>1.08</v>
      </c>
      <c r="BE296" s="472">
        <v>2.1800000000000002</v>
      </c>
      <c r="BF296" s="474">
        <f>BA296+O296</f>
        <v>5193</v>
      </c>
      <c r="BG296" s="476">
        <f t="shared" ref="BG296" si="1225">BB296+P296</f>
        <v>425.2</v>
      </c>
      <c r="BH296" s="480">
        <f t="shared" ref="BH296" si="1226">BC296+Q296</f>
        <v>89.649999999999991</v>
      </c>
      <c r="BI296" s="480">
        <f t="shared" ref="BI296" si="1227">BD296+R296</f>
        <v>50.46</v>
      </c>
      <c r="BJ296" s="480">
        <f t="shared" ref="BJ296" si="1228">BE296+S296</f>
        <v>53.69</v>
      </c>
      <c r="BK296" s="473">
        <f t="shared" si="1021"/>
        <v>1.8000000000000114</v>
      </c>
      <c r="BL296" s="473">
        <f t="shared" si="1022"/>
        <v>0.57999999999999829</v>
      </c>
      <c r="BM296" s="473">
        <f t="shared" si="1023"/>
        <v>1.0799999999999983</v>
      </c>
      <c r="BN296" s="473">
        <f t="shared" si="1024"/>
        <v>2.1799999999999997</v>
      </c>
      <c r="BO296" s="483">
        <v>9</v>
      </c>
      <c r="BP296" s="293"/>
      <c r="BQ296" s="293"/>
      <c r="BR296" s="293"/>
      <c r="BS296" s="293"/>
      <c r="BT296" s="293"/>
      <c r="BU296" s="293"/>
      <c r="BV296" s="293"/>
      <c r="BW296" s="293"/>
      <c r="BX296" s="293"/>
      <c r="BY296" s="293"/>
      <c r="BZ296" s="293">
        <v>1</v>
      </c>
      <c r="CA296" s="293"/>
      <c r="CB296" s="293"/>
      <c r="CC296" s="293"/>
      <c r="CD296" s="293"/>
      <c r="CE296" s="293"/>
      <c r="CF296" s="293"/>
      <c r="CG296" s="293"/>
      <c r="CH296" s="293"/>
      <c r="CI296" s="293"/>
      <c r="CJ296" s="294"/>
      <c r="CK296" s="294"/>
      <c r="CL296" s="294"/>
      <c r="CM296" s="294"/>
      <c r="CN296" s="294"/>
      <c r="CO296" s="295"/>
      <c r="CP296" s="295"/>
      <c r="CQ296" s="295"/>
      <c r="CR296" s="296"/>
      <c r="CS296" s="297"/>
      <c r="CT296" s="297"/>
      <c r="CU296" s="297"/>
      <c r="CV296" s="297"/>
      <c r="CW296" s="297"/>
      <c r="CX296" s="297"/>
      <c r="CY296" s="297"/>
      <c r="CZ296" s="297"/>
      <c r="DA296" s="297"/>
      <c r="DB296" s="295"/>
      <c r="DC296" s="295"/>
      <c r="DD296" s="295"/>
      <c r="DE296" s="295"/>
    </row>
    <row r="297" spans="1:109" ht="21" customHeight="1" thickTop="1" thickBot="1">
      <c r="A297" s="268">
        <v>295</v>
      </c>
      <c r="B297" s="295" t="s">
        <v>1906</v>
      </c>
      <c r="C297" s="301" t="s">
        <v>1902</v>
      </c>
      <c r="D297" s="431" t="s">
        <v>42</v>
      </c>
      <c r="E297" s="432" t="s">
        <v>79</v>
      </c>
      <c r="F297" s="433"/>
      <c r="G297" s="328"/>
      <c r="H297" s="486" t="s">
        <v>407</v>
      </c>
      <c r="I297" s="435">
        <v>40</v>
      </c>
      <c r="J297" s="435">
        <v>45</v>
      </c>
      <c r="K297" s="435">
        <v>60</v>
      </c>
      <c r="L297" s="435">
        <v>70</v>
      </c>
      <c r="M297" s="435">
        <v>85</v>
      </c>
      <c r="N297" s="436">
        <f t="shared" ref="N297" si="1229">IF(COUNTBLANK(H297:M297),"",SUM(H297:M297))</f>
        <v>300</v>
      </c>
      <c r="O297" s="393">
        <v>5070</v>
      </c>
      <c r="P297" s="446">
        <v>459</v>
      </c>
      <c r="Q297" s="447">
        <v>80.64</v>
      </c>
      <c r="R297" s="447">
        <v>58.62</v>
      </c>
      <c r="S297" s="447">
        <v>58.32</v>
      </c>
      <c r="T297" s="447"/>
      <c r="U297" s="311">
        <v>23000</v>
      </c>
      <c r="V297" s="438">
        <f>VLOOKUP($U297,计算辅助页面!$Z$5:$AM$26,COLUMN()-20,0)</f>
        <v>37500</v>
      </c>
      <c r="W297" s="438">
        <f>VLOOKUP($U297,计算辅助页面!$Z$5:$AM$26,COLUMN()-20,0)</f>
        <v>60000</v>
      </c>
      <c r="X297" s="436">
        <f>VLOOKUP($U297,计算辅助页面!$Z$5:$AM$26,COLUMN()-20,0)</f>
        <v>90000</v>
      </c>
      <c r="Y297" s="436">
        <f>VLOOKUP($U297,计算辅助页面!$Z$5:$AM$26,COLUMN()-20,0)</f>
        <v>130000</v>
      </c>
      <c r="Z297" s="439">
        <f>VLOOKUP($U297,计算辅助页面!$Z$5:$AM$26,COLUMN()-20,0)</f>
        <v>182000</v>
      </c>
      <c r="AA297" s="436">
        <f>VLOOKUP($U297,计算辅助页面!$Z$5:$AM$26,COLUMN()-20,0)</f>
        <v>255000</v>
      </c>
      <c r="AB297" s="436">
        <f>VLOOKUP($U297,计算辅助页面!$Z$5:$AM$26,COLUMN()-20,0)</f>
        <v>356500</v>
      </c>
      <c r="AC297" s="436">
        <f>VLOOKUP($U297,计算辅助页面!$Z$5:$AM$26,COLUMN()-20,0)</f>
        <v>499500</v>
      </c>
      <c r="AD297" s="436">
        <f>VLOOKUP($U297,计算辅助页面!$Z$5:$AM$26,COLUMN()-20,0)</f>
        <v>699000</v>
      </c>
      <c r="AE297" s="436">
        <f>VLOOKUP($U297,计算辅助页面!$Z$5:$AM$26,COLUMN()-20,0)</f>
        <v>979000</v>
      </c>
      <c r="AF297" s="436">
        <f>VLOOKUP($U297,计算辅助页面!$Z$5:$AM$26,COLUMN()-20,0)</f>
        <v>1370000</v>
      </c>
      <c r="AG297" s="436">
        <f>VLOOKUP($U297,计算辅助页面!$Z$5:$AM$26,COLUMN()-20,0)</f>
        <v>2250000</v>
      </c>
      <c r="AH297" s="440">
        <f>VLOOKUP($U297,计算辅助页面!$Z$5:$AM$26,COLUMN()-20,0)</f>
        <v>27726000</v>
      </c>
      <c r="AI297" s="441">
        <v>90000</v>
      </c>
      <c r="AJ297" s="442">
        <f>VLOOKUP(D297&amp;E297,计算辅助页面!$V$5:$Y$18,2,0)</f>
        <v>7</v>
      </c>
      <c r="AK297" s="443">
        <f t="shared" ref="AK297" si="1230">IF(AI297,2*AI297,"")</f>
        <v>180000</v>
      </c>
      <c r="AL297" s="443">
        <f>VLOOKUP(D297&amp;E297,计算辅助页面!$V$5:$Y$18,3,0)</f>
        <v>5</v>
      </c>
      <c r="AM297" s="444">
        <f t="shared" ref="AM297" si="1231">IF(AN297="×",AN297,IF(AI297,6*AI297,""))</f>
        <v>540000</v>
      </c>
      <c r="AN297" s="444">
        <f>VLOOKUP(D297&amp;E297,计算辅助页面!$V$5:$Y$18,4,0)</f>
        <v>4</v>
      </c>
      <c r="AO297" s="440">
        <f t="shared" ref="AO297" si="1232">IF(AI297,IF(AN297="×",4*(AI297*AJ297+AK297*AL297),4*(AI297*AJ297+AK297*AL297+AM297*AN297)),"")</f>
        <v>14760000</v>
      </c>
      <c r="AP297" s="445">
        <f t="shared" ref="AP297" si="1233">IF(AND(AH297,AO297),AO297+AH297,"")</f>
        <v>42486000</v>
      </c>
      <c r="AQ297" s="288" t="s">
        <v>1903</v>
      </c>
      <c r="AR297" s="289" t="str">
        <f t="shared" si="1119"/>
        <v>Tuarara Striker🔑</v>
      </c>
      <c r="AS297" s="290" t="s">
        <v>1884</v>
      </c>
      <c r="AT297" s="291" t="s">
        <v>1904</v>
      </c>
      <c r="AU297" s="427" t="s">
        <v>703</v>
      </c>
      <c r="AW297" s="292">
        <v>483</v>
      </c>
      <c r="AY297" s="292">
        <v>586</v>
      </c>
      <c r="AZ297" s="292" t="s">
        <v>1173</v>
      </c>
      <c r="BA297" s="477">
        <f>BF297-O297</f>
        <v>135</v>
      </c>
      <c r="BB297" s="476">
        <f>BK297</f>
        <v>2.6000000000000227</v>
      </c>
      <c r="BC297" s="472">
        <f t="shared" ref="BC297" si="1234">BL297</f>
        <v>0.45999999999999375</v>
      </c>
      <c r="BD297" s="472">
        <f t="shared" ref="BD297" si="1235">BM297</f>
        <v>0.63000000000000256</v>
      </c>
      <c r="BE297" s="472">
        <f t="shared" ref="BE297" si="1236">BN297</f>
        <v>2.7700000000000031</v>
      </c>
      <c r="BF297" s="474">
        <v>5205</v>
      </c>
      <c r="BG297" s="476">
        <v>461.6</v>
      </c>
      <c r="BH297" s="480">
        <v>81.099999999999994</v>
      </c>
      <c r="BI297" s="480">
        <v>59.25</v>
      </c>
      <c r="BJ297" s="480">
        <v>61.09</v>
      </c>
      <c r="BK297" s="473">
        <f t="shared" ref="BK297" si="1237">IF(BG297="", "", BG297-P297)</f>
        <v>2.6000000000000227</v>
      </c>
      <c r="BL297" s="473">
        <f t="shared" ref="BL297" si="1238">IF(BH297="", "", BH297-Q297)</f>
        <v>0.45999999999999375</v>
      </c>
      <c r="BM297" s="473">
        <f t="shared" ref="BM297" si="1239">IF(BI297="", "", BI297-R297)</f>
        <v>0.63000000000000256</v>
      </c>
      <c r="BN297" s="473">
        <f t="shared" ref="BN297" si="1240">IF(BJ297="", "", BJ297-S297)</f>
        <v>2.7700000000000031</v>
      </c>
      <c r="BO297" s="483">
        <v>15</v>
      </c>
      <c r="BP297" s="293"/>
      <c r="BQ297" s="293"/>
      <c r="BR297" s="293"/>
      <c r="BS297" s="293"/>
      <c r="BT297" s="293"/>
      <c r="BU297" s="293"/>
      <c r="BV297" s="293"/>
      <c r="BW297" s="293"/>
      <c r="BX297" s="293"/>
      <c r="BY297" s="293"/>
      <c r="BZ297" s="293"/>
      <c r="CA297" s="293"/>
      <c r="CB297" s="293"/>
      <c r="CC297" s="293">
        <v>1</v>
      </c>
      <c r="CD297" s="293"/>
      <c r="CE297" s="293"/>
      <c r="CF297" s="293"/>
      <c r="CG297" s="293"/>
      <c r="CH297" s="293"/>
      <c r="CI297" s="293"/>
      <c r="CJ297" s="294" t="s">
        <v>1911</v>
      </c>
      <c r="CK297" s="294"/>
      <c r="CL297" s="294"/>
      <c r="CM297" s="294"/>
      <c r="CN297" s="294"/>
      <c r="CO297" s="295"/>
      <c r="CP297" s="295"/>
      <c r="CQ297" s="295"/>
      <c r="CR297" s="296"/>
      <c r="CS297" s="297"/>
      <c r="CT297" s="297"/>
      <c r="CU297" s="297"/>
      <c r="CV297" s="297"/>
      <c r="CW297" s="297"/>
      <c r="CX297" s="297"/>
      <c r="CY297" s="297"/>
      <c r="CZ297" s="297"/>
      <c r="DA297" s="297"/>
      <c r="DB297" s="295"/>
      <c r="DC297" s="295"/>
      <c r="DD297" s="295"/>
      <c r="DE297" s="295"/>
    </row>
    <row r="298" spans="1:109" ht="21" customHeight="1" thickTop="1" thickBot="1">
      <c r="A298" s="299">
        <v>296</v>
      </c>
      <c r="B298" s="295" t="s">
        <v>1538</v>
      </c>
      <c r="C298" s="301" t="s">
        <v>1353</v>
      </c>
      <c r="D298" s="431" t="s">
        <v>42</v>
      </c>
      <c r="E298" s="432" t="s">
        <v>79</v>
      </c>
      <c r="F298" s="433"/>
      <c r="G298" s="328"/>
      <c r="H298" s="434" t="s">
        <v>407</v>
      </c>
      <c r="I298" s="435">
        <v>40</v>
      </c>
      <c r="J298" s="435">
        <v>45</v>
      </c>
      <c r="K298" s="435">
        <v>60</v>
      </c>
      <c r="L298" s="435">
        <v>70</v>
      </c>
      <c r="M298" s="435">
        <v>85</v>
      </c>
      <c r="N298" s="436">
        <f t="shared" si="1186"/>
        <v>300</v>
      </c>
      <c r="O298" s="393">
        <v>5082</v>
      </c>
      <c r="P298" s="446">
        <v>438.7</v>
      </c>
      <c r="Q298" s="447">
        <v>86.55</v>
      </c>
      <c r="R298" s="447">
        <v>47.61</v>
      </c>
      <c r="S298" s="447">
        <v>47.08</v>
      </c>
      <c r="T298" s="447">
        <v>4.3499999999999996</v>
      </c>
      <c r="U298" s="311">
        <v>23000</v>
      </c>
      <c r="V298" s="438">
        <f>VLOOKUP($U298,计算辅助页面!$Z$5:$AM$26,COLUMN()-20,0)</f>
        <v>37500</v>
      </c>
      <c r="W298" s="438">
        <f>VLOOKUP($U298,计算辅助页面!$Z$5:$AM$26,COLUMN()-20,0)</f>
        <v>60000</v>
      </c>
      <c r="X298" s="436">
        <f>VLOOKUP($U298,计算辅助页面!$Z$5:$AM$26,COLUMN()-20,0)</f>
        <v>90000</v>
      </c>
      <c r="Y298" s="436">
        <f>VLOOKUP($U298,计算辅助页面!$Z$5:$AM$26,COLUMN()-20,0)</f>
        <v>130000</v>
      </c>
      <c r="Z298" s="439">
        <f>VLOOKUP($U298,计算辅助页面!$Z$5:$AM$26,COLUMN()-20,0)</f>
        <v>182000</v>
      </c>
      <c r="AA298" s="436">
        <f>VLOOKUP($U298,计算辅助页面!$Z$5:$AM$26,COLUMN()-20,0)</f>
        <v>255000</v>
      </c>
      <c r="AB298" s="436">
        <f>VLOOKUP($U298,计算辅助页面!$Z$5:$AM$26,COLUMN()-20,0)</f>
        <v>356500</v>
      </c>
      <c r="AC298" s="436">
        <f>VLOOKUP($U298,计算辅助页面!$Z$5:$AM$26,COLUMN()-20,0)</f>
        <v>499500</v>
      </c>
      <c r="AD298" s="436">
        <f>VLOOKUP($U298,计算辅助页面!$Z$5:$AM$26,COLUMN()-20,0)</f>
        <v>699000</v>
      </c>
      <c r="AE298" s="436">
        <f>VLOOKUP($U298,计算辅助页面!$Z$5:$AM$26,COLUMN()-20,0)</f>
        <v>979000</v>
      </c>
      <c r="AF298" s="436">
        <f>VLOOKUP($U298,计算辅助页面!$Z$5:$AM$26,COLUMN()-20,0)</f>
        <v>1370000</v>
      </c>
      <c r="AG298" s="436">
        <f>VLOOKUP($U298,计算辅助页面!$Z$5:$AM$26,COLUMN()-20,0)</f>
        <v>2250000</v>
      </c>
      <c r="AH298" s="440">
        <f>VLOOKUP($U298,计算辅助页面!$Z$5:$AM$26,COLUMN()-20,0)</f>
        <v>27726000</v>
      </c>
      <c r="AI298" s="441">
        <v>90000</v>
      </c>
      <c r="AJ298" s="442">
        <f>VLOOKUP(D298&amp;E298,计算辅助页面!$V$5:$Y$18,2,0)</f>
        <v>7</v>
      </c>
      <c r="AK298" s="443">
        <f t="shared" si="1116"/>
        <v>180000</v>
      </c>
      <c r="AL298" s="443">
        <f>VLOOKUP(D298&amp;E298,计算辅助页面!$V$5:$Y$18,3,0)</f>
        <v>5</v>
      </c>
      <c r="AM298" s="444">
        <f t="shared" si="1117"/>
        <v>540000</v>
      </c>
      <c r="AN298" s="444">
        <f>VLOOKUP(D298&amp;E298,计算辅助页面!$V$5:$Y$18,4,0)</f>
        <v>4</v>
      </c>
      <c r="AO298" s="440">
        <f t="shared" si="1118"/>
        <v>14760000</v>
      </c>
      <c r="AP298" s="445">
        <f t="shared" si="1208"/>
        <v>42486000</v>
      </c>
      <c r="AQ298" s="288" t="s">
        <v>1354</v>
      </c>
      <c r="AR298" s="289" t="str">
        <f t="shared" si="1119"/>
        <v>Vayanne🔑</v>
      </c>
      <c r="AS298" s="290" t="s">
        <v>1355</v>
      </c>
      <c r="AT298" s="291" t="s">
        <v>1356</v>
      </c>
      <c r="AU298" s="427" t="s">
        <v>703</v>
      </c>
      <c r="AW298" s="292">
        <v>462</v>
      </c>
      <c r="AY298" s="292">
        <v>577</v>
      </c>
      <c r="AZ298" s="292" t="s">
        <v>1101</v>
      </c>
      <c r="BA298" s="477">
        <v>135</v>
      </c>
      <c r="BB298" s="476">
        <v>2.1</v>
      </c>
      <c r="BC298" s="472">
        <v>0.4</v>
      </c>
      <c r="BD298" s="472">
        <v>1.1599999999999999</v>
      </c>
      <c r="BE298" s="472">
        <v>2.88</v>
      </c>
      <c r="BF298" s="474">
        <f>BA298+O298</f>
        <v>5217</v>
      </c>
      <c r="BG298" s="476">
        <f t="shared" ref="BG298" si="1241">BB298+P298</f>
        <v>440.8</v>
      </c>
      <c r="BH298" s="480">
        <f t="shared" ref="BH298" si="1242">BC298+Q298</f>
        <v>86.95</v>
      </c>
      <c r="BI298" s="480">
        <f t="shared" ref="BI298" si="1243">BD298+R298</f>
        <v>48.769999999999996</v>
      </c>
      <c r="BJ298" s="480">
        <f t="shared" ref="BJ298" si="1244">BE298+S298</f>
        <v>49.96</v>
      </c>
      <c r="BK298" s="473">
        <f t="shared" si="1021"/>
        <v>2.1000000000000227</v>
      </c>
      <c r="BL298" s="473">
        <f t="shared" si="1022"/>
        <v>0.40000000000000568</v>
      </c>
      <c r="BM298" s="473">
        <f t="shared" si="1023"/>
        <v>1.1599999999999966</v>
      </c>
      <c r="BN298" s="473">
        <f t="shared" si="1024"/>
        <v>2.8800000000000026</v>
      </c>
      <c r="BO298" s="483">
        <v>11</v>
      </c>
      <c r="BP298" s="293"/>
      <c r="BQ298" s="293"/>
      <c r="BR298" s="293"/>
      <c r="BS298" s="293"/>
      <c r="BT298" s="293"/>
      <c r="BU298" s="293"/>
      <c r="BV298" s="293"/>
      <c r="BW298" s="293"/>
      <c r="BX298" s="293"/>
      <c r="BY298" s="293"/>
      <c r="BZ298" s="293">
        <v>1</v>
      </c>
      <c r="CA298" s="293"/>
      <c r="CB298" s="293"/>
      <c r="CC298" s="293">
        <v>1</v>
      </c>
      <c r="CD298" s="293"/>
      <c r="CE298" s="293"/>
      <c r="CF298" s="293"/>
      <c r="CG298" s="293"/>
      <c r="CH298" s="293"/>
      <c r="CI298" s="293"/>
      <c r="CJ298" s="294" t="s">
        <v>1371</v>
      </c>
      <c r="CK298" s="294"/>
      <c r="CL298" s="294"/>
      <c r="CM298" s="294"/>
      <c r="CN298" s="294"/>
      <c r="CO298" s="295"/>
      <c r="CP298" s="295"/>
      <c r="CQ298" s="295"/>
      <c r="CR298" s="296"/>
      <c r="CS298" s="297"/>
      <c r="CT298" s="297"/>
      <c r="CU298" s="297"/>
      <c r="CV298" s="297"/>
      <c r="CW298" s="297"/>
      <c r="CX298" s="297"/>
      <c r="CY298" s="297"/>
      <c r="CZ298" s="297"/>
      <c r="DA298" s="297"/>
      <c r="DB298" s="295" t="s">
        <v>1780</v>
      </c>
      <c r="DC298" s="295">
        <v>1</v>
      </c>
      <c r="DD298" s="295"/>
      <c r="DE298" s="295"/>
    </row>
    <row r="299" spans="1:109" ht="21" customHeight="1" thickTop="1" thickBot="1">
      <c r="A299" s="268">
        <v>297</v>
      </c>
      <c r="B299" s="295" t="s">
        <v>1539</v>
      </c>
      <c r="C299" s="301" t="s">
        <v>1072</v>
      </c>
      <c r="D299" s="431" t="s">
        <v>42</v>
      </c>
      <c r="E299" s="432" t="s">
        <v>79</v>
      </c>
      <c r="F299" s="433">
        <f>9-LEN(E299)-LEN(SUBSTITUTE(E299,"★",""))</f>
        <v>3</v>
      </c>
      <c r="G299" s="305" t="s">
        <v>865</v>
      </c>
      <c r="H299" s="434" t="s">
        <v>407</v>
      </c>
      <c r="I299" s="435">
        <v>40</v>
      </c>
      <c r="J299" s="435">
        <v>45</v>
      </c>
      <c r="K299" s="435">
        <v>60</v>
      </c>
      <c r="L299" s="435">
        <v>70</v>
      </c>
      <c r="M299" s="435">
        <v>85</v>
      </c>
      <c r="N299" s="436">
        <f t="shared" si="1186"/>
        <v>300</v>
      </c>
      <c r="O299" s="393">
        <v>5085</v>
      </c>
      <c r="P299" s="446">
        <v>413.1</v>
      </c>
      <c r="Q299" s="447">
        <v>88.58</v>
      </c>
      <c r="R299" s="447">
        <v>66.06</v>
      </c>
      <c r="S299" s="447">
        <v>48.36</v>
      </c>
      <c r="T299" s="447">
        <v>4.4000000000000004</v>
      </c>
      <c r="U299" s="311">
        <v>23000</v>
      </c>
      <c r="V299" s="438">
        <f>VLOOKUP($U299,计算辅助页面!$Z$5:$AM$26,COLUMN()-20,0)</f>
        <v>37500</v>
      </c>
      <c r="W299" s="438">
        <f>VLOOKUP($U299,计算辅助页面!$Z$5:$AM$26,COLUMN()-20,0)</f>
        <v>60000</v>
      </c>
      <c r="X299" s="436">
        <f>VLOOKUP($U299,计算辅助页面!$Z$5:$AM$26,COLUMN()-20,0)</f>
        <v>90000</v>
      </c>
      <c r="Y299" s="436">
        <f>VLOOKUP($U299,计算辅助页面!$Z$5:$AM$26,COLUMN()-20,0)</f>
        <v>130000</v>
      </c>
      <c r="Z299" s="439">
        <f>VLOOKUP($U299,计算辅助页面!$Z$5:$AM$26,COLUMN()-20,0)</f>
        <v>182000</v>
      </c>
      <c r="AA299" s="436">
        <f>VLOOKUP($U299,计算辅助页面!$Z$5:$AM$26,COLUMN()-20,0)</f>
        <v>255000</v>
      </c>
      <c r="AB299" s="436">
        <f>VLOOKUP($U299,计算辅助页面!$Z$5:$AM$26,COLUMN()-20,0)</f>
        <v>356500</v>
      </c>
      <c r="AC299" s="436">
        <f>VLOOKUP($U299,计算辅助页面!$Z$5:$AM$26,COLUMN()-20,0)</f>
        <v>499500</v>
      </c>
      <c r="AD299" s="436">
        <f>VLOOKUP($U299,计算辅助页面!$Z$5:$AM$26,COLUMN()-20,0)</f>
        <v>699000</v>
      </c>
      <c r="AE299" s="436">
        <f>VLOOKUP($U299,计算辅助页面!$Z$5:$AM$26,COLUMN()-20,0)</f>
        <v>979000</v>
      </c>
      <c r="AF299" s="436">
        <f>VLOOKUP($U299,计算辅助页面!$Z$5:$AM$26,COLUMN()-20,0)</f>
        <v>1370000</v>
      </c>
      <c r="AG299" s="436">
        <f>VLOOKUP($U299,计算辅助页面!$Z$5:$AM$26,COLUMN()-20,0)</f>
        <v>2250000</v>
      </c>
      <c r="AH299" s="440">
        <f>VLOOKUP($U299,计算辅助页面!$Z$5:$AM$26,COLUMN()-20,0)</f>
        <v>27726000</v>
      </c>
      <c r="AI299" s="314">
        <v>90000</v>
      </c>
      <c r="AJ299" s="442">
        <f>VLOOKUP(D299&amp;E299,计算辅助页面!$V$5:$Y$18,2,0)</f>
        <v>7</v>
      </c>
      <c r="AK299" s="443">
        <f t="shared" si="1116"/>
        <v>180000</v>
      </c>
      <c r="AL299" s="443">
        <f>VLOOKUP(D299&amp;E299,计算辅助页面!$V$5:$Y$18,3,0)</f>
        <v>5</v>
      </c>
      <c r="AM299" s="444">
        <f t="shared" si="1117"/>
        <v>540000</v>
      </c>
      <c r="AN299" s="444">
        <f>VLOOKUP(D299&amp;E299,计算辅助页面!$V$5:$Y$18,4,0)</f>
        <v>4</v>
      </c>
      <c r="AO299" s="440">
        <f t="shared" si="1118"/>
        <v>14760000</v>
      </c>
      <c r="AP299" s="445">
        <f t="shared" si="1208"/>
        <v>42486000</v>
      </c>
      <c r="AQ299" s="288" t="s">
        <v>570</v>
      </c>
      <c r="AR299" s="289" t="str">
        <f t="shared" si="1119"/>
        <v>Gemera🔑</v>
      </c>
      <c r="AS299" s="290" t="s">
        <v>1053</v>
      </c>
      <c r="AT299" s="291" t="s">
        <v>1073</v>
      </c>
      <c r="AU299" s="427" t="s">
        <v>703</v>
      </c>
      <c r="AW299" s="292">
        <v>433</v>
      </c>
      <c r="AY299" s="292">
        <v>564</v>
      </c>
      <c r="AZ299" s="292" t="s">
        <v>1173</v>
      </c>
      <c r="BA299" s="477">
        <v>135</v>
      </c>
      <c r="BB299" s="476">
        <v>1.4</v>
      </c>
      <c r="BC299" s="472">
        <v>0.62</v>
      </c>
      <c r="BD299" s="472">
        <v>1.76</v>
      </c>
      <c r="BE299" s="472">
        <v>2.13</v>
      </c>
      <c r="BF299" s="474">
        <f>BA299+O299</f>
        <v>5220</v>
      </c>
      <c r="BG299" s="476">
        <f t="shared" ref="BG299" si="1245">BB299+P299</f>
        <v>414.5</v>
      </c>
      <c r="BH299" s="480">
        <f t="shared" ref="BH299" si="1246">BC299+Q299</f>
        <v>89.2</v>
      </c>
      <c r="BI299" s="480">
        <f t="shared" ref="BI299" si="1247">BD299+R299</f>
        <v>67.820000000000007</v>
      </c>
      <c r="BJ299" s="480">
        <f t="shared" ref="BJ299" si="1248">BE299+S299</f>
        <v>50.49</v>
      </c>
      <c r="BK299" s="473">
        <f t="shared" si="1021"/>
        <v>1.3999999999999773</v>
      </c>
      <c r="BL299" s="473">
        <f t="shared" si="1022"/>
        <v>0.62000000000000455</v>
      </c>
      <c r="BM299" s="473">
        <f t="shared" si="1023"/>
        <v>1.7600000000000051</v>
      </c>
      <c r="BN299" s="473">
        <f t="shared" si="1024"/>
        <v>2.1300000000000026</v>
      </c>
      <c r="BO299" s="483">
        <v>8</v>
      </c>
      <c r="BP299" s="293"/>
      <c r="BQ299" s="293"/>
      <c r="BR299" s="293"/>
      <c r="BS299" s="293"/>
      <c r="BT299" s="293"/>
      <c r="BU299" s="293"/>
      <c r="BV299" s="293"/>
      <c r="BW299" s="293"/>
      <c r="BX299" s="293"/>
      <c r="BY299" s="293"/>
      <c r="BZ299" s="293"/>
      <c r="CA299" s="293"/>
      <c r="CB299" s="293">
        <v>1</v>
      </c>
      <c r="CC299" s="293">
        <v>1</v>
      </c>
      <c r="CD299" s="293">
        <v>1</v>
      </c>
      <c r="CE299" s="293"/>
      <c r="CF299" s="293"/>
      <c r="CG299" s="293"/>
      <c r="CH299" s="293"/>
      <c r="CI299" s="293"/>
      <c r="CJ299" s="294" t="s">
        <v>1077</v>
      </c>
      <c r="CK299" s="294"/>
      <c r="CL299" s="294"/>
      <c r="CM299" s="294"/>
      <c r="CN299" s="294"/>
      <c r="CO299" s="295"/>
      <c r="CP299" s="295"/>
      <c r="CQ299" s="295"/>
      <c r="CR299" s="296"/>
      <c r="CS299" s="297"/>
      <c r="CT299" s="297"/>
      <c r="CU299" s="297"/>
      <c r="CV299" s="297"/>
      <c r="CW299" s="297"/>
      <c r="CX299" s="297"/>
      <c r="CY299" s="297"/>
      <c r="CZ299" s="297"/>
      <c r="DA299" s="297"/>
      <c r="DB299" s="295"/>
      <c r="DC299" s="295"/>
      <c r="DD299" s="295"/>
      <c r="DE299" s="295"/>
    </row>
    <row r="300" spans="1:109" ht="21" customHeight="1" thickTop="1" thickBot="1">
      <c r="A300" s="299">
        <v>298</v>
      </c>
      <c r="B300" s="295" t="s">
        <v>1623</v>
      </c>
      <c r="C300" s="301" t="s">
        <v>1624</v>
      </c>
      <c r="D300" s="431" t="s">
        <v>42</v>
      </c>
      <c r="E300" s="432" t="s">
        <v>79</v>
      </c>
      <c r="F300" s="433"/>
      <c r="G300" s="328"/>
      <c r="H300" s="434">
        <v>85</v>
      </c>
      <c r="I300" s="320">
        <v>25</v>
      </c>
      <c r="J300" s="320">
        <v>29</v>
      </c>
      <c r="K300" s="320">
        <v>38</v>
      </c>
      <c r="L300" s="320">
        <v>54</v>
      </c>
      <c r="M300" s="320">
        <v>69</v>
      </c>
      <c r="N300" s="333">
        <f t="shared" ref="N300" si="1249">IF(COUNTBLANK(H300:M300),"",SUM(H300:M300))</f>
        <v>300</v>
      </c>
      <c r="O300" s="393">
        <v>5100</v>
      </c>
      <c r="P300" s="446">
        <v>467.5</v>
      </c>
      <c r="Q300" s="447">
        <v>81.73</v>
      </c>
      <c r="R300" s="447">
        <v>56.53</v>
      </c>
      <c r="S300" s="447">
        <v>42.65</v>
      </c>
      <c r="T300" s="447"/>
      <c r="U300" s="437">
        <v>23000</v>
      </c>
      <c r="V300" s="438">
        <f>VLOOKUP($U300,计算辅助页面!$Z$5:$AM$26,COLUMN()-20,0)</f>
        <v>37500</v>
      </c>
      <c r="W300" s="438">
        <f>VLOOKUP($U300,计算辅助页面!$Z$5:$AM$26,COLUMN()-20,0)</f>
        <v>60000</v>
      </c>
      <c r="X300" s="436">
        <f>VLOOKUP($U300,计算辅助页面!$Z$5:$AM$26,COLUMN()-20,0)</f>
        <v>90000</v>
      </c>
      <c r="Y300" s="436">
        <f>VLOOKUP($U300,计算辅助页面!$Z$5:$AM$26,COLUMN()-20,0)</f>
        <v>130000</v>
      </c>
      <c r="Z300" s="439">
        <f>VLOOKUP($U300,计算辅助页面!$Z$5:$AM$26,COLUMN()-20,0)</f>
        <v>182000</v>
      </c>
      <c r="AA300" s="436">
        <f>VLOOKUP($U300,计算辅助页面!$Z$5:$AM$26,COLUMN()-20,0)</f>
        <v>255000</v>
      </c>
      <c r="AB300" s="436">
        <f>VLOOKUP($U300,计算辅助页面!$Z$5:$AM$26,COLUMN()-20,0)</f>
        <v>356500</v>
      </c>
      <c r="AC300" s="436">
        <f>VLOOKUP($U300,计算辅助页面!$Z$5:$AM$26,COLUMN()-20,0)</f>
        <v>499500</v>
      </c>
      <c r="AD300" s="436">
        <f>VLOOKUP($U300,计算辅助页面!$Z$5:$AM$26,COLUMN()-20,0)</f>
        <v>699000</v>
      </c>
      <c r="AE300" s="436">
        <f>VLOOKUP($U300,计算辅助页面!$Z$5:$AM$26,COLUMN()-20,0)</f>
        <v>979000</v>
      </c>
      <c r="AF300" s="436">
        <f>VLOOKUP($U300,计算辅助页面!$Z$5:$AM$26,COLUMN()-20,0)</f>
        <v>1370000</v>
      </c>
      <c r="AG300" s="436">
        <f>VLOOKUP($U300,计算辅助页面!$Z$5:$AM$26,COLUMN()-20,0)</f>
        <v>2250000</v>
      </c>
      <c r="AH300" s="440">
        <f>VLOOKUP($U300,计算辅助页面!$Z$5:$AM$26,COLUMN()-20,0)</f>
        <v>27726000</v>
      </c>
      <c r="AI300" s="441">
        <v>90000</v>
      </c>
      <c r="AJ300" s="442">
        <f>VLOOKUP(D300&amp;E300,计算辅助页面!$V$5:$Y$18,2,0)</f>
        <v>7</v>
      </c>
      <c r="AK300" s="443">
        <f t="shared" ref="AK300" si="1250">IF(AI300,2*AI300,"")</f>
        <v>180000</v>
      </c>
      <c r="AL300" s="443">
        <f>VLOOKUP(D300&amp;E300,计算辅助页面!$V$5:$Y$18,3,0)</f>
        <v>5</v>
      </c>
      <c r="AM300" s="444">
        <f t="shared" ref="AM300" si="1251">IF(AN300="×",AN300,IF(AI300,6*AI300,""))</f>
        <v>540000</v>
      </c>
      <c r="AN300" s="444">
        <f>VLOOKUP(D300&amp;E300,计算辅助页面!$V$5:$Y$18,4,0)</f>
        <v>4</v>
      </c>
      <c r="AO300" s="440">
        <f t="shared" ref="AO300" si="1252">IF(AI300,IF(AN300="×",4*(AI300*AJ300+AK300*AL300),4*(AI300*AJ300+AK300*AL300+AM300*AN300)),"")</f>
        <v>14760000</v>
      </c>
      <c r="AP300" s="445">
        <f t="shared" ref="AP300" si="1253">IF(AND(AH300,AO300),AO300+AH300,"")</f>
        <v>42486000</v>
      </c>
      <c r="AQ300" s="288" t="s">
        <v>929</v>
      </c>
      <c r="AR300" s="289" t="str">
        <f t="shared" si="1119"/>
        <v>Aurora Tur</v>
      </c>
      <c r="AS300" s="290" t="s">
        <v>1625</v>
      </c>
      <c r="AT300" s="291" t="s">
        <v>1626</v>
      </c>
      <c r="AU300" s="427" t="s">
        <v>703</v>
      </c>
      <c r="AZ300" s="292" t="s">
        <v>1627</v>
      </c>
      <c r="BA300" s="481">
        <f>BF300-O300</f>
        <v>135</v>
      </c>
      <c r="BB300" s="476">
        <f>BK300</f>
        <v>1.8999999999999773</v>
      </c>
      <c r="BC300" s="472">
        <f t="shared" ref="BC300" si="1254">BL300</f>
        <v>0.26999999999999602</v>
      </c>
      <c r="BD300" s="472">
        <f t="shared" ref="BD300" si="1255">BM300</f>
        <v>0.49000000000000199</v>
      </c>
      <c r="BE300" s="472">
        <f t="shared" ref="BE300" si="1256">BN300</f>
        <v>1.6600000000000037</v>
      </c>
      <c r="BF300" s="474">
        <v>5235</v>
      </c>
      <c r="BG300" s="476">
        <v>469.4</v>
      </c>
      <c r="BH300" s="480">
        <v>82</v>
      </c>
      <c r="BI300" s="480">
        <v>57.02</v>
      </c>
      <c r="BJ300" s="480">
        <v>44.31</v>
      </c>
      <c r="BK300" s="473">
        <f t="shared" si="1021"/>
        <v>1.8999999999999773</v>
      </c>
      <c r="BL300" s="473">
        <f t="shared" si="1022"/>
        <v>0.26999999999999602</v>
      </c>
      <c r="BM300" s="473">
        <f t="shared" si="1023"/>
        <v>0.49000000000000199</v>
      </c>
      <c r="BN300" s="473">
        <f t="shared" si="1024"/>
        <v>1.6600000000000037</v>
      </c>
      <c r="BO300" s="483">
        <v>4</v>
      </c>
      <c r="BP300" s="293"/>
      <c r="BQ300" s="293"/>
      <c r="BR300" s="293"/>
      <c r="BS300" s="293"/>
      <c r="BT300" s="293"/>
      <c r="BU300" s="293"/>
      <c r="BV300" s="293"/>
      <c r="BW300" s="293"/>
      <c r="BX300" s="293"/>
      <c r="BY300" s="293"/>
      <c r="BZ300" s="293">
        <v>1</v>
      </c>
      <c r="CA300" s="293"/>
      <c r="CB300" s="293"/>
      <c r="CC300" s="293"/>
      <c r="CD300" s="293"/>
      <c r="CE300" s="293"/>
      <c r="CF300" s="293"/>
      <c r="CG300" s="293"/>
      <c r="CH300" s="293"/>
      <c r="CI300" s="293"/>
      <c r="CJ300" s="294" t="s">
        <v>1699</v>
      </c>
      <c r="CK300" s="294"/>
      <c r="CL300" s="294"/>
      <c r="CM300" s="294"/>
      <c r="CN300" s="294"/>
      <c r="CO300" s="295"/>
      <c r="CP300" s="295"/>
      <c r="CQ300" s="295"/>
      <c r="CR300" s="296"/>
      <c r="CS300" s="297"/>
      <c r="CT300" s="297"/>
      <c r="CU300" s="297"/>
      <c r="CV300" s="297"/>
      <c r="CW300" s="297"/>
      <c r="CX300" s="297"/>
      <c r="CY300" s="297"/>
      <c r="CZ300" s="297"/>
      <c r="DA300" s="297"/>
      <c r="DB300" s="295" t="s">
        <v>1780</v>
      </c>
      <c r="DC300" s="295">
        <v>1</v>
      </c>
      <c r="DD300" s="295"/>
      <c r="DE300" s="295"/>
    </row>
    <row r="301" spans="1:109" ht="21" customHeight="1" thickTop="1" thickBot="1">
      <c r="A301" s="268">
        <v>299</v>
      </c>
      <c r="B301" s="295" t="s">
        <v>961</v>
      </c>
      <c r="C301" s="301" t="s">
        <v>962</v>
      </c>
      <c r="D301" s="431" t="s">
        <v>42</v>
      </c>
      <c r="E301" s="432" t="s">
        <v>79</v>
      </c>
      <c r="F301" s="433"/>
      <c r="G301" s="328"/>
      <c r="H301" s="434">
        <v>85</v>
      </c>
      <c r="I301" s="320">
        <v>25</v>
      </c>
      <c r="J301" s="320">
        <v>29</v>
      </c>
      <c r="K301" s="320">
        <v>38</v>
      </c>
      <c r="L301" s="320">
        <v>54</v>
      </c>
      <c r="M301" s="320">
        <v>69</v>
      </c>
      <c r="N301" s="333">
        <f t="shared" si="1186"/>
        <v>300</v>
      </c>
      <c r="O301" s="393">
        <v>5114</v>
      </c>
      <c r="P301" s="446">
        <v>512.29999999999995</v>
      </c>
      <c r="Q301" s="447">
        <v>80.66</v>
      </c>
      <c r="R301" s="447">
        <v>49.07</v>
      </c>
      <c r="S301" s="447">
        <v>45.61</v>
      </c>
      <c r="T301" s="447">
        <v>4.3</v>
      </c>
      <c r="U301" s="437">
        <v>23000</v>
      </c>
      <c r="V301" s="438">
        <f>VLOOKUP($U301,计算辅助页面!$Z$5:$AM$26,COLUMN()-20,0)</f>
        <v>37500</v>
      </c>
      <c r="W301" s="438">
        <f>VLOOKUP($U301,计算辅助页面!$Z$5:$AM$26,COLUMN()-20,0)</f>
        <v>60000</v>
      </c>
      <c r="X301" s="436">
        <f>VLOOKUP($U301,计算辅助页面!$Z$5:$AM$26,COLUMN()-20,0)</f>
        <v>90000</v>
      </c>
      <c r="Y301" s="436">
        <f>VLOOKUP($U301,计算辅助页面!$Z$5:$AM$26,COLUMN()-20,0)</f>
        <v>130000</v>
      </c>
      <c r="Z301" s="439">
        <f>VLOOKUP($U301,计算辅助页面!$Z$5:$AM$26,COLUMN()-20,0)</f>
        <v>182000</v>
      </c>
      <c r="AA301" s="436">
        <f>VLOOKUP($U301,计算辅助页面!$Z$5:$AM$26,COLUMN()-20,0)</f>
        <v>255000</v>
      </c>
      <c r="AB301" s="436">
        <f>VLOOKUP($U301,计算辅助页面!$Z$5:$AM$26,COLUMN()-20,0)</f>
        <v>356500</v>
      </c>
      <c r="AC301" s="436">
        <f>VLOOKUP($U301,计算辅助页面!$Z$5:$AM$26,COLUMN()-20,0)</f>
        <v>499500</v>
      </c>
      <c r="AD301" s="436">
        <f>VLOOKUP($U301,计算辅助页面!$Z$5:$AM$26,COLUMN()-20,0)</f>
        <v>699000</v>
      </c>
      <c r="AE301" s="436">
        <f>VLOOKUP($U301,计算辅助页面!$Z$5:$AM$26,COLUMN()-20,0)</f>
        <v>979000</v>
      </c>
      <c r="AF301" s="436">
        <f>VLOOKUP($U301,计算辅助页面!$Z$5:$AM$26,COLUMN()-20,0)</f>
        <v>1370000</v>
      </c>
      <c r="AG301" s="436">
        <f>VLOOKUP($U301,计算辅助页面!$Z$5:$AM$26,COLUMN()-20,0)</f>
        <v>2250000</v>
      </c>
      <c r="AH301" s="440">
        <f>VLOOKUP($U301,计算辅助页面!$Z$5:$AM$26,COLUMN()-20,0)</f>
        <v>27726000</v>
      </c>
      <c r="AI301" s="441">
        <v>90000</v>
      </c>
      <c r="AJ301" s="442">
        <f>VLOOKUP(D301&amp;E301,计算辅助页面!$V$5:$Y$18,2,0)</f>
        <v>7</v>
      </c>
      <c r="AK301" s="443">
        <f t="shared" si="1116"/>
        <v>180000</v>
      </c>
      <c r="AL301" s="443">
        <f>VLOOKUP(D301&amp;E301,计算辅助页面!$V$5:$Y$18,3,0)</f>
        <v>5</v>
      </c>
      <c r="AM301" s="444">
        <f t="shared" si="1117"/>
        <v>540000</v>
      </c>
      <c r="AN301" s="444">
        <f>VLOOKUP(D301&amp;E301,计算辅助页面!$V$5:$Y$18,4,0)</f>
        <v>4</v>
      </c>
      <c r="AO301" s="440">
        <f t="shared" si="1118"/>
        <v>14760000</v>
      </c>
      <c r="AP301" s="445">
        <f t="shared" si="1208"/>
        <v>42486000</v>
      </c>
      <c r="AQ301" s="288" t="s">
        <v>989</v>
      </c>
      <c r="AR301" s="289" t="str">
        <f t="shared" si="1119"/>
        <v>Venom F5</v>
      </c>
      <c r="AS301" s="290" t="s">
        <v>945</v>
      </c>
      <c r="AT301" s="291" t="s">
        <v>963</v>
      </c>
      <c r="AU301" s="427" t="s">
        <v>703</v>
      </c>
      <c r="AW301" s="292">
        <v>538</v>
      </c>
      <c r="AY301" s="292">
        <v>600</v>
      </c>
      <c r="AZ301" s="292" t="s">
        <v>1101</v>
      </c>
      <c r="BA301" s="477">
        <v>135</v>
      </c>
      <c r="BB301" s="476">
        <v>1.3</v>
      </c>
      <c r="BC301" s="472">
        <v>0.44</v>
      </c>
      <c r="BD301" s="472">
        <v>0.8</v>
      </c>
      <c r="BE301" s="472">
        <v>2.36</v>
      </c>
      <c r="BF301" s="474">
        <f>BA301+O301</f>
        <v>5249</v>
      </c>
      <c r="BG301" s="476">
        <f t="shared" ref="BG301:BG302" si="1257">BB301+P301</f>
        <v>513.59999999999991</v>
      </c>
      <c r="BH301" s="480">
        <f t="shared" ref="BH301:BH302" si="1258">BC301+Q301</f>
        <v>81.099999999999994</v>
      </c>
      <c r="BI301" s="480">
        <f t="shared" ref="BI301:BI302" si="1259">BD301+R301</f>
        <v>49.87</v>
      </c>
      <c r="BJ301" s="480">
        <f t="shared" ref="BJ301:BJ302" si="1260">BE301+S301</f>
        <v>47.97</v>
      </c>
      <c r="BK301" s="473">
        <f t="shared" si="1021"/>
        <v>1.2999999999999545</v>
      </c>
      <c r="BL301" s="473">
        <f t="shared" si="1022"/>
        <v>0.43999999999999773</v>
      </c>
      <c r="BM301" s="473">
        <f t="shared" si="1023"/>
        <v>0.79999999999999716</v>
      </c>
      <c r="BN301" s="473">
        <f t="shared" si="1024"/>
        <v>2.3599999999999994</v>
      </c>
      <c r="BO301" s="483">
        <v>10</v>
      </c>
      <c r="BP301" s="293"/>
      <c r="BQ301" s="293"/>
      <c r="BR301" s="293"/>
      <c r="BS301" s="293"/>
      <c r="BT301" s="293"/>
      <c r="BU301" s="293"/>
      <c r="BV301" s="293"/>
      <c r="BW301" s="293"/>
      <c r="BX301" s="293"/>
      <c r="BY301" s="293"/>
      <c r="BZ301" s="293">
        <v>1</v>
      </c>
      <c r="CA301" s="293"/>
      <c r="CB301" s="293"/>
      <c r="CC301" s="293"/>
      <c r="CD301" s="293">
        <v>1</v>
      </c>
      <c r="CE301" s="293"/>
      <c r="CF301" s="293"/>
      <c r="CG301" s="293" t="s">
        <v>1150</v>
      </c>
      <c r="CH301" s="293"/>
      <c r="CI301" s="293"/>
      <c r="CJ301" s="294" t="s">
        <v>1540</v>
      </c>
      <c r="CK301" s="294"/>
      <c r="CL301" s="294"/>
      <c r="CM301" s="294"/>
      <c r="CN301" s="294"/>
      <c r="CO301" s="295"/>
      <c r="CP301" s="295"/>
      <c r="CQ301" s="295"/>
      <c r="CR301" s="296"/>
      <c r="CS301" s="297"/>
      <c r="CT301" s="297"/>
      <c r="CU301" s="297"/>
      <c r="CV301" s="297"/>
      <c r="CW301" s="297"/>
      <c r="CX301" s="297"/>
      <c r="CY301" s="297"/>
      <c r="CZ301" s="297"/>
      <c r="DA301" s="297"/>
      <c r="DB301" s="295" t="s">
        <v>1780</v>
      </c>
      <c r="DC301" s="295">
        <v>1</v>
      </c>
      <c r="DD301" s="295"/>
      <c r="DE301" s="295"/>
    </row>
    <row r="302" spans="1:109" ht="21" customHeight="1" thickTop="1" thickBot="1">
      <c r="A302" s="299">
        <v>300</v>
      </c>
      <c r="B302" s="295" t="s">
        <v>1541</v>
      </c>
      <c r="C302" s="301" t="s">
        <v>1339</v>
      </c>
      <c r="D302" s="431" t="s">
        <v>42</v>
      </c>
      <c r="E302" s="432" t="s">
        <v>79</v>
      </c>
      <c r="F302" s="433">
        <f>9-LEN(E302)-LEN(SUBSTITUTE(E302,"★",""))</f>
        <v>3</v>
      </c>
      <c r="G302" s="305" t="s">
        <v>865</v>
      </c>
      <c r="H302" s="434" t="s">
        <v>407</v>
      </c>
      <c r="I302" s="435">
        <v>40</v>
      </c>
      <c r="J302" s="435">
        <v>45</v>
      </c>
      <c r="K302" s="435">
        <v>60</v>
      </c>
      <c r="L302" s="435">
        <v>70</v>
      </c>
      <c r="M302" s="435">
        <v>85</v>
      </c>
      <c r="N302" s="436">
        <f t="shared" si="1186"/>
        <v>300</v>
      </c>
      <c r="O302" s="393">
        <v>5145</v>
      </c>
      <c r="P302" s="446">
        <v>478.3</v>
      </c>
      <c r="Q302" s="447">
        <v>82.37</v>
      </c>
      <c r="R302" s="447">
        <v>54.39</v>
      </c>
      <c r="S302" s="447">
        <v>40.57</v>
      </c>
      <c r="T302" s="447">
        <v>3.9</v>
      </c>
      <c r="U302" s="437">
        <v>23000</v>
      </c>
      <c r="V302" s="438">
        <f>VLOOKUP($U302,计算辅助页面!$Z$5:$AM$26,COLUMN()-20,0)</f>
        <v>37500</v>
      </c>
      <c r="W302" s="438">
        <f>VLOOKUP($U302,计算辅助页面!$Z$5:$AM$26,COLUMN()-20,0)</f>
        <v>60000</v>
      </c>
      <c r="X302" s="436">
        <f>VLOOKUP($U302,计算辅助页面!$Z$5:$AM$26,COLUMN()-20,0)</f>
        <v>90000</v>
      </c>
      <c r="Y302" s="436">
        <f>VLOOKUP($U302,计算辅助页面!$Z$5:$AM$26,COLUMN()-20,0)</f>
        <v>130000</v>
      </c>
      <c r="Z302" s="439">
        <f>VLOOKUP($U302,计算辅助页面!$Z$5:$AM$26,COLUMN()-20,0)</f>
        <v>182000</v>
      </c>
      <c r="AA302" s="436">
        <f>VLOOKUP($U302,计算辅助页面!$Z$5:$AM$26,COLUMN()-20,0)</f>
        <v>255000</v>
      </c>
      <c r="AB302" s="436">
        <f>VLOOKUP($U302,计算辅助页面!$Z$5:$AM$26,COLUMN()-20,0)</f>
        <v>356500</v>
      </c>
      <c r="AC302" s="436">
        <f>VLOOKUP($U302,计算辅助页面!$Z$5:$AM$26,COLUMN()-20,0)</f>
        <v>499500</v>
      </c>
      <c r="AD302" s="436">
        <f>VLOOKUP($U302,计算辅助页面!$Z$5:$AM$26,COLUMN()-20,0)</f>
        <v>699000</v>
      </c>
      <c r="AE302" s="436">
        <f>VLOOKUP($U302,计算辅助页面!$Z$5:$AM$26,COLUMN()-20,0)</f>
        <v>979000</v>
      </c>
      <c r="AF302" s="436">
        <f>VLOOKUP($U302,计算辅助页面!$Z$5:$AM$26,COLUMN()-20,0)</f>
        <v>1370000</v>
      </c>
      <c r="AG302" s="436">
        <f>VLOOKUP($U302,计算辅助页面!$Z$5:$AM$26,COLUMN()-20,0)</f>
        <v>2250000</v>
      </c>
      <c r="AH302" s="440">
        <f>VLOOKUP($U302,计算辅助页面!$Z$5:$AM$26,COLUMN()-20,0)</f>
        <v>27726000</v>
      </c>
      <c r="AI302" s="441">
        <v>90000</v>
      </c>
      <c r="AJ302" s="442">
        <f>VLOOKUP(D302&amp;E302,计算辅助页面!$V$5:$Y$18,2,0)</f>
        <v>7</v>
      </c>
      <c r="AK302" s="443">
        <f t="shared" si="1116"/>
        <v>180000</v>
      </c>
      <c r="AL302" s="443">
        <f>VLOOKUP(D302&amp;E302,计算辅助页面!$V$5:$Y$18,3,0)</f>
        <v>5</v>
      </c>
      <c r="AM302" s="444">
        <f t="shared" si="1117"/>
        <v>540000</v>
      </c>
      <c r="AN302" s="444">
        <f>VLOOKUP(D302&amp;E302,计算辅助页面!$V$5:$Y$18,4,0)</f>
        <v>4</v>
      </c>
      <c r="AO302" s="440">
        <f t="shared" si="1118"/>
        <v>14760000</v>
      </c>
      <c r="AP302" s="445">
        <f t="shared" si="1208"/>
        <v>42486000</v>
      </c>
      <c r="AQ302" s="288" t="s">
        <v>570</v>
      </c>
      <c r="AR302" s="289" t="str">
        <f t="shared" si="1119"/>
        <v>CC850🔑</v>
      </c>
      <c r="AS302" s="290" t="s">
        <v>1326</v>
      </c>
      <c r="AT302" s="291" t="s">
        <v>1340</v>
      </c>
      <c r="AU302" s="427" t="s">
        <v>703</v>
      </c>
      <c r="AW302" s="292">
        <v>503</v>
      </c>
      <c r="AY302" s="292">
        <v>595</v>
      </c>
      <c r="AZ302" s="292" t="s">
        <v>1349</v>
      </c>
      <c r="BA302" s="477">
        <v>134</v>
      </c>
      <c r="BB302" s="476">
        <v>1.5</v>
      </c>
      <c r="BC302" s="472">
        <v>0.53</v>
      </c>
      <c r="BD302" s="472">
        <v>1.46</v>
      </c>
      <c r="BE302" s="472">
        <v>1.78</v>
      </c>
      <c r="BF302" s="474">
        <f>BA302+O302</f>
        <v>5279</v>
      </c>
      <c r="BG302" s="476">
        <f t="shared" si="1257"/>
        <v>479.8</v>
      </c>
      <c r="BH302" s="480">
        <f t="shared" si="1258"/>
        <v>82.9</v>
      </c>
      <c r="BI302" s="480">
        <f t="shared" si="1259"/>
        <v>55.85</v>
      </c>
      <c r="BJ302" s="480">
        <f t="shared" si="1260"/>
        <v>42.35</v>
      </c>
      <c r="BK302" s="473">
        <f t="shared" si="1021"/>
        <v>1.5</v>
      </c>
      <c r="BL302" s="473">
        <f t="shared" si="1022"/>
        <v>0.53000000000000114</v>
      </c>
      <c r="BM302" s="473">
        <f t="shared" si="1023"/>
        <v>1.4600000000000009</v>
      </c>
      <c r="BN302" s="473">
        <f t="shared" si="1024"/>
        <v>1.7800000000000011</v>
      </c>
      <c r="BO302" s="483">
        <v>16</v>
      </c>
      <c r="BP302" s="293"/>
      <c r="BQ302" s="293"/>
      <c r="BR302" s="293"/>
      <c r="BS302" s="293"/>
      <c r="BT302" s="293"/>
      <c r="BU302" s="293"/>
      <c r="BV302" s="293"/>
      <c r="BW302" s="293"/>
      <c r="BX302" s="293"/>
      <c r="BY302" s="293"/>
      <c r="BZ302" s="293"/>
      <c r="CA302" s="293"/>
      <c r="CB302" s="293">
        <v>1</v>
      </c>
      <c r="CC302" s="293">
        <v>1</v>
      </c>
      <c r="CD302" s="293"/>
      <c r="CE302" s="293"/>
      <c r="CF302" s="293"/>
      <c r="CG302" s="293"/>
      <c r="CH302" s="293"/>
      <c r="CI302" s="293"/>
      <c r="CJ302" s="294" t="s">
        <v>1077</v>
      </c>
      <c r="CK302" s="294"/>
      <c r="CL302" s="294"/>
      <c r="CM302" s="294"/>
      <c r="CN302" s="294"/>
      <c r="CO302" s="295"/>
      <c r="CP302" s="295"/>
      <c r="CQ302" s="295"/>
      <c r="CR302" s="296"/>
      <c r="CS302" s="297"/>
      <c r="CT302" s="297"/>
      <c r="CU302" s="297"/>
      <c r="CV302" s="297"/>
      <c r="CW302" s="297"/>
      <c r="CX302" s="297"/>
      <c r="CY302" s="297"/>
      <c r="CZ302" s="297"/>
      <c r="DA302" s="297"/>
      <c r="DB302" s="295" t="s">
        <v>1780</v>
      </c>
      <c r="DC302" s="295">
        <v>1</v>
      </c>
      <c r="DD302" s="295"/>
      <c r="DE302" s="295"/>
    </row>
    <row r="303" spans="1:109" ht="21" customHeight="1" thickTop="1" thickBot="1">
      <c r="A303" s="268">
        <v>301</v>
      </c>
      <c r="B303" s="295" t="s">
        <v>1862</v>
      </c>
      <c r="C303" s="301" t="s">
        <v>1767</v>
      </c>
      <c r="D303" s="431" t="s">
        <v>42</v>
      </c>
      <c r="E303" s="432" t="s">
        <v>79</v>
      </c>
      <c r="F303" s="433"/>
      <c r="G303" s="328"/>
      <c r="H303" s="434">
        <v>85</v>
      </c>
      <c r="I303" s="320">
        <v>25</v>
      </c>
      <c r="J303" s="320">
        <v>29</v>
      </c>
      <c r="K303" s="320">
        <v>38</v>
      </c>
      <c r="L303" s="320">
        <v>54</v>
      </c>
      <c r="M303" s="320">
        <v>69</v>
      </c>
      <c r="N303" s="333">
        <f t="shared" ref="N303" si="1261">IF(COUNTBLANK(H303:M303),"",SUM(H303:M303))</f>
        <v>300</v>
      </c>
      <c r="O303" s="393">
        <v>5168</v>
      </c>
      <c r="P303" s="446">
        <v>495.4</v>
      </c>
      <c r="Q303" s="447">
        <v>83.99</v>
      </c>
      <c r="R303" s="447">
        <v>55.97</v>
      </c>
      <c r="S303" s="447">
        <v>30.94</v>
      </c>
      <c r="T303" s="447"/>
      <c r="U303" s="377"/>
      <c r="V303" s="378"/>
      <c r="W303" s="378"/>
      <c r="X303" s="379"/>
      <c r="Y303" s="379"/>
      <c r="Z303" s="380"/>
      <c r="AA303" s="379"/>
      <c r="AB303" s="379"/>
      <c r="AC303" s="379"/>
      <c r="AD303" s="379"/>
      <c r="AE303" s="379"/>
      <c r="AF303" s="379"/>
      <c r="AG303" s="379"/>
      <c r="AH303" s="387"/>
      <c r="AI303" s="382"/>
      <c r="AJ303" s="383"/>
      <c r="AK303" s="384"/>
      <c r="AL303" s="384"/>
      <c r="AM303" s="385"/>
      <c r="AN303" s="385"/>
      <c r="AO303" s="387"/>
      <c r="AP303" s="485"/>
      <c r="AQ303" s="288" t="s">
        <v>712</v>
      </c>
      <c r="AR303" s="289" t="str">
        <f t="shared" si="1119"/>
        <v>Chiron Security</v>
      </c>
      <c r="AS303" s="290" t="s">
        <v>1716</v>
      </c>
      <c r="AT303" s="291" t="s">
        <v>1768</v>
      </c>
      <c r="AU303" s="427" t="s">
        <v>703</v>
      </c>
      <c r="AW303" s="292">
        <v>521</v>
      </c>
      <c r="AY303" s="292">
        <v>600</v>
      </c>
      <c r="AZ303" s="292" t="s">
        <v>1466</v>
      </c>
      <c r="BK303" s="473" t="str">
        <f t="shared" si="1021"/>
        <v/>
      </c>
      <c r="BL303" s="473" t="str">
        <f t="shared" si="1022"/>
        <v/>
      </c>
      <c r="BM303" s="473" t="str">
        <f t="shared" si="1023"/>
        <v/>
      </c>
      <c r="BN303" s="473" t="str">
        <f t="shared" si="1024"/>
        <v/>
      </c>
      <c r="BP303" s="293"/>
      <c r="BQ303" s="293"/>
      <c r="BR303" s="293"/>
      <c r="BS303" s="293"/>
      <c r="BT303" s="293"/>
      <c r="BU303" s="293"/>
      <c r="BV303" s="293"/>
      <c r="BW303" s="293"/>
      <c r="BX303" s="293"/>
      <c r="BY303" s="293"/>
      <c r="BZ303" s="293"/>
      <c r="CA303" s="293"/>
      <c r="CB303" s="293"/>
      <c r="CC303" s="293"/>
      <c r="CD303" s="293"/>
      <c r="CE303" s="293"/>
      <c r="CF303" s="293"/>
      <c r="CG303" s="293"/>
      <c r="CH303" s="293"/>
      <c r="CI303" s="293"/>
      <c r="CJ303" s="294" t="s">
        <v>1527</v>
      </c>
      <c r="CK303" s="294"/>
      <c r="CL303" s="294"/>
      <c r="CM303" s="294"/>
      <c r="CN303" s="294"/>
      <c r="CO303" s="295"/>
      <c r="CP303" s="295"/>
      <c r="CQ303" s="295"/>
      <c r="CR303" s="296"/>
      <c r="CS303" s="297"/>
      <c r="CT303" s="297"/>
      <c r="CU303" s="297"/>
      <c r="CV303" s="297"/>
      <c r="CW303" s="297"/>
      <c r="CX303" s="297"/>
      <c r="CY303" s="297"/>
      <c r="CZ303" s="297"/>
      <c r="DA303" s="297"/>
      <c r="DB303" s="295"/>
      <c r="DC303" s="295"/>
      <c r="DD303" s="295"/>
      <c r="DE303" s="295"/>
    </row>
    <row r="304" spans="1:109" ht="21" customHeight="1" thickTop="1" thickBot="1">
      <c r="A304" s="299">
        <v>302</v>
      </c>
      <c r="B304" s="295" t="s">
        <v>1970</v>
      </c>
      <c r="C304" s="301" t="s">
        <v>1971</v>
      </c>
      <c r="D304" s="431" t="s">
        <v>42</v>
      </c>
      <c r="E304" s="432" t="s">
        <v>79</v>
      </c>
      <c r="F304" s="433"/>
      <c r="G304" s="328"/>
      <c r="H304" s="330">
        <v>35</v>
      </c>
      <c r="I304" s="320">
        <v>40</v>
      </c>
      <c r="J304" s="320">
        <v>45</v>
      </c>
      <c r="K304" s="320">
        <v>50</v>
      </c>
      <c r="L304" s="320">
        <v>60</v>
      </c>
      <c r="M304" s="320">
        <v>70</v>
      </c>
      <c r="N304" s="333">
        <f t="shared" ref="N304" si="1262">IF(COUNTBLANK(H304:M304),"",SUM(H304:M304))</f>
        <v>300</v>
      </c>
      <c r="O304" s="393">
        <v>5169</v>
      </c>
      <c r="P304" s="446">
        <v>506.7</v>
      </c>
      <c r="Q304" s="447">
        <v>83.27</v>
      </c>
      <c r="R304" s="447">
        <v>49.79</v>
      </c>
      <c r="S304" s="447">
        <v>44.54</v>
      </c>
      <c r="T304" s="447"/>
      <c r="U304" s="437">
        <v>23000</v>
      </c>
      <c r="V304" s="438">
        <f>VLOOKUP($U304,计算辅助页面!$Z$5:$AM$26,COLUMN()-20,0)</f>
        <v>37500</v>
      </c>
      <c r="W304" s="438">
        <f>VLOOKUP($U304,计算辅助页面!$Z$5:$AM$26,COLUMN()-20,0)</f>
        <v>60000</v>
      </c>
      <c r="X304" s="436">
        <f>VLOOKUP($U304,计算辅助页面!$Z$5:$AM$26,COLUMN()-20,0)</f>
        <v>90000</v>
      </c>
      <c r="Y304" s="436">
        <f>VLOOKUP($U304,计算辅助页面!$Z$5:$AM$26,COLUMN()-20,0)</f>
        <v>130000</v>
      </c>
      <c r="Z304" s="439">
        <f>VLOOKUP($U304,计算辅助页面!$Z$5:$AM$26,COLUMN()-20,0)</f>
        <v>182000</v>
      </c>
      <c r="AA304" s="436">
        <f>VLOOKUP($U304,计算辅助页面!$Z$5:$AM$26,COLUMN()-20,0)</f>
        <v>255000</v>
      </c>
      <c r="AB304" s="436">
        <f>VLOOKUP($U304,计算辅助页面!$Z$5:$AM$26,COLUMN()-20,0)</f>
        <v>356500</v>
      </c>
      <c r="AC304" s="436">
        <f>VLOOKUP($U304,计算辅助页面!$Z$5:$AM$26,COLUMN()-20,0)</f>
        <v>499500</v>
      </c>
      <c r="AD304" s="436">
        <f>VLOOKUP($U304,计算辅助页面!$Z$5:$AM$26,COLUMN()-20,0)</f>
        <v>699000</v>
      </c>
      <c r="AE304" s="436">
        <f>VLOOKUP($U304,计算辅助页面!$Z$5:$AM$26,COLUMN()-20,0)</f>
        <v>979000</v>
      </c>
      <c r="AF304" s="436">
        <f>VLOOKUP($U304,计算辅助页面!$Z$5:$AM$26,COLUMN()-20,0)</f>
        <v>1370000</v>
      </c>
      <c r="AG304" s="436">
        <f>VLOOKUP($U304,计算辅助页面!$Z$5:$AM$26,COLUMN()-20,0)</f>
        <v>2250000</v>
      </c>
      <c r="AH304" s="440">
        <f>VLOOKUP($U304,计算辅助页面!$Z$5:$AM$26,COLUMN()-20,0)</f>
        <v>27726000</v>
      </c>
      <c r="AI304" s="441">
        <v>90000</v>
      </c>
      <c r="AJ304" s="442">
        <f>VLOOKUP(D304&amp;E304,计算辅助页面!$V$5:$Y$18,2,0)</f>
        <v>7</v>
      </c>
      <c r="AK304" s="443">
        <f t="shared" ref="AK304" si="1263">IF(AI304,2*AI304,"")</f>
        <v>180000</v>
      </c>
      <c r="AL304" s="443">
        <f>VLOOKUP(D304&amp;E304,计算辅助页面!$V$5:$Y$18,3,0)</f>
        <v>5</v>
      </c>
      <c r="AM304" s="444">
        <f t="shared" ref="AM304" si="1264">IF(AN304="×",AN304,IF(AI304,6*AI304,""))</f>
        <v>540000</v>
      </c>
      <c r="AN304" s="444">
        <f>VLOOKUP(D304&amp;E304,计算辅助页面!$V$5:$Y$18,4,0)</f>
        <v>4</v>
      </c>
      <c r="AO304" s="440">
        <f t="shared" ref="AO304" si="1265">IF(AI304,IF(AN304="×",4*(AI304*AJ304+AK304*AL304),4*(AI304*AJ304+AK304*AL304+AM304*AN304)),"")</f>
        <v>14760000</v>
      </c>
      <c r="AP304" s="445">
        <f t="shared" ref="AP304" si="1266">IF(AND(AH304,AO304),AO304+AH304,"")</f>
        <v>42486000</v>
      </c>
      <c r="AQ304" s="288" t="s">
        <v>1972</v>
      </c>
      <c r="AR304" s="289" t="str">
        <f t="shared" si="1119"/>
        <v>Super GT</v>
      </c>
      <c r="AS304" s="290" t="s">
        <v>1996</v>
      </c>
      <c r="AT304" s="291" t="s">
        <v>1973</v>
      </c>
      <c r="AU304" s="427" t="s">
        <v>703</v>
      </c>
      <c r="BK304" s="473" t="str">
        <f t="shared" si="1021"/>
        <v/>
      </c>
      <c r="BL304" s="473" t="str">
        <f t="shared" si="1022"/>
        <v/>
      </c>
      <c r="BM304" s="473" t="str">
        <f t="shared" si="1023"/>
        <v/>
      </c>
      <c r="BN304" s="473" t="str">
        <f t="shared" si="1024"/>
        <v/>
      </c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/>
      <c r="CJ304" s="294"/>
      <c r="CK304" s="294"/>
      <c r="CL304" s="294"/>
      <c r="CM304" s="294"/>
      <c r="CN304" s="294"/>
      <c r="CO304" s="295"/>
      <c r="CP304" s="295"/>
      <c r="CQ304" s="295"/>
      <c r="CR304" s="296"/>
      <c r="CS304" s="297"/>
      <c r="CT304" s="297"/>
      <c r="CU304" s="297"/>
      <c r="CV304" s="297"/>
      <c r="CW304" s="297"/>
      <c r="CX304" s="297"/>
      <c r="CY304" s="297"/>
      <c r="CZ304" s="297"/>
      <c r="DA304" s="297"/>
      <c r="DB304" s="295"/>
      <c r="DC304" s="295"/>
      <c r="DD304" s="295"/>
      <c r="DE304" s="295"/>
    </row>
    <row r="305" spans="1:109" ht="21" customHeight="1" thickTop="1" thickBot="1">
      <c r="A305" s="268">
        <v>303</v>
      </c>
      <c r="B305" s="295" t="s">
        <v>1542</v>
      </c>
      <c r="C305" s="301" t="s">
        <v>1229</v>
      </c>
      <c r="D305" s="431" t="s">
        <v>42</v>
      </c>
      <c r="E305" s="432" t="s">
        <v>79</v>
      </c>
      <c r="F305" s="433"/>
      <c r="G305" s="328"/>
      <c r="H305" s="434" t="s">
        <v>407</v>
      </c>
      <c r="I305" s="435">
        <v>40</v>
      </c>
      <c r="J305" s="435">
        <v>45</v>
      </c>
      <c r="K305" s="435">
        <v>60</v>
      </c>
      <c r="L305" s="435">
        <v>70</v>
      </c>
      <c r="M305" s="435">
        <v>85</v>
      </c>
      <c r="N305" s="436">
        <f t="shared" si="1186"/>
        <v>300</v>
      </c>
      <c r="O305" s="393">
        <v>5190</v>
      </c>
      <c r="P305" s="446">
        <v>497.1</v>
      </c>
      <c r="Q305" s="447">
        <v>84.28</v>
      </c>
      <c r="R305" s="447">
        <v>51.07</v>
      </c>
      <c r="S305" s="447">
        <v>27.5</v>
      </c>
      <c r="T305" s="447">
        <v>3.5</v>
      </c>
      <c r="U305" s="311">
        <v>23000</v>
      </c>
      <c r="V305" s="312">
        <f>VLOOKUP($U305,计算辅助页面!$Z$5:$AM$26,COLUMN()-20,0)</f>
        <v>37500</v>
      </c>
      <c r="W305" s="312">
        <f>VLOOKUP($U305,计算辅助页面!$Z$5:$AM$26,COLUMN()-20,0)</f>
        <v>60000</v>
      </c>
      <c r="X305" s="307">
        <f>VLOOKUP($U305,计算辅助页面!$Z$5:$AM$26,COLUMN()-20,0)</f>
        <v>90000</v>
      </c>
      <c r="Y305" s="307">
        <f>VLOOKUP($U305,计算辅助页面!$Z$5:$AM$26,COLUMN()-20,0)</f>
        <v>130000</v>
      </c>
      <c r="Z305" s="313">
        <f>VLOOKUP($U305,计算辅助页面!$Z$5:$AM$26,COLUMN()-20,0)</f>
        <v>182000</v>
      </c>
      <c r="AA305" s="307">
        <f>VLOOKUP($U305,计算辅助页面!$Z$5:$AM$26,COLUMN()-20,0)</f>
        <v>255000</v>
      </c>
      <c r="AB305" s="307">
        <f>VLOOKUP($U305,计算辅助页面!$Z$5:$AM$26,COLUMN()-20,0)</f>
        <v>356500</v>
      </c>
      <c r="AC305" s="307">
        <f>VLOOKUP($U305,计算辅助页面!$Z$5:$AM$26,COLUMN()-20,0)</f>
        <v>499500</v>
      </c>
      <c r="AD305" s="307">
        <f>VLOOKUP($U305,计算辅助页面!$Z$5:$AM$26,COLUMN()-20,0)</f>
        <v>699000</v>
      </c>
      <c r="AE305" s="307">
        <f>VLOOKUP($U305,计算辅助页面!$Z$5:$AM$26,COLUMN()-20,0)</f>
        <v>979000</v>
      </c>
      <c r="AF305" s="307">
        <f>VLOOKUP($U305,计算辅助页面!$Z$5:$AM$26,COLUMN()-20,0)</f>
        <v>1370000</v>
      </c>
      <c r="AG305" s="307">
        <f>VLOOKUP($U305,计算辅助页面!$Z$5:$AM$26,COLUMN()-20,0)</f>
        <v>2250000</v>
      </c>
      <c r="AH305" s="304">
        <f>VLOOKUP($U305,计算辅助页面!$Z$5:$AM$26,COLUMN()-20,0)</f>
        <v>27726000</v>
      </c>
      <c r="AI305" s="314">
        <v>90000</v>
      </c>
      <c r="AJ305" s="315">
        <f>VLOOKUP(D305&amp;E305,计算辅助页面!$V$5:$Y$18,2,0)</f>
        <v>7</v>
      </c>
      <c r="AK305" s="316">
        <f t="shared" si="1116"/>
        <v>180000</v>
      </c>
      <c r="AL305" s="316">
        <f>VLOOKUP(D305&amp;E305,计算辅助页面!$V$5:$Y$18,3,0)</f>
        <v>5</v>
      </c>
      <c r="AM305" s="317">
        <f t="shared" si="1117"/>
        <v>540000</v>
      </c>
      <c r="AN305" s="317">
        <f>VLOOKUP(D305&amp;E305,计算辅助页面!$V$5:$Y$18,4,0)</f>
        <v>4</v>
      </c>
      <c r="AO305" s="304">
        <f t="shared" si="1118"/>
        <v>14760000</v>
      </c>
      <c r="AP305" s="318">
        <f t="shared" si="1208"/>
        <v>42486000</v>
      </c>
      <c r="AQ305" s="288" t="s">
        <v>712</v>
      </c>
      <c r="AR305" s="289" t="str">
        <f t="shared" si="1119"/>
        <v>Bolide🔑</v>
      </c>
      <c r="AS305" s="290" t="s">
        <v>1213</v>
      </c>
      <c r="AT305" s="291" t="s">
        <v>1233</v>
      </c>
      <c r="AU305" s="427" t="s">
        <v>703</v>
      </c>
      <c r="AW305" s="292">
        <v>522</v>
      </c>
      <c r="AY305" s="292">
        <v>600</v>
      </c>
      <c r="AZ305" s="292" t="s">
        <v>1173</v>
      </c>
      <c r="BK305" s="473" t="str">
        <f t="shared" si="1021"/>
        <v/>
      </c>
      <c r="BL305" s="473" t="str">
        <f t="shared" si="1022"/>
        <v/>
      </c>
      <c r="BM305" s="473" t="str">
        <f t="shared" si="1023"/>
        <v/>
      </c>
      <c r="BN305" s="473" t="str">
        <f t="shared" si="1024"/>
        <v/>
      </c>
      <c r="BP305" s="293"/>
      <c r="BQ305" s="293"/>
      <c r="BR305" s="293"/>
      <c r="BS305" s="293"/>
      <c r="BT305" s="293"/>
      <c r="BU305" s="293"/>
      <c r="BV305" s="293"/>
      <c r="BW305" s="293"/>
      <c r="BX305" s="293"/>
      <c r="BY305" s="293"/>
      <c r="BZ305" s="293"/>
      <c r="CA305" s="293"/>
      <c r="CB305" s="293">
        <v>1</v>
      </c>
      <c r="CC305" s="293">
        <v>1</v>
      </c>
      <c r="CD305" s="293"/>
      <c r="CE305" s="293"/>
      <c r="CF305" s="293"/>
      <c r="CG305" s="293"/>
      <c r="CH305" s="293"/>
      <c r="CI305" s="293"/>
      <c r="CJ305" s="294" t="s">
        <v>1237</v>
      </c>
      <c r="CK305" s="294"/>
      <c r="CL305" s="294"/>
      <c r="CM305" s="294"/>
      <c r="CN305" s="294"/>
      <c r="CO305" s="295"/>
      <c r="CP305" s="295"/>
      <c r="CQ305" s="295"/>
      <c r="CR305" s="296"/>
      <c r="CS305" s="297"/>
      <c r="CT305" s="297"/>
      <c r="CU305" s="297"/>
      <c r="CV305" s="297"/>
      <c r="CW305" s="297"/>
      <c r="CX305" s="297"/>
      <c r="CY305" s="297"/>
      <c r="CZ305" s="297"/>
      <c r="DA305" s="297"/>
      <c r="DB305" s="295" t="s">
        <v>1780</v>
      </c>
      <c r="DC305" s="295">
        <v>1</v>
      </c>
      <c r="DD305" s="295"/>
      <c r="DE305" s="295"/>
    </row>
    <row r="306" spans="1:109" ht="21" customHeight="1" thickTop="1" thickBot="1">
      <c r="A306" s="299">
        <v>304</v>
      </c>
      <c r="B306" s="295" t="s">
        <v>1712</v>
      </c>
      <c r="C306" s="301" t="s">
        <v>1691</v>
      </c>
      <c r="D306" s="431" t="s">
        <v>42</v>
      </c>
      <c r="E306" s="432" t="s">
        <v>79</v>
      </c>
      <c r="F306" s="433"/>
      <c r="G306" s="328"/>
      <c r="H306" s="434" t="s">
        <v>407</v>
      </c>
      <c r="I306" s="435">
        <v>40</v>
      </c>
      <c r="J306" s="435">
        <v>45</v>
      </c>
      <c r="K306" s="435">
        <v>60</v>
      </c>
      <c r="L306" s="435">
        <v>70</v>
      </c>
      <c r="M306" s="435">
        <v>85</v>
      </c>
      <c r="N306" s="436">
        <f t="shared" ref="N306" si="1267">IF(COUNTBLANK(H306:M306),"",SUM(H306:M306))</f>
        <v>300</v>
      </c>
      <c r="O306" s="393">
        <v>5223</v>
      </c>
      <c r="P306" s="446">
        <v>541</v>
      </c>
      <c r="Q306" s="447">
        <v>83.36</v>
      </c>
      <c r="R306" s="447">
        <v>61.28</v>
      </c>
      <c r="S306" s="447">
        <v>33.340000000000003</v>
      </c>
      <c r="T306" s="447"/>
      <c r="U306" s="311">
        <v>23000</v>
      </c>
      <c r="V306" s="312">
        <f>VLOOKUP($U306,计算辅助页面!$Z$5:$AM$26,COLUMN()-20,0)</f>
        <v>37500</v>
      </c>
      <c r="W306" s="312">
        <f>VLOOKUP($U306,计算辅助页面!$Z$5:$AM$26,COLUMN()-20,0)</f>
        <v>60000</v>
      </c>
      <c r="X306" s="307">
        <f>VLOOKUP($U306,计算辅助页面!$Z$5:$AM$26,COLUMN()-20,0)</f>
        <v>90000</v>
      </c>
      <c r="Y306" s="307">
        <f>VLOOKUP($U306,计算辅助页面!$Z$5:$AM$26,COLUMN()-20,0)</f>
        <v>130000</v>
      </c>
      <c r="Z306" s="313">
        <f>VLOOKUP($U306,计算辅助页面!$Z$5:$AM$26,COLUMN()-20,0)</f>
        <v>182000</v>
      </c>
      <c r="AA306" s="307">
        <f>VLOOKUP($U306,计算辅助页面!$Z$5:$AM$26,COLUMN()-20,0)</f>
        <v>255000</v>
      </c>
      <c r="AB306" s="307">
        <f>VLOOKUP($U306,计算辅助页面!$Z$5:$AM$26,COLUMN()-20,0)</f>
        <v>356500</v>
      </c>
      <c r="AC306" s="307">
        <f>VLOOKUP($U306,计算辅助页面!$Z$5:$AM$26,COLUMN()-20,0)</f>
        <v>499500</v>
      </c>
      <c r="AD306" s="307">
        <f>VLOOKUP($U306,计算辅助页面!$Z$5:$AM$26,COLUMN()-20,0)</f>
        <v>699000</v>
      </c>
      <c r="AE306" s="307">
        <f>VLOOKUP($U306,计算辅助页面!$Z$5:$AM$26,COLUMN()-20,0)</f>
        <v>979000</v>
      </c>
      <c r="AF306" s="307">
        <f>VLOOKUP($U306,计算辅助页面!$Z$5:$AM$26,COLUMN()-20,0)</f>
        <v>1370000</v>
      </c>
      <c r="AG306" s="307">
        <f>VLOOKUP($U306,计算辅助页面!$Z$5:$AM$26,COLUMN()-20,0)</f>
        <v>2250000</v>
      </c>
      <c r="AH306" s="304">
        <f>VLOOKUP($U306,计算辅助页面!$Z$5:$AM$26,COLUMN()-20,0)</f>
        <v>27726000</v>
      </c>
      <c r="AI306" s="314">
        <v>90000</v>
      </c>
      <c r="AJ306" s="315">
        <f>VLOOKUP(D306&amp;E306,计算辅助页面!$V$5:$Y$18,2,0)</f>
        <v>7</v>
      </c>
      <c r="AK306" s="316">
        <f t="shared" ref="AK306" si="1268">IF(AI306,2*AI306,"")</f>
        <v>180000</v>
      </c>
      <c r="AL306" s="316">
        <f>VLOOKUP(D306&amp;E306,计算辅助页面!$V$5:$Y$18,3,0)</f>
        <v>5</v>
      </c>
      <c r="AM306" s="317">
        <f t="shared" ref="AM306" si="1269">IF(AN306="×",AN306,IF(AI306,6*AI306,""))</f>
        <v>540000</v>
      </c>
      <c r="AN306" s="317">
        <f>VLOOKUP(D306&amp;E306,计算辅助页面!$V$5:$Y$18,4,0)</f>
        <v>4</v>
      </c>
      <c r="AO306" s="304">
        <f t="shared" ref="AO306" si="1270">IF(AI306,IF(AN306="×",4*(AI306*AJ306+AK306*AL306),4*(AI306*AJ306+AK306*AL306+AM306*AN306)),"")</f>
        <v>14760000</v>
      </c>
      <c r="AP306" s="318">
        <f t="shared" ref="AP306" si="1271">IF(AND(AH306,AO306),AO306+AH306,"")</f>
        <v>42486000</v>
      </c>
      <c r="AQ306" s="288" t="s">
        <v>570</v>
      </c>
      <c r="AR306" s="289" t="str">
        <f t="shared" si="1119"/>
        <v>Jesko Absolut🔑</v>
      </c>
      <c r="AS306" s="290" t="s">
        <v>1716</v>
      </c>
      <c r="AT306" s="291" t="s">
        <v>1692</v>
      </c>
      <c r="AU306" s="427" t="s">
        <v>703</v>
      </c>
      <c r="AW306" s="292">
        <v>551</v>
      </c>
      <c r="AY306" s="292">
        <v>600</v>
      </c>
      <c r="AZ306" s="292" t="s">
        <v>1693</v>
      </c>
      <c r="BK306" s="473" t="str">
        <f t="shared" si="1021"/>
        <v/>
      </c>
      <c r="BL306" s="473" t="str">
        <f t="shared" si="1022"/>
        <v/>
      </c>
      <c r="BM306" s="473" t="str">
        <f t="shared" si="1023"/>
        <v/>
      </c>
      <c r="BN306" s="473" t="str">
        <f t="shared" si="1024"/>
        <v/>
      </c>
      <c r="BP306" s="293"/>
      <c r="BQ306" s="293"/>
      <c r="BR306" s="293"/>
      <c r="BS306" s="293"/>
      <c r="BT306" s="293"/>
      <c r="BU306" s="293"/>
      <c r="BV306" s="293"/>
      <c r="BW306" s="293"/>
      <c r="BX306" s="293"/>
      <c r="BY306" s="293"/>
      <c r="BZ306" s="293"/>
      <c r="CA306" s="293"/>
      <c r="CB306" s="293">
        <v>1</v>
      </c>
      <c r="CC306" s="293">
        <v>1</v>
      </c>
      <c r="CD306" s="293"/>
      <c r="CE306" s="293"/>
      <c r="CF306" s="293"/>
      <c r="CG306" s="293"/>
      <c r="CH306" s="293"/>
      <c r="CI306" s="293"/>
      <c r="CJ306" s="294" t="s">
        <v>1698</v>
      </c>
      <c r="CK306" s="294"/>
      <c r="CL306" s="294"/>
      <c r="CM306" s="294"/>
      <c r="CN306" s="294"/>
      <c r="CO306" s="295"/>
      <c r="CP306" s="295"/>
      <c r="CQ306" s="295"/>
      <c r="CR306" s="296"/>
      <c r="CS306" s="297"/>
      <c r="CT306" s="297"/>
      <c r="CU306" s="297"/>
      <c r="CV306" s="297"/>
      <c r="CW306" s="297"/>
      <c r="CX306" s="297"/>
      <c r="CY306" s="297"/>
      <c r="CZ306" s="297"/>
      <c r="DA306" s="297"/>
      <c r="DB306" s="295" t="s">
        <v>1780</v>
      </c>
      <c r="DC306" s="295">
        <v>1</v>
      </c>
      <c r="DD306" s="295"/>
      <c r="DE306" s="295"/>
    </row>
    <row r="307" spans="1:109" ht="21" customHeight="1" thickTop="1" thickBot="1">
      <c r="A307" s="268">
        <v>305</v>
      </c>
      <c r="B307" s="295" t="s">
        <v>1769</v>
      </c>
      <c r="C307" s="301" t="s">
        <v>1378</v>
      </c>
      <c r="D307" s="431" t="s">
        <v>1379</v>
      </c>
      <c r="E307" s="432" t="s">
        <v>79</v>
      </c>
      <c r="F307" s="433"/>
      <c r="G307" s="328"/>
      <c r="H307" s="434" t="s">
        <v>407</v>
      </c>
      <c r="I307" s="435">
        <v>40</v>
      </c>
      <c r="J307" s="435">
        <v>45</v>
      </c>
      <c r="K307" s="435">
        <v>60</v>
      </c>
      <c r="L307" s="435">
        <v>70</v>
      </c>
      <c r="M307" s="435">
        <v>85</v>
      </c>
      <c r="N307" s="436">
        <f t="shared" si="1186"/>
        <v>300</v>
      </c>
      <c r="O307" s="393">
        <v>5255</v>
      </c>
      <c r="P307" s="446">
        <v>556.5</v>
      </c>
      <c r="Q307" s="447">
        <v>81.38</v>
      </c>
      <c r="R307" s="447">
        <v>56.38</v>
      </c>
      <c r="S307" s="447">
        <v>38.47</v>
      </c>
      <c r="T307" s="447">
        <v>3.67</v>
      </c>
      <c r="U307" s="311">
        <v>23000</v>
      </c>
      <c r="V307" s="312">
        <f>VLOOKUP($U307,计算辅助页面!$Z$5:$AM$26,COLUMN()-20,0)</f>
        <v>37500</v>
      </c>
      <c r="W307" s="312">
        <f>VLOOKUP($U307,计算辅助页面!$Z$5:$AM$26,COLUMN()-20,0)</f>
        <v>60000</v>
      </c>
      <c r="X307" s="307">
        <f>VLOOKUP($U307,计算辅助页面!$Z$5:$AM$26,COLUMN()-20,0)</f>
        <v>90000</v>
      </c>
      <c r="Y307" s="307">
        <f>VLOOKUP($U307,计算辅助页面!$Z$5:$AM$26,COLUMN()-20,0)</f>
        <v>130000</v>
      </c>
      <c r="Z307" s="313">
        <f>VLOOKUP($U307,计算辅助页面!$Z$5:$AM$26,COLUMN()-20,0)</f>
        <v>182000</v>
      </c>
      <c r="AA307" s="307">
        <f>VLOOKUP($U307,计算辅助页面!$Z$5:$AM$26,COLUMN()-20,0)</f>
        <v>255000</v>
      </c>
      <c r="AB307" s="307">
        <f>VLOOKUP($U307,计算辅助页面!$Z$5:$AM$26,COLUMN()-20,0)</f>
        <v>356500</v>
      </c>
      <c r="AC307" s="307">
        <f>VLOOKUP($U307,计算辅助页面!$Z$5:$AM$26,COLUMN()-20,0)</f>
        <v>499500</v>
      </c>
      <c r="AD307" s="307">
        <f>VLOOKUP($U307,计算辅助页面!$Z$5:$AM$26,COLUMN()-20,0)</f>
        <v>699000</v>
      </c>
      <c r="AE307" s="307">
        <f>VLOOKUP($U307,计算辅助页面!$Z$5:$AM$26,COLUMN()-20,0)</f>
        <v>979000</v>
      </c>
      <c r="AF307" s="307">
        <f>VLOOKUP($U307,计算辅助页面!$Z$5:$AM$26,COLUMN()-20,0)</f>
        <v>1370000</v>
      </c>
      <c r="AG307" s="307">
        <f>VLOOKUP($U307,计算辅助页面!$Z$5:$AM$26,COLUMN()-20,0)</f>
        <v>2250000</v>
      </c>
      <c r="AH307" s="304">
        <f>VLOOKUP($U307,计算辅助页面!$Z$5:$AM$26,COLUMN()-20,0)</f>
        <v>27726000</v>
      </c>
      <c r="AI307" s="314">
        <v>90000</v>
      </c>
      <c r="AJ307" s="315">
        <f>VLOOKUP(D307&amp;E307,计算辅助页面!$V$5:$Y$18,2,0)</f>
        <v>7</v>
      </c>
      <c r="AK307" s="316">
        <f t="shared" si="1116"/>
        <v>180000</v>
      </c>
      <c r="AL307" s="316">
        <f>VLOOKUP(D307&amp;E307,计算辅助页面!$V$5:$Y$18,3,0)</f>
        <v>5</v>
      </c>
      <c r="AM307" s="317">
        <f t="shared" si="1117"/>
        <v>540000</v>
      </c>
      <c r="AN307" s="317">
        <f>VLOOKUP(D307&amp;E307,计算辅助页面!$V$5:$Y$18,4,0)</f>
        <v>4</v>
      </c>
      <c r="AO307" s="304">
        <f t="shared" si="1118"/>
        <v>14760000</v>
      </c>
      <c r="AP307" s="318">
        <f t="shared" si="1208"/>
        <v>42486000</v>
      </c>
      <c r="AQ307" s="288" t="s">
        <v>1380</v>
      </c>
      <c r="AR307" s="289" t="str">
        <f t="shared" si="1119"/>
        <v>Sixteen🔑</v>
      </c>
      <c r="AS307" s="290" t="s">
        <v>1375</v>
      </c>
      <c r="AT307" s="291" t="s">
        <v>1381</v>
      </c>
      <c r="AU307" s="427" t="s">
        <v>1382</v>
      </c>
      <c r="AW307" s="292">
        <v>559</v>
      </c>
      <c r="AY307" s="292">
        <v>600</v>
      </c>
      <c r="AZ307" s="292" t="s">
        <v>1173</v>
      </c>
      <c r="BA307" s="477">
        <v>130</v>
      </c>
      <c r="BB307" s="476">
        <v>0.5</v>
      </c>
      <c r="BC307" s="472">
        <v>0.62</v>
      </c>
      <c r="BD307" s="472">
        <v>1.19</v>
      </c>
      <c r="BE307" s="472">
        <v>1.39</v>
      </c>
      <c r="BF307" s="474">
        <f>BA307+O307</f>
        <v>5385</v>
      </c>
      <c r="BG307" s="476">
        <f t="shared" ref="BG307" si="1272">BB307+P307</f>
        <v>557</v>
      </c>
      <c r="BH307" s="480">
        <f t="shared" ref="BH307" si="1273">BC307+Q307</f>
        <v>82</v>
      </c>
      <c r="BI307" s="480">
        <f t="shared" ref="BI307" si="1274">BD307+R307</f>
        <v>57.57</v>
      </c>
      <c r="BJ307" s="480">
        <f t="shared" ref="BJ307" si="1275">BE307+S307</f>
        <v>39.86</v>
      </c>
      <c r="BK307" s="473">
        <f t="shared" si="1021"/>
        <v>0.5</v>
      </c>
      <c r="BL307" s="473">
        <f t="shared" si="1022"/>
        <v>0.62000000000000455</v>
      </c>
      <c r="BM307" s="473">
        <f t="shared" si="1023"/>
        <v>1.1899999999999977</v>
      </c>
      <c r="BN307" s="473">
        <f t="shared" si="1024"/>
        <v>1.3900000000000006</v>
      </c>
      <c r="BO307" s="483">
        <v>8</v>
      </c>
      <c r="BP307" s="293"/>
      <c r="BQ307" s="293"/>
      <c r="BR307" s="293"/>
      <c r="BS307" s="293"/>
      <c r="BT307" s="293"/>
      <c r="BU307" s="293"/>
      <c r="BV307" s="293"/>
      <c r="BW307" s="293"/>
      <c r="BX307" s="293"/>
      <c r="BY307" s="293"/>
      <c r="BZ307" s="293"/>
      <c r="CA307" s="293"/>
      <c r="CB307" s="293">
        <v>1</v>
      </c>
      <c r="CC307" s="293">
        <v>1</v>
      </c>
      <c r="CD307" s="293"/>
      <c r="CE307" s="293"/>
      <c r="CF307" s="293"/>
      <c r="CG307" s="293"/>
      <c r="CH307" s="293"/>
      <c r="CI307" s="293"/>
      <c r="CJ307" s="294" t="s">
        <v>1399</v>
      </c>
      <c r="CK307" s="294"/>
      <c r="CL307" s="294"/>
      <c r="CM307" s="294"/>
      <c r="CN307" s="294"/>
      <c r="CO307" s="295"/>
      <c r="CP307" s="295"/>
      <c r="CQ307" s="295"/>
      <c r="CR307" s="296"/>
      <c r="CS307" s="297"/>
      <c r="CT307" s="297"/>
      <c r="CU307" s="297"/>
      <c r="CV307" s="297"/>
      <c r="CW307" s="297"/>
      <c r="CX307" s="297"/>
      <c r="CY307" s="297"/>
      <c r="CZ307" s="297"/>
      <c r="DA307" s="297"/>
      <c r="DB307" s="295" t="s">
        <v>1780</v>
      </c>
      <c r="DC307" s="295">
        <v>1</v>
      </c>
      <c r="DD307" s="295"/>
      <c r="DE307" s="295"/>
    </row>
    <row r="308" spans="1:109" ht="21" customHeight="1" thickTop="1" thickBot="1">
      <c r="A308" s="299">
        <v>306</v>
      </c>
      <c r="B308" s="295" t="s">
        <v>1811</v>
      </c>
      <c r="C308" s="301" t="s">
        <v>1815</v>
      </c>
      <c r="D308" s="431" t="s">
        <v>42</v>
      </c>
      <c r="E308" s="432" t="s">
        <v>79</v>
      </c>
      <c r="F308" s="433"/>
      <c r="G308" s="328"/>
      <c r="H308" s="434" t="s">
        <v>407</v>
      </c>
      <c r="I308" s="435">
        <v>40</v>
      </c>
      <c r="J308" s="435">
        <v>45</v>
      </c>
      <c r="K308" s="435">
        <v>60</v>
      </c>
      <c r="L308" s="435">
        <v>70</v>
      </c>
      <c r="M308" s="435">
        <v>85</v>
      </c>
      <c r="N308" s="436">
        <f t="shared" si="1186"/>
        <v>300</v>
      </c>
      <c r="O308" s="393">
        <v>5285</v>
      </c>
      <c r="P308" s="446">
        <v>538.70000000000005</v>
      </c>
      <c r="Q308" s="447">
        <v>90.64</v>
      </c>
      <c r="R308" s="447">
        <v>61.77</v>
      </c>
      <c r="S308" s="447">
        <v>30.57</v>
      </c>
      <c r="T308" s="447"/>
      <c r="U308" s="311">
        <v>23000</v>
      </c>
      <c r="V308" s="312">
        <f>VLOOKUP($U308,计算辅助页面!$Z$5:$AM$26,COLUMN()-20,0)</f>
        <v>37500</v>
      </c>
      <c r="W308" s="312">
        <f>VLOOKUP($U308,计算辅助页面!$Z$5:$AM$26,COLUMN()-20,0)</f>
        <v>60000</v>
      </c>
      <c r="X308" s="307">
        <f>VLOOKUP($U308,计算辅助页面!$Z$5:$AM$26,COLUMN()-20,0)</f>
        <v>90000</v>
      </c>
      <c r="Y308" s="307">
        <f>VLOOKUP($U308,计算辅助页面!$Z$5:$AM$26,COLUMN()-20,0)</f>
        <v>130000</v>
      </c>
      <c r="Z308" s="313">
        <f>VLOOKUP($U308,计算辅助页面!$Z$5:$AM$26,COLUMN()-20,0)</f>
        <v>182000</v>
      </c>
      <c r="AA308" s="307">
        <f>VLOOKUP($U308,计算辅助页面!$Z$5:$AM$26,COLUMN()-20,0)</f>
        <v>255000</v>
      </c>
      <c r="AB308" s="307">
        <f>VLOOKUP($U308,计算辅助页面!$Z$5:$AM$26,COLUMN()-20,0)</f>
        <v>356500</v>
      </c>
      <c r="AC308" s="307">
        <f>VLOOKUP($U308,计算辅助页面!$Z$5:$AM$26,COLUMN()-20,0)</f>
        <v>499500</v>
      </c>
      <c r="AD308" s="307">
        <f>VLOOKUP($U308,计算辅助页面!$Z$5:$AM$26,COLUMN()-20,0)</f>
        <v>699000</v>
      </c>
      <c r="AE308" s="307">
        <f>VLOOKUP($U308,计算辅助页面!$Z$5:$AM$26,COLUMN()-20,0)</f>
        <v>979000</v>
      </c>
      <c r="AF308" s="307">
        <f>VLOOKUP($U308,计算辅助页面!$Z$5:$AM$26,COLUMN()-20,0)</f>
        <v>1370000</v>
      </c>
      <c r="AG308" s="307">
        <f>VLOOKUP($U308,计算辅助页面!$Z$5:$AM$26,COLUMN()-20,0)</f>
        <v>2250000</v>
      </c>
      <c r="AH308" s="304">
        <f>VLOOKUP($U308,计算辅助页面!$Z$5:$AM$26,COLUMN()-20,0)</f>
        <v>27726000</v>
      </c>
      <c r="AI308" s="314">
        <v>90000</v>
      </c>
      <c r="AJ308" s="315">
        <f>VLOOKUP(D308&amp;E308,计算辅助页面!$V$5:$Y$18,2,0)</f>
        <v>7</v>
      </c>
      <c r="AK308" s="316">
        <f t="shared" si="1116"/>
        <v>180000</v>
      </c>
      <c r="AL308" s="316">
        <f>VLOOKUP(D308&amp;E308,计算辅助页面!$V$5:$Y$18,3,0)</f>
        <v>5</v>
      </c>
      <c r="AM308" s="317">
        <f t="shared" si="1117"/>
        <v>540000</v>
      </c>
      <c r="AN308" s="317">
        <f>VLOOKUP(D308&amp;E308,计算辅助页面!$V$5:$Y$18,4,0)</f>
        <v>4</v>
      </c>
      <c r="AO308" s="304">
        <f t="shared" si="1118"/>
        <v>14760000</v>
      </c>
      <c r="AP308" s="318">
        <f t="shared" si="1208"/>
        <v>42486000</v>
      </c>
      <c r="AQ308" s="288" t="s">
        <v>1040</v>
      </c>
      <c r="AR308" s="289" t="str">
        <f t="shared" ref="AR308:AR309" si="1276">TRIM(RIGHT(B308,LEN(B308)-LEN(AQ308)-1))</f>
        <v>Tartarus🔑</v>
      </c>
      <c r="AS308" s="290" t="s">
        <v>1817</v>
      </c>
      <c r="AT308" s="291" t="s">
        <v>1813</v>
      </c>
      <c r="AU308" s="427" t="s">
        <v>703</v>
      </c>
      <c r="AW308" s="292">
        <v>555</v>
      </c>
      <c r="AY308" s="292">
        <v>600</v>
      </c>
      <c r="AZ308" s="292" t="s">
        <v>1173</v>
      </c>
      <c r="BK308" s="473" t="str">
        <f t="shared" ref="BK308:BK309" si="1277">IF(BG308="", "", BG308-P308)</f>
        <v/>
      </c>
      <c r="BL308" s="473" t="str">
        <f t="shared" ref="BL308:BL309" si="1278">IF(BH308="", "", BH308-Q308)</f>
        <v/>
      </c>
      <c r="BM308" s="473" t="str">
        <f t="shared" ref="BM308:BM309" si="1279">IF(BI308="", "", BI308-R308)</f>
        <v/>
      </c>
      <c r="BN308" s="473" t="str">
        <f t="shared" ref="BN308:BN309" si="1280">IF(BJ308="", "", BJ308-S308)</f>
        <v/>
      </c>
      <c r="BP308" s="293"/>
      <c r="BQ308" s="293"/>
      <c r="BR308" s="293"/>
      <c r="BS308" s="293"/>
      <c r="BT308" s="293"/>
      <c r="BU308" s="293"/>
      <c r="BV308" s="293"/>
      <c r="BW308" s="293"/>
      <c r="BX308" s="293"/>
      <c r="BY308" s="293"/>
      <c r="BZ308" s="293"/>
      <c r="CA308" s="293"/>
      <c r="CB308" s="293">
        <v>1</v>
      </c>
      <c r="CC308" s="293">
        <v>1</v>
      </c>
      <c r="CD308" s="293"/>
      <c r="CE308" s="293"/>
      <c r="CF308" s="293"/>
      <c r="CG308" s="293"/>
      <c r="CH308" s="293"/>
      <c r="CI308" s="293"/>
      <c r="CJ308" s="294"/>
      <c r="CK308" s="294"/>
      <c r="CL308" s="294"/>
      <c r="CM308" s="294"/>
      <c r="CN308" s="294"/>
      <c r="CO308" s="295"/>
      <c r="CP308" s="295"/>
      <c r="CQ308" s="295"/>
      <c r="CR308" s="296"/>
      <c r="CS308" s="297"/>
      <c r="CT308" s="297"/>
      <c r="CU308" s="297"/>
      <c r="CV308" s="297"/>
      <c r="CW308" s="297"/>
      <c r="CX308" s="297"/>
      <c r="CY308" s="297"/>
      <c r="CZ308" s="297"/>
      <c r="DA308" s="297"/>
      <c r="DB308" s="295"/>
      <c r="DC308" s="295"/>
      <c r="DD308" s="295"/>
      <c r="DE308" s="295"/>
    </row>
    <row r="309" spans="1:109" ht="21" customHeight="1" thickTop="1" thickBot="1">
      <c r="A309" s="268">
        <v>307</v>
      </c>
      <c r="B309" s="295" t="s">
        <v>1992</v>
      </c>
      <c r="C309" s="301" t="s">
        <v>1980</v>
      </c>
      <c r="D309" s="431" t="s">
        <v>42</v>
      </c>
      <c r="E309" s="432" t="s">
        <v>79</v>
      </c>
      <c r="F309" s="433"/>
      <c r="G309" s="328"/>
      <c r="H309" s="434" t="s">
        <v>407</v>
      </c>
      <c r="I309" s="435">
        <v>45</v>
      </c>
      <c r="J309" s="435" t="s">
        <v>1967</v>
      </c>
      <c r="K309" s="435" t="s">
        <v>1967</v>
      </c>
      <c r="L309" s="435" t="s">
        <v>1967</v>
      </c>
      <c r="M309" s="435" t="s">
        <v>1967</v>
      </c>
      <c r="N309" s="436"/>
      <c r="O309" s="393">
        <v>5315</v>
      </c>
      <c r="P309" s="446">
        <v>535.29999999999995</v>
      </c>
      <c r="Q309" s="447">
        <v>89.83</v>
      </c>
      <c r="R309" s="447">
        <v>55.36</v>
      </c>
      <c r="S309" s="447">
        <v>33.57</v>
      </c>
      <c r="T309" s="447"/>
      <c r="U309" s="311">
        <v>23000</v>
      </c>
      <c r="V309" s="438">
        <f>VLOOKUP($U309,计算辅助页面!$Z$5:$AM$26,COLUMN()-20,0)</f>
        <v>37500</v>
      </c>
      <c r="W309" s="438">
        <f>VLOOKUP($U309,计算辅助页面!$Z$5:$AM$26,COLUMN()-20,0)</f>
        <v>60000</v>
      </c>
      <c r="X309" s="436">
        <f>VLOOKUP($U309,计算辅助页面!$Z$5:$AM$26,COLUMN()-20,0)</f>
        <v>90000</v>
      </c>
      <c r="Y309" s="436">
        <f>VLOOKUP($U309,计算辅助页面!$Z$5:$AM$26,COLUMN()-20,0)</f>
        <v>130000</v>
      </c>
      <c r="Z309" s="439">
        <f>VLOOKUP($U309,计算辅助页面!$Z$5:$AM$26,COLUMN()-20,0)</f>
        <v>182000</v>
      </c>
      <c r="AA309" s="436">
        <f>VLOOKUP($U309,计算辅助页面!$Z$5:$AM$26,COLUMN()-20,0)</f>
        <v>255000</v>
      </c>
      <c r="AB309" s="436">
        <f>VLOOKUP($U309,计算辅助页面!$Z$5:$AM$26,COLUMN()-20,0)</f>
        <v>356500</v>
      </c>
      <c r="AC309" s="436">
        <f>VLOOKUP($U309,计算辅助页面!$Z$5:$AM$26,COLUMN()-20,0)</f>
        <v>499500</v>
      </c>
      <c r="AD309" s="436">
        <f>VLOOKUP($U309,计算辅助页面!$Z$5:$AM$26,COLUMN()-20,0)</f>
        <v>699000</v>
      </c>
      <c r="AE309" s="436">
        <f>VLOOKUP($U309,计算辅助页面!$Z$5:$AM$26,COLUMN()-20,0)</f>
        <v>979000</v>
      </c>
      <c r="AF309" s="436">
        <f>VLOOKUP($U309,计算辅助页面!$Z$5:$AM$26,COLUMN()-20,0)</f>
        <v>1370000</v>
      </c>
      <c r="AG309" s="436">
        <f>VLOOKUP($U309,计算辅助页面!$Z$5:$AM$26,COLUMN()-20,0)</f>
        <v>2250000</v>
      </c>
      <c r="AH309" s="440">
        <f>VLOOKUP($U309,计算辅助页面!$Z$5:$AM$26,COLUMN()-20,0)</f>
        <v>27726000</v>
      </c>
      <c r="AI309" s="441">
        <v>90000</v>
      </c>
      <c r="AJ309" s="442">
        <f>VLOOKUP(D309&amp;E309,计算辅助页面!$V$5:$Y$18,2,0)</f>
        <v>7</v>
      </c>
      <c r="AK309" s="443">
        <f t="shared" ref="AK309" si="1281">IF(AI309,2*AI309,"")</f>
        <v>180000</v>
      </c>
      <c r="AL309" s="443">
        <f>VLOOKUP(D309&amp;E309,计算辅助页面!$V$5:$Y$18,3,0)</f>
        <v>5</v>
      </c>
      <c r="AM309" s="444">
        <f t="shared" ref="AM309" si="1282">IF(AN309="×",AN309,IF(AI309,6*AI309,""))</f>
        <v>540000</v>
      </c>
      <c r="AN309" s="444">
        <f>VLOOKUP(D309&amp;E309,计算辅助页面!$V$5:$Y$18,4,0)</f>
        <v>4</v>
      </c>
      <c r="AO309" s="440">
        <f t="shared" ref="AO309" si="1283">IF(AI309,IF(AN309="×",4*(AI309*AJ309+AK309*AL309),4*(AI309*AJ309+AK309*AL309+AM309*AN309)),"")</f>
        <v>14760000</v>
      </c>
      <c r="AP309" s="445">
        <f t="shared" ref="AP309" si="1284">IF(AND(AH309,AO309),AO309+AH309,"")</f>
        <v>42486000</v>
      </c>
      <c r="AQ309" s="288" t="s">
        <v>1981</v>
      </c>
      <c r="AR309" s="289" t="str">
        <f t="shared" si="1276"/>
        <v>Imperium🔑</v>
      </c>
      <c r="AS309" s="290" t="s">
        <v>1996</v>
      </c>
      <c r="AT309" s="291" t="s">
        <v>1982</v>
      </c>
      <c r="AU309" s="427" t="s">
        <v>703</v>
      </c>
      <c r="AZ309" s="292" t="s">
        <v>1993</v>
      </c>
      <c r="BK309" s="473" t="str">
        <f t="shared" si="1277"/>
        <v/>
      </c>
      <c r="BL309" s="473" t="str">
        <f t="shared" si="1278"/>
        <v/>
      </c>
      <c r="BM309" s="473" t="str">
        <f t="shared" si="1279"/>
        <v/>
      </c>
      <c r="BN309" s="473" t="str">
        <f t="shared" si="1280"/>
        <v/>
      </c>
      <c r="BP309" s="293"/>
      <c r="BQ309" s="293"/>
      <c r="BR309" s="293"/>
      <c r="BS309" s="293"/>
      <c r="BT309" s="293"/>
      <c r="BU309" s="293"/>
      <c r="BV309" s="293"/>
      <c r="BW309" s="293"/>
      <c r="BX309" s="293"/>
      <c r="BY309" s="293"/>
      <c r="BZ309" s="293"/>
      <c r="CA309" s="293"/>
      <c r="CB309" s="293"/>
      <c r="CC309" s="293"/>
      <c r="CD309" s="293"/>
      <c r="CE309" s="293"/>
      <c r="CF309" s="293"/>
      <c r="CG309" s="293"/>
      <c r="CH309" s="293"/>
      <c r="CI309" s="293"/>
      <c r="CJ309" s="294"/>
      <c r="CK309" s="294"/>
      <c r="CL309" s="294"/>
      <c r="CM309" s="294"/>
      <c r="CN309" s="294"/>
      <c r="CO309" s="295"/>
      <c r="CP309" s="295"/>
      <c r="CQ309" s="295"/>
      <c r="CR309" s="296"/>
      <c r="CS309" s="297"/>
      <c r="CT309" s="297"/>
      <c r="CU309" s="297"/>
      <c r="CV309" s="297"/>
      <c r="CW309" s="297"/>
      <c r="CX309" s="297"/>
      <c r="CY309" s="297"/>
      <c r="CZ309" s="297"/>
      <c r="DA309" s="297"/>
      <c r="DB309" s="295"/>
      <c r="DC309" s="295"/>
      <c r="DD309" s="295"/>
      <c r="DE309" s="295"/>
    </row>
    <row r="310" spans="1:109" ht="17.600000000000001" thickTop="1">
      <c r="A310" s="295"/>
      <c r="B310" s="295"/>
      <c r="C310" s="295"/>
      <c r="D310" s="295"/>
      <c r="E310" s="295"/>
      <c r="F310" s="295"/>
      <c r="G310" s="295"/>
      <c r="H310" s="295"/>
      <c r="I310" s="295"/>
      <c r="J310" s="295"/>
      <c r="K310" s="295"/>
      <c r="L310" s="295"/>
      <c r="M310" s="295"/>
      <c r="N310" s="295"/>
      <c r="O310" s="295"/>
      <c r="P310" s="296"/>
      <c r="Q310" s="297"/>
      <c r="R310" s="297"/>
      <c r="S310" s="297"/>
      <c r="T310" s="297"/>
      <c r="U310" s="297"/>
      <c r="V310" s="297"/>
      <c r="W310" s="297"/>
      <c r="X310" s="297"/>
      <c r="Y310" s="297"/>
      <c r="Z310" s="297"/>
      <c r="AA310" s="297"/>
      <c r="AB310" s="297"/>
      <c r="AC310" s="297"/>
      <c r="AD310" s="297"/>
      <c r="AE310" s="297"/>
      <c r="AF310" s="297"/>
      <c r="AG310" s="297"/>
      <c r="AH310" s="297"/>
      <c r="AI310" s="295"/>
      <c r="AJ310" s="295"/>
      <c r="AK310" s="295"/>
      <c r="AL310" s="295"/>
      <c r="AM310" s="295"/>
      <c r="AN310" s="295"/>
      <c r="AO310" s="295"/>
      <c r="AP310" s="295"/>
      <c r="AQ310" s="295"/>
      <c r="AR310" s="295"/>
      <c r="AS310" s="291"/>
      <c r="AT310" s="291"/>
      <c r="AU310" s="295"/>
      <c r="BP310" s="293"/>
      <c r="BQ310" s="293"/>
      <c r="BR310" s="293"/>
      <c r="BS310" s="293"/>
      <c r="BT310" s="293"/>
      <c r="BU310" s="293"/>
      <c r="BV310" s="293"/>
      <c r="BW310" s="293"/>
      <c r="BX310" s="293"/>
      <c r="BY310" s="293"/>
      <c r="BZ310" s="293"/>
      <c r="CA310" s="293"/>
      <c r="CB310" s="293"/>
      <c r="CC310" s="293"/>
      <c r="CD310" s="293"/>
      <c r="CE310" s="293"/>
      <c r="CF310" s="293"/>
      <c r="CG310" s="293"/>
      <c r="CH310" s="293"/>
      <c r="CI310" s="293"/>
      <c r="CJ310" s="293"/>
      <c r="CK310" s="293"/>
      <c r="CL310" s="293"/>
      <c r="CM310" s="293"/>
      <c r="CN310" s="293"/>
      <c r="CO310" s="295"/>
      <c r="CP310" s="295"/>
      <c r="CQ310" s="295"/>
      <c r="CR310" s="296"/>
      <c r="CS310" s="297"/>
      <c r="CT310" s="297"/>
      <c r="CU310" s="297"/>
      <c r="CV310" s="297"/>
      <c r="CW310" s="297"/>
      <c r="CX310" s="297"/>
      <c r="CY310" s="297"/>
      <c r="CZ310" s="297"/>
      <c r="DA310" s="297"/>
      <c r="DB310" s="295"/>
      <c r="DC310" s="295"/>
      <c r="DD310" s="295"/>
      <c r="DE310" s="295"/>
    </row>
    <row r="311" spans="1:109">
      <c r="A311" s="295"/>
      <c r="B311" s="295"/>
      <c r="C311" s="295"/>
      <c r="D311" s="295"/>
      <c r="E311" s="295"/>
      <c r="F311" s="295"/>
      <c r="G311" s="295"/>
      <c r="H311" s="295"/>
      <c r="I311" s="295"/>
      <c r="J311" s="295"/>
      <c r="K311" s="295"/>
      <c r="L311" s="295"/>
      <c r="M311" s="295"/>
      <c r="N311" s="295"/>
      <c r="O311" s="295"/>
      <c r="P311" s="296"/>
      <c r="Q311" s="297"/>
      <c r="R311" s="297"/>
      <c r="S311" s="297"/>
      <c r="T311" s="297"/>
      <c r="U311" s="297"/>
      <c r="V311" s="297"/>
      <c r="W311" s="297"/>
      <c r="X311" s="297"/>
      <c r="Y311" s="297"/>
      <c r="Z311" s="297"/>
      <c r="AA311" s="297"/>
      <c r="AB311" s="297"/>
      <c r="AC311" s="297"/>
      <c r="AD311" s="297"/>
      <c r="AE311" s="297"/>
      <c r="AF311" s="297"/>
      <c r="AG311" s="297"/>
      <c r="AH311" s="297"/>
      <c r="AI311" s="295"/>
      <c r="AJ311" s="295"/>
      <c r="AK311" s="295"/>
      <c r="AL311" s="295"/>
      <c r="AM311" s="295"/>
      <c r="AN311" s="295"/>
      <c r="AO311" s="295"/>
      <c r="AP311" s="295"/>
      <c r="AQ311" s="295"/>
      <c r="AR311" s="295"/>
      <c r="AS311" s="291"/>
      <c r="AT311" s="291"/>
      <c r="AU311" s="295"/>
      <c r="BP311" s="293"/>
      <c r="BQ311" s="293"/>
      <c r="BR311" s="293"/>
      <c r="BS311" s="293"/>
      <c r="BT311" s="293"/>
      <c r="BU311" s="293"/>
      <c r="BV311" s="293"/>
      <c r="BW311" s="293"/>
      <c r="BX311" s="293"/>
      <c r="BY311" s="293"/>
      <c r="BZ311" s="293"/>
      <c r="CA311" s="293"/>
      <c r="CB311" s="293"/>
      <c r="CC311" s="293"/>
      <c r="CD311" s="293"/>
      <c r="CE311" s="293"/>
      <c r="CF311" s="293"/>
      <c r="CG311" s="293"/>
      <c r="CH311" s="293"/>
      <c r="CI311" s="293"/>
      <c r="CJ311" s="293"/>
      <c r="CK311" s="293"/>
      <c r="CL311" s="293"/>
      <c r="CM311" s="293"/>
      <c r="CN311" s="293"/>
      <c r="CO311" s="295"/>
      <c r="CP311" s="295"/>
      <c r="CQ311" s="295"/>
      <c r="CR311" s="296"/>
      <c r="CS311" s="297"/>
      <c r="CT311" s="297"/>
      <c r="CU311" s="297"/>
      <c r="CV311" s="297"/>
      <c r="CW311" s="297"/>
      <c r="CX311" s="297"/>
      <c r="CY311" s="297"/>
      <c r="CZ311" s="297"/>
      <c r="DA311" s="297"/>
      <c r="DB311" s="295"/>
      <c r="DC311" s="295"/>
      <c r="DD311" s="295"/>
      <c r="DE311" s="295"/>
    </row>
    <row r="312" spans="1:109">
      <c r="A312" s="295"/>
      <c r="B312" s="295"/>
      <c r="C312" s="295"/>
      <c r="D312" s="295"/>
      <c r="E312" s="295"/>
      <c r="F312" s="295"/>
      <c r="G312" s="295"/>
      <c r="H312" s="295"/>
      <c r="I312" s="295"/>
      <c r="J312" s="295"/>
      <c r="K312" s="295"/>
      <c r="L312" s="295"/>
      <c r="M312" s="295"/>
      <c r="N312" s="295"/>
      <c r="O312" s="295"/>
      <c r="P312" s="296"/>
      <c r="Q312" s="295"/>
      <c r="R312" s="295"/>
      <c r="S312" s="295"/>
      <c r="T312" s="295"/>
      <c r="U312" s="295"/>
      <c r="V312" s="295"/>
      <c r="W312" s="295"/>
      <c r="X312" s="295"/>
      <c r="Y312" s="295"/>
      <c r="Z312" s="295"/>
      <c r="AA312" s="295"/>
      <c r="AB312" s="295"/>
      <c r="AC312" s="295"/>
      <c r="AD312" s="295"/>
      <c r="AE312" s="295"/>
      <c r="AF312" s="295"/>
      <c r="AG312" s="295"/>
      <c r="AH312" s="295"/>
      <c r="AI312" s="295"/>
      <c r="AJ312" s="295"/>
      <c r="AK312" s="295"/>
      <c r="AL312" s="295"/>
      <c r="AM312" s="295"/>
      <c r="AN312" s="295"/>
      <c r="AO312" s="295"/>
      <c r="AP312" s="295"/>
      <c r="AQ312" s="295"/>
      <c r="AR312" s="295"/>
      <c r="AS312" s="291"/>
      <c r="AT312" s="291"/>
      <c r="AU312" s="295"/>
      <c r="BP312" s="293"/>
      <c r="BQ312" s="293"/>
      <c r="BR312" s="293"/>
      <c r="BS312" s="293"/>
      <c r="BT312" s="293"/>
      <c r="BU312" s="293"/>
      <c r="BV312" s="293"/>
      <c r="BW312" s="293"/>
      <c r="BX312" s="293"/>
      <c r="BY312" s="293"/>
      <c r="BZ312" s="293"/>
      <c r="CA312" s="293"/>
      <c r="CB312" s="293"/>
      <c r="CC312" s="293"/>
      <c r="CD312" s="293"/>
      <c r="CE312" s="293"/>
      <c r="CF312" s="293"/>
      <c r="CG312" s="293"/>
      <c r="CH312" s="293"/>
      <c r="CI312" s="293"/>
      <c r="CJ312" s="293"/>
      <c r="CK312" s="293"/>
      <c r="CL312" s="293"/>
      <c r="CM312" s="293"/>
      <c r="CN312" s="293"/>
      <c r="CO312" s="295"/>
      <c r="CP312" s="295"/>
      <c r="CQ312" s="295"/>
      <c r="CR312" s="296"/>
      <c r="CS312" s="297"/>
      <c r="CT312" s="297"/>
      <c r="CU312" s="297"/>
      <c r="CV312" s="297"/>
      <c r="CW312" s="297"/>
      <c r="CX312" s="297"/>
      <c r="CY312" s="297"/>
      <c r="CZ312" s="297"/>
      <c r="DA312" s="297"/>
      <c r="DB312" s="295"/>
      <c r="DC312" s="295"/>
      <c r="DD312" s="295"/>
      <c r="DE312" s="295"/>
    </row>
    <row r="313" spans="1:109">
      <c r="A313" s="295"/>
      <c r="B313" s="295"/>
      <c r="C313" s="295"/>
      <c r="D313" s="295"/>
      <c r="E313" s="295"/>
      <c r="F313" s="295"/>
      <c r="G313" s="295"/>
      <c r="H313" s="295"/>
      <c r="I313" s="295"/>
      <c r="J313" s="295"/>
      <c r="K313" s="295"/>
      <c r="L313" s="295"/>
      <c r="M313" s="295"/>
      <c r="N313" s="295"/>
      <c r="O313" s="295"/>
      <c r="P313" s="296"/>
      <c r="Q313" s="295"/>
      <c r="R313" s="295"/>
      <c r="S313" s="295"/>
      <c r="T313" s="295"/>
      <c r="U313" s="295"/>
      <c r="V313" s="295"/>
      <c r="W313" s="295"/>
      <c r="X313" s="295"/>
      <c r="Y313" s="295"/>
      <c r="Z313" s="295"/>
      <c r="AA313" s="295"/>
      <c r="AB313" s="295"/>
      <c r="AC313" s="295"/>
      <c r="AD313" s="295"/>
      <c r="AE313" s="295"/>
      <c r="AF313" s="295"/>
      <c r="AG313" s="295"/>
      <c r="AH313" s="295"/>
      <c r="AI313" s="295"/>
      <c r="AJ313" s="295"/>
      <c r="AK313" s="295"/>
      <c r="AL313" s="295"/>
      <c r="AM313" s="295"/>
      <c r="AN313" s="295"/>
      <c r="AO313" s="295"/>
      <c r="AP313" s="295"/>
      <c r="AQ313" s="295"/>
      <c r="AR313" s="295"/>
      <c r="AS313" s="291"/>
      <c r="AT313" s="291"/>
      <c r="AU313" s="295"/>
      <c r="BP313" s="293"/>
      <c r="BQ313" s="293"/>
      <c r="BR313" s="293"/>
      <c r="BS313" s="293"/>
      <c r="BT313" s="293"/>
      <c r="BU313" s="293"/>
      <c r="BV313" s="293"/>
      <c r="BW313" s="293"/>
      <c r="BX313" s="293"/>
      <c r="BY313" s="293"/>
      <c r="BZ313" s="293"/>
      <c r="CA313" s="293"/>
      <c r="CB313" s="293"/>
      <c r="CC313" s="293"/>
      <c r="CD313" s="293"/>
      <c r="CE313" s="293"/>
      <c r="CF313" s="293"/>
      <c r="CG313" s="293"/>
      <c r="CH313" s="293"/>
      <c r="CI313" s="293"/>
      <c r="CJ313" s="293"/>
      <c r="CK313" s="293"/>
      <c r="CL313" s="293"/>
      <c r="CM313" s="293"/>
      <c r="CN313" s="293"/>
      <c r="CO313" s="295"/>
      <c r="CP313" s="295"/>
      <c r="CQ313" s="295"/>
      <c r="CR313" s="296"/>
      <c r="CS313" s="297"/>
      <c r="CT313" s="297"/>
      <c r="CU313" s="297"/>
      <c r="CV313" s="297"/>
      <c r="CW313" s="297"/>
      <c r="CX313" s="297"/>
      <c r="CY313" s="297"/>
      <c r="CZ313" s="297"/>
      <c r="DA313" s="297"/>
      <c r="DB313" s="295"/>
      <c r="DC313" s="295"/>
      <c r="DD313" s="295"/>
      <c r="DE313" s="295"/>
    </row>
    <row r="314" spans="1:109">
      <c r="A314" s="295"/>
      <c r="B314" s="295"/>
      <c r="C314" s="295"/>
      <c r="D314" s="295"/>
      <c r="E314" s="295"/>
      <c r="F314" s="295"/>
      <c r="G314" s="295"/>
      <c r="H314" s="295"/>
      <c r="I314" s="295"/>
      <c r="J314" s="295"/>
      <c r="K314" s="295"/>
      <c r="L314" s="295"/>
      <c r="M314" s="295"/>
      <c r="N314" s="295"/>
      <c r="O314" s="295"/>
      <c r="P314" s="295"/>
      <c r="Q314" s="295"/>
      <c r="R314" s="295"/>
      <c r="S314" s="295"/>
      <c r="T314" s="295"/>
      <c r="U314" s="295"/>
      <c r="V314" s="295"/>
      <c r="W314" s="295"/>
      <c r="X314" s="295"/>
      <c r="Y314" s="295"/>
      <c r="Z314" s="295"/>
      <c r="AA314" s="295"/>
      <c r="AB314" s="295"/>
      <c r="AC314" s="295"/>
      <c r="AD314" s="295"/>
      <c r="AE314" s="295"/>
      <c r="AF314" s="295"/>
      <c r="AG314" s="295"/>
      <c r="AH314" s="295"/>
      <c r="AI314" s="295"/>
      <c r="AJ314" s="295"/>
      <c r="AK314" s="295"/>
      <c r="AL314" s="295"/>
      <c r="AM314" s="295"/>
      <c r="AN314" s="295"/>
      <c r="AO314" s="295"/>
      <c r="AP314" s="295"/>
      <c r="AQ314" s="295"/>
      <c r="AR314" s="295"/>
      <c r="AS314" s="291"/>
      <c r="AT314" s="291"/>
      <c r="AU314" s="295"/>
      <c r="BP314" s="293"/>
      <c r="BQ314" s="293"/>
      <c r="BR314" s="293"/>
      <c r="BS314" s="293"/>
      <c r="BT314" s="293"/>
      <c r="BU314" s="293"/>
      <c r="BV314" s="293"/>
      <c r="BW314" s="293"/>
      <c r="BX314" s="293"/>
      <c r="BY314" s="293"/>
      <c r="BZ314" s="293"/>
      <c r="CA314" s="293"/>
      <c r="CB314" s="293"/>
      <c r="CC314" s="293"/>
      <c r="CD314" s="293"/>
      <c r="CE314" s="293"/>
      <c r="CF314" s="293"/>
      <c r="CG314" s="293"/>
      <c r="CH314" s="293"/>
      <c r="CI314" s="293"/>
      <c r="CJ314" s="293"/>
      <c r="CK314" s="293"/>
      <c r="CL314" s="293"/>
      <c r="CM314" s="293"/>
      <c r="CN314" s="293"/>
      <c r="CO314" s="295"/>
      <c r="CP314" s="295"/>
      <c r="CQ314" s="295"/>
      <c r="CR314" s="296"/>
      <c r="CS314" s="297"/>
      <c r="CT314" s="297"/>
      <c r="CU314" s="297"/>
      <c r="CV314" s="297"/>
      <c r="CW314" s="297"/>
      <c r="CX314" s="297"/>
      <c r="CY314" s="297"/>
      <c r="CZ314" s="297"/>
      <c r="DA314" s="297"/>
      <c r="DB314" s="295"/>
      <c r="DC314" s="295"/>
      <c r="DD314" s="295"/>
      <c r="DE314" s="295"/>
    </row>
    <row r="315" spans="1:109">
      <c r="A315" s="295"/>
      <c r="B315" s="295"/>
      <c r="C315" s="295"/>
      <c r="D315" s="295"/>
      <c r="E315" s="295"/>
      <c r="F315" s="295"/>
      <c r="G315" s="295"/>
      <c r="H315" s="295"/>
      <c r="I315" s="295"/>
      <c r="J315" s="295"/>
      <c r="K315" s="295"/>
      <c r="L315" s="295"/>
      <c r="M315" s="295"/>
      <c r="N315" s="295"/>
      <c r="O315" s="295"/>
      <c r="P315" s="295"/>
      <c r="Q315" s="295"/>
      <c r="R315" s="295"/>
      <c r="S315" s="295"/>
      <c r="T315" s="295"/>
      <c r="U315" s="295"/>
      <c r="V315" s="295"/>
      <c r="W315" s="295"/>
      <c r="X315" s="295"/>
      <c r="Y315" s="295"/>
      <c r="Z315" s="295"/>
      <c r="AA315" s="295"/>
      <c r="AB315" s="295"/>
      <c r="AC315" s="295"/>
      <c r="AD315" s="295"/>
      <c r="AE315" s="295"/>
      <c r="AF315" s="295"/>
      <c r="AG315" s="295"/>
      <c r="AH315" s="295"/>
      <c r="AI315" s="295"/>
      <c r="AJ315" s="295"/>
      <c r="AK315" s="295"/>
      <c r="AL315" s="295"/>
      <c r="AM315" s="295"/>
      <c r="AN315" s="295"/>
      <c r="AO315" s="295"/>
      <c r="AP315" s="295"/>
      <c r="AQ315" s="295"/>
      <c r="AR315" s="295"/>
      <c r="AS315" s="291"/>
      <c r="AT315" s="291"/>
      <c r="AU315" s="295"/>
      <c r="BP315" s="293"/>
      <c r="BQ315" s="293"/>
      <c r="BR315" s="293"/>
      <c r="BS315" s="293"/>
      <c r="BT315" s="293"/>
      <c r="BU315" s="293"/>
      <c r="BV315" s="293"/>
      <c r="BW315" s="293"/>
      <c r="BX315" s="293"/>
      <c r="BY315" s="293"/>
      <c r="BZ315" s="293"/>
      <c r="CA315" s="293"/>
      <c r="CB315" s="293"/>
      <c r="CC315" s="293"/>
      <c r="CD315" s="293"/>
      <c r="CE315" s="293"/>
      <c r="CF315" s="293"/>
      <c r="CG315" s="293"/>
      <c r="CH315" s="293"/>
      <c r="CI315" s="293"/>
      <c r="CJ315" s="293"/>
      <c r="CK315" s="293"/>
      <c r="CL315" s="293"/>
      <c r="CM315" s="293"/>
      <c r="CN315" s="293"/>
      <c r="CO315" s="295"/>
      <c r="CP315" s="295"/>
      <c r="CQ315" s="295"/>
      <c r="CR315" s="296"/>
      <c r="CS315" s="297"/>
      <c r="CT315" s="297"/>
      <c r="CU315" s="297"/>
      <c r="CV315" s="297"/>
      <c r="CW315" s="297"/>
      <c r="CX315" s="297"/>
      <c r="CY315" s="297"/>
      <c r="CZ315" s="297"/>
      <c r="DA315" s="297"/>
      <c r="DB315" s="295"/>
      <c r="DC315" s="295"/>
      <c r="DD315" s="295"/>
      <c r="DE315" s="295"/>
    </row>
    <row r="316" spans="1:109">
      <c r="A316" s="295"/>
      <c r="B316" s="295"/>
      <c r="C316" s="295"/>
      <c r="D316" s="295"/>
      <c r="E316" s="295"/>
      <c r="F316" s="295"/>
      <c r="G316" s="295"/>
      <c r="H316" s="295"/>
      <c r="I316" s="295"/>
      <c r="J316" s="295"/>
      <c r="K316" s="295"/>
      <c r="L316" s="295"/>
      <c r="M316" s="295"/>
      <c r="N316" s="295"/>
      <c r="O316" s="295"/>
      <c r="P316" s="295"/>
      <c r="Q316" s="295"/>
      <c r="R316" s="295"/>
      <c r="S316" s="295"/>
      <c r="T316" s="295"/>
      <c r="U316" s="295"/>
      <c r="V316" s="295"/>
      <c r="W316" s="295"/>
      <c r="X316" s="295"/>
      <c r="Y316" s="295"/>
      <c r="Z316" s="295"/>
      <c r="AA316" s="295"/>
      <c r="AB316" s="295"/>
      <c r="AC316" s="295"/>
      <c r="AD316" s="295"/>
      <c r="AE316" s="295"/>
      <c r="AF316" s="295"/>
      <c r="AG316" s="295"/>
      <c r="AH316" s="295"/>
      <c r="AI316" s="295"/>
      <c r="AJ316" s="295"/>
      <c r="AK316" s="295"/>
      <c r="AL316" s="295"/>
      <c r="AM316" s="295"/>
      <c r="AN316" s="295"/>
      <c r="AO316" s="295"/>
      <c r="AP316" s="295"/>
      <c r="AQ316" s="295"/>
      <c r="AR316" s="295"/>
      <c r="AS316" s="291"/>
      <c r="AT316" s="291"/>
      <c r="AU316" s="295"/>
      <c r="BP316" s="293"/>
      <c r="BQ316" s="293"/>
      <c r="BR316" s="293"/>
      <c r="BS316" s="293"/>
      <c r="BT316" s="293"/>
      <c r="BU316" s="293"/>
      <c r="BV316" s="293"/>
      <c r="BW316" s="293"/>
      <c r="BX316" s="293"/>
      <c r="BY316" s="293"/>
      <c r="BZ316" s="293"/>
      <c r="CA316" s="293"/>
      <c r="CB316" s="293"/>
      <c r="CC316" s="293"/>
      <c r="CD316" s="293"/>
      <c r="CE316" s="293"/>
      <c r="CF316" s="293"/>
      <c r="CG316" s="293"/>
      <c r="CH316" s="293"/>
      <c r="CI316" s="293"/>
      <c r="CJ316" s="293"/>
      <c r="CK316" s="293"/>
      <c r="CL316" s="293"/>
      <c r="CM316" s="293"/>
      <c r="CN316" s="293"/>
      <c r="CO316" s="295"/>
      <c r="CP316" s="295"/>
      <c r="CQ316" s="295"/>
      <c r="CR316" s="296"/>
      <c r="CS316" s="297"/>
      <c r="CT316" s="297"/>
      <c r="CU316" s="297"/>
      <c r="CV316" s="297"/>
      <c r="CW316" s="297"/>
      <c r="CX316" s="297"/>
      <c r="CY316" s="297"/>
      <c r="CZ316" s="297"/>
      <c r="DA316" s="297"/>
      <c r="DB316" s="295"/>
      <c r="DC316" s="295"/>
      <c r="DD316" s="295"/>
      <c r="DE316" s="295"/>
    </row>
    <row r="317" spans="1:109">
      <c r="A317" s="295"/>
      <c r="B317" s="295"/>
      <c r="C317" s="295"/>
      <c r="D317" s="295"/>
      <c r="E317" s="295"/>
      <c r="F317" s="295"/>
      <c r="G317" s="295"/>
      <c r="H317" s="295"/>
      <c r="I317" s="295"/>
      <c r="J317" s="295"/>
      <c r="K317" s="295"/>
      <c r="L317" s="295"/>
      <c r="M317" s="295"/>
      <c r="N317" s="295"/>
      <c r="O317" s="295"/>
      <c r="P317" s="295"/>
      <c r="Q317" s="295"/>
      <c r="R317" s="295"/>
      <c r="S317" s="295"/>
      <c r="T317" s="295"/>
      <c r="U317" s="295"/>
      <c r="V317" s="295"/>
      <c r="W317" s="295"/>
      <c r="X317" s="295"/>
      <c r="Y317" s="295"/>
      <c r="Z317" s="295"/>
      <c r="AA317" s="295"/>
      <c r="AB317" s="295"/>
      <c r="AC317" s="295"/>
      <c r="AD317" s="295"/>
      <c r="AE317" s="295"/>
      <c r="AF317" s="295"/>
      <c r="AG317" s="295"/>
      <c r="AH317" s="295"/>
      <c r="AI317" s="295"/>
      <c r="AJ317" s="295"/>
      <c r="AK317" s="295"/>
      <c r="AL317" s="295"/>
      <c r="AM317" s="295"/>
      <c r="AN317" s="295"/>
      <c r="AO317" s="295"/>
      <c r="AP317" s="295"/>
      <c r="AQ317" s="295"/>
      <c r="AR317" s="295"/>
      <c r="AS317" s="291"/>
      <c r="AT317" s="291"/>
      <c r="AU317" s="295"/>
      <c r="BP317" s="293"/>
      <c r="BQ317" s="293"/>
      <c r="BR317" s="293"/>
      <c r="BS317" s="293"/>
      <c r="BT317" s="293"/>
      <c r="BU317" s="293"/>
      <c r="BV317" s="293"/>
      <c r="BW317" s="293"/>
      <c r="BX317" s="293"/>
      <c r="BY317" s="293"/>
      <c r="BZ317" s="293"/>
      <c r="CA317" s="293"/>
      <c r="CB317" s="293"/>
      <c r="CC317" s="293"/>
      <c r="CD317" s="293"/>
      <c r="CE317" s="293"/>
      <c r="CF317" s="293"/>
      <c r="CG317" s="293"/>
      <c r="CH317" s="293"/>
      <c r="CI317" s="293"/>
      <c r="CJ317" s="293"/>
      <c r="CK317" s="293"/>
      <c r="CL317" s="293"/>
      <c r="CM317" s="293"/>
      <c r="CN317" s="293"/>
      <c r="CO317" s="295"/>
      <c r="CP317" s="295"/>
      <c r="CQ317" s="295"/>
      <c r="CR317" s="296"/>
      <c r="CS317" s="297"/>
      <c r="CT317" s="297"/>
      <c r="CU317" s="297"/>
      <c r="CV317" s="297"/>
      <c r="CW317" s="297"/>
      <c r="CX317" s="297"/>
      <c r="CY317" s="297"/>
      <c r="CZ317" s="297"/>
      <c r="DA317" s="297"/>
      <c r="DB317" s="295"/>
      <c r="DC317" s="295"/>
      <c r="DD317" s="295"/>
      <c r="DE317" s="295"/>
    </row>
    <row r="318" spans="1:109">
      <c r="A318" s="295"/>
      <c r="B318" s="295"/>
      <c r="C318" s="295"/>
      <c r="D318" s="295"/>
      <c r="E318" s="295"/>
      <c r="F318" s="295"/>
      <c r="G318" s="295"/>
      <c r="H318" s="295"/>
      <c r="I318" s="295"/>
      <c r="J318" s="295"/>
      <c r="K318" s="295"/>
      <c r="L318" s="295"/>
      <c r="M318" s="295"/>
      <c r="N318" s="295"/>
      <c r="O318" s="295"/>
      <c r="P318" s="295"/>
      <c r="Q318" s="295"/>
      <c r="R318" s="295"/>
      <c r="S318" s="295"/>
      <c r="T318" s="295"/>
      <c r="U318" s="295"/>
      <c r="V318" s="295"/>
      <c r="W318" s="295"/>
      <c r="X318" s="295"/>
      <c r="Y318" s="295"/>
      <c r="Z318" s="295"/>
      <c r="AA318" s="295"/>
      <c r="AB318" s="295"/>
      <c r="AC318" s="295"/>
      <c r="AD318" s="295"/>
      <c r="AE318" s="295"/>
      <c r="AF318" s="295"/>
      <c r="AG318" s="295"/>
      <c r="AH318" s="295"/>
      <c r="AI318" s="295"/>
      <c r="AJ318" s="295"/>
      <c r="AK318" s="295"/>
      <c r="AL318" s="295"/>
      <c r="AM318" s="295"/>
      <c r="AN318" s="295"/>
      <c r="AO318" s="295"/>
      <c r="AP318" s="295"/>
      <c r="AQ318" s="295"/>
      <c r="AR318" s="295"/>
      <c r="AS318" s="291"/>
      <c r="AT318" s="291"/>
      <c r="AU318" s="295"/>
      <c r="BP318" s="293"/>
      <c r="BQ318" s="293"/>
      <c r="BR318" s="293"/>
      <c r="BS318" s="293"/>
      <c r="BT318" s="293"/>
      <c r="BU318" s="293"/>
      <c r="BV318" s="293"/>
      <c r="BW318" s="293"/>
      <c r="BX318" s="293"/>
      <c r="BY318" s="293"/>
      <c r="BZ318" s="293"/>
      <c r="CA318" s="293"/>
      <c r="CB318" s="293"/>
      <c r="CC318" s="293"/>
      <c r="CD318" s="293"/>
      <c r="CE318" s="293"/>
      <c r="CF318" s="293"/>
      <c r="CG318" s="293"/>
      <c r="CH318" s="293"/>
      <c r="CI318" s="293"/>
      <c r="CJ318" s="293"/>
      <c r="CK318" s="293"/>
      <c r="CL318" s="293"/>
      <c r="CM318" s="293"/>
      <c r="CN318" s="293"/>
      <c r="CO318" s="295"/>
      <c r="CP318" s="295"/>
      <c r="CQ318" s="295"/>
      <c r="CR318" s="296"/>
      <c r="CS318" s="297"/>
      <c r="CT318" s="297"/>
      <c r="CU318" s="297"/>
      <c r="CV318" s="297"/>
      <c r="CW318" s="297"/>
      <c r="CX318" s="297"/>
      <c r="CY318" s="297"/>
      <c r="CZ318" s="297"/>
      <c r="DA318" s="297"/>
      <c r="DB318" s="295"/>
      <c r="DC318" s="295"/>
      <c r="DD318" s="295"/>
      <c r="DE318" s="295"/>
    </row>
    <row r="319" spans="1:109">
      <c r="A319" s="295"/>
      <c r="B319" s="295"/>
      <c r="C319" s="295"/>
      <c r="D319" s="295"/>
      <c r="E319" s="295"/>
      <c r="F319" s="295"/>
      <c r="G319" s="295"/>
      <c r="H319" s="295"/>
      <c r="I319" s="295"/>
      <c r="J319" s="295"/>
      <c r="K319" s="295"/>
      <c r="L319" s="295"/>
      <c r="M319" s="295"/>
      <c r="N319" s="295"/>
      <c r="O319" s="295"/>
      <c r="P319" s="295"/>
      <c r="Q319" s="295"/>
      <c r="R319" s="295"/>
      <c r="S319" s="295"/>
      <c r="T319" s="295"/>
      <c r="U319" s="295"/>
      <c r="V319" s="295"/>
      <c r="W319" s="295"/>
      <c r="X319" s="295"/>
      <c r="Y319" s="295"/>
      <c r="Z319" s="295"/>
      <c r="AA319" s="295"/>
      <c r="AB319" s="295"/>
      <c r="AC319" s="295"/>
      <c r="AD319" s="295"/>
      <c r="AE319" s="295"/>
      <c r="AF319" s="295"/>
      <c r="AG319" s="295"/>
      <c r="AH319" s="295"/>
      <c r="AI319" s="295"/>
      <c r="AJ319" s="295"/>
      <c r="AK319" s="295"/>
      <c r="AL319" s="295"/>
      <c r="AM319" s="295"/>
      <c r="AN319" s="295"/>
      <c r="AO319" s="295"/>
      <c r="AP319" s="295"/>
      <c r="AQ319" s="295"/>
      <c r="AR319" s="295"/>
      <c r="AS319" s="291"/>
      <c r="AT319" s="291"/>
      <c r="AU319" s="295"/>
      <c r="BP319" s="293"/>
      <c r="BQ319" s="293"/>
      <c r="BR319" s="293"/>
      <c r="BS319" s="293"/>
      <c r="BT319" s="293"/>
      <c r="BU319" s="293"/>
      <c r="BV319" s="293"/>
      <c r="BW319" s="293"/>
      <c r="BX319" s="293"/>
      <c r="BY319" s="293"/>
      <c r="BZ319" s="293"/>
      <c r="CA319" s="293"/>
      <c r="CB319" s="293"/>
      <c r="CC319" s="293"/>
      <c r="CD319" s="293"/>
      <c r="CE319" s="293"/>
      <c r="CF319" s="293"/>
      <c r="CG319" s="293"/>
      <c r="CH319" s="293"/>
      <c r="CI319" s="293"/>
      <c r="CJ319" s="293"/>
      <c r="CK319" s="293"/>
      <c r="CL319" s="293"/>
      <c r="CM319" s="293"/>
      <c r="CN319" s="293"/>
      <c r="CO319" s="295"/>
      <c r="CP319" s="295"/>
      <c r="CQ319" s="295"/>
      <c r="CR319" s="296"/>
      <c r="CS319" s="297"/>
      <c r="CT319" s="297"/>
      <c r="CU319" s="297"/>
      <c r="CV319" s="297"/>
      <c r="CW319" s="297"/>
      <c r="CX319" s="297"/>
      <c r="CY319" s="297"/>
      <c r="CZ319" s="297"/>
      <c r="DA319" s="297"/>
      <c r="DB319" s="295"/>
      <c r="DC319" s="295"/>
      <c r="DD319" s="295"/>
      <c r="DE319" s="295"/>
    </row>
    <row r="320" spans="1:109">
      <c r="A320" s="295"/>
      <c r="B320" s="295"/>
      <c r="C320" s="295"/>
      <c r="D320" s="295"/>
      <c r="E320" s="295"/>
      <c r="F320" s="295"/>
      <c r="G320" s="295"/>
      <c r="H320" s="295"/>
      <c r="I320" s="295"/>
      <c r="J320" s="295"/>
      <c r="K320" s="295"/>
      <c r="L320" s="295"/>
      <c r="M320" s="295"/>
      <c r="N320" s="295"/>
      <c r="O320" s="295"/>
      <c r="P320" s="295"/>
      <c r="Q320" s="295"/>
      <c r="R320" s="295"/>
      <c r="S320" s="295"/>
      <c r="T320" s="295"/>
      <c r="U320" s="295"/>
      <c r="V320" s="295"/>
      <c r="W320" s="295"/>
      <c r="X320" s="295"/>
      <c r="Y320" s="295"/>
      <c r="Z320" s="295"/>
      <c r="AA320" s="295"/>
      <c r="AB320" s="295"/>
      <c r="AC320" s="295"/>
      <c r="AD320" s="295"/>
      <c r="AE320" s="295"/>
      <c r="AF320" s="295"/>
      <c r="AG320" s="295"/>
      <c r="AH320" s="295"/>
      <c r="AI320" s="295"/>
      <c r="AJ320" s="295"/>
      <c r="AK320" s="295"/>
      <c r="AL320" s="295"/>
      <c r="AM320" s="295"/>
      <c r="AN320" s="295"/>
      <c r="AO320" s="295"/>
      <c r="AP320" s="295"/>
      <c r="AQ320" s="295"/>
      <c r="AR320" s="295"/>
      <c r="AS320" s="291"/>
      <c r="AT320" s="291"/>
      <c r="AU320" s="295"/>
      <c r="BP320" s="293"/>
      <c r="BQ320" s="293"/>
      <c r="BR320" s="293"/>
      <c r="BS320" s="293"/>
      <c r="BT320" s="293"/>
      <c r="BU320" s="293"/>
      <c r="BV320" s="293"/>
      <c r="BW320" s="293"/>
      <c r="BX320" s="293"/>
      <c r="BY320" s="293"/>
      <c r="BZ320" s="293"/>
      <c r="CA320" s="293"/>
      <c r="CB320" s="293"/>
      <c r="CC320" s="293"/>
      <c r="CD320" s="293"/>
      <c r="CE320" s="293"/>
      <c r="CF320" s="293"/>
      <c r="CG320" s="293"/>
      <c r="CH320" s="293"/>
      <c r="CI320" s="293"/>
      <c r="CJ320" s="293"/>
      <c r="CK320" s="293"/>
      <c r="CL320" s="293"/>
      <c r="CM320" s="293"/>
      <c r="CN320" s="293"/>
      <c r="CO320" s="295"/>
      <c r="CP320" s="295"/>
      <c r="CQ320" s="295"/>
      <c r="CR320" s="296"/>
      <c r="CS320" s="297"/>
      <c r="CT320" s="297"/>
      <c r="CU320" s="297"/>
      <c r="CV320" s="297"/>
      <c r="CW320" s="297"/>
      <c r="CX320" s="297"/>
      <c r="CY320" s="297"/>
      <c r="CZ320" s="297"/>
      <c r="DA320" s="297"/>
      <c r="DB320" s="295"/>
      <c r="DC320" s="295"/>
      <c r="DD320" s="295"/>
      <c r="DE320" s="295"/>
    </row>
    <row r="321" spans="1:109">
      <c r="A321" s="295"/>
      <c r="B321" s="295"/>
      <c r="C321" s="295"/>
      <c r="D321" s="295"/>
      <c r="E321" s="295"/>
      <c r="F321" s="295"/>
      <c r="G321" s="295"/>
      <c r="H321" s="295"/>
      <c r="I321" s="295"/>
      <c r="J321" s="295"/>
      <c r="K321" s="295"/>
      <c r="L321" s="295"/>
      <c r="M321" s="295"/>
      <c r="N321" s="295"/>
      <c r="O321" s="295"/>
      <c r="P321" s="295"/>
      <c r="Q321" s="295"/>
      <c r="R321" s="295"/>
      <c r="S321" s="295"/>
      <c r="T321" s="295"/>
      <c r="U321" s="295"/>
      <c r="V321" s="295"/>
      <c r="W321" s="295"/>
      <c r="X321" s="295"/>
      <c r="Y321" s="295"/>
      <c r="Z321" s="295"/>
      <c r="AA321" s="295"/>
      <c r="AB321" s="295"/>
      <c r="AC321" s="295"/>
      <c r="AD321" s="295"/>
      <c r="AE321" s="295"/>
      <c r="AF321" s="295"/>
      <c r="AG321" s="295"/>
      <c r="AH321" s="295"/>
      <c r="AI321" s="295"/>
      <c r="AJ321" s="295"/>
      <c r="AK321" s="295"/>
      <c r="AL321" s="295"/>
      <c r="AM321" s="295"/>
      <c r="AN321" s="295"/>
      <c r="AO321" s="295"/>
      <c r="AP321" s="295"/>
      <c r="AQ321" s="295"/>
      <c r="AR321" s="295"/>
      <c r="AS321" s="291"/>
      <c r="AT321" s="291"/>
      <c r="AU321" s="295"/>
      <c r="BP321" s="293"/>
      <c r="BQ321" s="293"/>
      <c r="BR321" s="293"/>
      <c r="BS321" s="293"/>
      <c r="BT321" s="293"/>
      <c r="BU321" s="293"/>
      <c r="BV321" s="293"/>
      <c r="BW321" s="293"/>
      <c r="BX321" s="293"/>
      <c r="BY321" s="293"/>
      <c r="BZ321" s="293"/>
      <c r="CA321" s="293"/>
      <c r="CB321" s="293"/>
      <c r="CC321" s="293"/>
      <c r="CD321" s="293"/>
      <c r="CE321" s="293"/>
      <c r="CF321" s="293"/>
      <c r="CG321" s="293"/>
      <c r="CH321" s="293"/>
      <c r="CI321" s="293"/>
      <c r="CJ321" s="293"/>
      <c r="CK321" s="293"/>
      <c r="CL321" s="293"/>
      <c r="CM321" s="293"/>
      <c r="CN321" s="293"/>
      <c r="CO321" s="295"/>
      <c r="CP321" s="295"/>
      <c r="CQ321" s="295"/>
      <c r="CR321" s="296"/>
      <c r="CS321" s="297"/>
      <c r="CT321" s="297"/>
      <c r="CU321" s="297"/>
      <c r="CV321" s="297"/>
      <c r="CW321" s="297"/>
      <c r="CX321" s="297"/>
      <c r="CY321" s="297"/>
      <c r="CZ321" s="297"/>
      <c r="DA321" s="297"/>
      <c r="DB321" s="295"/>
      <c r="DC321" s="295"/>
      <c r="DD321" s="295"/>
      <c r="DE321" s="295"/>
    </row>
    <row r="322" spans="1:109">
      <c r="A322" s="295"/>
      <c r="B322" s="295"/>
      <c r="C322" s="295"/>
      <c r="D322" s="295"/>
      <c r="E322" s="295"/>
      <c r="F322" s="295"/>
      <c r="G322" s="295"/>
      <c r="H322" s="295"/>
      <c r="I322" s="295"/>
      <c r="J322" s="295"/>
      <c r="K322" s="295"/>
      <c r="L322" s="295"/>
      <c r="M322" s="295"/>
      <c r="N322" s="295"/>
      <c r="O322" s="295"/>
      <c r="P322" s="295"/>
      <c r="Q322" s="295"/>
      <c r="R322" s="295"/>
      <c r="S322" s="295"/>
      <c r="T322" s="295"/>
      <c r="U322" s="295"/>
      <c r="V322" s="295"/>
      <c r="W322" s="295"/>
      <c r="X322" s="295"/>
      <c r="Y322" s="295"/>
      <c r="Z322" s="295"/>
      <c r="AA322" s="295"/>
      <c r="AB322" s="295"/>
      <c r="AC322" s="295"/>
      <c r="AD322" s="295"/>
      <c r="AE322" s="295"/>
      <c r="AF322" s="295"/>
      <c r="AG322" s="295"/>
      <c r="AH322" s="295"/>
      <c r="AI322" s="295"/>
      <c r="AJ322" s="295"/>
      <c r="AK322" s="295"/>
      <c r="AL322" s="295"/>
      <c r="AM322" s="295"/>
      <c r="AN322" s="295"/>
      <c r="AO322" s="295"/>
      <c r="AP322" s="295"/>
      <c r="AQ322" s="295"/>
      <c r="AR322" s="295"/>
      <c r="AS322" s="291"/>
      <c r="AT322" s="291"/>
      <c r="AU322" s="295"/>
      <c r="BP322" s="293"/>
      <c r="BQ322" s="293"/>
      <c r="BR322" s="293"/>
      <c r="BS322" s="293"/>
      <c r="BT322" s="293"/>
      <c r="BU322" s="293"/>
      <c r="BV322" s="293"/>
      <c r="BW322" s="293"/>
      <c r="BX322" s="293"/>
      <c r="BY322" s="293"/>
      <c r="BZ322" s="293"/>
      <c r="CA322" s="293"/>
      <c r="CB322" s="293"/>
      <c r="CC322" s="293"/>
      <c r="CD322" s="293"/>
      <c r="CE322" s="293"/>
      <c r="CF322" s="293"/>
      <c r="CG322" s="293"/>
      <c r="CH322" s="293"/>
      <c r="CI322" s="293"/>
      <c r="CJ322" s="293"/>
      <c r="CK322" s="293"/>
      <c r="CL322" s="293"/>
      <c r="CM322" s="293"/>
      <c r="CN322" s="293"/>
      <c r="CO322" s="295"/>
      <c r="CP322" s="295"/>
      <c r="CQ322" s="295"/>
      <c r="CR322" s="296"/>
      <c r="CS322" s="297"/>
      <c r="CT322" s="297"/>
      <c r="CU322" s="297"/>
      <c r="CV322" s="297"/>
      <c r="CW322" s="297"/>
      <c r="CX322" s="297"/>
      <c r="CY322" s="297"/>
      <c r="CZ322" s="297"/>
      <c r="DA322" s="297"/>
      <c r="DB322" s="295"/>
      <c r="DC322" s="295"/>
      <c r="DD322" s="295"/>
      <c r="DE322" s="295"/>
    </row>
    <row r="323" spans="1:109">
      <c r="A323" s="295"/>
      <c r="B323" s="295"/>
      <c r="C323" s="295"/>
      <c r="D323" s="295"/>
      <c r="E323" s="295"/>
      <c r="F323" s="295"/>
      <c r="G323" s="295"/>
      <c r="H323" s="295"/>
      <c r="I323" s="295"/>
      <c r="J323" s="295"/>
      <c r="K323" s="295"/>
      <c r="L323" s="295"/>
      <c r="M323" s="295"/>
      <c r="N323" s="295"/>
      <c r="O323" s="295"/>
      <c r="P323" s="295"/>
      <c r="Q323" s="295"/>
      <c r="R323" s="295"/>
      <c r="S323" s="295"/>
      <c r="T323" s="295"/>
      <c r="U323" s="295"/>
      <c r="V323" s="295"/>
      <c r="W323" s="295"/>
      <c r="X323" s="295"/>
      <c r="Y323" s="295"/>
      <c r="Z323" s="295"/>
      <c r="AA323" s="295"/>
      <c r="AB323" s="295"/>
      <c r="AC323" s="295"/>
      <c r="AD323" s="295"/>
      <c r="AE323" s="295"/>
      <c r="AF323" s="295"/>
      <c r="AG323" s="295"/>
      <c r="AH323" s="295"/>
      <c r="AI323" s="295"/>
      <c r="AJ323" s="295"/>
      <c r="AK323" s="295"/>
      <c r="AL323" s="295"/>
      <c r="AM323" s="295"/>
      <c r="AN323" s="295"/>
      <c r="AO323" s="295"/>
      <c r="AP323" s="295"/>
      <c r="AQ323" s="295"/>
      <c r="AR323" s="295"/>
      <c r="AS323" s="291"/>
      <c r="AT323" s="291"/>
      <c r="AU323" s="295"/>
      <c r="BP323" s="293"/>
      <c r="BQ323" s="293"/>
      <c r="BR323" s="293"/>
      <c r="BS323" s="293"/>
      <c r="BT323" s="293"/>
      <c r="BU323" s="293"/>
      <c r="BV323" s="293"/>
      <c r="BW323" s="293"/>
      <c r="BX323" s="293"/>
      <c r="BY323" s="293"/>
      <c r="BZ323" s="293"/>
      <c r="CA323" s="293"/>
      <c r="CB323" s="293"/>
      <c r="CC323" s="293"/>
      <c r="CD323" s="293"/>
      <c r="CE323" s="293"/>
      <c r="CF323" s="293"/>
      <c r="CG323" s="293"/>
      <c r="CH323" s="293"/>
      <c r="CI323" s="293"/>
      <c r="CJ323" s="293"/>
      <c r="CK323" s="293"/>
      <c r="CL323" s="293"/>
      <c r="CM323" s="293"/>
      <c r="CN323" s="293"/>
      <c r="CO323" s="295"/>
      <c r="CP323" s="295"/>
      <c r="CQ323" s="295"/>
      <c r="CR323" s="296"/>
      <c r="CS323" s="297"/>
      <c r="CT323" s="297"/>
      <c r="CU323" s="297"/>
      <c r="CV323" s="297"/>
      <c r="CW323" s="297"/>
      <c r="CX323" s="297"/>
      <c r="CY323" s="297"/>
      <c r="CZ323" s="297"/>
      <c r="DA323" s="297"/>
      <c r="DB323" s="295"/>
      <c r="DC323" s="295"/>
      <c r="DD323" s="295"/>
      <c r="DE323" s="295"/>
    </row>
    <row r="324" spans="1:109">
      <c r="A324" s="295"/>
      <c r="B324" s="295"/>
      <c r="C324" s="295"/>
      <c r="D324" s="295"/>
      <c r="E324" s="295"/>
      <c r="F324" s="295"/>
      <c r="G324" s="295"/>
      <c r="H324" s="295"/>
      <c r="I324" s="295"/>
      <c r="J324" s="295"/>
      <c r="K324" s="295"/>
      <c r="L324" s="295"/>
      <c r="M324" s="295"/>
      <c r="N324" s="295"/>
      <c r="O324" s="295"/>
      <c r="P324" s="295"/>
      <c r="Q324" s="295"/>
      <c r="R324" s="295"/>
      <c r="S324" s="295"/>
      <c r="T324" s="295"/>
      <c r="U324" s="295"/>
      <c r="V324" s="295"/>
      <c r="W324" s="295"/>
      <c r="X324" s="295"/>
      <c r="Y324" s="295"/>
      <c r="Z324" s="295"/>
      <c r="AA324" s="295"/>
      <c r="AB324" s="295"/>
      <c r="AC324" s="295"/>
      <c r="AD324" s="295"/>
      <c r="AE324" s="295"/>
      <c r="AF324" s="295"/>
      <c r="AG324" s="295"/>
      <c r="AH324" s="295"/>
      <c r="AI324" s="295"/>
      <c r="AJ324" s="295"/>
      <c r="AK324" s="295"/>
      <c r="AL324" s="295"/>
      <c r="AM324" s="295"/>
      <c r="AN324" s="295"/>
      <c r="AO324" s="295"/>
      <c r="AP324" s="295"/>
      <c r="AQ324" s="295"/>
      <c r="AR324" s="295"/>
      <c r="AS324" s="291"/>
      <c r="AT324" s="291"/>
      <c r="AU324" s="295"/>
      <c r="BP324" s="293"/>
      <c r="BQ324" s="293"/>
      <c r="BR324" s="293"/>
      <c r="BS324" s="293"/>
      <c r="BT324" s="293"/>
      <c r="BU324" s="293"/>
      <c r="BV324" s="293"/>
      <c r="BW324" s="293"/>
      <c r="BX324" s="293"/>
      <c r="BY324" s="293"/>
      <c r="BZ324" s="293"/>
      <c r="CA324" s="293"/>
      <c r="CB324" s="293"/>
      <c r="CC324" s="293"/>
      <c r="CD324" s="293"/>
      <c r="CE324" s="293"/>
      <c r="CF324" s="293"/>
      <c r="CG324" s="293"/>
      <c r="CH324" s="293"/>
      <c r="CI324" s="293"/>
      <c r="CJ324" s="293"/>
      <c r="CK324" s="293"/>
      <c r="CL324" s="293"/>
      <c r="CM324" s="293"/>
      <c r="CN324" s="293"/>
      <c r="CO324" s="295"/>
      <c r="CP324" s="295"/>
      <c r="CQ324" s="295"/>
      <c r="CR324" s="296"/>
      <c r="CS324" s="297"/>
      <c r="CT324" s="297"/>
      <c r="CU324" s="297"/>
      <c r="CV324" s="297"/>
      <c r="CW324" s="297"/>
      <c r="CX324" s="297"/>
      <c r="CY324" s="297"/>
      <c r="CZ324" s="297"/>
      <c r="DA324" s="297"/>
      <c r="DB324" s="295"/>
      <c r="DC324" s="295"/>
      <c r="DD324" s="295"/>
      <c r="DE324" s="295"/>
    </row>
    <row r="325" spans="1:109">
      <c r="A325" s="295"/>
      <c r="B325" s="295"/>
      <c r="C325" s="295"/>
      <c r="D325" s="295"/>
      <c r="E325" s="295"/>
      <c r="F325" s="295"/>
      <c r="G325" s="295"/>
      <c r="H325" s="295"/>
      <c r="I325" s="295"/>
      <c r="J325" s="295"/>
      <c r="K325" s="295"/>
      <c r="L325" s="295"/>
      <c r="M325" s="295"/>
      <c r="N325" s="295"/>
      <c r="O325" s="295"/>
      <c r="P325" s="295"/>
      <c r="Q325" s="295"/>
      <c r="R325" s="295"/>
      <c r="S325" s="295"/>
      <c r="T325" s="295"/>
      <c r="U325" s="295"/>
      <c r="V325" s="295"/>
      <c r="W325" s="295"/>
      <c r="X325" s="295"/>
      <c r="Y325" s="295"/>
      <c r="Z325" s="295"/>
      <c r="AA325" s="295"/>
      <c r="AB325" s="295"/>
      <c r="AC325" s="295"/>
      <c r="AD325" s="295"/>
      <c r="AE325" s="295"/>
      <c r="AF325" s="295"/>
      <c r="AG325" s="295"/>
      <c r="AH325" s="295"/>
      <c r="AI325" s="295"/>
      <c r="AJ325" s="295"/>
      <c r="AK325" s="295"/>
      <c r="AL325" s="295"/>
      <c r="AM325" s="295"/>
      <c r="AN325" s="295"/>
      <c r="AO325" s="295"/>
      <c r="AP325" s="295"/>
      <c r="AQ325" s="295"/>
      <c r="AR325" s="295"/>
      <c r="AS325" s="291"/>
      <c r="AT325" s="291"/>
      <c r="AU325" s="295"/>
      <c r="BP325" s="293"/>
      <c r="BQ325" s="293"/>
      <c r="BR325" s="293"/>
      <c r="BS325" s="293"/>
      <c r="BT325" s="293"/>
      <c r="BU325" s="293"/>
      <c r="BV325" s="293"/>
      <c r="BW325" s="293"/>
      <c r="BX325" s="293"/>
      <c r="BY325" s="293"/>
      <c r="BZ325" s="293"/>
      <c r="CA325" s="293"/>
      <c r="CB325" s="293"/>
      <c r="CC325" s="293"/>
      <c r="CD325" s="293"/>
      <c r="CE325" s="293"/>
      <c r="CF325" s="293"/>
      <c r="CG325" s="293"/>
      <c r="CH325" s="293"/>
      <c r="CI325" s="293"/>
      <c r="CJ325" s="293"/>
      <c r="CK325" s="293"/>
      <c r="CL325" s="293"/>
      <c r="CM325" s="293"/>
      <c r="CN325" s="293"/>
      <c r="CO325" s="295"/>
      <c r="CP325" s="295"/>
      <c r="CQ325" s="295"/>
      <c r="CR325" s="296"/>
      <c r="CS325" s="297"/>
      <c r="CT325" s="297"/>
      <c r="CU325" s="297"/>
      <c r="CV325" s="297"/>
      <c r="CW325" s="297"/>
      <c r="CX325" s="297"/>
      <c r="CY325" s="297"/>
      <c r="CZ325" s="297"/>
      <c r="DA325" s="297"/>
      <c r="DB325" s="295"/>
      <c r="DC325" s="295"/>
      <c r="DD325" s="295"/>
      <c r="DE325" s="295"/>
    </row>
    <row r="326" spans="1:109">
      <c r="A326" s="295"/>
      <c r="B326" s="295"/>
      <c r="C326" s="295"/>
      <c r="D326" s="295"/>
      <c r="E326" s="295"/>
      <c r="F326" s="295"/>
      <c r="G326" s="295"/>
      <c r="H326" s="295"/>
      <c r="I326" s="295"/>
      <c r="J326" s="295"/>
      <c r="K326" s="295"/>
      <c r="L326" s="295"/>
      <c r="M326" s="295"/>
      <c r="N326" s="295"/>
      <c r="O326" s="295"/>
      <c r="P326" s="295"/>
      <c r="Q326" s="295"/>
      <c r="R326" s="295"/>
      <c r="S326" s="295"/>
      <c r="T326" s="295"/>
      <c r="U326" s="295"/>
      <c r="V326" s="295"/>
      <c r="W326" s="295"/>
      <c r="X326" s="295"/>
      <c r="Y326" s="295"/>
      <c r="Z326" s="295"/>
      <c r="AA326" s="295"/>
      <c r="AB326" s="295"/>
      <c r="AC326" s="295"/>
      <c r="AD326" s="295"/>
      <c r="AE326" s="295"/>
      <c r="AF326" s="295"/>
      <c r="AG326" s="295"/>
      <c r="AH326" s="295"/>
      <c r="AI326" s="295"/>
      <c r="AJ326" s="295"/>
      <c r="AK326" s="295"/>
      <c r="AL326" s="295"/>
      <c r="AM326" s="295"/>
      <c r="AN326" s="295"/>
      <c r="AO326" s="295"/>
      <c r="AP326" s="295"/>
      <c r="AQ326" s="295"/>
      <c r="AR326" s="295"/>
      <c r="AS326" s="291"/>
      <c r="AT326" s="291"/>
      <c r="AU326" s="295"/>
      <c r="BP326" s="293"/>
      <c r="BQ326" s="293"/>
      <c r="BR326" s="293"/>
      <c r="BS326" s="293"/>
      <c r="BT326" s="293"/>
      <c r="BU326" s="293"/>
      <c r="BV326" s="293"/>
      <c r="BW326" s="293"/>
      <c r="BX326" s="293"/>
      <c r="BY326" s="293"/>
      <c r="BZ326" s="293"/>
      <c r="CA326" s="293"/>
      <c r="CB326" s="293"/>
      <c r="CC326" s="293"/>
      <c r="CD326" s="293"/>
      <c r="CE326" s="293"/>
      <c r="CF326" s="293"/>
      <c r="CG326" s="293"/>
      <c r="CH326" s="293"/>
      <c r="CI326" s="293"/>
      <c r="CJ326" s="293"/>
      <c r="CK326" s="293"/>
      <c r="CL326" s="293"/>
      <c r="CM326" s="293"/>
      <c r="CN326" s="293"/>
      <c r="CO326" s="295"/>
      <c r="CP326" s="295"/>
      <c r="CQ326" s="295"/>
      <c r="CR326" s="296"/>
      <c r="CS326" s="297"/>
      <c r="CT326" s="297"/>
      <c r="CU326" s="297"/>
      <c r="CV326" s="297"/>
      <c r="CW326" s="297"/>
      <c r="CX326" s="297"/>
      <c r="CY326" s="297"/>
      <c r="CZ326" s="297"/>
      <c r="DA326" s="297"/>
      <c r="DB326" s="295"/>
      <c r="DC326" s="295"/>
      <c r="DD326" s="295"/>
      <c r="DE326" s="295"/>
    </row>
    <row r="327" spans="1:109">
      <c r="A327" s="295"/>
      <c r="B327" s="295"/>
      <c r="C327" s="295"/>
      <c r="D327" s="295"/>
      <c r="E327" s="295"/>
      <c r="F327" s="295"/>
      <c r="G327" s="295"/>
      <c r="H327" s="295"/>
      <c r="I327" s="295"/>
      <c r="J327" s="295"/>
      <c r="K327" s="295"/>
      <c r="L327" s="295"/>
      <c r="M327" s="295"/>
      <c r="N327" s="295"/>
      <c r="O327" s="295"/>
      <c r="P327" s="295"/>
      <c r="Q327" s="295"/>
      <c r="R327" s="295"/>
      <c r="S327" s="295"/>
      <c r="T327" s="295"/>
      <c r="U327" s="295"/>
      <c r="V327" s="295"/>
      <c r="W327" s="295"/>
      <c r="X327" s="295"/>
      <c r="Y327" s="295"/>
      <c r="Z327" s="295"/>
      <c r="AA327" s="295"/>
      <c r="AB327" s="295"/>
      <c r="AC327" s="295"/>
      <c r="AD327" s="295"/>
      <c r="AE327" s="295"/>
      <c r="AF327" s="295"/>
      <c r="AG327" s="295"/>
      <c r="AH327" s="295"/>
      <c r="AI327" s="295"/>
      <c r="AJ327" s="295"/>
      <c r="AK327" s="295"/>
      <c r="AL327" s="295"/>
      <c r="AM327" s="295"/>
      <c r="AN327" s="295"/>
      <c r="AO327" s="295"/>
      <c r="AP327" s="295"/>
      <c r="AQ327" s="295"/>
      <c r="AR327" s="295"/>
      <c r="AS327" s="291"/>
      <c r="AT327" s="291"/>
      <c r="AU327" s="295"/>
      <c r="BP327" s="293"/>
      <c r="BQ327" s="293"/>
      <c r="BR327" s="293"/>
      <c r="BS327" s="293"/>
      <c r="BT327" s="293"/>
      <c r="BU327" s="293"/>
      <c r="BV327" s="293"/>
      <c r="BW327" s="293"/>
      <c r="BX327" s="293"/>
      <c r="BY327" s="293"/>
      <c r="BZ327" s="293"/>
      <c r="CA327" s="293"/>
      <c r="CB327" s="293"/>
      <c r="CC327" s="293"/>
      <c r="CD327" s="293"/>
      <c r="CE327" s="293"/>
      <c r="CF327" s="293"/>
      <c r="CG327" s="293"/>
      <c r="CH327" s="293"/>
      <c r="CI327" s="293"/>
      <c r="CJ327" s="293"/>
      <c r="CK327" s="293"/>
      <c r="CL327" s="293"/>
      <c r="CM327" s="293"/>
      <c r="CN327" s="293"/>
      <c r="CO327" s="295"/>
      <c r="CP327" s="295"/>
      <c r="CQ327" s="295"/>
      <c r="CR327" s="296"/>
      <c r="CS327" s="297"/>
      <c r="CT327" s="297"/>
      <c r="CU327" s="297"/>
      <c r="CV327" s="297"/>
      <c r="CW327" s="297"/>
      <c r="CX327" s="297"/>
      <c r="CY327" s="297"/>
      <c r="CZ327" s="297"/>
      <c r="DA327" s="297"/>
      <c r="DB327" s="295"/>
      <c r="DC327" s="295"/>
      <c r="DD327" s="295"/>
      <c r="DE327" s="295"/>
    </row>
    <row r="328" spans="1:109">
      <c r="A328" s="295"/>
      <c r="B328" s="295"/>
      <c r="C328" s="295"/>
      <c r="D328" s="295"/>
      <c r="E328" s="295"/>
      <c r="F328" s="295"/>
      <c r="G328" s="295"/>
      <c r="H328" s="295"/>
      <c r="I328" s="295"/>
      <c r="J328" s="295"/>
      <c r="K328" s="295"/>
      <c r="L328" s="295"/>
      <c r="M328" s="295"/>
      <c r="N328" s="295"/>
      <c r="O328" s="295"/>
      <c r="P328" s="295"/>
      <c r="Q328" s="295"/>
      <c r="R328" s="295"/>
      <c r="S328" s="295"/>
      <c r="T328" s="295"/>
      <c r="U328" s="295"/>
      <c r="V328" s="295"/>
      <c r="W328" s="295"/>
      <c r="X328" s="295"/>
      <c r="Y328" s="295"/>
      <c r="Z328" s="295"/>
      <c r="AA328" s="295"/>
      <c r="AB328" s="295"/>
      <c r="AC328" s="295"/>
      <c r="AD328" s="295"/>
      <c r="AE328" s="295"/>
      <c r="AF328" s="295"/>
      <c r="AG328" s="295"/>
      <c r="AH328" s="295"/>
      <c r="AI328" s="295"/>
      <c r="AJ328" s="295"/>
      <c r="AK328" s="295"/>
      <c r="AL328" s="295"/>
      <c r="AM328" s="295"/>
      <c r="AN328" s="295"/>
      <c r="AO328" s="295"/>
      <c r="AP328" s="295"/>
      <c r="AQ328" s="295"/>
      <c r="AR328" s="295"/>
      <c r="AS328" s="291"/>
      <c r="AT328" s="291"/>
      <c r="AU328" s="295"/>
      <c r="BP328" s="293"/>
      <c r="BQ328" s="293"/>
      <c r="BR328" s="293"/>
      <c r="BS328" s="293"/>
      <c r="BT328" s="293"/>
      <c r="BU328" s="293"/>
      <c r="BV328" s="293"/>
      <c r="BW328" s="293"/>
      <c r="BX328" s="293"/>
      <c r="BY328" s="293"/>
      <c r="BZ328" s="293"/>
      <c r="CA328" s="293"/>
      <c r="CB328" s="293"/>
      <c r="CC328" s="293"/>
      <c r="CD328" s="293"/>
      <c r="CE328" s="293"/>
      <c r="CF328" s="293"/>
      <c r="CG328" s="293"/>
      <c r="CH328" s="293"/>
      <c r="CI328" s="293"/>
      <c r="CJ328" s="293"/>
      <c r="CK328" s="293"/>
      <c r="CL328" s="293"/>
      <c r="CM328" s="293"/>
      <c r="CN328" s="293"/>
      <c r="CO328" s="295"/>
      <c r="CP328" s="295"/>
      <c r="CQ328" s="295"/>
      <c r="CR328" s="296"/>
      <c r="CS328" s="297"/>
      <c r="CT328" s="297"/>
      <c r="CU328" s="297"/>
      <c r="CV328" s="297"/>
      <c r="CW328" s="297"/>
      <c r="CX328" s="297"/>
      <c r="CY328" s="297"/>
      <c r="CZ328" s="297"/>
      <c r="DA328" s="297"/>
      <c r="DB328" s="295"/>
      <c r="DC328" s="295"/>
      <c r="DD328" s="295"/>
      <c r="DE328" s="295"/>
    </row>
    <row r="329" spans="1:109">
      <c r="A329" s="295"/>
      <c r="B329" s="295"/>
      <c r="C329" s="295"/>
      <c r="D329" s="295"/>
      <c r="E329" s="295"/>
      <c r="F329" s="295"/>
      <c r="G329" s="295"/>
      <c r="H329" s="295"/>
      <c r="I329" s="295"/>
      <c r="J329" s="295"/>
      <c r="K329" s="295"/>
      <c r="L329" s="295"/>
      <c r="M329" s="295"/>
      <c r="N329" s="295"/>
      <c r="O329" s="295"/>
      <c r="P329" s="295"/>
      <c r="Q329" s="295"/>
      <c r="R329" s="295"/>
      <c r="S329" s="295"/>
      <c r="T329" s="295"/>
      <c r="U329" s="295"/>
      <c r="V329" s="295"/>
      <c r="W329" s="295"/>
      <c r="X329" s="295"/>
      <c r="Y329" s="295"/>
      <c r="Z329" s="295"/>
      <c r="AA329" s="295"/>
      <c r="AB329" s="295"/>
      <c r="AC329" s="295"/>
      <c r="AD329" s="295"/>
      <c r="AE329" s="295"/>
      <c r="AF329" s="295"/>
      <c r="AG329" s="295"/>
      <c r="AH329" s="295"/>
      <c r="AI329" s="295"/>
      <c r="AJ329" s="295"/>
      <c r="AK329" s="295"/>
      <c r="AL329" s="295"/>
      <c r="AM329" s="295"/>
      <c r="AN329" s="295"/>
      <c r="AO329" s="295"/>
      <c r="AP329" s="295"/>
      <c r="AQ329" s="295"/>
      <c r="AR329" s="295"/>
      <c r="AS329" s="291"/>
      <c r="AT329" s="291"/>
      <c r="AU329" s="295"/>
      <c r="BP329" s="293"/>
      <c r="BQ329" s="293"/>
      <c r="BR329" s="293"/>
      <c r="BS329" s="293"/>
      <c r="BT329" s="293"/>
      <c r="BU329" s="293"/>
      <c r="BV329" s="293"/>
      <c r="BW329" s="293"/>
      <c r="BX329" s="293"/>
      <c r="BY329" s="293"/>
      <c r="BZ329" s="293"/>
      <c r="CA329" s="293"/>
      <c r="CB329" s="293"/>
      <c r="CC329" s="293"/>
      <c r="CD329" s="293"/>
      <c r="CE329" s="293"/>
      <c r="CF329" s="293"/>
      <c r="CG329" s="293"/>
      <c r="CH329" s="293"/>
      <c r="CI329" s="293"/>
      <c r="CJ329" s="293"/>
      <c r="CK329" s="293"/>
      <c r="CL329" s="293"/>
      <c r="CM329" s="293"/>
      <c r="CN329" s="293"/>
      <c r="CO329" s="295"/>
      <c r="CP329" s="295"/>
      <c r="CQ329" s="295"/>
      <c r="CR329" s="296"/>
      <c r="CS329" s="297"/>
      <c r="CT329" s="297"/>
      <c r="CU329" s="297"/>
      <c r="CV329" s="297"/>
      <c r="CW329" s="297"/>
      <c r="CX329" s="297"/>
      <c r="CY329" s="297"/>
      <c r="CZ329" s="297"/>
      <c r="DA329" s="297"/>
      <c r="DB329" s="295"/>
      <c r="DC329" s="295"/>
      <c r="DD329" s="295"/>
      <c r="DE329" s="295"/>
    </row>
    <row r="330" spans="1:109">
      <c r="A330" s="295"/>
      <c r="B330" s="295"/>
      <c r="C330" s="295"/>
      <c r="D330" s="295"/>
      <c r="E330" s="295"/>
      <c r="F330" s="295"/>
      <c r="G330" s="295"/>
      <c r="H330" s="295"/>
      <c r="I330" s="295"/>
      <c r="J330" s="295"/>
      <c r="K330" s="295"/>
      <c r="L330" s="295"/>
      <c r="M330" s="295"/>
      <c r="N330" s="295"/>
      <c r="O330" s="295"/>
      <c r="P330" s="295"/>
      <c r="Q330" s="295"/>
      <c r="R330" s="295"/>
      <c r="S330" s="295"/>
      <c r="T330" s="295"/>
      <c r="U330" s="295"/>
      <c r="V330" s="295"/>
      <c r="W330" s="295"/>
      <c r="X330" s="295"/>
      <c r="Y330" s="295"/>
      <c r="Z330" s="295"/>
      <c r="AA330" s="295"/>
      <c r="AB330" s="295"/>
      <c r="AC330" s="295"/>
      <c r="AD330" s="295"/>
      <c r="AE330" s="295"/>
      <c r="AF330" s="295"/>
      <c r="AG330" s="295"/>
      <c r="AH330" s="295"/>
      <c r="AI330" s="295"/>
      <c r="AJ330" s="295"/>
      <c r="AK330" s="295"/>
      <c r="AL330" s="295"/>
      <c r="AM330" s="295"/>
      <c r="AN330" s="295"/>
      <c r="AO330" s="295"/>
      <c r="AP330" s="295"/>
      <c r="AQ330" s="295"/>
      <c r="AR330" s="295"/>
      <c r="AS330" s="291"/>
      <c r="AT330" s="291"/>
      <c r="AU330" s="295"/>
      <c r="BP330" s="293"/>
      <c r="BQ330" s="293"/>
      <c r="BR330" s="293"/>
      <c r="BS330" s="293"/>
      <c r="BT330" s="293"/>
      <c r="BU330" s="293"/>
      <c r="BV330" s="293"/>
      <c r="BW330" s="293"/>
      <c r="BX330" s="293"/>
      <c r="BY330" s="293"/>
      <c r="BZ330" s="293"/>
      <c r="CA330" s="293"/>
      <c r="CB330" s="293"/>
      <c r="CC330" s="293"/>
      <c r="CD330" s="293"/>
      <c r="CE330" s="293"/>
      <c r="CF330" s="293"/>
      <c r="CG330" s="293"/>
      <c r="CH330" s="293"/>
      <c r="CI330" s="293"/>
      <c r="CJ330" s="293"/>
      <c r="CK330" s="293"/>
      <c r="CL330" s="293"/>
      <c r="CM330" s="293"/>
      <c r="CN330" s="293"/>
      <c r="CO330" s="295"/>
      <c r="CP330" s="295"/>
      <c r="CQ330" s="295"/>
      <c r="CR330" s="296"/>
      <c r="CS330" s="297"/>
      <c r="CT330" s="297"/>
      <c r="CU330" s="297"/>
      <c r="CV330" s="297"/>
      <c r="CW330" s="297"/>
      <c r="CX330" s="297"/>
      <c r="CY330" s="297"/>
      <c r="CZ330" s="297"/>
      <c r="DA330" s="297"/>
      <c r="DB330" s="295"/>
      <c r="DC330" s="295"/>
      <c r="DD330" s="295"/>
      <c r="DE330" s="295"/>
    </row>
    <row r="331" spans="1:109">
      <c r="A331" s="295"/>
      <c r="B331" s="295"/>
      <c r="C331" s="295"/>
      <c r="D331" s="295"/>
      <c r="E331" s="295"/>
      <c r="F331" s="295"/>
      <c r="G331" s="295"/>
      <c r="H331" s="295"/>
      <c r="I331" s="295"/>
      <c r="J331" s="295"/>
      <c r="K331" s="295"/>
      <c r="L331" s="295"/>
      <c r="M331" s="295"/>
      <c r="N331" s="295"/>
      <c r="O331" s="295"/>
      <c r="P331" s="295"/>
      <c r="Q331" s="295"/>
      <c r="R331" s="295"/>
      <c r="S331" s="295"/>
      <c r="T331" s="295"/>
      <c r="U331" s="295"/>
      <c r="V331" s="295"/>
      <c r="W331" s="295"/>
      <c r="X331" s="295"/>
      <c r="Y331" s="295"/>
      <c r="Z331" s="295"/>
      <c r="AA331" s="295"/>
      <c r="AB331" s="295"/>
      <c r="AC331" s="295"/>
      <c r="AD331" s="295"/>
      <c r="AE331" s="295"/>
      <c r="AF331" s="295"/>
      <c r="AG331" s="295"/>
      <c r="AH331" s="295"/>
      <c r="AI331" s="295"/>
      <c r="AJ331" s="295"/>
      <c r="AK331" s="295"/>
      <c r="AL331" s="295"/>
      <c r="AM331" s="295"/>
      <c r="AN331" s="295"/>
      <c r="AO331" s="295"/>
      <c r="AP331" s="295"/>
      <c r="AQ331" s="295"/>
      <c r="AR331" s="295"/>
      <c r="AS331" s="291"/>
      <c r="AT331" s="291"/>
      <c r="AU331" s="295"/>
      <c r="BP331" s="293"/>
      <c r="BQ331" s="293"/>
      <c r="BR331" s="293"/>
      <c r="BS331" s="293"/>
      <c r="BT331" s="293"/>
      <c r="BU331" s="293"/>
      <c r="BV331" s="293"/>
      <c r="BW331" s="293"/>
      <c r="BX331" s="293"/>
      <c r="BY331" s="293"/>
      <c r="BZ331" s="293"/>
      <c r="CA331" s="293"/>
      <c r="CB331" s="293"/>
      <c r="CC331" s="293"/>
      <c r="CD331" s="293"/>
      <c r="CE331" s="293"/>
      <c r="CF331" s="293"/>
      <c r="CG331" s="293"/>
      <c r="CH331" s="293"/>
      <c r="CI331" s="293"/>
      <c r="CJ331" s="293"/>
      <c r="CK331" s="293"/>
      <c r="CL331" s="293"/>
      <c r="CM331" s="293"/>
      <c r="CN331" s="293"/>
      <c r="CO331" s="295"/>
      <c r="CP331" s="295"/>
      <c r="CQ331" s="295"/>
      <c r="CR331" s="296"/>
      <c r="CS331" s="297"/>
      <c r="CT331" s="297"/>
      <c r="CU331" s="297"/>
      <c r="CV331" s="297"/>
      <c r="CW331" s="297"/>
      <c r="CX331" s="297"/>
      <c r="CY331" s="297"/>
      <c r="CZ331" s="297"/>
      <c r="DA331" s="297"/>
      <c r="DB331" s="295"/>
      <c r="DC331" s="295"/>
      <c r="DD331" s="295"/>
      <c r="DE331" s="295"/>
    </row>
    <row r="332" spans="1:109">
      <c r="A332" s="295"/>
      <c r="B332" s="295"/>
      <c r="C332" s="295"/>
      <c r="D332" s="295"/>
      <c r="E332" s="295"/>
      <c r="F332" s="295"/>
      <c r="G332" s="295"/>
      <c r="H332" s="295"/>
      <c r="I332" s="295"/>
      <c r="J332" s="295"/>
      <c r="K332" s="295"/>
      <c r="L332" s="295"/>
      <c r="M332" s="295"/>
      <c r="N332" s="295"/>
      <c r="O332" s="295"/>
      <c r="P332" s="295"/>
      <c r="Q332" s="295"/>
      <c r="R332" s="295"/>
      <c r="S332" s="295"/>
      <c r="T332" s="295"/>
      <c r="U332" s="295"/>
      <c r="V332" s="295"/>
      <c r="W332" s="295"/>
      <c r="X332" s="295"/>
      <c r="Y332" s="295"/>
      <c r="Z332" s="295"/>
      <c r="AA332" s="295"/>
      <c r="AB332" s="295"/>
      <c r="AC332" s="295"/>
      <c r="AD332" s="295"/>
      <c r="AE332" s="295"/>
      <c r="AF332" s="295"/>
      <c r="AG332" s="295"/>
      <c r="AH332" s="295"/>
      <c r="AI332" s="295"/>
      <c r="AJ332" s="295"/>
      <c r="AK332" s="295"/>
      <c r="AL332" s="295"/>
      <c r="AM332" s="295"/>
      <c r="AN332" s="295"/>
      <c r="AO332" s="295"/>
      <c r="AP332" s="295"/>
      <c r="AQ332" s="295"/>
      <c r="AR332" s="295"/>
      <c r="AS332" s="291"/>
      <c r="AT332" s="291"/>
      <c r="AU332" s="295"/>
      <c r="BP332" s="293"/>
      <c r="BQ332" s="293"/>
      <c r="BR332" s="293"/>
      <c r="BS332" s="293"/>
      <c r="BT332" s="293"/>
      <c r="BU332" s="293"/>
      <c r="BV332" s="293"/>
      <c r="BW332" s="293"/>
      <c r="BX332" s="293"/>
      <c r="BY332" s="293"/>
      <c r="BZ332" s="293"/>
      <c r="CA332" s="293"/>
      <c r="CB332" s="293"/>
      <c r="CC332" s="293"/>
      <c r="CD332" s="293"/>
      <c r="CE332" s="293"/>
      <c r="CF332" s="293"/>
      <c r="CG332" s="293"/>
      <c r="CH332" s="293"/>
      <c r="CI332" s="293"/>
      <c r="CJ332" s="293"/>
      <c r="CK332" s="293"/>
      <c r="CL332" s="293"/>
      <c r="CM332" s="293"/>
      <c r="CN332" s="293"/>
      <c r="CO332" s="295"/>
      <c r="CP332" s="295"/>
      <c r="CQ332" s="295"/>
      <c r="CR332" s="296"/>
      <c r="CS332" s="297"/>
      <c r="CT332" s="297"/>
      <c r="CU332" s="297"/>
      <c r="CV332" s="297"/>
      <c r="CW332" s="297"/>
      <c r="CX332" s="297"/>
      <c r="CY332" s="297"/>
      <c r="CZ332" s="297"/>
      <c r="DA332" s="297"/>
      <c r="DB332" s="295"/>
      <c r="DC332" s="295"/>
      <c r="DD332" s="295"/>
      <c r="DE332" s="295"/>
    </row>
    <row r="333" spans="1:109">
      <c r="A333" s="295"/>
      <c r="B333" s="295"/>
      <c r="C333" s="295"/>
      <c r="D333" s="295"/>
      <c r="E333" s="295"/>
      <c r="F333" s="295"/>
      <c r="G333" s="295"/>
      <c r="H333" s="295"/>
      <c r="I333" s="295"/>
      <c r="J333" s="295"/>
      <c r="K333" s="295"/>
      <c r="L333" s="295"/>
      <c r="M333" s="295"/>
      <c r="N333" s="295"/>
      <c r="O333" s="295"/>
      <c r="P333" s="295"/>
      <c r="Q333" s="295"/>
      <c r="R333" s="295"/>
      <c r="S333" s="295"/>
      <c r="T333" s="295"/>
      <c r="U333" s="295"/>
      <c r="V333" s="295"/>
      <c r="W333" s="295"/>
      <c r="X333" s="295"/>
      <c r="Y333" s="295"/>
      <c r="Z333" s="295"/>
      <c r="AA333" s="295"/>
      <c r="AB333" s="295"/>
      <c r="AC333" s="295"/>
      <c r="AD333" s="295"/>
      <c r="AE333" s="295"/>
      <c r="AF333" s="295"/>
      <c r="AG333" s="295"/>
      <c r="AH333" s="295"/>
      <c r="AI333" s="295"/>
      <c r="AJ333" s="295"/>
      <c r="AK333" s="295"/>
      <c r="AL333" s="295"/>
      <c r="AM333" s="295"/>
      <c r="AN333" s="295"/>
      <c r="AO333" s="295"/>
      <c r="AP333" s="295"/>
      <c r="AQ333" s="295"/>
      <c r="AR333" s="295"/>
      <c r="AS333" s="291"/>
      <c r="AT333" s="291"/>
      <c r="AU333" s="295"/>
      <c r="BP333" s="293"/>
      <c r="BQ333" s="293"/>
      <c r="BR333" s="293"/>
      <c r="BS333" s="293"/>
      <c r="BT333" s="293"/>
      <c r="BU333" s="293"/>
      <c r="BV333" s="293"/>
      <c r="BW333" s="293"/>
      <c r="BX333" s="293"/>
      <c r="BY333" s="293"/>
      <c r="BZ333" s="293"/>
      <c r="CA333" s="293"/>
      <c r="CB333" s="293"/>
      <c r="CC333" s="293"/>
      <c r="CD333" s="293"/>
      <c r="CE333" s="293"/>
      <c r="CF333" s="293"/>
      <c r="CG333" s="293"/>
      <c r="CH333" s="293"/>
      <c r="CI333" s="293"/>
      <c r="CJ333" s="293"/>
      <c r="CK333" s="293"/>
      <c r="CL333" s="293"/>
      <c r="CM333" s="293"/>
      <c r="CN333" s="293"/>
      <c r="CO333" s="295"/>
      <c r="CP333" s="295"/>
      <c r="CQ333" s="295"/>
      <c r="CR333" s="296"/>
      <c r="CS333" s="297"/>
      <c r="CT333" s="297"/>
      <c r="CU333" s="297"/>
      <c r="CV333" s="297"/>
      <c r="CW333" s="297"/>
      <c r="CX333" s="297"/>
      <c r="CY333" s="297"/>
      <c r="CZ333" s="297"/>
      <c r="DA333" s="297"/>
      <c r="DB333" s="295"/>
      <c r="DC333" s="295"/>
      <c r="DD333" s="295"/>
      <c r="DE333" s="295"/>
    </row>
    <row r="334" spans="1:109">
      <c r="A334" s="295"/>
      <c r="B334" s="295"/>
      <c r="C334" s="295"/>
      <c r="D334" s="295"/>
      <c r="E334" s="295"/>
      <c r="F334" s="295"/>
      <c r="G334" s="295"/>
      <c r="H334" s="295"/>
      <c r="I334" s="295"/>
      <c r="J334" s="295"/>
      <c r="K334" s="295"/>
      <c r="L334" s="295"/>
      <c r="M334" s="295"/>
      <c r="N334" s="295"/>
      <c r="O334" s="295"/>
      <c r="P334" s="295"/>
      <c r="Q334" s="295"/>
      <c r="R334" s="295"/>
      <c r="S334" s="295"/>
      <c r="T334" s="295"/>
      <c r="U334" s="295"/>
      <c r="V334" s="295"/>
      <c r="W334" s="295"/>
      <c r="X334" s="295"/>
      <c r="Y334" s="295"/>
      <c r="Z334" s="295"/>
      <c r="AA334" s="295"/>
      <c r="AB334" s="295"/>
      <c r="AC334" s="295"/>
      <c r="AD334" s="295"/>
      <c r="AE334" s="295"/>
      <c r="AF334" s="295"/>
      <c r="AG334" s="295"/>
      <c r="AH334" s="295"/>
      <c r="AI334" s="295"/>
      <c r="AJ334" s="295"/>
      <c r="AK334" s="295"/>
      <c r="AL334" s="295"/>
      <c r="AM334" s="295"/>
      <c r="AN334" s="295"/>
      <c r="AO334" s="295"/>
      <c r="AP334" s="295"/>
      <c r="AQ334" s="295"/>
      <c r="AR334" s="295"/>
      <c r="AS334" s="291"/>
      <c r="AT334" s="291"/>
      <c r="AU334" s="295"/>
      <c r="BP334" s="293"/>
      <c r="BQ334" s="293"/>
      <c r="BR334" s="293"/>
      <c r="BS334" s="293"/>
      <c r="BT334" s="293"/>
      <c r="BU334" s="293"/>
      <c r="BV334" s="293"/>
      <c r="BW334" s="293"/>
      <c r="BX334" s="293"/>
      <c r="BY334" s="293"/>
      <c r="BZ334" s="293"/>
      <c r="CA334" s="293"/>
      <c r="CB334" s="293"/>
      <c r="CC334" s="293"/>
      <c r="CD334" s="293"/>
      <c r="CE334" s="293"/>
      <c r="CF334" s="293"/>
      <c r="CG334" s="293"/>
      <c r="CH334" s="293"/>
      <c r="CI334" s="293"/>
      <c r="CJ334" s="293"/>
      <c r="CK334" s="293"/>
      <c r="CL334" s="293"/>
      <c r="CM334" s="293"/>
      <c r="CN334" s="293"/>
      <c r="CO334" s="295"/>
      <c r="CP334" s="295"/>
      <c r="CQ334" s="295"/>
      <c r="CR334" s="296"/>
      <c r="CS334" s="297"/>
      <c r="CT334" s="297"/>
      <c r="CU334" s="297"/>
      <c r="CV334" s="297"/>
      <c r="CW334" s="297"/>
      <c r="CX334" s="297"/>
      <c r="CY334" s="297"/>
      <c r="CZ334" s="297"/>
      <c r="DA334" s="297"/>
      <c r="DB334" s="295"/>
      <c r="DC334" s="295"/>
      <c r="DD334" s="295"/>
      <c r="DE334" s="295"/>
    </row>
    <row r="335" spans="1:109">
      <c r="A335" s="295"/>
      <c r="B335" s="295"/>
      <c r="C335" s="295"/>
      <c r="D335" s="295"/>
      <c r="E335" s="295"/>
      <c r="F335" s="295"/>
      <c r="G335" s="295"/>
      <c r="H335" s="295"/>
      <c r="I335" s="295"/>
      <c r="J335" s="295"/>
      <c r="K335" s="295"/>
      <c r="L335" s="295"/>
      <c r="M335" s="295"/>
      <c r="N335" s="295"/>
      <c r="O335" s="295"/>
      <c r="P335" s="295"/>
      <c r="Q335" s="295"/>
      <c r="R335" s="295"/>
      <c r="S335" s="295"/>
      <c r="T335" s="295"/>
      <c r="U335" s="295"/>
      <c r="V335" s="295"/>
      <c r="W335" s="295"/>
      <c r="X335" s="295"/>
      <c r="Y335" s="295"/>
      <c r="Z335" s="295"/>
      <c r="AA335" s="295"/>
      <c r="AB335" s="295"/>
      <c r="AC335" s="295"/>
      <c r="AD335" s="295"/>
      <c r="AE335" s="295"/>
      <c r="AF335" s="295"/>
      <c r="AG335" s="295"/>
      <c r="AH335" s="295"/>
      <c r="AI335" s="295"/>
      <c r="AJ335" s="295"/>
      <c r="AK335" s="295"/>
      <c r="AL335" s="295"/>
      <c r="AM335" s="295"/>
      <c r="AN335" s="295"/>
      <c r="AO335" s="295"/>
      <c r="AP335" s="295"/>
      <c r="AQ335" s="295"/>
      <c r="AR335" s="295"/>
      <c r="AS335" s="291"/>
      <c r="AT335" s="291"/>
      <c r="AU335" s="295"/>
      <c r="BP335" s="293"/>
      <c r="BQ335" s="293"/>
      <c r="BR335" s="293"/>
      <c r="BS335" s="293"/>
      <c r="BT335" s="293"/>
      <c r="BU335" s="293"/>
      <c r="BV335" s="293"/>
      <c r="BW335" s="293"/>
      <c r="BX335" s="293"/>
      <c r="BY335" s="293"/>
      <c r="BZ335" s="293"/>
      <c r="CA335" s="293"/>
      <c r="CB335" s="293"/>
      <c r="CC335" s="293"/>
      <c r="CD335" s="293"/>
      <c r="CE335" s="293"/>
      <c r="CF335" s="293"/>
      <c r="CG335" s="293"/>
      <c r="CH335" s="293"/>
      <c r="CI335" s="293"/>
      <c r="CJ335" s="293"/>
      <c r="CK335" s="293"/>
      <c r="CL335" s="293"/>
      <c r="CM335" s="293"/>
      <c r="CN335" s="293"/>
      <c r="CO335" s="295"/>
      <c r="CP335" s="295"/>
      <c r="CQ335" s="295"/>
      <c r="CR335" s="296"/>
      <c r="CS335" s="297"/>
      <c r="CT335" s="297"/>
      <c r="CU335" s="297"/>
      <c r="CV335" s="297"/>
      <c r="CW335" s="297"/>
      <c r="CX335" s="297"/>
      <c r="CY335" s="297"/>
      <c r="CZ335" s="297"/>
      <c r="DA335" s="297"/>
      <c r="DB335" s="295"/>
      <c r="DC335" s="295"/>
      <c r="DD335" s="295"/>
      <c r="DE335" s="295"/>
    </row>
    <row r="336" spans="1:109">
      <c r="A336" s="295"/>
      <c r="B336" s="295"/>
      <c r="C336" s="295"/>
      <c r="D336" s="295"/>
      <c r="E336" s="295"/>
      <c r="F336" s="295"/>
      <c r="G336" s="295"/>
      <c r="H336" s="295"/>
      <c r="I336" s="295"/>
      <c r="J336" s="295"/>
      <c r="K336" s="295"/>
      <c r="L336" s="295"/>
      <c r="M336" s="295"/>
      <c r="N336" s="295"/>
      <c r="O336" s="295"/>
      <c r="P336" s="295"/>
      <c r="Q336" s="295"/>
      <c r="R336" s="295"/>
      <c r="S336" s="295"/>
      <c r="T336" s="295"/>
      <c r="U336" s="295"/>
      <c r="V336" s="295"/>
      <c r="W336" s="295"/>
      <c r="X336" s="295"/>
      <c r="Y336" s="295"/>
      <c r="Z336" s="295"/>
      <c r="AA336" s="295"/>
      <c r="AB336" s="295"/>
      <c r="AC336" s="295"/>
      <c r="AD336" s="295"/>
      <c r="AE336" s="295"/>
      <c r="AF336" s="295"/>
      <c r="AG336" s="295"/>
      <c r="AH336" s="295"/>
      <c r="AI336" s="295"/>
      <c r="AJ336" s="295"/>
      <c r="AK336" s="295"/>
      <c r="AL336" s="295"/>
      <c r="AM336" s="295"/>
      <c r="AN336" s="295"/>
      <c r="AO336" s="295"/>
      <c r="AP336" s="295"/>
      <c r="AQ336" s="295"/>
      <c r="AR336" s="295"/>
      <c r="AS336" s="291"/>
      <c r="AT336" s="291"/>
      <c r="AU336" s="295"/>
      <c r="BP336" s="293"/>
      <c r="BQ336" s="293"/>
      <c r="BR336" s="293"/>
      <c r="BS336" s="293"/>
      <c r="BT336" s="293"/>
      <c r="BU336" s="293"/>
      <c r="BV336" s="293"/>
      <c r="BW336" s="293"/>
      <c r="BX336" s="293"/>
      <c r="BY336" s="293"/>
      <c r="BZ336" s="293"/>
      <c r="CA336" s="293"/>
      <c r="CB336" s="293"/>
      <c r="CC336" s="293"/>
      <c r="CD336" s="293"/>
      <c r="CE336" s="293"/>
      <c r="CF336" s="293"/>
      <c r="CG336" s="293"/>
      <c r="CH336" s="293"/>
      <c r="CI336" s="293"/>
      <c r="CJ336" s="293"/>
      <c r="CK336" s="293"/>
      <c r="CL336" s="293"/>
      <c r="CM336" s="293"/>
      <c r="CN336" s="293"/>
      <c r="CO336" s="295"/>
      <c r="CP336" s="295"/>
      <c r="CQ336" s="295"/>
      <c r="CR336" s="296"/>
      <c r="CS336" s="297"/>
      <c r="CT336" s="297"/>
      <c r="CU336" s="297"/>
      <c r="CV336" s="297"/>
      <c r="CW336" s="297"/>
      <c r="CX336" s="297"/>
      <c r="CY336" s="297"/>
      <c r="CZ336" s="297"/>
      <c r="DA336" s="297"/>
      <c r="DB336" s="295"/>
      <c r="DC336" s="295"/>
      <c r="DD336" s="295"/>
      <c r="DE336" s="295"/>
    </row>
    <row r="337" spans="1:109">
      <c r="A337" s="295"/>
      <c r="B337" s="295"/>
      <c r="C337" s="295"/>
      <c r="D337" s="295"/>
      <c r="E337" s="295"/>
      <c r="F337" s="295"/>
      <c r="G337" s="295"/>
      <c r="H337" s="295"/>
      <c r="I337" s="295"/>
      <c r="J337" s="295"/>
      <c r="K337" s="295"/>
      <c r="L337" s="295"/>
      <c r="M337" s="295"/>
      <c r="N337" s="295"/>
      <c r="O337" s="295"/>
      <c r="P337" s="295"/>
      <c r="Q337" s="295"/>
      <c r="R337" s="295"/>
      <c r="S337" s="295"/>
      <c r="T337" s="295"/>
      <c r="U337" s="295"/>
      <c r="V337" s="295"/>
      <c r="W337" s="295"/>
      <c r="X337" s="295"/>
      <c r="Y337" s="295"/>
      <c r="Z337" s="295"/>
      <c r="AA337" s="295"/>
      <c r="AB337" s="295"/>
      <c r="AC337" s="295"/>
      <c r="AD337" s="295"/>
      <c r="AE337" s="295"/>
      <c r="AF337" s="295"/>
      <c r="AG337" s="295"/>
      <c r="AH337" s="295"/>
      <c r="AI337" s="295"/>
      <c r="AJ337" s="295"/>
      <c r="AK337" s="295"/>
      <c r="AL337" s="295"/>
      <c r="AM337" s="295"/>
      <c r="AN337" s="295"/>
      <c r="AO337" s="295"/>
      <c r="AP337" s="295"/>
      <c r="AQ337" s="295"/>
      <c r="AR337" s="295"/>
      <c r="AS337" s="291"/>
      <c r="AT337" s="291"/>
      <c r="AU337" s="295"/>
      <c r="BP337" s="293"/>
      <c r="BQ337" s="293"/>
      <c r="BR337" s="293"/>
      <c r="BS337" s="293"/>
      <c r="BT337" s="293"/>
      <c r="BU337" s="293"/>
      <c r="BV337" s="293"/>
      <c r="BW337" s="293"/>
      <c r="BX337" s="293"/>
      <c r="BY337" s="293"/>
      <c r="BZ337" s="293"/>
      <c r="CA337" s="293"/>
      <c r="CB337" s="293"/>
      <c r="CC337" s="293"/>
      <c r="CD337" s="293"/>
      <c r="CE337" s="293"/>
      <c r="CF337" s="293"/>
      <c r="CG337" s="293"/>
      <c r="CH337" s="293"/>
      <c r="CI337" s="293"/>
      <c r="CJ337" s="293"/>
      <c r="CK337" s="293"/>
      <c r="CL337" s="293"/>
      <c r="CM337" s="293"/>
      <c r="CN337" s="293"/>
      <c r="CO337" s="295"/>
      <c r="CP337" s="295"/>
      <c r="CQ337" s="295"/>
      <c r="CR337" s="296"/>
      <c r="CS337" s="297"/>
      <c r="CT337" s="297"/>
      <c r="CU337" s="297"/>
      <c r="CV337" s="297"/>
      <c r="CW337" s="297"/>
      <c r="CX337" s="297"/>
      <c r="CY337" s="297"/>
      <c r="CZ337" s="297"/>
      <c r="DA337" s="297"/>
      <c r="DB337" s="295"/>
      <c r="DC337" s="295"/>
      <c r="DD337" s="295"/>
      <c r="DE337" s="295"/>
    </row>
    <row r="338" spans="1:109">
      <c r="A338" s="295"/>
      <c r="B338" s="295"/>
      <c r="C338" s="295"/>
      <c r="D338" s="295"/>
      <c r="E338" s="295"/>
      <c r="F338" s="295"/>
      <c r="G338" s="295"/>
      <c r="H338" s="295"/>
      <c r="I338" s="295"/>
      <c r="J338" s="295"/>
      <c r="K338" s="295"/>
      <c r="L338" s="295"/>
      <c r="M338" s="295"/>
      <c r="N338" s="295"/>
      <c r="O338" s="295"/>
      <c r="P338" s="295"/>
      <c r="Q338" s="295"/>
      <c r="R338" s="295"/>
      <c r="S338" s="295"/>
      <c r="T338" s="295"/>
      <c r="U338" s="295"/>
      <c r="V338" s="295"/>
      <c r="W338" s="295"/>
      <c r="X338" s="295"/>
      <c r="Y338" s="295"/>
      <c r="Z338" s="295"/>
      <c r="AA338" s="295"/>
      <c r="AB338" s="295"/>
      <c r="AC338" s="295"/>
      <c r="AD338" s="295"/>
      <c r="AE338" s="295"/>
      <c r="AF338" s="295"/>
      <c r="AG338" s="295"/>
      <c r="AH338" s="295"/>
      <c r="AI338" s="295"/>
      <c r="AJ338" s="295"/>
      <c r="AK338" s="295"/>
      <c r="AL338" s="295"/>
      <c r="AM338" s="295"/>
      <c r="AN338" s="295"/>
      <c r="AO338" s="295"/>
      <c r="AP338" s="295"/>
      <c r="AQ338" s="295"/>
      <c r="AR338" s="295"/>
      <c r="AS338" s="291"/>
      <c r="AT338" s="291"/>
      <c r="AU338" s="295"/>
      <c r="BP338" s="293"/>
      <c r="BQ338" s="293"/>
      <c r="BR338" s="293"/>
      <c r="BS338" s="293"/>
      <c r="BT338" s="293"/>
      <c r="BU338" s="293"/>
      <c r="BV338" s="293"/>
      <c r="BW338" s="293"/>
      <c r="BX338" s="293"/>
      <c r="BY338" s="293"/>
      <c r="BZ338" s="293"/>
      <c r="CA338" s="293"/>
      <c r="CB338" s="293"/>
      <c r="CC338" s="293"/>
      <c r="CD338" s="293"/>
      <c r="CE338" s="293"/>
      <c r="CF338" s="293"/>
      <c r="CG338" s="293"/>
      <c r="CH338" s="293"/>
      <c r="CI338" s="293"/>
      <c r="CJ338" s="293"/>
      <c r="CK338" s="293"/>
      <c r="CL338" s="293"/>
      <c r="CM338" s="293"/>
      <c r="CN338" s="293"/>
      <c r="CO338" s="295"/>
      <c r="CP338" s="295"/>
      <c r="CQ338" s="295"/>
      <c r="CR338" s="296"/>
      <c r="CS338" s="297"/>
      <c r="CT338" s="297"/>
      <c r="CU338" s="297"/>
      <c r="CV338" s="297"/>
      <c r="CW338" s="297"/>
      <c r="CX338" s="297"/>
      <c r="CY338" s="297"/>
      <c r="CZ338" s="297"/>
      <c r="DA338" s="297"/>
      <c r="DB338" s="295"/>
      <c r="DC338" s="295"/>
      <c r="DD338" s="295"/>
      <c r="DE338" s="295"/>
    </row>
    <row r="339" spans="1:109">
      <c r="A339" s="295"/>
      <c r="B339" s="295"/>
      <c r="C339" s="295"/>
      <c r="D339" s="295"/>
      <c r="E339" s="295"/>
      <c r="F339" s="295"/>
      <c r="G339" s="295"/>
      <c r="H339" s="295"/>
      <c r="I339" s="295"/>
      <c r="J339" s="295"/>
      <c r="K339" s="295"/>
      <c r="L339" s="295"/>
      <c r="M339" s="295"/>
      <c r="N339" s="295"/>
      <c r="O339" s="295"/>
      <c r="P339" s="295"/>
      <c r="Q339" s="295"/>
      <c r="R339" s="295"/>
      <c r="S339" s="295"/>
      <c r="T339" s="295"/>
      <c r="U339" s="295"/>
      <c r="V339" s="295"/>
      <c r="W339" s="295"/>
      <c r="X339" s="295"/>
      <c r="Y339" s="295"/>
      <c r="Z339" s="295"/>
      <c r="AA339" s="295"/>
      <c r="AB339" s="295"/>
      <c r="AC339" s="295"/>
      <c r="AD339" s="295"/>
      <c r="AE339" s="295"/>
      <c r="AF339" s="295"/>
      <c r="AG339" s="295"/>
      <c r="AH339" s="295"/>
      <c r="AI339" s="295"/>
      <c r="AJ339" s="295"/>
      <c r="AK339" s="295"/>
      <c r="AL339" s="295"/>
      <c r="AM339" s="295"/>
      <c r="AN339" s="295"/>
      <c r="AO339" s="295"/>
      <c r="AP339" s="295"/>
      <c r="AQ339" s="295"/>
      <c r="AR339" s="295"/>
      <c r="AS339" s="291"/>
      <c r="AT339" s="291"/>
      <c r="AU339" s="295"/>
      <c r="BP339" s="293"/>
      <c r="BQ339" s="293"/>
      <c r="BR339" s="293"/>
      <c r="BS339" s="293"/>
      <c r="BT339" s="293"/>
      <c r="BU339" s="293"/>
      <c r="BV339" s="293"/>
      <c r="BW339" s="293"/>
      <c r="BX339" s="293"/>
      <c r="BY339" s="293"/>
      <c r="BZ339" s="293"/>
      <c r="CA339" s="293"/>
      <c r="CB339" s="293"/>
      <c r="CC339" s="293"/>
      <c r="CD339" s="293"/>
      <c r="CE339" s="293"/>
      <c r="CF339" s="293"/>
      <c r="CG339" s="293"/>
      <c r="CH339" s="293"/>
      <c r="CI339" s="293"/>
      <c r="CJ339" s="293"/>
      <c r="CK339" s="293"/>
      <c r="CL339" s="293"/>
      <c r="CM339" s="293"/>
      <c r="CN339" s="293"/>
      <c r="CO339" s="295"/>
      <c r="CP339" s="295"/>
      <c r="CQ339" s="295"/>
      <c r="CR339" s="296"/>
      <c r="CS339" s="297"/>
      <c r="CT339" s="297"/>
      <c r="CU339" s="297"/>
      <c r="CV339" s="297"/>
      <c r="CW339" s="297"/>
      <c r="CX339" s="297"/>
      <c r="CY339" s="297"/>
      <c r="CZ339" s="297"/>
      <c r="DA339" s="297"/>
      <c r="DB339" s="295"/>
      <c r="DC339" s="295"/>
      <c r="DD339" s="295"/>
      <c r="DE339" s="295"/>
    </row>
    <row r="340" spans="1:109">
      <c r="A340" s="295"/>
      <c r="B340" s="295"/>
      <c r="C340" s="295"/>
      <c r="D340" s="295"/>
      <c r="E340" s="295"/>
      <c r="F340" s="295"/>
      <c r="G340" s="295"/>
      <c r="H340" s="295"/>
      <c r="I340" s="295"/>
      <c r="J340" s="295"/>
      <c r="K340" s="295"/>
      <c r="L340" s="295"/>
      <c r="M340" s="295"/>
      <c r="N340" s="295"/>
      <c r="O340" s="295"/>
      <c r="P340" s="295"/>
      <c r="Q340" s="295"/>
      <c r="R340" s="295"/>
      <c r="S340" s="295"/>
      <c r="T340" s="295"/>
      <c r="U340" s="295"/>
      <c r="V340" s="295"/>
      <c r="W340" s="295"/>
      <c r="X340" s="295"/>
      <c r="Y340" s="295"/>
      <c r="Z340" s="295"/>
      <c r="AA340" s="295"/>
      <c r="AB340" s="295"/>
      <c r="AC340" s="295"/>
      <c r="AD340" s="295"/>
      <c r="AE340" s="295"/>
      <c r="AF340" s="295"/>
      <c r="AG340" s="295"/>
      <c r="AH340" s="295"/>
      <c r="AI340" s="295"/>
      <c r="AJ340" s="295"/>
      <c r="AK340" s="295"/>
      <c r="AL340" s="295"/>
      <c r="AM340" s="295"/>
      <c r="AN340" s="295"/>
      <c r="AO340" s="295"/>
      <c r="AP340" s="295"/>
      <c r="AQ340" s="295"/>
      <c r="AR340" s="295"/>
      <c r="AS340" s="291"/>
      <c r="AT340" s="291"/>
      <c r="AU340" s="295"/>
      <c r="BP340" s="293"/>
      <c r="BQ340" s="293"/>
      <c r="BR340" s="293"/>
      <c r="BS340" s="293"/>
      <c r="BT340" s="293"/>
      <c r="BU340" s="293"/>
      <c r="BV340" s="293"/>
      <c r="BW340" s="293"/>
      <c r="BX340" s="293"/>
      <c r="BY340" s="293"/>
      <c r="BZ340" s="293"/>
      <c r="CA340" s="293"/>
      <c r="CB340" s="293"/>
      <c r="CC340" s="293"/>
      <c r="CD340" s="293"/>
      <c r="CE340" s="293"/>
      <c r="CF340" s="293"/>
      <c r="CG340" s="293"/>
      <c r="CH340" s="293"/>
      <c r="CI340" s="293"/>
      <c r="CJ340" s="293"/>
      <c r="CK340" s="293"/>
      <c r="CL340" s="293"/>
      <c r="CM340" s="293"/>
      <c r="CN340" s="293"/>
      <c r="CO340" s="295"/>
      <c r="CP340" s="295"/>
      <c r="CQ340" s="295"/>
      <c r="CR340" s="296"/>
      <c r="CS340" s="297"/>
      <c r="CT340" s="297"/>
      <c r="CU340" s="297"/>
      <c r="CV340" s="297"/>
      <c r="CW340" s="297"/>
      <c r="CX340" s="297"/>
      <c r="CY340" s="297"/>
      <c r="CZ340" s="297"/>
      <c r="DA340" s="297"/>
      <c r="DB340" s="295"/>
      <c r="DC340" s="295"/>
      <c r="DD340" s="295"/>
      <c r="DE340" s="295"/>
    </row>
    <row r="341" spans="1:109">
      <c r="A341" s="295"/>
      <c r="B341" s="295"/>
      <c r="C341" s="295"/>
      <c r="D341" s="295"/>
      <c r="E341" s="295"/>
      <c r="F341" s="295"/>
      <c r="G341" s="295"/>
      <c r="H341" s="295"/>
      <c r="I341" s="295"/>
      <c r="J341" s="295"/>
      <c r="K341" s="295"/>
      <c r="L341" s="295"/>
      <c r="M341" s="295"/>
      <c r="N341" s="295"/>
      <c r="O341" s="295"/>
      <c r="P341" s="295"/>
      <c r="Q341" s="295"/>
      <c r="R341" s="295"/>
      <c r="S341" s="295"/>
      <c r="T341" s="295"/>
      <c r="U341" s="295"/>
      <c r="V341" s="295"/>
      <c r="W341" s="295"/>
      <c r="X341" s="295"/>
      <c r="Y341" s="295"/>
      <c r="Z341" s="295"/>
      <c r="AA341" s="295"/>
      <c r="AB341" s="295"/>
      <c r="AC341" s="295"/>
      <c r="AD341" s="295"/>
      <c r="AE341" s="295"/>
      <c r="AF341" s="295"/>
      <c r="AG341" s="295"/>
      <c r="AH341" s="295"/>
      <c r="AI341" s="295"/>
      <c r="AJ341" s="295"/>
      <c r="AK341" s="295"/>
      <c r="AL341" s="295"/>
      <c r="AM341" s="295"/>
      <c r="AN341" s="295"/>
      <c r="AO341" s="295"/>
      <c r="AP341" s="295"/>
      <c r="AQ341" s="295"/>
      <c r="AR341" s="295"/>
      <c r="AS341" s="291"/>
      <c r="AT341" s="291"/>
      <c r="AU341" s="295"/>
      <c r="BP341" s="293"/>
      <c r="BQ341" s="293"/>
      <c r="BR341" s="293"/>
      <c r="BS341" s="293"/>
      <c r="BT341" s="293"/>
      <c r="BU341" s="293"/>
      <c r="BV341" s="293"/>
      <c r="BW341" s="293"/>
      <c r="BX341" s="293"/>
      <c r="BY341" s="293"/>
      <c r="BZ341" s="293"/>
      <c r="CA341" s="293"/>
      <c r="CB341" s="293"/>
      <c r="CC341" s="293"/>
      <c r="CD341" s="293"/>
      <c r="CE341" s="293"/>
      <c r="CF341" s="293"/>
      <c r="CG341" s="293"/>
      <c r="CH341" s="293"/>
      <c r="CI341" s="293"/>
      <c r="CJ341" s="293"/>
      <c r="CK341" s="293"/>
      <c r="CL341" s="293"/>
      <c r="CM341" s="293"/>
      <c r="CN341" s="293"/>
      <c r="CO341" s="295"/>
      <c r="CP341" s="295"/>
      <c r="CQ341" s="295"/>
      <c r="CR341" s="296"/>
      <c r="CS341" s="297"/>
      <c r="CT341" s="297"/>
      <c r="CU341" s="297"/>
      <c r="CV341" s="297"/>
      <c r="CW341" s="297"/>
      <c r="CX341" s="297"/>
      <c r="CY341" s="297"/>
      <c r="CZ341" s="297"/>
      <c r="DA341" s="297"/>
      <c r="DB341" s="295"/>
      <c r="DC341" s="295"/>
      <c r="DD341" s="295"/>
      <c r="DE341" s="295"/>
    </row>
    <row r="342" spans="1:109">
      <c r="A342" s="295"/>
      <c r="B342" s="295"/>
      <c r="C342" s="295"/>
      <c r="D342" s="295"/>
      <c r="E342" s="295"/>
      <c r="F342" s="295"/>
      <c r="G342" s="295"/>
      <c r="H342" s="295"/>
      <c r="I342" s="295"/>
      <c r="J342" s="295"/>
      <c r="K342" s="295"/>
      <c r="L342" s="295"/>
      <c r="M342" s="295"/>
      <c r="N342" s="295"/>
      <c r="O342" s="295"/>
      <c r="P342" s="295"/>
      <c r="Q342" s="295"/>
      <c r="R342" s="295"/>
      <c r="S342" s="295"/>
      <c r="T342" s="295"/>
      <c r="U342" s="295"/>
      <c r="V342" s="295"/>
      <c r="W342" s="295"/>
      <c r="X342" s="295"/>
      <c r="Y342" s="295"/>
      <c r="Z342" s="295"/>
      <c r="AA342" s="295"/>
      <c r="AB342" s="295"/>
      <c r="AC342" s="295"/>
      <c r="AD342" s="295"/>
      <c r="AE342" s="295"/>
      <c r="AF342" s="295"/>
      <c r="AG342" s="295"/>
      <c r="AH342" s="295"/>
      <c r="AI342" s="295"/>
      <c r="AJ342" s="295"/>
      <c r="AK342" s="295"/>
      <c r="AL342" s="295"/>
      <c r="AM342" s="295"/>
      <c r="AN342" s="295"/>
      <c r="AO342" s="295"/>
      <c r="AP342" s="295"/>
      <c r="AQ342" s="295"/>
      <c r="AR342" s="295"/>
      <c r="AS342" s="291"/>
      <c r="AT342" s="291"/>
      <c r="AU342" s="295"/>
      <c r="BP342" s="293"/>
      <c r="BQ342" s="293"/>
      <c r="BR342" s="293"/>
      <c r="BS342" s="293"/>
      <c r="BT342" s="293"/>
      <c r="BU342" s="293"/>
      <c r="BV342" s="293"/>
      <c r="BW342" s="293"/>
      <c r="BX342" s="293"/>
      <c r="BY342" s="293"/>
      <c r="BZ342" s="293"/>
      <c r="CA342" s="293"/>
      <c r="CB342" s="293"/>
      <c r="CC342" s="293"/>
      <c r="CD342" s="293"/>
      <c r="CE342" s="293"/>
      <c r="CF342" s="293"/>
      <c r="CG342" s="293"/>
      <c r="CH342" s="293"/>
      <c r="CI342" s="293"/>
      <c r="CJ342" s="293"/>
      <c r="CK342" s="293"/>
      <c r="CL342" s="293"/>
      <c r="CM342" s="293"/>
      <c r="CN342" s="293"/>
      <c r="CO342" s="295"/>
      <c r="CP342" s="295"/>
      <c r="CQ342" s="295"/>
      <c r="CR342" s="296"/>
      <c r="CS342" s="297"/>
      <c r="CT342" s="297"/>
      <c r="CU342" s="297"/>
      <c r="CV342" s="297"/>
      <c r="CW342" s="297"/>
      <c r="CX342" s="297"/>
      <c r="CY342" s="297"/>
      <c r="CZ342" s="297"/>
      <c r="DA342" s="297"/>
      <c r="DB342" s="295"/>
      <c r="DC342" s="295"/>
      <c r="DD342" s="295"/>
      <c r="DE342" s="295"/>
    </row>
    <row r="343" spans="1:109">
      <c r="A343" s="295"/>
      <c r="B343" s="295"/>
      <c r="C343" s="295"/>
      <c r="D343" s="295"/>
      <c r="E343" s="295"/>
      <c r="F343" s="295"/>
      <c r="G343" s="295"/>
      <c r="H343" s="295"/>
      <c r="I343" s="295"/>
      <c r="J343" s="295"/>
      <c r="K343" s="295"/>
      <c r="L343" s="295"/>
      <c r="M343" s="295"/>
      <c r="N343" s="295"/>
      <c r="O343" s="295"/>
      <c r="P343" s="295"/>
      <c r="Q343" s="295"/>
      <c r="R343" s="295"/>
      <c r="S343" s="295"/>
      <c r="T343" s="295"/>
      <c r="U343" s="295"/>
      <c r="V343" s="295"/>
      <c r="W343" s="295"/>
      <c r="X343" s="295"/>
      <c r="Y343" s="295"/>
      <c r="Z343" s="295"/>
      <c r="AA343" s="295"/>
      <c r="AB343" s="295"/>
      <c r="AC343" s="295"/>
      <c r="AD343" s="295"/>
      <c r="AE343" s="295"/>
      <c r="AF343" s="295"/>
      <c r="AG343" s="295"/>
      <c r="AH343" s="295"/>
      <c r="AI343" s="295"/>
      <c r="AJ343" s="295"/>
      <c r="AK343" s="295"/>
      <c r="AL343" s="295"/>
      <c r="AM343" s="295"/>
      <c r="AN343" s="295"/>
      <c r="AO343" s="295"/>
      <c r="AP343" s="295"/>
      <c r="AQ343" s="295"/>
      <c r="AR343" s="295"/>
      <c r="AS343" s="291"/>
      <c r="AT343" s="291"/>
      <c r="AU343" s="295"/>
      <c r="BP343" s="293"/>
      <c r="BQ343" s="293"/>
      <c r="BR343" s="293"/>
      <c r="BS343" s="293"/>
      <c r="BT343" s="293"/>
      <c r="BU343" s="293"/>
      <c r="BV343" s="293"/>
      <c r="BW343" s="293"/>
      <c r="BX343" s="293"/>
      <c r="BY343" s="293"/>
      <c r="BZ343" s="293"/>
      <c r="CA343" s="293"/>
      <c r="CB343" s="293"/>
      <c r="CC343" s="293"/>
      <c r="CD343" s="293"/>
      <c r="CE343" s="293"/>
      <c r="CF343" s="293"/>
      <c r="CG343" s="293"/>
      <c r="CH343" s="293"/>
      <c r="CI343" s="293"/>
      <c r="CJ343" s="293"/>
      <c r="CK343" s="293"/>
      <c r="CL343" s="293"/>
      <c r="CM343" s="293"/>
      <c r="CN343" s="293"/>
      <c r="CO343" s="295"/>
      <c r="CP343" s="295"/>
      <c r="CQ343" s="295"/>
      <c r="CR343" s="296"/>
      <c r="CS343" s="297"/>
      <c r="CT343" s="297"/>
      <c r="CU343" s="297"/>
      <c r="CV343" s="297"/>
      <c r="CW343" s="297"/>
      <c r="CX343" s="297"/>
      <c r="CY343" s="297"/>
      <c r="CZ343" s="297"/>
      <c r="DA343" s="297"/>
      <c r="DB343" s="295"/>
      <c r="DC343" s="295"/>
      <c r="DD343" s="295"/>
      <c r="DE343" s="295"/>
    </row>
    <row r="344" spans="1:109">
      <c r="A344" s="295"/>
      <c r="B344" s="295"/>
      <c r="C344" s="295"/>
      <c r="D344" s="295"/>
      <c r="E344" s="295"/>
      <c r="F344" s="295"/>
      <c r="G344" s="295"/>
      <c r="H344" s="295"/>
      <c r="I344" s="295"/>
      <c r="J344" s="295"/>
      <c r="K344" s="295"/>
      <c r="L344" s="295"/>
      <c r="M344" s="295"/>
      <c r="N344" s="295"/>
      <c r="O344" s="295"/>
      <c r="P344" s="295"/>
      <c r="Q344" s="295"/>
      <c r="R344" s="295"/>
      <c r="S344" s="295"/>
      <c r="T344" s="295"/>
      <c r="U344" s="295"/>
      <c r="V344" s="295"/>
      <c r="W344" s="295"/>
      <c r="X344" s="295"/>
      <c r="Y344" s="295"/>
      <c r="Z344" s="295"/>
      <c r="AA344" s="295"/>
      <c r="AB344" s="295"/>
      <c r="AC344" s="295"/>
      <c r="AD344" s="295"/>
      <c r="AE344" s="295"/>
      <c r="AF344" s="295"/>
      <c r="AG344" s="295"/>
      <c r="AH344" s="295"/>
      <c r="AI344" s="295"/>
      <c r="AJ344" s="295"/>
      <c r="AK344" s="295"/>
      <c r="AL344" s="295"/>
      <c r="AM344" s="295"/>
      <c r="AN344" s="295"/>
      <c r="AO344" s="295"/>
      <c r="AP344" s="295"/>
      <c r="AQ344" s="295"/>
      <c r="AR344" s="295"/>
      <c r="AS344" s="291"/>
      <c r="AT344" s="291"/>
      <c r="AU344" s="295"/>
      <c r="BP344" s="293"/>
      <c r="BQ344" s="293"/>
      <c r="BR344" s="293"/>
      <c r="BS344" s="293"/>
      <c r="BT344" s="293"/>
      <c r="BU344" s="293"/>
      <c r="BV344" s="293"/>
      <c r="BW344" s="293"/>
      <c r="BX344" s="293"/>
      <c r="BY344" s="293"/>
      <c r="BZ344" s="293"/>
      <c r="CA344" s="293"/>
      <c r="CB344" s="293"/>
      <c r="CC344" s="293"/>
      <c r="CD344" s="293"/>
      <c r="CE344" s="293"/>
      <c r="CF344" s="293"/>
      <c r="CG344" s="293"/>
      <c r="CH344" s="293"/>
      <c r="CI344" s="293"/>
      <c r="CJ344" s="293"/>
      <c r="CK344" s="293"/>
      <c r="CL344" s="293"/>
      <c r="CM344" s="293"/>
      <c r="CN344" s="293"/>
      <c r="CO344" s="295"/>
      <c r="CP344" s="295"/>
      <c r="CQ344" s="295"/>
      <c r="CR344" s="296"/>
      <c r="CS344" s="297"/>
      <c r="CT344" s="297"/>
      <c r="CU344" s="297"/>
      <c r="CV344" s="297"/>
      <c r="CW344" s="297"/>
      <c r="CX344" s="297"/>
      <c r="CY344" s="297"/>
      <c r="CZ344" s="297"/>
      <c r="DA344" s="297"/>
      <c r="DB344" s="295"/>
      <c r="DC344" s="295"/>
      <c r="DD344" s="295"/>
      <c r="DE344" s="295"/>
    </row>
    <row r="345" spans="1:109">
      <c r="A345" s="295"/>
      <c r="B345" s="295"/>
      <c r="C345" s="295"/>
      <c r="D345" s="295"/>
      <c r="E345" s="295"/>
      <c r="F345" s="295"/>
      <c r="G345" s="295"/>
      <c r="H345" s="295"/>
      <c r="I345" s="295"/>
      <c r="J345" s="295"/>
      <c r="K345" s="295"/>
      <c r="L345" s="295"/>
      <c r="M345" s="295"/>
      <c r="N345" s="295"/>
      <c r="O345" s="295"/>
      <c r="P345" s="295"/>
      <c r="Q345" s="295"/>
      <c r="R345" s="295"/>
      <c r="S345" s="295"/>
      <c r="T345" s="295"/>
      <c r="U345" s="295"/>
      <c r="V345" s="295"/>
      <c r="W345" s="295"/>
      <c r="X345" s="295"/>
      <c r="Y345" s="295"/>
      <c r="Z345" s="295"/>
      <c r="AA345" s="295"/>
      <c r="AB345" s="295"/>
      <c r="AC345" s="295"/>
      <c r="AD345" s="295"/>
      <c r="AE345" s="295"/>
      <c r="AF345" s="295"/>
      <c r="AG345" s="295"/>
      <c r="AH345" s="295"/>
      <c r="AI345" s="295"/>
      <c r="AJ345" s="295"/>
      <c r="AK345" s="295"/>
      <c r="AL345" s="295"/>
      <c r="AM345" s="295"/>
      <c r="AN345" s="295"/>
      <c r="AO345" s="295"/>
      <c r="AP345" s="295"/>
      <c r="AQ345" s="295"/>
      <c r="AR345" s="295"/>
      <c r="AS345" s="291"/>
      <c r="AT345" s="291"/>
      <c r="AU345" s="295"/>
      <c r="BP345" s="293"/>
      <c r="BQ345" s="293"/>
      <c r="BR345" s="293"/>
      <c r="BS345" s="293"/>
      <c r="BT345" s="293"/>
      <c r="BU345" s="293"/>
      <c r="BV345" s="293"/>
      <c r="BW345" s="293"/>
      <c r="BX345" s="293"/>
      <c r="BY345" s="293"/>
      <c r="BZ345" s="293"/>
      <c r="CA345" s="293"/>
      <c r="CB345" s="293"/>
      <c r="CC345" s="293"/>
      <c r="CD345" s="293"/>
      <c r="CE345" s="293"/>
      <c r="CF345" s="293"/>
      <c r="CG345" s="293"/>
      <c r="CH345" s="293"/>
      <c r="CI345" s="293"/>
      <c r="CJ345" s="293"/>
      <c r="CK345" s="293"/>
      <c r="CL345" s="293"/>
      <c r="CM345" s="293"/>
      <c r="CN345" s="293"/>
      <c r="CO345" s="295"/>
      <c r="CP345" s="295"/>
      <c r="CQ345" s="295"/>
      <c r="CR345" s="296"/>
      <c r="CS345" s="297"/>
      <c r="CT345" s="297"/>
      <c r="CU345" s="297"/>
      <c r="CV345" s="297"/>
      <c r="CW345" s="297"/>
      <c r="CX345" s="297"/>
      <c r="CY345" s="297"/>
      <c r="CZ345" s="297"/>
      <c r="DA345" s="297"/>
      <c r="DB345" s="295"/>
      <c r="DC345" s="295"/>
      <c r="DD345" s="295"/>
      <c r="DE345" s="295"/>
    </row>
    <row r="346" spans="1:109">
      <c r="A346" s="295"/>
      <c r="B346" s="295"/>
      <c r="C346" s="295"/>
      <c r="D346" s="295"/>
      <c r="E346" s="295"/>
      <c r="F346" s="295"/>
      <c r="G346" s="295"/>
      <c r="H346" s="295"/>
      <c r="I346" s="295"/>
      <c r="J346" s="295"/>
      <c r="K346" s="295"/>
      <c r="L346" s="295"/>
      <c r="M346" s="295"/>
      <c r="N346" s="295"/>
      <c r="O346" s="295"/>
      <c r="P346" s="295"/>
      <c r="Q346" s="295"/>
      <c r="R346" s="295"/>
      <c r="S346" s="295"/>
      <c r="T346" s="295"/>
      <c r="U346" s="295"/>
      <c r="V346" s="295"/>
      <c r="W346" s="295"/>
      <c r="X346" s="295"/>
      <c r="Y346" s="295"/>
      <c r="Z346" s="295"/>
      <c r="AA346" s="295"/>
      <c r="AB346" s="295"/>
      <c r="AC346" s="295"/>
      <c r="AD346" s="295"/>
      <c r="AE346" s="295"/>
      <c r="AF346" s="295"/>
      <c r="AG346" s="295"/>
      <c r="AH346" s="295"/>
      <c r="AI346" s="295"/>
      <c r="AJ346" s="295"/>
      <c r="AK346" s="295"/>
      <c r="AL346" s="295"/>
      <c r="AM346" s="295"/>
      <c r="AN346" s="295"/>
      <c r="AO346" s="295"/>
      <c r="AP346" s="295"/>
      <c r="AQ346" s="295"/>
      <c r="AR346" s="295"/>
      <c r="AS346" s="291"/>
      <c r="AT346" s="291"/>
      <c r="AU346" s="295"/>
      <c r="BP346" s="293"/>
      <c r="BQ346" s="293"/>
      <c r="BR346" s="293"/>
      <c r="BS346" s="293"/>
      <c r="BT346" s="293"/>
      <c r="BU346" s="293"/>
      <c r="BV346" s="293"/>
      <c r="BW346" s="293"/>
      <c r="BX346" s="293"/>
      <c r="BY346" s="293"/>
      <c r="BZ346" s="293"/>
      <c r="CA346" s="293"/>
      <c r="CB346" s="293"/>
      <c r="CC346" s="293"/>
      <c r="CD346" s="293"/>
      <c r="CE346" s="293"/>
      <c r="CF346" s="293"/>
      <c r="CG346" s="293"/>
      <c r="CH346" s="293"/>
      <c r="CI346" s="293"/>
      <c r="CJ346" s="293"/>
      <c r="CK346" s="293"/>
      <c r="CL346" s="293"/>
      <c r="CM346" s="293"/>
      <c r="CN346" s="293"/>
      <c r="CO346" s="295"/>
      <c r="CP346" s="295"/>
      <c r="CQ346" s="295"/>
      <c r="CR346" s="296"/>
      <c r="CS346" s="297"/>
      <c r="CT346" s="297"/>
      <c r="CU346" s="297"/>
      <c r="CV346" s="297"/>
      <c r="CW346" s="297"/>
      <c r="CX346" s="297"/>
      <c r="CY346" s="297"/>
      <c r="CZ346" s="297"/>
      <c r="DA346" s="297"/>
      <c r="DB346" s="295"/>
      <c r="DC346" s="295"/>
      <c r="DD346" s="295"/>
      <c r="DE346" s="295"/>
    </row>
    <row r="347" spans="1:109">
      <c r="A347" s="295"/>
      <c r="B347" s="295"/>
      <c r="C347" s="295"/>
      <c r="D347" s="295"/>
      <c r="E347" s="295"/>
      <c r="F347" s="295"/>
      <c r="G347" s="295"/>
      <c r="H347" s="295"/>
      <c r="I347" s="295"/>
      <c r="J347" s="295"/>
      <c r="K347" s="295"/>
      <c r="L347" s="295"/>
      <c r="M347" s="295"/>
      <c r="N347" s="295"/>
      <c r="O347" s="295"/>
      <c r="P347" s="295"/>
      <c r="Q347" s="295"/>
      <c r="R347" s="295"/>
      <c r="S347" s="295"/>
      <c r="T347" s="295"/>
      <c r="U347" s="295"/>
      <c r="V347" s="295"/>
      <c r="W347" s="295"/>
      <c r="X347" s="295"/>
      <c r="Y347" s="295"/>
      <c r="Z347" s="295"/>
      <c r="AA347" s="295"/>
      <c r="AB347" s="295"/>
      <c r="AC347" s="295"/>
      <c r="AD347" s="295"/>
      <c r="AE347" s="295"/>
      <c r="AF347" s="295"/>
      <c r="AG347" s="295"/>
      <c r="AH347" s="295"/>
      <c r="AI347" s="295"/>
      <c r="AJ347" s="295"/>
      <c r="AK347" s="295"/>
      <c r="AL347" s="295"/>
      <c r="AM347" s="295"/>
      <c r="AN347" s="295"/>
      <c r="AO347" s="295"/>
      <c r="AP347" s="295"/>
      <c r="AQ347" s="295"/>
      <c r="AR347" s="295"/>
      <c r="AS347" s="291"/>
      <c r="AT347" s="291"/>
      <c r="AU347" s="295"/>
      <c r="BP347" s="293"/>
      <c r="BQ347" s="293"/>
      <c r="BR347" s="293"/>
      <c r="BS347" s="293"/>
      <c r="BT347" s="293"/>
      <c r="BU347" s="293"/>
      <c r="BV347" s="293"/>
      <c r="BW347" s="293"/>
      <c r="BX347" s="293"/>
      <c r="BY347" s="293"/>
      <c r="BZ347" s="293"/>
      <c r="CA347" s="293"/>
      <c r="CB347" s="293"/>
      <c r="CC347" s="293"/>
      <c r="CD347" s="293"/>
      <c r="CE347" s="293"/>
      <c r="CF347" s="293"/>
      <c r="CG347" s="293"/>
      <c r="CH347" s="293"/>
      <c r="CI347" s="293"/>
      <c r="CJ347" s="293"/>
      <c r="CK347" s="293"/>
      <c r="CL347" s="293"/>
      <c r="CM347" s="293"/>
      <c r="CN347" s="293"/>
      <c r="CO347" s="295"/>
      <c r="CP347" s="295"/>
      <c r="CQ347" s="295"/>
      <c r="CR347" s="296"/>
      <c r="CS347" s="297"/>
      <c r="CT347" s="297"/>
      <c r="CU347" s="297"/>
      <c r="CV347" s="297"/>
      <c r="CW347" s="297"/>
      <c r="CX347" s="297"/>
      <c r="CY347" s="297"/>
      <c r="CZ347" s="297"/>
      <c r="DA347" s="297"/>
      <c r="DB347" s="295"/>
      <c r="DC347" s="295"/>
      <c r="DD347" s="295"/>
      <c r="DE347" s="295"/>
    </row>
    <row r="348" spans="1:109">
      <c r="A348" s="295"/>
      <c r="B348" s="295"/>
      <c r="C348" s="295"/>
      <c r="D348" s="295"/>
      <c r="E348" s="295"/>
      <c r="F348" s="295"/>
      <c r="G348" s="295"/>
      <c r="H348" s="295"/>
      <c r="I348" s="295"/>
      <c r="J348" s="295"/>
      <c r="K348" s="295"/>
      <c r="L348" s="295"/>
      <c r="M348" s="295"/>
      <c r="N348" s="295"/>
      <c r="O348" s="295"/>
      <c r="P348" s="295"/>
      <c r="Q348" s="295"/>
      <c r="R348" s="295"/>
      <c r="S348" s="295"/>
      <c r="T348" s="295"/>
      <c r="U348" s="295"/>
      <c r="V348" s="295"/>
      <c r="W348" s="295"/>
      <c r="X348" s="295"/>
      <c r="Y348" s="295"/>
      <c r="Z348" s="295"/>
      <c r="AA348" s="295"/>
      <c r="AB348" s="295"/>
      <c r="AC348" s="295"/>
      <c r="AD348" s="295"/>
      <c r="AE348" s="295"/>
      <c r="AF348" s="295"/>
      <c r="AG348" s="295"/>
      <c r="AH348" s="295"/>
      <c r="AI348" s="295"/>
      <c r="AJ348" s="295"/>
      <c r="AK348" s="295"/>
      <c r="AL348" s="295"/>
      <c r="AM348" s="295"/>
      <c r="AN348" s="295"/>
      <c r="AO348" s="295"/>
      <c r="AP348" s="295"/>
      <c r="AQ348" s="295"/>
      <c r="AR348" s="295"/>
      <c r="AS348" s="291"/>
      <c r="AT348" s="291"/>
      <c r="AU348" s="295"/>
      <c r="BP348" s="293"/>
      <c r="BQ348" s="293"/>
      <c r="BR348" s="293"/>
      <c r="BS348" s="293"/>
      <c r="BT348" s="293"/>
      <c r="BU348" s="293"/>
      <c r="BV348" s="293"/>
      <c r="BW348" s="293"/>
      <c r="BX348" s="293"/>
      <c r="BY348" s="293"/>
      <c r="BZ348" s="293"/>
      <c r="CA348" s="293"/>
      <c r="CB348" s="293"/>
      <c r="CC348" s="293"/>
      <c r="CD348" s="293"/>
      <c r="CE348" s="293"/>
      <c r="CF348" s="293"/>
      <c r="CG348" s="293"/>
      <c r="CH348" s="293"/>
      <c r="CI348" s="293"/>
      <c r="CJ348" s="293"/>
      <c r="CK348" s="293"/>
      <c r="CL348" s="293"/>
      <c r="CM348" s="293"/>
      <c r="CN348" s="293"/>
      <c r="CO348" s="295"/>
      <c r="CP348" s="295"/>
      <c r="CQ348" s="295"/>
      <c r="CR348" s="296"/>
      <c r="CS348" s="297"/>
      <c r="CT348" s="297"/>
      <c r="CU348" s="297"/>
      <c r="CV348" s="297"/>
      <c r="CW348" s="297"/>
      <c r="CX348" s="297"/>
      <c r="CY348" s="297"/>
      <c r="CZ348" s="297"/>
      <c r="DA348" s="297"/>
      <c r="DB348" s="295"/>
      <c r="DC348" s="295"/>
      <c r="DD348" s="295"/>
      <c r="DE348" s="295"/>
    </row>
    <row r="349" spans="1:109">
      <c r="A349" s="295"/>
      <c r="B349" s="295"/>
      <c r="C349" s="295"/>
      <c r="D349" s="295"/>
      <c r="E349" s="295"/>
      <c r="F349" s="295"/>
      <c r="G349" s="295"/>
      <c r="H349" s="295"/>
      <c r="I349" s="295"/>
      <c r="J349" s="295"/>
      <c r="K349" s="295"/>
      <c r="L349" s="295"/>
      <c r="M349" s="295"/>
      <c r="N349" s="295"/>
      <c r="O349" s="295"/>
      <c r="P349" s="295"/>
      <c r="Q349" s="295"/>
      <c r="R349" s="295"/>
      <c r="S349" s="295"/>
      <c r="T349" s="295"/>
      <c r="U349" s="295"/>
      <c r="V349" s="295"/>
      <c r="W349" s="295"/>
      <c r="X349" s="295"/>
      <c r="Y349" s="295"/>
      <c r="Z349" s="295"/>
      <c r="AA349" s="295"/>
      <c r="AB349" s="295"/>
      <c r="AC349" s="295"/>
      <c r="AD349" s="295"/>
      <c r="AE349" s="295"/>
      <c r="AF349" s="295"/>
      <c r="AG349" s="295"/>
      <c r="AH349" s="295"/>
      <c r="AI349" s="295"/>
      <c r="AJ349" s="295"/>
      <c r="AK349" s="295"/>
      <c r="AL349" s="295"/>
      <c r="AM349" s="295"/>
      <c r="AN349" s="295"/>
      <c r="AO349" s="295"/>
      <c r="AP349" s="295"/>
      <c r="AQ349" s="295"/>
      <c r="AR349" s="295"/>
      <c r="AS349" s="291"/>
      <c r="AT349" s="291"/>
      <c r="AU349" s="295"/>
      <c r="BP349" s="293"/>
      <c r="BQ349" s="293"/>
      <c r="BR349" s="293"/>
      <c r="BS349" s="293"/>
      <c r="BT349" s="293"/>
      <c r="BU349" s="293"/>
      <c r="BV349" s="293"/>
      <c r="BW349" s="293"/>
      <c r="BX349" s="293"/>
      <c r="BY349" s="293"/>
      <c r="BZ349" s="293"/>
      <c r="CA349" s="293"/>
      <c r="CB349" s="293"/>
      <c r="CC349" s="293"/>
      <c r="CD349" s="293"/>
      <c r="CE349" s="293"/>
      <c r="CF349" s="293"/>
      <c r="CG349" s="293"/>
      <c r="CH349" s="293"/>
      <c r="CI349" s="293"/>
      <c r="CJ349" s="293"/>
      <c r="CK349" s="293"/>
      <c r="CL349" s="293"/>
      <c r="CM349" s="293"/>
      <c r="CN349" s="293"/>
      <c r="CO349" s="295"/>
      <c r="CP349" s="295"/>
      <c r="CQ349" s="295"/>
      <c r="CR349" s="296"/>
      <c r="CS349" s="297"/>
      <c r="CT349" s="297"/>
      <c r="CU349" s="297"/>
      <c r="CV349" s="297"/>
      <c r="CW349" s="297"/>
      <c r="CX349" s="297"/>
      <c r="CY349" s="297"/>
      <c r="CZ349" s="297"/>
      <c r="DA349" s="297"/>
      <c r="DB349" s="295"/>
      <c r="DC349" s="295"/>
      <c r="DD349" s="295"/>
      <c r="DE349" s="295"/>
    </row>
    <row r="350" spans="1:109">
      <c r="A350" s="295"/>
      <c r="B350" s="295"/>
      <c r="C350" s="295"/>
      <c r="D350" s="295"/>
      <c r="E350" s="295"/>
      <c r="F350" s="295"/>
      <c r="G350" s="295"/>
      <c r="H350" s="295"/>
      <c r="I350" s="295"/>
      <c r="J350" s="295"/>
      <c r="K350" s="295"/>
      <c r="L350" s="295"/>
      <c r="M350" s="295"/>
      <c r="N350" s="295"/>
      <c r="O350" s="295"/>
      <c r="P350" s="295"/>
      <c r="Q350" s="295"/>
      <c r="R350" s="295"/>
      <c r="S350" s="295"/>
      <c r="T350" s="295"/>
      <c r="U350" s="295"/>
      <c r="V350" s="295"/>
      <c r="W350" s="295"/>
      <c r="X350" s="295"/>
      <c r="Y350" s="295"/>
      <c r="Z350" s="295"/>
      <c r="AA350" s="295"/>
      <c r="AB350" s="295"/>
      <c r="AC350" s="295"/>
      <c r="AD350" s="295"/>
      <c r="AE350" s="295"/>
      <c r="AF350" s="295"/>
      <c r="AG350" s="295"/>
      <c r="AH350" s="295"/>
      <c r="AI350" s="295"/>
      <c r="AJ350" s="295"/>
      <c r="AK350" s="295"/>
      <c r="AL350" s="295"/>
      <c r="AM350" s="295"/>
      <c r="AN350" s="295"/>
      <c r="AO350" s="295"/>
      <c r="AP350" s="295"/>
      <c r="AQ350" s="295"/>
      <c r="AR350" s="295"/>
      <c r="AS350" s="291"/>
      <c r="AT350" s="291"/>
      <c r="AU350" s="295"/>
      <c r="BP350" s="293"/>
      <c r="BQ350" s="293"/>
      <c r="BR350" s="293"/>
      <c r="BS350" s="293"/>
      <c r="BT350" s="293"/>
      <c r="BU350" s="293"/>
      <c r="BV350" s="293"/>
      <c r="BW350" s="293"/>
      <c r="BX350" s="293"/>
      <c r="BY350" s="293"/>
      <c r="BZ350" s="293"/>
      <c r="CA350" s="293"/>
      <c r="CB350" s="293"/>
      <c r="CC350" s="293"/>
      <c r="CD350" s="293"/>
      <c r="CE350" s="293"/>
      <c r="CF350" s="293"/>
      <c r="CG350" s="293"/>
      <c r="CH350" s="293"/>
      <c r="CI350" s="293"/>
      <c r="CJ350" s="293"/>
      <c r="CK350" s="293"/>
      <c r="CL350" s="293"/>
      <c r="CM350" s="293"/>
      <c r="CN350" s="293"/>
      <c r="CO350" s="295"/>
      <c r="CP350" s="295"/>
      <c r="CQ350" s="295"/>
      <c r="CR350" s="296"/>
      <c r="CS350" s="297"/>
      <c r="CT350" s="297"/>
      <c r="CU350" s="297"/>
      <c r="CV350" s="297"/>
      <c r="CW350" s="297"/>
      <c r="CX350" s="297"/>
      <c r="CY350" s="297"/>
      <c r="CZ350" s="297"/>
      <c r="DA350" s="297"/>
      <c r="DB350" s="295"/>
      <c r="DC350" s="295"/>
      <c r="DD350" s="295"/>
      <c r="DE350" s="295"/>
    </row>
    <row r="351" spans="1:109">
      <c r="A351" s="295"/>
      <c r="B351" s="295"/>
      <c r="C351" s="295"/>
      <c r="D351" s="295"/>
      <c r="E351" s="295"/>
      <c r="F351" s="295"/>
      <c r="G351" s="295"/>
      <c r="H351" s="295"/>
      <c r="I351" s="295"/>
      <c r="J351" s="295"/>
      <c r="K351" s="295"/>
      <c r="L351" s="295"/>
      <c r="M351" s="295"/>
      <c r="N351" s="295"/>
      <c r="O351" s="295"/>
      <c r="P351" s="295"/>
      <c r="Q351" s="295"/>
      <c r="R351" s="295"/>
      <c r="S351" s="295"/>
      <c r="T351" s="295"/>
      <c r="U351" s="295"/>
      <c r="V351" s="295"/>
      <c r="W351" s="295"/>
      <c r="X351" s="295"/>
      <c r="Y351" s="295"/>
      <c r="Z351" s="295"/>
      <c r="AA351" s="295"/>
      <c r="AB351" s="295"/>
      <c r="AC351" s="295"/>
      <c r="AD351" s="295"/>
      <c r="AE351" s="295"/>
      <c r="AF351" s="295"/>
      <c r="AG351" s="295"/>
      <c r="AH351" s="295"/>
      <c r="AI351" s="295"/>
      <c r="AJ351" s="295"/>
      <c r="AK351" s="295"/>
      <c r="AL351" s="295"/>
      <c r="AM351" s="295"/>
      <c r="AN351" s="295"/>
      <c r="AO351" s="295"/>
      <c r="AP351" s="295"/>
      <c r="AQ351" s="295"/>
      <c r="AR351" s="295"/>
      <c r="AS351" s="291"/>
      <c r="AT351" s="291"/>
      <c r="AU351" s="295"/>
      <c r="BP351" s="293"/>
      <c r="BQ351" s="293"/>
      <c r="BR351" s="293"/>
      <c r="BS351" s="293"/>
      <c r="BT351" s="293"/>
      <c r="BU351" s="293"/>
      <c r="BV351" s="293"/>
      <c r="BW351" s="293"/>
      <c r="BX351" s="293"/>
      <c r="BY351" s="293"/>
      <c r="BZ351" s="293"/>
      <c r="CA351" s="293"/>
      <c r="CB351" s="293"/>
      <c r="CC351" s="293"/>
      <c r="CD351" s="293"/>
      <c r="CE351" s="293"/>
      <c r="CF351" s="293"/>
      <c r="CG351" s="293"/>
      <c r="CH351" s="293"/>
      <c r="CI351" s="293"/>
      <c r="CJ351" s="293"/>
      <c r="CK351" s="293"/>
      <c r="CL351" s="293"/>
      <c r="CM351" s="293"/>
      <c r="CN351" s="293"/>
      <c r="CO351" s="295"/>
      <c r="CP351" s="295"/>
      <c r="CQ351" s="295"/>
      <c r="CR351" s="296"/>
      <c r="CS351" s="297"/>
      <c r="CT351" s="297"/>
      <c r="CU351" s="297"/>
      <c r="CV351" s="297"/>
      <c r="CW351" s="297"/>
      <c r="CX351" s="297"/>
      <c r="CY351" s="297"/>
      <c r="CZ351" s="297"/>
      <c r="DA351" s="297"/>
      <c r="DB351" s="295"/>
      <c r="DC351" s="295"/>
      <c r="DD351" s="295"/>
      <c r="DE351" s="295"/>
    </row>
    <row r="352" spans="1:109">
      <c r="A352" s="295"/>
      <c r="B352" s="295"/>
      <c r="C352" s="295"/>
      <c r="D352" s="295"/>
      <c r="E352" s="295"/>
      <c r="F352" s="295"/>
      <c r="G352" s="295"/>
      <c r="H352" s="295"/>
      <c r="I352" s="295"/>
      <c r="J352" s="295"/>
      <c r="K352" s="295"/>
      <c r="L352" s="295"/>
      <c r="M352" s="295"/>
      <c r="N352" s="295"/>
      <c r="O352" s="295"/>
      <c r="P352" s="295"/>
      <c r="Q352" s="295"/>
      <c r="R352" s="295"/>
      <c r="S352" s="295"/>
      <c r="T352" s="295"/>
      <c r="U352" s="295"/>
      <c r="V352" s="295"/>
      <c r="W352" s="295"/>
      <c r="X352" s="295"/>
      <c r="Y352" s="295"/>
      <c r="Z352" s="295"/>
      <c r="AA352" s="295"/>
      <c r="AB352" s="295"/>
      <c r="AC352" s="295"/>
      <c r="AD352" s="295"/>
      <c r="AE352" s="295"/>
      <c r="AF352" s="295"/>
      <c r="AG352" s="295"/>
      <c r="AH352" s="295"/>
      <c r="AI352" s="295"/>
      <c r="AJ352" s="295"/>
      <c r="AK352" s="295"/>
      <c r="AL352" s="295"/>
      <c r="AM352" s="295"/>
      <c r="AN352" s="295"/>
      <c r="AO352" s="295"/>
      <c r="AP352" s="295"/>
      <c r="AQ352" s="295"/>
      <c r="AR352" s="295"/>
      <c r="AS352" s="291"/>
      <c r="AT352" s="291"/>
      <c r="AU352" s="295"/>
      <c r="BP352" s="293"/>
      <c r="BQ352" s="293"/>
      <c r="BR352" s="293"/>
      <c r="BS352" s="293"/>
      <c r="BT352" s="293"/>
      <c r="BU352" s="293"/>
      <c r="BV352" s="293"/>
      <c r="BW352" s="293"/>
      <c r="BX352" s="293"/>
      <c r="BY352" s="293"/>
      <c r="BZ352" s="293"/>
      <c r="CA352" s="293"/>
      <c r="CB352" s="293"/>
      <c r="CC352" s="293"/>
      <c r="CD352" s="293"/>
      <c r="CE352" s="293"/>
      <c r="CF352" s="293"/>
      <c r="CG352" s="293"/>
      <c r="CH352" s="293"/>
      <c r="CI352" s="293"/>
      <c r="CJ352" s="293"/>
      <c r="CK352" s="293"/>
      <c r="CL352" s="293"/>
      <c r="CM352" s="293"/>
      <c r="CN352" s="293"/>
      <c r="CO352" s="295"/>
      <c r="CP352" s="295"/>
      <c r="CQ352" s="295"/>
      <c r="CR352" s="296"/>
      <c r="CS352" s="297"/>
      <c r="CT352" s="297"/>
      <c r="CU352" s="297"/>
      <c r="CV352" s="297"/>
      <c r="CW352" s="297"/>
      <c r="CX352" s="297"/>
      <c r="CY352" s="297"/>
      <c r="CZ352" s="297"/>
      <c r="DA352" s="297"/>
      <c r="DB352" s="295"/>
      <c r="DC352" s="295"/>
      <c r="DD352" s="295"/>
      <c r="DE352" s="295"/>
    </row>
    <row r="353" spans="1:109">
      <c r="A353" s="295"/>
      <c r="B353" s="295"/>
      <c r="C353" s="295"/>
      <c r="D353" s="295"/>
      <c r="E353" s="295"/>
      <c r="F353" s="295"/>
      <c r="G353" s="295"/>
      <c r="H353" s="295"/>
      <c r="I353" s="295"/>
      <c r="J353" s="295"/>
      <c r="K353" s="295"/>
      <c r="L353" s="295"/>
      <c r="M353" s="295"/>
      <c r="N353" s="295"/>
      <c r="O353" s="295"/>
      <c r="P353" s="295"/>
      <c r="Q353" s="295"/>
      <c r="R353" s="295"/>
      <c r="S353" s="295"/>
      <c r="T353" s="295"/>
      <c r="U353" s="295"/>
      <c r="V353" s="295"/>
      <c r="W353" s="295"/>
      <c r="X353" s="295"/>
      <c r="Y353" s="295"/>
      <c r="Z353" s="295"/>
      <c r="AA353" s="295"/>
      <c r="AB353" s="295"/>
      <c r="AC353" s="295"/>
      <c r="AD353" s="295"/>
      <c r="AE353" s="295"/>
      <c r="AF353" s="295"/>
      <c r="AG353" s="295"/>
      <c r="AH353" s="295"/>
      <c r="AI353" s="295"/>
      <c r="AJ353" s="295"/>
      <c r="AK353" s="295"/>
      <c r="AL353" s="295"/>
      <c r="AM353" s="295"/>
      <c r="AN353" s="295"/>
      <c r="AO353" s="295"/>
      <c r="AP353" s="295"/>
      <c r="AQ353" s="295"/>
      <c r="AR353" s="295"/>
      <c r="AS353" s="291"/>
      <c r="AT353" s="291"/>
      <c r="AU353" s="295"/>
      <c r="BP353" s="293"/>
      <c r="BQ353" s="293"/>
      <c r="BR353" s="293"/>
      <c r="BS353" s="293"/>
      <c r="BT353" s="293"/>
      <c r="BU353" s="293"/>
      <c r="BV353" s="293"/>
      <c r="BW353" s="293"/>
      <c r="BX353" s="293"/>
      <c r="BY353" s="293"/>
      <c r="BZ353" s="293"/>
      <c r="CA353" s="293"/>
      <c r="CB353" s="293"/>
      <c r="CC353" s="293"/>
      <c r="CD353" s="293"/>
      <c r="CE353" s="293"/>
      <c r="CF353" s="293"/>
      <c r="CG353" s="293"/>
      <c r="CH353" s="293"/>
      <c r="CI353" s="293"/>
      <c r="CJ353" s="293"/>
      <c r="CK353" s="293"/>
      <c r="CL353" s="293"/>
      <c r="CM353" s="293"/>
      <c r="CN353" s="293"/>
      <c r="CO353" s="295"/>
      <c r="CP353" s="295"/>
      <c r="CQ353" s="295"/>
      <c r="CR353" s="296"/>
      <c r="CS353" s="297"/>
      <c r="CT353" s="297"/>
      <c r="CU353" s="297"/>
      <c r="CV353" s="297"/>
      <c r="CW353" s="297"/>
      <c r="CX353" s="297"/>
      <c r="CY353" s="297"/>
      <c r="CZ353" s="297"/>
      <c r="DA353" s="297"/>
      <c r="DB353" s="295"/>
      <c r="DC353" s="295"/>
      <c r="DD353" s="295"/>
      <c r="DE353" s="295"/>
    </row>
    <row r="354" spans="1:109">
      <c r="A354" s="295"/>
      <c r="B354" s="295"/>
      <c r="C354" s="295"/>
      <c r="D354" s="295"/>
      <c r="E354" s="295"/>
      <c r="F354" s="295"/>
      <c r="G354" s="295"/>
      <c r="H354" s="295"/>
      <c r="I354" s="295"/>
      <c r="J354" s="295"/>
      <c r="K354" s="295"/>
      <c r="L354" s="295"/>
      <c r="M354" s="295"/>
      <c r="N354" s="295"/>
      <c r="O354" s="295"/>
      <c r="P354" s="295"/>
      <c r="Q354" s="295"/>
      <c r="R354" s="295"/>
      <c r="S354" s="295"/>
      <c r="T354" s="295"/>
      <c r="U354" s="295"/>
      <c r="V354" s="295"/>
      <c r="W354" s="295"/>
      <c r="X354" s="295"/>
      <c r="Y354" s="295"/>
      <c r="Z354" s="295"/>
      <c r="AA354" s="295"/>
      <c r="AB354" s="295"/>
      <c r="AC354" s="295"/>
      <c r="AD354" s="295"/>
      <c r="AE354" s="295"/>
      <c r="AF354" s="295"/>
      <c r="AG354" s="295"/>
      <c r="AH354" s="295"/>
      <c r="AI354" s="295"/>
      <c r="AJ354" s="295"/>
      <c r="AK354" s="295"/>
      <c r="AL354" s="295"/>
      <c r="AM354" s="295"/>
      <c r="AN354" s="295"/>
      <c r="AO354" s="295"/>
      <c r="AP354" s="295"/>
      <c r="AQ354" s="295"/>
      <c r="AR354" s="295"/>
      <c r="AS354" s="291"/>
      <c r="AT354" s="291"/>
      <c r="AU354" s="295"/>
      <c r="BP354" s="293"/>
      <c r="BQ354" s="293"/>
      <c r="BR354" s="293"/>
      <c r="BS354" s="293"/>
      <c r="BT354" s="293"/>
      <c r="BU354" s="293"/>
      <c r="BV354" s="293"/>
      <c r="BW354" s="293"/>
      <c r="BX354" s="293"/>
      <c r="BY354" s="293"/>
      <c r="BZ354" s="293"/>
      <c r="CA354" s="293"/>
      <c r="CB354" s="293"/>
      <c r="CC354" s="293"/>
      <c r="CD354" s="293"/>
      <c r="CE354" s="293"/>
      <c r="CF354" s="293"/>
      <c r="CG354" s="293"/>
      <c r="CH354" s="293"/>
      <c r="CI354" s="293"/>
      <c r="CJ354" s="293"/>
      <c r="CK354" s="293"/>
      <c r="CL354" s="293"/>
      <c r="CM354" s="293"/>
      <c r="CN354" s="293"/>
      <c r="CO354" s="295"/>
      <c r="CP354" s="295"/>
      <c r="CQ354" s="295"/>
      <c r="CR354" s="296"/>
      <c r="CS354" s="297"/>
      <c r="CT354" s="297"/>
      <c r="CU354" s="297"/>
      <c r="CV354" s="297"/>
      <c r="CW354" s="297"/>
      <c r="CX354" s="297"/>
      <c r="CY354" s="297"/>
      <c r="CZ354" s="297"/>
      <c r="DA354" s="297"/>
      <c r="DB354" s="295"/>
      <c r="DC354" s="295"/>
      <c r="DD354" s="295"/>
      <c r="DE354" s="295"/>
    </row>
    <row r="355" spans="1:109">
      <c r="A355" s="295"/>
      <c r="B355" s="295"/>
      <c r="C355" s="295"/>
      <c r="D355" s="295"/>
      <c r="E355" s="295"/>
      <c r="F355" s="295"/>
      <c r="G355" s="295"/>
      <c r="H355" s="295"/>
      <c r="I355" s="295"/>
      <c r="J355" s="295"/>
      <c r="K355" s="295"/>
      <c r="L355" s="295"/>
      <c r="M355" s="295"/>
      <c r="N355" s="295"/>
      <c r="O355" s="295"/>
      <c r="P355" s="295"/>
      <c r="Q355" s="295"/>
      <c r="R355" s="295"/>
      <c r="S355" s="295"/>
      <c r="T355" s="295"/>
      <c r="U355" s="295"/>
      <c r="V355" s="295"/>
      <c r="W355" s="295"/>
      <c r="X355" s="295"/>
      <c r="Y355" s="295"/>
      <c r="Z355" s="295"/>
      <c r="AA355" s="295"/>
      <c r="AB355" s="295"/>
      <c r="AC355" s="295"/>
      <c r="AD355" s="295"/>
      <c r="AE355" s="295"/>
      <c r="AF355" s="295"/>
      <c r="AG355" s="295"/>
      <c r="AH355" s="295"/>
      <c r="AI355" s="295"/>
      <c r="AJ355" s="295"/>
      <c r="AK355" s="295"/>
      <c r="AL355" s="295"/>
      <c r="AM355" s="295"/>
      <c r="AN355" s="295"/>
      <c r="AO355" s="295"/>
      <c r="AP355" s="295"/>
      <c r="AQ355" s="295"/>
      <c r="AR355" s="295"/>
      <c r="AS355" s="291"/>
      <c r="AT355" s="291"/>
      <c r="AU355" s="295"/>
      <c r="BP355" s="293"/>
      <c r="BQ355" s="293"/>
      <c r="BR355" s="293"/>
      <c r="BS355" s="293"/>
      <c r="BT355" s="293"/>
      <c r="BU355" s="293"/>
      <c r="BV355" s="293"/>
      <c r="BW355" s="293"/>
      <c r="BX355" s="293"/>
      <c r="BY355" s="293"/>
      <c r="BZ355" s="293"/>
      <c r="CA355" s="293"/>
      <c r="CB355" s="293"/>
      <c r="CC355" s="293"/>
      <c r="CD355" s="293"/>
      <c r="CE355" s="293"/>
      <c r="CF355" s="293"/>
      <c r="CG355" s="293"/>
      <c r="CH355" s="293"/>
      <c r="CI355" s="293"/>
      <c r="CJ355" s="293"/>
      <c r="CK355" s="293"/>
      <c r="CL355" s="293"/>
      <c r="CM355" s="293"/>
      <c r="CN355" s="293"/>
      <c r="CO355" s="295"/>
      <c r="CP355" s="295"/>
      <c r="CQ355" s="295"/>
      <c r="CR355" s="296"/>
      <c r="CS355" s="297"/>
      <c r="CT355" s="297"/>
      <c r="CU355" s="297"/>
      <c r="CV355" s="297"/>
      <c r="CW355" s="297"/>
      <c r="CX355" s="297"/>
      <c r="CY355" s="297"/>
      <c r="CZ355" s="297"/>
      <c r="DA355" s="297"/>
      <c r="DB355" s="295"/>
      <c r="DC355" s="295"/>
      <c r="DD355" s="295"/>
      <c r="DE355" s="295"/>
    </row>
    <row r="356" spans="1:109">
      <c r="A356" s="295"/>
      <c r="B356" s="295"/>
      <c r="C356" s="295"/>
      <c r="D356" s="295"/>
      <c r="E356" s="295"/>
      <c r="F356" s="295"/>
      <c r="G356" s="295"/>
      <c r="H356" s="295"/>
      <c r="I356" s="295"/>
      <c r="J356" s="295"/>
      <c r="K356" s="295"/>
      <c r="L356" s="295"/>
      <c r="M356" s="295"/>
      <c r="N356" s="295"/>
      <c r="O356" s="295"/>
      <c r="P356" s="295"/>
      <c r="Q356" s="295"/>
      <c r="R356" s="295"/>
      <c r="S356" s="295"/>
      <c r="T356" s="295"/>
      <c r="U356" s="295"/>
      <c r="V356" s="295"/>
      <c r="W356" s="295"/>
      <c r="X356" s="295"/>
      <c r="Y356" s="295"/>
      <c r="Z356" s="295"/>
      <c r="AA356" s="295"/>
      <c r="AB356" s="295"/>
      <c r="AC356" s="295"/>
      <c r="AD356" s="295"/>
      <c r="AE356" s="295"/>
      <c r="AF356" s="295"/>
      <c r="AG356" s="295"/>
      <c r="AH356" s="295"/>
      <c r="AI356" s="295"/>
      <c r="AJ356" s="295"/>
      <c r="AK356" s="295"/>
      <c r="AL356" s="295"/>
      <c r="AM356" s="295"/>
      <c r="AN356" s="295"/>
      <c r="AO356" s="295"/>
      <c r="AP356" s="295"/>
      <c r="AQ356" s="295"/>
      <c r="AR356" s="295"/>
      <c r="AS356" s="291"/>
      <c r="AT356" s="291"/>
      <c r="AU356" s="295"/>
      <c r="BP356" s="293"/>
      <c r="BQ356" s="293"/>
      <c r="BR356" s="293"/>
      <c r="BS356" s="293"/>
      <c r="BT356" s="293"/>
      <c r="BU356" s="293"/>
      <c r="BV356" s="293"/>
      <c r="BW356" s="293"/>
      <c r="BX356" s="293"/>
      <c r="BY356" s="293"/>
      <c r="BZ356" s="293"/>
      <c r="CA356" s="293"/>
      <c r="CB356" s="293"/>
      <c r="CC356" s="293"/>
      <c r="CD356" s="293"/>
      <c r="CE356" s="293"/>
      <c r="CF356" s="293"/>
      <c r="CG356" s="293"/>
      <c r="CH356" s="293"/>
      <c r="CI356" s="293"/>
      <c r="CJ356" s="293"/>
      <c r="CK356" s="293"/>
      <c r="CL356" s="293"/>
      <c r="CM356" s="293"/>
      <c r="CN356" s="293"/>
      <c r="CO356" s="295"/>
      <c r="CP356" s="295"/>
      <c r="CQ356" s="295"/>
      <c r="CR356" s="296"/>
      <c r="CS356" s="297"/>
      <c r="CT356" s="297"/>
      <c r="CU356" s="297"/>
      <c r="CV356" s="297"/>
      <c r="CW356" s="297"/>
      <c r="CX356" s="297"/>
      <c r="CY356" s="297"/>
      <c r="CZ356" s="297"/>
      <c r="DA356" s="297"/>
      <c r="DB356" s="295"/>
      <c r="DC356" s="295"/>
      <c r="DD356" s="295"/>
      <c r="DE356" s="295"/>
    </row>
    <row r="357" spans="1:109">
      <c r="A357" s="295"/>
      <c r="B357" s="295"/>
      <c r="C357" s="295"/>
      <c r="D357" s="295"/>
      <c r="E357" s="295"/>
      <c r="F357" s="295"/>
      <c r="G357" s="295"/>
      <c r="H357" s="295"/>
      <c r="I357" s="295"/>
      <c r="J357" s="295"/>
      <c r="K357" s="295"/>
      <c r="L357" s="295"/>
      <c r="M357" s="295"/>
      <c r="N357" s="295"/>
      <c r="O357" s="295"/>
      <c r="P357" s="295"/>
      <c r="Q357" s="295"/>
      <c r="R357" s="295"/>
      <c r="S357" s="295"/>
      <c r="T357" s="295"/>
      <c r="U357" s="295"/>
      <c r="V357" s="295"/>
      <c r="W357" s="295"/>
      <c r="X357" s="295"/>
      <c r="Y357" s="295"/>
      <c r="Z357" s="295"/>
      <c r="AA357" s="295"/>
      <c r="AB357" s="295"/>
      <c r="AC357" s="295"/>
      <c r="AD357" s="295"/>
      <c r="AE357" s="295"/>
      <c r="AF357" s="295"/>
      <c r="AG357" s="295"/>
      <c r="AH357" s="295"/>
      <c r="AI357" s="295"/>
      <c r="AJ357" s="295"/>
      <c r="AK357" s="295"/>
      <c r="AL357" s="295"/>
      <c r="AM357" s="295"/>
      <c r="AN357" s="295"/>
      <c r="AO357" s="295"/>
      <c r="AP357" s="295"/>
      <c r="AQ357" s="295"/>
      <c r="AR357" s="295"/>
      <c r="AS357" s="291"/>
      <c r="AT357" s="291"/>
      <c r="AU357" s="295"/>
      <c r="BP357" s="293"/>
      <c r="BQ357" s="293"/>
      <c r="BR357" s="293"/>
      <c r="BS357" s="293"/>
      <c r="BT357" s="293"/>
      <c r="BU357" s="293"/>
      <c r="BV357" s="293"/>
      <c r="BW357" s="293"/>
      <c r="BX357" s="293"/>
      <c r="BY357" s="293"/>
      <c r="BZ357" s="293"/>
      <c r="CA357" s="293"/>
      <c r="CB357" s="293"/>
      <c r="CC357" s="293"/>
      <c r="CD357" s="293"/>
      <c r="CE357" s="293"/>
      <c r="CF357" s="293"/>
      <c r="CG357" s="293"/>
      <c r="CH357" s="293"/>
      <c r="CI357" s="293"/>
      <c r="CJ357" s="293"/>
      <c r="CK357" s="293"/>
      <c r="CL357" s="293"/>
      <c r="CM357" s="293"/>
      <c r="CN357" s="293"/>
      <c r="CO357" s="295"/>
      <c r="CP357" s="295"/>
      <c r="CQ357" s="295"/>
      <c r="CR357" s="296"/>
      <c r="CS357" s="297"/>
      <c r="CT357" s="297"/>
      <c r="CU357" s="297"/>
      <c r="CV357" s="297"/>
      <c r="CW357" s="297"/>
      <c r="CX357" s="297"/>
      <c r="CY357" s="297"/>
      <c r="CZ357" s="297"/>
      <c r="DA357" s="297"/>
      <c r="DB357" s="295"/>
      <c r="DC357" s="295"/>
      <c r="DD357" s="295"/>
      <c r="DE357" s="295"/>
    </row>
    <row r="358" spans="1:109">
      <c r="BP358" s="293"/>
      <c r="BQ358" s="293"/>
      <c r="BR358" s="293"/>
      <c r="BS358" s="293"/>
      <c r="BT358" s="293"/>
      <c r="BU358" s="293"/>
      <c r="BV358" s="293"/>
      <c r="BW358" s="293"/>
      <c r="BX358" s="293"/>
      <c r="BY358" s="293"/>
      <c r="BZ358" s="293"/>
      <c r="CA358" s="293"/>
      <c r="CB358" s="293"/>
      <c r="CC358" s="293"/>
      <c r="CD358" s="293"/>
      <c r="CE358" s="293"/>
      <c r="CF358" s="293"/>
      <c r="CG358" s="293"/>
      <c r="CH358" s="293"/>
      <c r="CI358" s="293"/>
      <c r="CJ358" s="293"/>
      <c r="CK358" s="293"/>
      <c r="CL358" s="293"/>
      <c r="CM358" s="293"/>
      <c r="CN358" s="293"/>
      <c r="CR358" s="296"/>
      <c r="CS358" s="297"/>
      <c r="CT358" s="297"/>
      <c r="CU358" s="297"/>
      <c r="CV358" s="297"/>
      <c r="CW358" s="297"/>
      <c r="CX358" s="297"/>
      <c r="CY358" s="297"/>
      <c r="CZ358" s="297"/>
      <c r="DA358" s="297"/>
      <c r="DB358" s="295"/>
      <c r="DC358" s="295"/>
      <c r="DD358" s="295"/>
      <c r="DE358" s="295"/>
    </row>
    <row r="359" spans="1:109">
      <c r="BP359" s="293"/>
      <c r="BQ359" s="293"/>
      <c r="BR359" s="293"/>
      <c r="BS359" s="293"/>
      <c r="BT359" s="293"/>
      <c r="BU359" s="293"/>
      <c r="BV359" s="293"/>
      <c r="BW359" s="293"/>
      <c r="BX359" s="293"/>
      <c r="BY359" s="293"/>
      <c r="BZ359" s="293"/>
      <c r="CA359" s="293"/>
      <c r="CB359" s="293"/>
      <c r="CC359" s="293"/>
      <c r="CD359" s="293"/>
      <c r="CE359" s="293"/>
      <c r="CF359" s="293"/>
      <c r="CG359" s="293"/>
      <c r="CH359" s="293"/>
      <c r="CI359" s="293"/>
      <c r="CJ359" s="293"/>
      <c r="CK359" s="293"/>
      <c r="CL359" s="293"/>
      <c r="CM359" s="293"/>
      <c r="CN359" s="293"/>
      <c r="CR359" s="296"/>
      <c r="CS359" s="297"/>
      <c r="CT359" s="297"/>
      <c r="CU359" s="297"/>
      <c r="CV359" s="297"/>
      <c r="CW359" s="297"/>
      <c r="CX359" s="297"/>
      <c r="CY359" s="297"/>
      <c r="CZ359" s="297"/>
      <c r="DA359" s="297"/>
      <c r="DB359" s="295"/>
      <c r="DC359" s="295"/>
      <c r="DD359" s="295"/>
      <c r="DE359" s="295"/>
    </row>
    <row r="360" spans="1:109">
      <c r="BP360" s="293"/>
      <c r="BQ360" s="293"/>
      <c r="BR360" s="293"/>
      <c r="BS360" s="293"/>
      <c r="BT360" s="293"/>
      <c r="BU360" s="293"/>
      <c r="BV360" s="293"/>
      <c r="BW360" s="293"/>
      <c r="BX360" s="293"/>
      <c r="BY360" s="293"/>
      <c r="BZ360" s="293"/>
      <c r="CA360" s="293"/>
      <c r="CB360" s="293"/>
      <c r="CC360" s="293"/>
      <c r="CD360" s="293"/>
      <c r="CE360" s="293"/>
      <c r="CF360" s="293"/>
      <c r="CG360" s="293"/>
      <c r="CH360" s="293"/>
      <c r="CI360" s="293"/>
      <c r="CJ360" s="293"/>
      <c r="CK360" s="293"/>
      <c r="CL360" s="293"/>
      <c r="CM360" s="293"/>
      <c r="CN360" s="293"/>
      <c r="CR360" s="296"/>
      <c r="CS360" s="297"/>
      <c r="CT360" s="297"/>
      <c r="CU360" s="297"/>
      <c r="CV360" s="297"/>
      <c r="CW360" s="297"/>
      <c r="CX360" s="297"/>
      <c r="CY360" s="297"/>
      <c r="CZ360" s="297"/>
      <c r="DA360" s="297"/>
      <c r="DB360" s="295"/>
      <c r="DC360" s="295"/>
      <c r="DD360" s="295"/>
      <c r="DE360" s="295"/>
    </row>
    <row r="361" spans="1:109">
      <c r="BP361" s="293"/>
      <c r="BQ361" s="293"/>
      <c r="BR361" s="293"/>
      <c r="BS361" s="293"/>
      <c r="BT361" s="293"/>
      <c r="BU361" s="293"/>
      <c r="BV361" s="293"/>
      <c r="BW361" s="293"/>
      <c r="BX361" s="293"/>
      <c r="BY361" s="293"/>
      <c r="BZ361" s="293"/>
      <c r="CA361" s="293"/>
      <c r="CB361" s="293"/>
      <c r="CC361" s="293"/>
      <c r="CD361" s="293"/>
      <c r="CE361" s="293"/>
      <c r="CF361" s="293"/>
      <c r="CG361" s="293"/>
      <c r="CH361" s="293"/>
      <c r="CI361" s="293"/>
      <c r="CJ361" s="293"/>
      <c r="CK361" s="293"/>
      <c r="CL361" s="293"/>
      <c r="CM361" s="293"/>
      <c r="CN361" s="293"/>
      <c r="CR361" s="296"/>
      <c r="CS361" s="297"/>
      <c r="CT361" s="297"/>
      <c r="CU361" s="297"/>
      <c r="CV361" s="297"/>
      <c r="CW361" s="297"/>
      <c r="CX361" s="297"/>
      <c r="CY361" s="297"/>
      <c r="CZ361" s="297"/>
      <c r="DA361" s="297"/>
      <c r="DB361" s="295"/>
      <c r="DC361" s="295"/>
      <c r="DD361" s="295"/>
      <c r="DE361" s="295"/>
    </row>
    <row r="362" spans="1:109">
      <c r="BP362" s="293"/>
      <c r="BQ362" s="293"/>
      <c r="BR362" s="293"/>
      <c r="BS362" s="293"/>
      <c r="BT362" s="293"/>
      <c r="BU362" s="293"/>
      <c r="BV362" s="293"/>
      <c r="BW362" s="293"/>
      <c r="BX362" s="293"/>
      <c r="BY362" s="293"/>
      <c r="BZ362" s="293"/>
      <c r="CA362" s="293"/>
      <c r="CB362" s="293"/>
      <c r="CC362" s="293"/>
      <c r="CD362" s="293"/>
      <c r="CE362" s="293"/>
      <c r="CF362" s="293"/>
      <c r="CG362" s="293"/>
      <c r="CH362" s="293"/>
      <c r="CI362" s="293"/>
      <c r="CJ362" s="293"/>
      <c r="CK362" s="293"/>
      <c r="CL362" s="293"/>
      <c r="CM362" s="293"/>
      <c r="CN362" s="293"/>
      <c r="CR362" s="296"/>
      <c r="CS362" s="297"/>
      <c r="CT362" s="297"/>
      <c r="CU362" s="297"/>
      <c r="CV362" s="297"/>
      <c r="CW362" s="297"/>
      <c r="CX362" s="297"/>
      <c r="CY362" s="297"/>
      <c r="CZ362" s="297"/>
      <c r="DA362" s="297"/>
      <c r="DB362" s="295"/>
      <c r="DC362" s="295"/>
      <c r="DD362" s="295"/>
      <c r="DE362" s="295"/>
    </row>
    <row r="363" spans="1:109">
      <c r="BP363" s="293"/>
      <c r="BQ363" s="293"/>
      <c r="BR363" s="293"/>
      <c r="BS363" s="293"/>
      <c r="BT363" s="293"/>
      <c r="BU363" s="293"/>
      <c r="BV363" s="293"/>
      <c r="BW363" s="293"/>
      <c r="BX363" s="293"/>
      <c r="BY363" s="293"/>
      <c r="BZ363" s="293"/>
      <c r="CA363" s="293"/>
      <c r="CB363" s="293"/>
      <c r="CC363" s="293"/>
      <c r="CD363" s="293"/>
      <c r="CE363" s="293"/>
      <c r="CF363" s="293"/>
      <c r="CG363" s="293"/>
      <c r="CH363" s="293"/>
      <c r="CI363" s="293"/>
      <c r="CJ363" s="293"/>
      <c r="CK363" s="293"/>
      <c r="CL363" s="293"/>
      <c r="CM363" s="293"/>
      <c r="CN363" s="293"/>
      <c r="CR363" s="296"/>
      <c r="CS363" s="297"/>
      <c r="CT363" s="297"/>
      <c r="CU363" s="297"/>
      <c r="CV363" s="297"/>
      <c r="CW363" s="297"/>
      <c r="CX363" s="297"/>
      <c r="CY363" s="297"/>
      <c r="CZ363" s="297"/>
      <c r="DA363" s="297"/>
      <c r="DB363" s="295"/>
      <c r="DC363" s="295"/>
      <c r="DD363" s="295"/>
      <c r="DE363" s="295"/>
    </row>
    <row r="364" spans="1:109">
      <c r="BP364" s="293"/>
      <c r="BQ364" s="293"/>
      <c r="BR364" s="293"/>
      <c r="BS364" s="293"/>
      <c r="BT364" s="293"/>
      <c r="BU364" s="293"/>
      <c r="BV364" s="293"/>
      <c r="BW364" s="293"/>
      <c r="BX364" s="293"/>
      <c r="BY364" s="293"/>
      <c r="BZ364" s="293"/>
      <c r="CA364" s="293"/>
      <c r="CB364" s="293"/>
      <c r="CC364" s="293"/>
      <c r="CD364" s="293"/>
      <c r="CE364" s="293"/>
      <c r="CF364" s="293"/>
      <c r="CG364" s="293"/>
      <c r="CH364" s="293"/>
      <c r="CI364" s="293"/>
      <c r="CJ364" s="293"/>
      <c r="CK364" s="293"/>
      <c r="CL364" s="293"/>
      <c r="CM364" s="293"/>
      <c r="CN364" s="293"/>
      <c r="CR364" s="296"/>
      <c r="CS364" s="297"/>
      <c r="CT364" s="297"/>
      <c r="CU364" s="297"/>
      <c r="CV364" s="297"/>
      <c r="CW364" s="297"/>
      <c r="CX364" s="297"/>
      <c r="CY364" s="297"/>
      <c r="CZ364" s="297"/>
      <c r="DA364" s="297"/>
      <c r="DB364" s="295"/>
      <c r="DC364" s="295"/>
      <c r="DD364" s="295"/>
      <c r="DE364" s="295"/>
    </row>
    <row r="365" spans="1:109">
      <c r="BP365" s="293"/>
      <c r="BQ365" s="293"/>
      <c r="BR365" s="293"/>
      <c r="BS365" s="293"/>
      <c r="BT365" s="293"/>
      <c r="BU365" s="293"/>
      <c r="BV365" s="293"/>
      <c r="BW365" s="293"/>
      <c r="BX365" s="293"/>
      <c r="BY365" s="293"/>
      <c r="BZ365" s="293"/>
      <c r="CA365" s="293"/>
      <c r="CB365" s="293"/>
      <c r="CC365" s="293"/>
      <c r="CD365" s="293"/>
      <c r="CE365" s="293"/>
      <c r="CF365" s="293"/>
      <c r="CG365" s="293"/>
      <c r="CH365" s="293"/>
      <c r="CI365" s="293"/>
      <c r="CJ365" s="293"/>
      <c r="CK365" s="293"/>
      <c r="CL365" s="293"/>
      <c r="CM365" s="293"/>
      <c r="CN365" s="293"/>
      <c r="CR365" s="296"/>
      <c r="CS365" s="297"/>
      <c r="CT365" s="297"/>
      <c r="CU365" s="297"/>
      <c r="CV365" s="297"/>
      <c r="CW365" s="297"/>
      <c r="CX365" s="297"/>
      <c r="CY365" s="297"/>
      <c r="CZ365" s="297"/>
      <c r="DA365" s="297"/>
      <c r="DB365" s="295"/>
      <c r="DC365" s="295"/>
      <c r="DD365" s="295"/>
      <c r="DE365" s="295"/>
    </row>
    <row r="366" spans="1:109">
      <c r="BP366" s="293"/>
      <c r="BQ366" s="293"/>
      <c r="BR366" s="293"/>
      <c r="BS366" s="293"/>
      <c r="BT366" s="293"/>
      <c r="BU366" s="293"/>
      <c r="BV366" s="293"/>
      <c r="BW366" s="293"/>
      <c r="BX366" s="293"/>
      <c r="BY366" s="293"/>
      <c r="BZ366" s="293"/>
      <c r="CA366" s="293"/>
      <c r="CB366" s="293"/>
      <c r="CC366" s="293"/>
      <c r="CD366" s="293"/>
      <c r="CE366" s="293"/>
      <c r="CF366" s="293"/>
      <c r="CG366" s="293"/>
      <c r="CH366" s="293"/>
      <c r="CI366" s="293"/>
      <c r="CJ366" s="293"/>
      <c r="CK366" s="293"/>
      <c r="CL366" s="293"/>
      <c r="CM366" s="293"/>
      <c r="CN366" s="293"/>
      <c r="CR366" s="296"/>
      <c r="CS366" s="297"/>
      <c r="CT366" s="297"/>
      <c r="CU366" s="297"/>
      <c r="CV366" s="297"/>
      <c r="CW366" s="297"/>
      <c r="CX366" s="297"/>
      <c r="CY366" s="297"/>
      <c r="CZ366" s="297"/>
      <c r="DA366" s="297"/>
      <c r="DB366" s="295"/>
      <c r="DC366" s="295"/>
      <c r="DD366" s="295"/>
      <c r="DE366" s="295"/>
    </row>
    <row r="367" spans="1:109">
      <c r="BP367" s="293"/>
      <c r="BQ367" s="293"/>
      <c r="BR367" s="293"/>
      <c r="BS367" s="293"/>
      <c r="BT367" s="293"/>
      <c r="BU367" s="293"/>
      <c r="BV367" s="293"/>
      <c r="BW367" s="293"/>
      <c r="BX367" s="293"/>
      <c r="BY367" s="293"/>
      <c r="BZ367" s="293"/>
      <c r="CA367" s="293"/>
      <c r="CB367" s="293"/>
      <c r="CC367" s="293"/>
      <c r="CD367" s="293"/>
      <c r="CE367" s="293"/>
      <c r="CF367" s="293"/>
      <c r="CG367" s="293"/>
      <c r="CH367" s="293"/>
      <c r="CI367" s="293"/>
      <c r="CJ367" s="293"/>
      <c r="CK367" s="293"/>
      <c r="CL367" s="293"/>
      <c r="CM367" s="293"/>
      <c r="CN367" s="293"/>
      <c r="CR367" s="296"/>
      <c r="CS367" s="297"/>
      <c r="CT367" s="297"/>
      <c r="CU367" s="297"/>
      <c r="CV367" s="297"/>
      <c r="CW367" s="297"/>
      <c r="CX367" s="297"/>
      <c r="CY367" s="297"/>
      <c r="CZ367" s="297"/>
      <c r="DA367" s="297"/>
      <c r="DB367" s="295"/>
      <c r="DC367" s="295"/>
      <c r="DD367" s="295"/>
      <c r="DE367" s="295"/>
    </row>
    <row r="368" spans="1:109">
      <c r="BP368" s="293"/>
      <c r="BQ368" s="293"/>
      <c r="BR368" s="293"/>
      <c r="BS368" s="293"/>
      <c r="BT368" s="293"/>
      <c r="BU368" s="293"/>
      <c r="BV368" s="293"/>
      <c r="BW368" s="293"/>
      <c r="BX368" s="293"/>
      <c r="BY368" s="293"/>
      <c r="BZ368" s="293"/>
      <c r="CA368" s="293"/>
      <c r="CB368" s="293"/>
      <c r="CC368" s="293"/>
      <c r="CD368" s="293"/>
      <c r="CE368" s="293"/>
      <c r="CF368" s="293"/>
      <c r="CG368" s="293"/>
      <c r="CH368" s="293"/>
      <c r="CI368" s="293"/>
      <c r="CJ368" s="293"/>
      <c r="CK368" s="293"/>
      <c r="CL368" s="293"/>
      <c r="CM368" s="293"/>
      <c r="CN368" s="293"/>
      <c r="CR368" s="296"/>
      <c r="CS368" s="297"/>
      <c r="CT368" s="297"/>
      <c r="CU368" s="297"/>
      <c r="CV368" s="297"/>
      <c r="CW368" s="297"/>
      <c r="CX368" s="297"/>
      <c r="CY368" s="297"/>
      <c r="CZ368" s="297"/>
      <c r="DA368" s="297"/>
      <c r="DB368" s="295"/>
      <c r="DC368" s="295"/>
      <c r="DD368" s="295"/>
      <c r="DE368" s="295"/>
    </row>
    <row r="369" spans="68:109">
      <c r="BP369" s="293"/>
      <c r="BQ369" s="293"/>
      <c r="BR369" s="293"/>
      <c r="BS369" s="293"/>
      <c r="BT369" s="293"/>
      <c r="BU369" s="293"/>
      <c r="BV369" s="293"/>
      <c r="BW369" s="293"/>
      <c r="BX369" s="293"/>
      <c r="BY369" s="293"/>
      <c r="BZ369" s="293"/>
      <c r="CA369" s="293"/>
      <c r="CB369" s="293"/>
      <c r="CC369" s="293"/>
      <c r="CD369" s="293"/>
      <c r="CE369" s="293"/>
      <c r="CF369" s="293"/>
      <c r="CG369" s="293"/>
      <c r="CH369" s="293"/>
      <c r="CI369" s="293"/>
      <c r="CJ369" s="293"/>
      <c r="CK369" s="293"/>
      <c r="CL369" s="293"/>
      <c r="CM369" s="293"/>
      <c r="CN369" s="293"/>
      <c r="CR369" s="296"/>
      <c r="CS369" s="297"/>
      <c r="CT369" s="297"/>
      <c r="CU369" s="297"/>
      <c r="CV369" s="297"/>
      <c r="CW369" s="297"/>
      <c r="CX369" s="297"/>
      <c r="CY369" s="297"/>
      <c r="CZ369" s="297"/>
      <c r="DA369" s="297"/>
      <c r="DB369" s="295"/>
      <c r="DC369" s="295"/>
      <c r="DD369" s="295"/>
      <c r="DE369" s="295"/>
    </row>
    <row r="370" spans="68:109">
      <c r="BP370" s="293"/>
      <c r="BQ370" s="293"/>
      <c r="BR370" s="293"/>
      <c r="BS370" s="293"/>
      <c r="BT370" s="293"/>
      <c r="BU370" s="293"/>
      <c r="BV370" s="293"/>
      <c r="BW370" s="293"/>
      <c r="BX370" s="293"/>
      <c r="BY370" s="293"/>
      <c r="BZ370" s="293"/>
      <c r="CA370" s="293"/>
      <c r="CB370" s="293"/>
      <c r="CC370" s="293"/>
      <c r="CD370" s="293"/>
      <c r="CE370" s="293"/>
      <c r="CF370" s="293"/>
      <c r="CG370" s="293"/>
      <c r="CH370" s="293"/>
      <c r="CI370" s="293"/>
      <c r="CJ370" s="293"/>
      <c r="CK370" s="293"/>
      <c r="CL370" s="293"/>
      <c r="CM370" s="293"/>
      <c r="CN370" s="293"/>
      <c r="CR370" s="296"/>
      <c r="CS370" s="297"/>
      <c r="CT370" s="297"/>
      <c r="CU370" s="297"/>
      <c r="CV370" s="297"/>
      <c r="CW370" s="297"/>
      <c r="CX370" s="297"/>
      <c r="CY370" s="297"/>
      <c r="CZ370" s="297"/>
      <c r="DA370" s="297"/>
      <c r="DB370" s="295"/>
      <c r="DC370" s="295"/>
      <c r="DD370" s="295"/>
      <c r="DE370" s="295"/>
    </row>
    <row r="371" spans="68:109">
      <c r="BP371" s="293"/>
      <c r="BQ371" s="293"/>
      <c r="BR371" s="293"/>
      <c r="BS371" s="293"/>
      <c r="BT371" s="293"/>
      <c r="BU371" s="293"/>
      <c r="BV371" s="293"/>
      <c r="BW371" s="293"/>
      <c r="BX371" s="293"/>
      <c r="BY371" s="293"/>
      <c r="BZ371" s="293"/>
      <c r="CA371" s="293"/>
      <c r="CB371" s="293"/>
      <c r="CC371" s="293"/>
      <c r="CD371" s="293"/>
      <c r="CE371" s="293"/>
      <c r="CF371" s="293"/>
      <c r="CG371" s="293"/>
      <c r="CH371" s="293"/>
      <c r="CI371" s="293"/>
      <c r="CJ371" s="293"/>
      <c r="CK371" s="293"/>
      <c r="CL371" s="293"/>
      <c r="CM371" s="293"/>
      <c r="CN371" s="293"/>
      <c r="CR371" s="296"/>
      <c r="CS371" s="297"/>
      <c r="CT371" s="297"/>
      <c r="CU371" s="297"/>
      <c r="CV371" s="297"/>
      <c r="CW371" s="297"/>
      <c r="CX371" s="297"/>
      <c r="CY371" s="297"/>
      <c r="CZ371" s="297"/>
      <c r="DA371" s="297"/>
      <c r="DB371" s="295"/>
      <c r="DC371" s="295"/>
      <c r="DD371" s="295"/>
      <c r="DE371" s="295"/>
    </row>
    <row r="372" spans="68:109">
      <c r="BP372" s="293"/>
      <c r="BQ372" s="293"/>
      <c r="BR372" s="293"/>
      <c r="BS372" s="293"/>
      <c r="BT372" s="293"/>
      <c r="BU372" s="293"/>
      <c r="BV372" s="293"/>
      <c r="BW372" s="293"/>
      <c r="BX372" s="293"/>
      <c r="BY372" s="293"/>
      <c r="BZ372" s="293"/>
      <c r="CA372" s="293"/>
      <c r="CB372" s="293"/>
      <c r="CC372" s="293"/>
      <c r="CD372" s="293"/>
      <c r="CE372" s="293"/>
      <c r="CF372" s="293"/>
      <c r="CG372" s="293"/>
      <c r="CH372" s="293"/>
      <c r="CI372" s="293"/>
      <c r="CJ372" s="293"/>
      <c r="CK372" s="293"/>
      <c r="CL372" s="293"/>
      <c r="CM372" s="293"/>
      <c r="CN372" s="293"/>
      <c r="CR372" s="296"/>
      <c r="CS372" s="297"/>
      <c r="CT372" s="297"/>
      <c r="CU372" s="297"/>
      <c r="CV372" s="297"/>
      <c r="CW372" s="297"/>
      <c r="CX372" s="297"/>
      <c r="CY372" s="297"/>
      <c r="CZ372" s="297"/>
      <c r="DA372" s="297"/>
      <c r="DB372" s="295"/>
      <c r="DC372" s="295"/>
      <c r="DD372" s="295"/>
      <c r="DE372" s="295"/>
    </row>
    <row r="373" spans="68:109">
      <c r="BP373" s="293"/>
      <c r="BQ373" s="293"/>
      <c r="BR373" s="293"/>
      <c r="BS373" s="293"/>
      <c r="BT373" s="293"/>
      <c r="BU373" s="293"/>
      <c r="BV373" s="293"/>
      <c r="BW373" s="293"/>
      <c r="BX373" s="293"/>
      <c r="BY373" s="293"/>
      <c r="BZ373" s="293"/>
      <c r="CA373" s="293"/>
      <c r="CB373" s="293"/>
      <c r="CC373" s="293"/>
      <c r="CD373" s="293"/>
      <c r="CE373" s="293"/>
      <c r="CF373" s="293"/>
      <c r="CG373" s="293"/>
      <c r="CH373" s="293"/>
      <c r="CI373" s="293"/>
      <c r="CJ373" s="293"/>
      <c r="CK373" s="293"/>
      <c r="CL373" s="293"/>
      <c r="CM373" s="293"/>
      <c r="CN373" s="293"/>
      <c r="CR373" s="296"/>
      <c r="CS373" s="297"/>
      <c r="CT373" s="297"/>
      <c r="CU373" s="297"/>
      <c r="CV373" s="297"/>
      <c r="CW373" s="297"/>
      <c r="CX373" s="297"/>
      <c r="CY373" s="297"/>
      <c r="CZ373" s="297"/>
      <c r="DA373" s="297"/>
      <c r="DB373" s="295"/>
      <c r="DC373" s="295"/>
      <c r="DD373" s="295"/>
      <c r="DE373" s="295"/>
    </row>
    <row r="374" spans="68:109">
      <c r="BP374" s="293"/>
      <c r="BQ374" s="293"/>
      <c r="BR374" s="293"/>
      <c r="BS374" s="293"/>
      <c r="BT374" s="293"/>
      <c r="BU374" s="293"/>
      <c r="BV374" s="293"/>
      <c r="BW374" s="293"/>
      <c r="BX374" s="293"/>
      <c r="BY374" s="293"/>
      <c r="BZ374" s="293"/>
      <c r="CA374" s="293"/>
      <c r="CB374" s="293"/>
      <c r="CC374" s="293"/>
      <c r="CD374" s="293"/>
      <c r="CE374" s="293"/>
      <c r="CF374" s="293"/>
      <c r="CG374" s="293"/>
      <c r="CH374" s="293"/>
      <c r="CI374" s="293"/>
      <c r="CJ374" s="293"/>
      <c r="CK374" s="293"/>
      <c r="CL374" s="293"/>
      <c r="CM374" s="293"/>
      <c r="CN374" s="293"/>
      <c r="CR374" s="296"/>
      <c r="CS374" s="297"/>
      <c r="CT374" s="297"/>
      <c r="CU374" s="297"/>
      <c r="CV374" s="297"/>
      <c r="CW374" s="297"/>
      <c r="CX374" s="297"/>
      <c r="CY374" s="297"/>
      <c r="CZ374" s="297"/>
      <c r="DA374" s="297"/>
      <c r="DB374" s="295"/>
      <c r="DC374" s="295"/>
      <c r="DD374" s="295"/>
      <c r="DE374" s="295"/>
    </row>
    <row r="375" spans="68:109">
      <c r="BP375" s="293"/>
      <c r="BQ375" s="293"/>
      <c r="BR375" s="293"/>
      <c r="BS375" s="293"/>
      <c r="BT375" s="293"/>
      <c r="BU375" s="293"/>
      <c r="BV375" s="293"/>
      <c r="BW375" s="293"/>
      <c r="BX375" s="293"/>
      <c r="BY375" s="293"/>
      <c r="BZ375" s="293"/>
      <c r="CA375" s="293"/>
      <c r="CB375" s="293"/>
      <c r="CC375" s="293"/>
      <c r="CD375" s="293"/>
      <c r="CE375" s="293"/>
      <c r="CF375" s="293"/>
      <c r="CG375" s="293"/>
      <c r="CH375" s="293"/>
      <c r="CI375" s="293"/>
      <c r="CJ375" s="293"/>
      <c r="CK375" s="293"/>
      <c r="CL375" s="293"/>
      <c r="CM375" s="293"/>
      <c r="CN375" s="293"/>
      <c r="CR375" s="296"/>
      <c r="CS375" s="297"/>
      <c r="CT375" s="297"/>
      <c r="CU375" s="297"/>
      <c r="CV375" s="297"/>
      <c r="CW375" s="297"/>
      <c r="CX375" s="297"/>
      <c r="CY375" s="297"/>
      <c r="CZ375" s="297"/>
      <c r="DA375" s="297"/>
      <c r="DB375" s="295"/>
      <c r="DC375" s="295"/>
      <c r="DD375" s="295"/>
      <c r="DE375" s="295"/>
    </row>
    <row r="376" spans="68:109">
      <c r="BP376" s="293"/>
      <c r="BQ376" s="293"/>
      <c r="BR376" s="293"/>
      <c r="BS376" s="293"/>
      <c r="BT376" s="293"/>
      <c r="BU376" s="293"/>
      <c r="BV376" s="293"/>
      <c r="BW376" s="293"/>
      <c r="BX376" s="293"/>
      <c r="BY376" s="293"/>
      <c r="BZ376" s="293"/>
      <c r="CA376" s="293"/>
      <c r="CB376" s="293"/>
      <c r="CC376" s="293"/>
      <c r="CD376" s="293"/>
      <c r="CE376" s="293"/>
      <c r="CF376" s="293"/>
      <c r="CG376" s="293"/>
      <c r="CH376" s="293"/>
      <c r="CI376" s="293"/>
      <c r="CJ376" s="293"/>
      <c r="CK376" s="293"/>
      <c r="CL376" s="293"/>
      <c r="CM376" s="293"/>
      <c r="CN376" s="293"/>
      <c r="CR376" s="296"/>
      <c r="CS376" s="297"/>
      <c r="CT376" s="297"/>
      <c r="CU376" s="297"/>
      <c r="CV376" s="297"/>
      <c r="CW376" s="297"/>
      <c r="CX376" s="297"/>
      <c r="CY376" s="297"/>
      <c r="CZ376" s="297"/>
      <c r="DA376" s="297"/>
      <c r="DB376" s="295"/>
      <c r="DC376" s="295"/>
      <c r="DD376" s="295"/>
      <c r="DE376" s="295"/>
    </row>
    <row r="377" spans="68:109">
      <c r="BP377" s="293"/>
      <c r="BQ377" s="293"/>
      <c r="BR377" s="293"/>
      <c r="BS377" s="293"/>
      <c r="BT377" s="293"/>
      <c r="BU377" s="293"/>
      <c r="BV377" s="293"/>
      <c r="BW377" s="293"/>
      <c r="BX377" s="293"/>
      <c r="BY377" s="293"/>
      <c r="BZ377" s="293"/>
      <c r="CA377" s="293"/>
      <c r="CB377" s="293"/>
      <c r="CC377" s="293"/>
      <c r="CD377" s="293"/>
      <c r="CE377" s="293"/>
      <c r="CF377" s="293"/>
      <c r="CG377" s="293"/>
      <c r="CH377" s="293"/>
      <c r="CI377" s="293"/>
      <c r="CJ377" s="293"/>
      <c r="CK377" s="293"/>
      <c r="CL377" s="293"/>
      <c r="CM377" s="293"/>
      <c r="CN377" s="293"/>
      <c r="CR377" s="296"/>
      <c r="CS377" s="297"/>
      <c r="CT377" s="297"/>
      <c r="CU377" s="297"/>
      <c r="CV377" s="297"/>
      <c r="CW377" s="297"/>
      <c r="CX377" s="297"/>
      <c r="CY377" s="297"/>
      <c r="CZ377" s="297"/>
      <c r="DA377" s="297"/>
      <c r="DB377" s="295"/>
      <c r="DC377" s="295"/>
      <c r="DD377" s="295"/>
      <c r="DE377" s="295"/>
    </row>
    <row r="378" spans="68:109">
      <c r="BP378" s="293"/>
      <c r="BQ378" s="293"/>
      <c r="BR378" s="293"/>
      <c r="BS378" s="293"/>
      <c r="BT378" s="293"/>
      <c r="BU378" s="293"/>
      <c r="BV378" s="293"/>
      <c r="BW378" s="293"/>
      <c r="BX378" s="293"/>
      <c r="BY378" s="293"/>
      <c r="BZ378" s="293"/>
      <c r="CA378" s="293"/>
      <c r="CB378" s="293"/>
      <c r="CC378" s="293"/>
      <c r="CD378" s="293"/>
      <c r="CE378" s="293"/>
      <c r="CF378" s="293"/>
      <c r="CG378" s="293"/>
      <c r="CH378" s="293"/>
      <c r="CI378" s="293"/>
      <c r="CJ378" s="293"/>
      <c r="CK378" s="293"/>
      <c r="CL378" s="293"/>
      <c r="CM378" s="293"/>
      <c r="CN378" s="293"/>
      <c r="CR378" s="296"/>
      <c r="CS378" s="297"/>
      <c r="CT378" s="297"/>
      <c r="CU378" s="297"/>
      <c r="CV378" s="297"/>
      <c r="CW378" s="297"/>
      <c r="CX378" s="297"/>
      <c r="CY378" s="297"/>
      <c r="CZ378" s="297"/>
      <c r="DA378" s="297"/>
      <c r="DB378" s="295"/>
      <c r="DC378" s="295"/>
      <c r="DD378" s="295"/>
      <c r="DE378" s="295"/>
    </row>
    <row r="379" spans="68:109">
      <c r="BP379" s="293"/>
      <c r="BQ379" s="293"/>
      <c r="BR379" s="293"/>
      <c r="BS379" s="293"/>
      <c r="BT379" s="293"/>
      <c r="BU379" s="293"/>
      <c r="BV379" s="293"/>
      <c r="BW379" s="293"/>
      <c r="BX379" s="293"/>
      <c r="BY379" s="293"/>
      <c r="BZ379" s="293"/>
      <c r="CA379" s="293"/>
      <c r="CB379" s="293"/>
      <c r="CC379" s="293"/>
      <c r="CD379" s="293"/>
      <c r="CE379" s="293"/>
      <c r="CF379" s="293"/>
      <c r="CG379" s="293"/>
      <c r="CH379" s="293"/>
      <c r="CI379" s="293"/>
      <c r="CJ379" s="293"/>
      <c r="CK379" s="293"/>
      <c r="CL379" s="293"/>
      <c r="CM379" s="293"/>
      <c r="CN379" s="293"/>
      <c r="CR379" s="296"/>
      <c r="CS379" s="297"/>
      <c r="CT379" s="297"/>
      <c r="CU379" s="297"/>
      <c r="CV379" s="297"/>
      <c r="CW379" s="297"/>
      <c r="CX379" s="297"/>
      <c r="CY379" s="297"/>
      <c r="CZ379" s="297"/>
      <c r="DA379" s="297"/>
      <c r="DB379" s="295"/>
      <c r="DC379" s="295"/>
      <c r="DD379" s="295"/>
      <c r="DE379" s="295"/>
    </row>
    <row r="380" spans="68:109">
      <c r="BP380" s="293"/>
      <c r="BQ380" s="293"/>
      <c r="BR380" s="293"/>
      <c r="BS380" s="293"/>
      <c r="BT380" s="293"/>
      <c r="BU380" s="293"/>
      <c r="BV380" s="293"/>
      <c r="BW380" s="293"/>
      <c r="BX380" s="293"/>
      <c r="BY380" s="293"/>
      <c r="BZ380" s="293"/>
      <c r="CA380" s="293"/>
      <c r="CB380" s="293"/>
      <c r="CC380" s="293"/>
      <c r="CD380" s="293"/>
      <c r="CE380" s="293"/>
      <c r="CF380" s="293"/>
      <c r="CG380" s="293"/>
      <c r="CH380" s="293"/>
      <c r="CI380" s="293"/>
      <c r="CJ380" s="293"/>
      <c r="CK380" s="293"/>
      <c r="CL380" s="293"/>
      <c r="CM380" s="293"/>
      <c r="CN380" s="293"/>
      <c r="CR380" s="296"/>
      <c r="CS380" s="297"/>
      <c r="CT380" s="297"/>
      <c r="CU380" s="297"/>
      <c r="CV380" s="297"/>
      <c r="CW380" s="297"/>
      <c r="CX380" s="297"/>
      <c r="CY380" s="297"/>
      <c r="CZ380" s="297"/>
      <c r="DA380" s="297"/>
      <c r="DB380" s="295"/>
      <c r="DC380" s="295"/>
      <c r="DD380" s="295"/>
      <c r="DE380" s="295"/>
    </row>
    <row r="381" spans="68:109">
      <c r="BP381" s="293"/>
      <c r="BQ381" s="293"/>
      <c r="BR381" s="293"/>
      <c r="BS381" s="293"/>
      <c r="BT381" s="293"/>
      <c r="BU381" s="293"/>
      <c r="BV381" s="293"/>
      <c r="BW381" s="293"/>
      <c r="BX381" s="293"/>
      <c r="BY381" s="293"/>
      <c r="BZ381" s="293"/>
      <c r="CA381" s="293"/>
      <c r="CB381" s="293"/>
      <c r="CC381" s="293"/>
      <c r="CD381" s="293"/>
      <c r="CE381" s="293"/>
      <c r="CF381" s="293"/>
      <c r="CG381" s="293"/>
      <c r="CH381" s="293"/>
      <c r="CI381" s="293"/>
      <c r="CJ381" s="293"/>
      <c r="CK381" s="293"/>
      <c r="CL381" s="293"/>
      <c r="CM381" s="293"/>
      <c r="CN381" s="293"/>
      <c r="CR381" s="296"/>
      <c r="CS381" s="297"/>
      <c r="CT381" s="297"/>
      <c r="CU381" s="297"/>
      <c r="CV381" s="297"/>
      <c r="CW381" s="297"/>
      <c r="CX381" s="297"/>
      <c r="CY381" s="297"/>
      <c r="CZ381" s="297"/>
      <c r="DA381" s="297"/>
      <c r="DB381" s="295"/>
      <c r="DC381" s="295"/>
      <c r="DD381" s="295"/>
      <c r="DE381" s="295"/>
    </row>
    <row r="382" spans="68:109">
      <c r="BP382" s="293"/>
      <c r="BQ382" s="293"/>
      <c r="BR382" s="293"/>
      <c r="BS382" s="293"/>
      <c r="BT382" s="293"/>
      <c r="BU382" s="293"/>
      <c r="BV382" s="293"/>
      <c r="BW382" s="293"/>
      <c r="BX382" s="293"/>
      <c r="BY382" s="293"/>
      <c r="BZ382" s="293"/>
      <c r="CA382" s="293"/>
      <c r="CB382" s="293"/>
      <c r="CC382" s="293"/>
      <c r="CD382" s="293"/>
      <c r="CE382" s="293"/>
      <c r="CF382" s="293"/>
      <c r="CG382" s="293"/>
      <c r="CH382" s="293"/>
      <c r="CI382" s="293"/>
      <c r="CJ382" s="293"/>
      <c r="CK382" s="293"/>
      <c r="CL382" s="293"/>
      <c r="CM382" s="293"/>
      <c r="CN382" s="293"/>
      <c r="CR382" s="296"/>
      <c r="CS382" s="297"/>
      <c r="CT382" s="297"/>
      <c r="CU382" s="297"/>
      <c r="CV382" s="297"/>
      <c r="CW382" s="297"/>
      <c r="CX382" s="297"/>
      <c r="CY382" s="297"/>
      <c r="CZ382" s="297"/>
      <c r="DA382" s="297"/>
      <c r="DB382" s="295"/>
      <c r="DC382" s="295"/>
      <c r="DD382" s="295"/>
      <c r="DE382" s="295"/>
    </row>
    <row r="383" spans="68:109">
      <c r="BP383" s="293"/>
      <c r="BQ383" s="293"/>
      <c r="BR383" s="293"/>
      <c r="BS383" s="293"/>
      <c r="BT383" s="293"/>
      <c r="BU383" s="293"/>
      <c r="BV383" s="293"/>
      <c r="BW383" s="293"/>
      <c r="BX383" s="293"/>
      <c r="BY383" s="293"/>
      <c r="BZ383" s="293"/>
      <c r="CA383" s="293"/>
      <c r="CB383" s="293"/>
      <c r="CC383" s="293"/>
      <c r="CD383" s="293"/>
      <c r="CE383" s="293"/>
      <c r="CF383" s="293"/>
      <c r="CG383" s="293"/>
      <c r="CH383" s="293"/>
      <c r="CI383" s="293"/>
      <c r="CJ383" s="293"/>
      <c r="CK383" s="293"/>
      <c r="CL383" s="293"/>
      <c r="CM383" s="293"/>
      <c r="CN383" s="293"/>
      <c r="CR383" s="296"/>
      <c r="CS383" s="297"/>
      <c r="CT383" s="297"/>
      <c r="CU383" s="297"/>
      <c r="CV383" s="297"/>
      <c r="CW383" s="297"/>
      <c r="CX383" s="297"/>
      <c r="CY383" s="297"/>
      <c r="CZ383" s="297"/>
      <c r="DA383" s="297"/>
      <c r="DB383" s="295"/>
      <c r="DC383" s="295"/>
      <c r="DD383" s="295"/>
      <c r="DE383" s="295"/>
    </row>
    <row r="384" spans="68:109">
      <c r="BP384" s="293"/>
      <c r="BQ384" s="293"/>
      <c r="BR384" s="293"/>
      <c r="BS384" s="293"/>
      <c r="BT384" s="293"/>
      <c r="BU384" s="293"/>
      <c r="BV384" s="293"/>
      <c r="BW384" s="293"/>
      <c r="BX384" s="293"/>
      <c r="BY384" s="293"/>
      <c r="BZ384" s="293"/>
      <c r="CA384" s="293"/>
      <c r="CB384" s="293"/>
      <c r="CC384" s="293"/>
      <c r="CD384" s="293"/>
      <c r="CE384" s="293"/>
      <c r="CF384" s="293"/>
      <c r="CG384" s="293"/>
      <c r="CH384" s="293"/>
      <c r="CI384" s="293"/>
      <c r="CJ384" s="293"/>
      <c r="CK384" s="293"/>
      <c r="CL384" s="293"/>
      <c r="CM384" s="293"/>
      <c r="CN384" s="293"/>
      <c r="CR384" s="296"/>
      <c r="CS384" s="297"/>
      <c r="CT384" s="297"/>
      <c r="CU384" s="297"/>
      <c r="CV384" s="297"/>
      <c r="CW384" s="297"/>
      <c r="CX384" s="297"/>
      <c r="CY384" s="297"/>
      <c r="CZ384" s="297"/>
      <c r="DA384" s="297"/>
      <c r="DB384" s="295"/>
      <c r="DC384" s="295"/>
      <c r="DD384" s="295"/>
      <c r="DE384" s="295"/>
    </row>
    <row r="385" spans="68:109">
      <c r="BP385" s="293"/>
      <c r="BQ385" s="293"/>
      <c r="BR385" s="293"/>
      <c r="BS385" s="293"/>
      <c r="BT385" s="293"/>
      <c r="BU385" s="293"/>
      <c r="BV385" s="293"/>
      <c r="BW385" s="293"/>
      <c r="BX385" s="293"/>
      <c r="BY385" s="293"/>
      <c r="BZ385" s="293"/>
      <c r="CA385" s="293"/>
      <c r="CB385" s="293"/>
      <c r="CC385" s="293"/>
      <c r="CD385" s="293"/>
      <c r="CE385" s="293"/>
      <c r="CF385" s="293"/>
      <c r="CG385" s="293"/>
      <c r="CH385" s="293"/>
      <c r="CI385" s="293"/>
      <c r="CJ385" s="293"/>
      <c r="CK385" s="293"/>
      <c r="CL385" s="293"/>
      <c r="CM385" s="293"/>
      <c r="CN385" s="293"/>
      <c r="CR385" s="296"/>
      <c r="CS385" s="297"/>
      <c r="CT385" s="297"/>
      <c r="CU385" s="297"/>
      <c r="CV385" s="297"/>
      <c r="CW385" s="297"/>
      <c r="CX385" s="297"/>
      <c r="CY385" s="297"/>
      <c r="CZ385" s="297"/>
      <c r="DA385" s="297"/>
      <c r="DB385" s="295"/>
      <c r="DC385" s="295"/>
      <c r="DD385" s="295"/>
      <c r="DE385" s="295"/>
    </row>
    <row r="386" spans="68:109">
      <c r="BP386" s="293"/>
      <c r="BQ386" s="293"/>
      <c r="BR386" s="293"/>
      <c r="BS386" s="293"/>
      <c r="BT386" s="293"/>
      <c r="BU386" s="293"/>
      <c r="BV386" s="293"/>
      <c r="BW386" s="293"/>
      <c r="BX386" s="293"/>
      <c r="BY386" s="293"/>
      <c r="BZ386" s="293"/>
      <c r="CA386" s="293"/>
      <c r="CB386" s="293"/>
      <c r="CC386" s="293"/>
      <c r="CD386" s="293"/>
      <c r="CE386" s="293"/>
      <c r="CF386" s="293"/>
      <c r="CG386" s="293"/>
      <c r="CH386" s="293"/>
      <c r="CI386" s="293"/>
      <c r="CJ386" s="293"/>
      <c r="CK386" s="293"/>
      <c r="CL386" s="293"/>
      <c r="CM386" s="293"/>
      <c r="CN386" s="293"/>
      <c r="CR386" s="296"/>
      <c r="CS386" s="297"/>
      <c r="CT386" s="297"/>
      <c r="CU386" s="297"/>
      <c r="CV386" s="297"/>
      <c r="CW386" s="297"/>
      <c r="CX386" s="297"/>
      <c r="CY386" s="297"/>
      <c r="CZ386" s="297"/>
      <c r="DA386" s="297"/>
      <c r="DB386" s="295"/>
      <c r="DC386" s="295"/>
      <c r="DD386" s="295"/>
      <c r="DE386" s="295"/>
    </row>
    <row r="387" spans="68:109">
      <c r="BP387" s="293"/>
      <c r="BQ387" s="293"/>
      <c r="BR387" s="293"/>
      <c r="BS387" s="293"/>
      <c r="BT387" s="293"/>
      <c r="BU387" s="293"/>
      <c r="BV387" s="293"/>
      <c r="BW387" s="293"/>
      <c r="BX387" s="293"/>
      <c r="BY387" s="293"/>
      <c r="BZ387" s="293"/>
      <c r="CA387" s="293"/>
      <c r="CB387" s="293"/>
      <c r="CC387" s="293"/>
      <c r="CD387" s="293"/>
      <c r="CE387" s="293"/>
      <c r="CF387" s="293"/>
      <c r="CG387" s="293"/>
      <c r="CH387" s="293"/>
      <c r="CI387" s="293"/>
      <c r="CJ387" s="293"/>
      <c r="CK387" s="293"/>
      <c r="CL387" s="293"/>
      <c r="CM387" s="293"/>
      <c r="CN387" s="293"/>
      <c r="CR387" s="296"/>
      <c r="CS387" s="297"/>
      <c r="CT387" s="297"/>
      <c r="CU387" s="297"/>
      <c r="CV387" s="297"/>
      <c r="CW387" s="297"/>
      <c r="CX387" s="297"/>
      <c r="CY387" s="297"/>
      <c r="CZ387" s="297"/>
      <c r="DA387" s="297"/>
      <c r="DB387" s="295"/>
      <c r="DC387" s="295"/>
      <c r="DD387" s="295"/>
      <c r="DE387" s="295"/>
    </row>
    <row r="388" spans="68:109">
      <c r="BP388" s="293"/>
      <c r="BQ388" s="293"/>
      <c r="BR388" s="293"/>
      <c r="BS388" s="293"/>
      <c r="BT388" s="293"/>
      <c r="BU388" s="293"/>
      <c r="BV388" s="293"/>
      <c r="BW388" s="293"/>
      <c r="BX388" s="293"/>
      <c r="BY388" s="293"/>
      <c r="BZ388" s="293"/>
      <c r="CA388" s="293"/>
      <c r="CB388" s="293"/>
      <c r="CC388" s="293"/>
      <c r="CD388" s="293"/>
      <c r="CE388" s="293"/>
      <c r="CF388" s="293"/>
      <c r="CG388" s="293"/>
      <c r="CH388" s="293"/>
      <c r="CI388" s="293"/>
      <c r="CJ388" s="293"/>
      <c r="CK388" s="293"/>
      <c r="CL388" s="293"/>
      <c r="CM388" s="293"/>
      <c r="CN388" s="293"/>
      <c r="CR388" s="296"/>
      <c r="CS388" s="297"/>
      <c r="CT388" s="297"/>
      <c r="CU388" s="297"/>
      <c r="CV388" s="297"/>
      <c r="CW388" s="297"/>
      <c r="CX388" s="297"/>
      <c r="CY388" s="297"/>
      <c r="CZ388" s="297"/>
      <c r="DA388" s="297"/>
      <c r="DB388" s="295"/>
      <c r="DC388" s="295"/>
      <c r="DD388" s="295"/>
      <c r="DE388" s="295"/>
    </row>
    <row r="389" spans="68:109">
      <c r="BP389" s="293"/>
      <c r="BQ389" s="293"/>
      <c r="BR389" s="293"/>
      <c r="BS389" s="293"/>
      <c r="BT389" s="293"/>
      <c r="BU389" s="293"/>
      <c r="BV389" s="293"/>
      <c r="BW389" s="293"/>
      <c r="BX389" s="293"/>
      <c r="BY389" s="293"/>
      <c r="BZ389" s="293"/>
      <c r="CA389" s="293"/>
      <c r="CB389" s="293"/>
      <c r="CC389" s="293"/>
      <c r="CD389" s="293"/>
      <c r="CE389" s="293"/>
      <c r="CF389" s="293"/>
      <c r="CG389" s="293"/>
      <c r="CH389" s="293"/>
      <c r="CI389" s="293"/>
      <c r="CJ389" s="293"/>
      <c r="CK389" s="293"/>
      <c r="CL389" s="293"/>
      <c r="CM389" s="293"/>
      <c r="CN389" s="293"/>
      <c r="CR389" s="296"/>
      <c r="CS389" s="297"/>
      <c r="CT389" s="297"/>
      <c r="CU389" s="297"/>
      <c r="CV389" s="297"/>
      <c r="CW389" s="297"/>
      <c r="CX389" s="297"/>
      <c r="CY389" s="297"/>
      <c r="CZ389" s="297"/>
      <c r="DA389" s="297"/>
      <c r="DB389" s="295"/>
      <c r="DC389" s="295"/>
      <c r="DD389" s="295"/>
      <c r="DE389" s="295"/>
    </row>
    <row r="390" spans="68:109">
      <c r="BP390" s="293"/>
      <c r="BQ390" s="293"/>
      <c r="BR390" s="293"/>
      <c r="BS390" s="293"/>
      <c r="BT390" s="293"/>
      <c r="BU390" s="293"/>
      <c r="BV390" s="293"/>
      <c r="BW390" s="293"/>
      <c r="BX390" s="293"/>
      <c r="BY390" s="293"/>
      <c r="BZ390" s="293"/>
      <c r="CA390" s="293"/>
      <c r="CB390" s="293"/>
      <c r="CC390" s="293"/>
      <c r="CD390" s="293"/>
      <c r="CE390" s="293"/>
      <c r="CF390" s="293"/>
      <c r="CG390" s="293"/>
      <c r="CH390" s="293"/>
      <c r="CI390" s="293"/>
      <c r="CJ390" s="293"/>
      <c r="CK390" s="293"/>
      <c r="CL390" s="293"/>
      <c r="CM390" s="293"/>
      <c r="CN390" s="293"/>
      <c r="CR390" s="296"/>
      <c r="CS390" s="297"/>
      <c r="CT390" s="297"/>
      <c r="CU390" s="297"/>
      <c r="CV390" s="297"/>
      <c r="CW390" s="297"/>
      <c r="CX390" s="297"/>
      <c r="CY390" s="297"/>
      <c r="CZ390" s="297"/>
      <c r="DA390" s="297"/>
      <c r="DB390" s="295"/>
      <c r="DC390" s="295"/>
      <c r="DD390" s="295"/>
      <c r="DE390" s="295"/>
    </row>
    <row r="391" spans="68:109">
      <c r="BP391" s="293"/>
      <c r="BQ391" s="293"/>
      <c r="BR391" s="293"/>
      <c r="BS391" s="293"/>
      <c r="BT391" s="293"/>
      <c r="BU391" s="293"/>
      <c r="BV391" s="293"/>
      <c r="BW391" s="293"/>
      <c r="BX391" s="293"/>
      <c r="BY391" s="293"/>
      <c r="BZ391" s="293"/>
      <c r="CA391" s="293"/>
      <c r="CB391" s="293"/>
      <c r="CC391" s="293"/>
      <c r="CD391" s="293"/>
      <c r="CE391" s="293"/>
      <c r="CF391" s="293"/>
      <c r="CG391" s="293"/>
      <c r="CH391" s="293"/>
      <c r="CI391" s="293"/>
      <c r="CJ391" s="293"/>
      <c r="CK391" s="293"/>
      <c r="CL391" s="293"/>
      <c r="CM391" s="293"/>
      <c r="CN391" s="293"/>
      <c r="CR391" s="296"/>
      <c r="CS391" s="297"/>
      <c r="CT391" s="297"/>
      <c r="CU391" s="297"/>
      <c r="CV391" s="297"/>
      <c r="CW391" s="297"/>
      <c r="CX391" s="297"/>
      <c r="CY391" s="297"/>
      <c r="CZ391" s="297"/>
      <c r="DA391" s="297"/>
      <c r="DB391" s="295"/>
      <c r="DC391" s="295"/>
      <c r="DD391" s="295"/>
      <c r="DE391" s="295"/>
    </row>
    <row r="392" spans="68:109">
      <c r="BP392" s="293"/>
      <c r="BQ392" s="293"/>
      <c r="BR392" s="293"/>
      <c r="BS392" s="293"/>
      <c r="BT392" s="293"/>
      <c r="BU392" s="293"/>
      <c r="BV392" s="293"/>
      <c r="BW392" s="293"/>
      <c r="BX392" s="293"/>
      <c r="BY392" s="293"/>
      <c r="BZ392" s="293"/>
      <c r="CA392" s="293"/>
      <c r="CB392" s="293"/>
      <c r="CC392" s="293"/>
      <c r="CD392" s="293"/>
      <c r="CE392" s="293"/>
      <c r="CF392" s="293"/>
      <c r="CG392" s="293"/>
      <c r="CH392" s="293"/>
      <c r="CI392" s="293"/>
      <c r="CJ392" s="293"/>
      <c r="CK392" s="293"/>
      <c r="CL392" s="293"/>
      <c r="CM392" s="293"/>
      <c r="CN392" s="293"/>
      <c r="CR392" s="296"/>
      <c r="CS392" s="297"/>
      <c r="CT392" s="297"/>
      <c r="CU392" s="297"/>
      <c r="CV392" s="297"/>
      <c r="CW392" s="297"/>
      <c r="CX392" s="297"/>
      <c r="CY392" s="297"/>
      <c r="CZ392" s="297"/>
      <c r="DA392" s="297"/>
      <c r="DB392" s="295"/>
      <c r="DC392" s="295"/>
      <c r="DD392" s="295"/>
      <c r="DE392" s="295"/>
    </row>
    <row r="393" spans="68:109">
      <c r="BP393" s="293"/>
      <c r="BQ393" s="293"/>
      <c r="BR393" s="293"/>
      <c r="BS393" s="293"/>
      <c r="BT393" s="293"/>
      <c r="BU393" s="293"/>
      <c r="BV393" s="293"/>
      <c r="BW393" s="293"/>
      <c r="BX393" s="293"/>
      <c r="BY393" s="293"/>
      <c r="BZ393" s="293"/>
      <c r="CA393" s="293"/>
      <c r="CB393" s="293"/>
      <c r="CC393" s="293"/>
      <c r="CD393" s="293"/>
      <c r="CE393" s="293"/>
      <c r="CF393" s="293"/>
      <c r="CG393" s="293"/>
      <c r="CH393" s="293"/>
      <c r="CI393" s="293"/>
      <c r="CJ393" s="293"/>
      <c r="CK393" s="293"/>
      <c r="CL393" s="293"/>
      <c r="CM393" s="293"/>
      <c r="CN393" s="293"/>
      <c r="CR393" s="296"/>
      <c r="CS393" s="297"/>
      <c r="CT393" s="297"/>
      <c r="CU393" s="297"/>
      <c r="CV393" s="297"/>
      <c r="CW393" s="297"/>
      <c r="CX393" s="297"/>
      <c r="CY393" s="297"/>
      <c r="CZ393" s="297"/>
      <c r="DA393" s="297"/>
      <c r="DB393" s="295"/>
      <c r="DC393" s="295"/>
      <c r="DD393" s="295"/>
      <c r="DE393" s="295"/>
    </row>
    <row r="394" spans="68:109">
      <c r="BP394" s="293"/>
      <c r="BQ394" s="293"/>
      <c r="BR394" s="293"/>
      <c r="BS394" s="293"/>
      <c r="BT394" s="293"/>
      <c r="BU394" s="293"/>
      <c r="BV394" s="293"/>
      <c r="BW394" s="293"/>
      <c r="BX394" s="293"/>
      <c r="BY394" s="293"/>
      <c r="BZ394" s="293"/>
      <c r="CA394" s="293"/>
      <c r="CB394" s="293"/>
      <c r="CC394" s="293"/>
      <c r="CD394" s="293"/>
      <c r="CE394" s="293"/>
      <c r="CF394" s="293"/>
      <c r="CG394" s="293"/>
      <c r="CH394" s="293"/>
      <c r="CI394" s="293"/>
      <c r="CJ394" s="293"/>
      <c r="CK394" s="293"/>
      <c r="CL394" s="293"/>
      <c r="CM394" s="293"/>
      <c r="CN394" s="293"/>
      <c r="CR394" s="296"/>
      <c r="CS394" s="297"/>
      <c r="CT394" s="297"/>
      <c r="CU394" s="297"/>
      <c r="CV394" s="297"/>
      <c r="CW394" s="297"/>
      <c r="CX394" s="297"/>
      <c r="CY394" s="297"/>
      <c r="CZ394" s="297"/>
      <c r="DA394" s="297"/>
      <c r="DB394" s="295"/>
      <c r="DC394" s="295"/>
      <c r="DD394" s="295"/>
      <c r="DE394" s="295"/>
    </row>
    <row r="395" spans="68:109">
      <c r="BP395" s="293"/>
      <c r="BQ395" s="293"/>
      <c r="BR395" s="293"/>
      <c r="BS395" s="293"/>
      <c r="BT395" s="293"/>
      <c r="BU395" s="293"/>
      <c r="BV395" s="293"/>
      <c r="BW395" s="293"/>
      <c r="BX395" s="293"/>
      <c r="BY395" s="293"/>
      <c r="BZ395" s="293"/>
      <c r="CA395" s="293"/>
      <c r="CB395" s="293"/>
      <c r="CC395" s="293"/>
      <c r="CD395" s="293"/>
      <c r="CE395" s="293"/>
      <c r="CF395" s="293"/>
      <c r="CG395" s="293"/>
      <c r="CH395" s="293"/>
      <c r="CI395" s="293"/>
      <c r="CJ395" s="293"/>
      <c r="CK395" s="293"/>
      <c r="CL395" s="293"/>
      <c r="CM395" s="293"/>
      <c r="CN395" s="293"/>
      <c r="CR395" s="296"/>
      <c r="CS395" s="297"/>
      <c r="CT395" s="297"/>
      <c r="CU395" s="297"/>
      <c r="CV395" s="297"/>
      <c r="CW395" s="297"/>
      <c r="CX395" s="297"/>
      <c r="CY395" s="297"/>
      <c r="CZ395" s="297"/>
      <c r="DA395" s="297"/>
      <c r="DB395" s="295"/>
      <c r="DC395" s="295"/>
      <c r="DD395" s="295"/>
      <c r="DE395" s="295"/>
    </row>
    <row r="396" spans="68:109">
      <c r="BP396" s="293"/>
      <c r="BQ396" s="293"/>
      <c r="BR396" s="293"/>
      <c r="BS396" s="293"/>
      <c r="BT396" s="293"/>
      <c r="BU396" s="293"/>
      <c r="BV396" s="293"/>
      <c r="BW396" s="293"/>
      <c r="BX396" s="293"/>
      <c r="BY396" s="293"/>
      <c r="BZ396" s="293"/>
      <c r="CA396" s="293"/>
      <c r="CB396" s="293"/>
      <c r="CC396" s="293"/>
      <c r="CD396" s="293"/>
      <c r="CE396" s="293"/>
      <c r="CF396" s="293"/>
      <c r="CG396" s="293"/>
      <c r="CH396" s="293"/>
      <c r="CI396" s="293"/>
      <c r="CJ396" s="293"/>
      <c r="CK396" s="293"/>
      <c r="CL396" s="293"/>
      <c r="CM396" s="293"/>
      <c r="CN396" s="293"/>
      <c r="CR396" s="296"/>
      <c r="CS396" s="297"/>
      <c r="CT396" s="297"/>
      <c r="CU396" s="297"/>
      <c r="CV396" s="297"/>
      <c r="CW396" s="297"/>
      <c r="CX396" s="297"/>
      <c r="CY396" s="297"/>
      <c r="CZ396" s="297"/>
      <c r="DA396" s="297"/>
      <c r="DB396" s="295"/>
      <c r="DC396" s="295"/>
      <c r="DD396" s="295"/>
      <c r="DE396" s="295"/>
    </row>
    <row r="397" spans="68:109">
      <c r="BP397" s="293"/>
      <c r="BQ397" s="293"/>
      <c r="BR397" s="293"/>
      <c r="BS397" s="293"/>
      <c r="BT397" s="293"/>
      <c r="BU397" s="293"/>
      <c r="BV397" s="293"/>
      <c r="BW397" s="293"/>
      <c r="BX397" s="293"/>
      <c r="BY397" s="293"/>
      <c r="BZ397" s="293"/>
      <c r="CA397" s="293"/>
      <c r="CB397" s="293"/>
      <c r="CC397" s="293"/>
      <c r="CD397" s="293"/>
      <c r="CE397" s="293"/>
      <c r="CF397" s="293"/>
      <c r="CG397" s="293"/>
      <c r="CH397" s="293"/>
      <c r="CI397" s="293"/>
      <c r="CJ397" s="293"/>
      <c r="CK397" s="293"/>
      <c r="CL397" s="293"/>
      <c r="CM397" s="293"/>
      <c r="CN397" s="293"/>
      <c r="CR397" s="296"/>
      <c r="CS397" s="297"/>
      <c r="CT397" s="297"/>
      <c r="CU397" s="297"/>
      <c r="CV397" s="297"/>
      <c r="CW397" s="297"/>
      <c r="CX397" s="297"/>
      <c r="CY397" s="297"/>
      <c r="CZ397" s="297"/>
      <c r="DA397" s="297"/>
      <c r="DB397" s="295"/>
      <c r="DC397" s="295"/>
      <c r="DD397" s="295"/>
      <c r="DE397" s="295"/>
    </row>
    <row r="398" spans="68:109">
      <c r="BP398" s="293"/>
      <c r="BQ398" s="293"/>
      <c r="BR398" s="293"/>
      <c r="BS398" s="293"/>
      <c r="BT398" s="293"/>
      <c r="BU398" s="293"/>
      <c r="BV398" s="293"/>
      <c r="BW398" s="293"/>
      <c r="BX398" s="293"/>
      <c r="BY398" s="293"/>
      <c r="BZ398" s="293"/>
      <c r="CA398" s="293"/>
      <c r="CB398" s="293"/>
      <c r="CC398" s="293"/>
      <c r="CD398" s="293"/>
      <c r="CE398" s="293"/>
      <c r="CF398" s="293"/>
      <c r="CG398" s="293"/>
      <c r="CH398" s="293"/>
      <c r="CI398" s="293"/>
      <c r="CJ398" s="293"/>
      <c r="CK398" s="293"/>
      <c r="CL398" s="293"/>
      <c r="CM398" s="293"/>
      <c r="CN398" s="293"/>
      <c r="CR398" s="296"/>
      <c r="CS398" s="297"/>
      <c r="CT398" s="297"/>
      <c r="CU398" s="297"/>
      <c r="CV398" s="297"/>
      <c r="CW398" s="297"/>
      <c r="CX398" s="297"/>
      <c r="CY398" s="297"/>
      <c r="CZ398" s="297"/>
      <c r="DA398" s="297"/>
      <c r="DB398" s="295"/>
      <c r="DC398" s="295"/>
      <c r="DD398" s="295"/>
      <c r="DE398" s="295"/>
    </row>
    <row r="399" spans="68:109">
      <c r="BP399" s="293"/>
      <c r="BQ399" s="293"/>
      <c r="BR399" s="293"/>
      <c r="BS399" s="293"/>
      <c r="BT399" s="293"/>
      <c r="BU399" s="293"/>
      <c r="BV399" s="293"/>
      <c r="BW399" s="293"/>
      <c r="BX399" s="293"/>
      <c r="BY399" s="293"/>
      <c r="BZ399" s="293"/>
      <c r="CA399" s="293"/>
      <c r="CB399" s="293"/>
      <c r="CC399" s="293"/>
      <c r="CD399" s="293"/>
      <c r="CE399" s="293"/>
      <c r="CF399" s="293"/>
      <c r="CG399" s="293"/>
      <c r="CH399" s="293"/>
      <c r="CI399" s="293"/>
      <c r="CJ399" s="293"/>
      <c r="CK399" s="293"/>
      <c r="CL399" s="293"/>
      <c r="CM399" s="293"/>
      <c r="CN399" s="293"/>
      <c r="CR399" s="296"/>
      <c r="CS399" s="297"/>
      <c r="CT399" s="297"/>
      <c r="CU399" s="297"/>
      <c r="CV399" s="297"/>
      <c r="CW399" s="297"/>
      <c r="CX399" s="297"/>
      <c r="CY399" s="297"/>
      <c r="CZ399" s="297"/>
      <c r="DA399" s="297"/>
      <c r="DB399" s="295"/>
      <c r="DC399" s="295"/>
      <c r="DD399" s="295"/>
      <c r="DE399" s="295"/>
    </row>
    <row r="400" spans="68:109">
      <c r="BP400" s="293"/>
      <c r="BQ400" s="293"/>
      <c r="BR400" s="293"/>
      <c r="BS400" s="293"/>
      <c r="BT400" s="293"/>
      <c r="BU400" s="293"/>
      <c r="BV400" s="293"/>
      <c r="BW400" s="293"/>
      <c r="BX400" s="293"/>
      <c r="BY400" s="293"/>
      <c r="BZ400" s="293"/>
      <c r="CA400" s="293"/>
      <c r="CB400" s="293"/>
      <c r="CC400" s="293"/>
      <c r="CD400" s="293"/>
      <c r="CE400" s="293"/>
      <c r="CF400" s="293"/>
      <c r="CG400" s="293"/>
      <c r="CH400" s="293"/>
      <c r="CI400" s="293"/>
      <c r="CJ400" s="293"/>
      <c r="CK400" s="293"/>
      <c r="CL400" s="293"/>
      <c r="CM400" s="293"/>
      <c r="CN400" s="293"/>
      <c r="CR400" s="296"/>
      <c r="CS400" s="297"/>
      <c r="CT400" s="297"/>
      <c r="CU400" s="297"/>
      <c r="CV400" s="297"/>
      <c r="CW400" s="297"/>
      <c r="CX400" s="297"/>
      <c r="CY400" s="297"/>
      <c r="CZ400" s="297"/>
      <c r="DA400" s="297"/>
      <c r="DB400" s="295"/>
      <c r="DC400" s="295"/>
      <c r="DD400" s="295"/>
      <c r="DE400" s="295"/>
    </row>
    <row r="401" spans="68:109">
      <c r="BP401" s="293"/>
      <c r="BQ401" s="293"/>
      <c r="BR401" s="293"/>
      <c r="BS401" s="293"/>
      <c r="BT401" s="293"/>
      <c r="BU401" s="293"/>
      <c r="BV401" s="293"/>
      <c r="BW401" s="293"/>
      <c r="BX401" s="293"/>
      <c r="BY401" s="293"/>
      <c r="BZ401" s="293"/>
      <c r="CA401" s="293"/>
      <c r="CB401" s="293"/>
      <c r="CC401" s="293"/>
      <c r="CD401" s="293"/>
      <c r="CE401" s="293"/>
      <c r="CF401" s="293"/>
      <c r="CG401" s="293"/>
      <c r="CH401" s="293"/>
      <c r="CI401" s="293"/>
      <c r="CJ401" s="293"/>
      <c r="CK401" s="293"/>
      <c r="CL401" s="293"/>
      <c r="CM401" s="293"/>
      <c r="CN401" s="293"/>
      <c r="CR401" s="296"/>
      <c r="CS401" s="297"/>
      <c r="CT401" s="297"/>
      <c r="CU401" s="297"/>
      <c r="CV401" s="297"/>
      <c r="CW401" s="297"/>
      <c r="CX401" s="297"/>
      <c r="CY401" s="297"/>
      <c r="CZ401" s="297"/>
      <c r="DA401" s="297"/>
      <c r="DB401" s="295"/>
      <c r="DC401" s="295"/>
      <c r="DD401" s="295"/>
      <c r="DE401" s="295"/>
    </row>
    <row r="402" spans="68:109">
      <c r="BP402" s="293"/>
      <c r="BQ402" s="293"/>
      <c r="BR402" s="293"/>
      <c r="BS402" s="293"/>
      <c r="BT402" s="293"/>
      <c r="BU402" s="293"/>
      <c r="BV402" s="293"/>
      <c r="BW402" s="293"/>
      <c r="BX402" s="293"/>
      <c r="BY402" s="293"/>
      <c r="BZ402" s="293"/>
      <c r="CA402" s="293"/>
      <c r="CB402" s="293"/>
      <c r="CC402" s="293"/>
      <c r="CD402" s="293"/>
      <c r="CE402" s="293"/>
      <c r="CF402" s="293"/>
      <c r="CG402" s="293"/>
      <c r="CH402" s="293"/>
      <c r="CI402" s="293"/>
      <c r="CJ402" s="293"/>
      <c r="CK402" s="293"/>
      <c r="CL402" s="293"/>
      <c r="CM402" s="293"/>
      <c r="CN402" s="293"/>
      <c r="CR402" s="296"/>
      <c r="CS402" s="297"/>
      <c r="CT402" s="297"/>
      <c r="CU402" s="297"/>
      <c r="CV402" s="297"/>
      <c r="CW402" s="297"/>
      <c r="CX402" s="297"/>
      <c r="CY402" s="297"/>
      <c r="CZ402" s="297"/>
      <c r="DA402" s="297"/>
      <c r="DB402" s="295"/>
      <c r="DC402" s="295"/>
      <c r="DD402" s="295"/>
      <c r="DE402" s="295"/>
    </row>
    <row r="403" spans="68:109">
      <c r="BP403" s="293"/>
      <c r="BQ403" s="293"/>
      <c r="BR403" s="293"/>
      <c r="BS403" s="293"/>
      <c r="BT403" s="293"/>
      <c r="BU403" s="293"/>
      <c r="BV403" s="293"/>
      <c r="BW403" s="293"/>
      <c r="BX403" s="293"/>
      <c r="BY403" s="293"/>
      <c r="BZ403" s="293"/>
      <c r="CA403" s="293"/>
      <c r="CB403" s="293"/>
      <c r="CC403" s="293"/>
      <c r="CD403" s="293"/>
      <c r="CE403" s="293"/>
      <c r="CF403" s="293"/>
      <c r="CG403" s="293"/>
      <c r="CH403" s="293"/>
      <c r="CI403" s="293"/>
      <c r="CJ403" s="293"/>
      <c r="CK403" s="293"/>
      <c r="CL403" s="293"/>
      <c r="CM403" s="293"/>
      <c r="CN403" s="293"/>
      <c r="CR403" s="296"/>
      <c r="CS403" s="297"/>
      <c r="CT403" s="297"/>
      <c r="CU403" s="297"/>
      <c r="CV403" s="297"/>
      <c r="CW403" s="297"/>
      <c r="CX403" s="297"/>
      <c r="CY403" s="297"/>
      <c r="CZ403" s="297"/>
      <c r="DA403" s="297"/>
      <c r="DB403" s="295"/>
      <c r="DC403" s="295"/>
      <c r="DD403" s="295"/>
      <c r="DE403" s="295"/>
    </row>
    <row r="404" spans="68:109">
      <c r="BP404" s="293"/>
      <c r="BQ404" s="293"/>
      <c r="BR404" s="293"/>
      <c r="BS404" s="293"/>
      <c r="BT404" s="293"/>
      <c r="BU404" s="293"/>
      <c r="BV404" s="293"/>
      <c r="BW404" s="293"/>
      <c r="BX404" s="293"/>
      <c r="BY404" s="293"/>
      <c r="BZ404" s="293"/>
      <c r="CA404" s="293"/>
      <c r="CB404" s="293"/>
      <c r="CC404" s="293"/>
      <c r="CD404" s="293"/>
      <c r="CE404" s="293"/>
      <c r="CF404" s="293"/>
      <c r="CG404" s="293"/>
      <c r="CH404" s="293"/>
      <c r="CI404" s="293"/>
      <c r="CJ404" s="293"/>
      <c r="CK404" s="293"/>
      <c r="CL404" s="293"/>
      <c r="CM404" s="293"/>
      <c r="CN404" s="293"/>
      <c r="CR404" s="296"/>
      <c r="CS404" s="297"/>
      <c r="CT404" s="297"/>
      <c r="CU404" s="297"/>
      <c r="CV404" s="297"/>
      <c r="CW404" s="297"/>
      <c r="CX404" s="297"/>
      <c r="CY404" s="297"/>
      <c r="CZ404" s="297"/>
      <c r="DA404" s="297"/>
      <c r="DB404" s="295"/>
      <c r="DC404" s="295"/>
      <c r="DD404" s="295"/>
      <c r="DE404" s="295"/>
    </row>
    <row r="405" spans="68:109">
      <c r="BP405" s="293"/>
      <c r="BQ405" s="293"/>
      <c r="BR405" s="293"/>
      <c r="BS405" s="293"/>
      <c r="BT405" s="293"/>
      <c r="BU405" s="293"/>
      <c r="BV405" s="293"/>
      <c r="BW405" s="293"/>
      <c r="BX405" s="293"/>
      <c r="BY405" s="293"/>
      <c r="BZ405" s="293"/>
      <c r="CA405" s="293"/>
      <c r="CB405" s="293"/>
      <c r="CC405" s="293"/>
      <c r="CD405" s="293"/>
      <c r="CE405" s="293"/>
      <c r="CF405" s="293"/>
      <c r="CG405" s="293"/>
      <c r="CH405" s="293"/>
      <c r="CI405" s="293"/>
      <c r="CJ405" s="293"/>
      <c r="CK405" s="293"/>
      <c r="CL405" s="293"/>
      <c r="CM405" s="293"/>
      <c r="CN405" s="293"/>
      <c r="CR405" s="296"/>
      <c r="CS405" s="297"/>
      <c r="CT405" s="297"/>
      <c r="CU405" s="297"/>
      <c r="CV405" s="297"/>
      <c r="CW405" s="297"/>
      <c r="CX405" s="297"/>
      <c r="CY405" s="297"/>
      <c r="CZ405" s="297"/>
      <c r="DA405" s="297"/>
      <c r="DB405" s="295"/>
      <c r="DC405" s="295"/>
      <c r="DD405" s="295"/>
      <c r="DE405" s="295"/>
    </row>
    <row r="406" spans="68:109">
      <c r="BP406" s="293"/>
      <c r="BQ406" s="293"/>
      <c r="BR406" s="293"/>
      <c r="BS406" s="293"/>
      <c r="BT406" s="293"/>
      <c r="BU406" s="293"/>
      <c r="BV406" s="293"/>
      <c r="BW406" s="293"/>
      <c r="BX406" s="293"/>
      <c r="BY406" s="293"/>
      <c r="BZ406" s="293"/>
      <c r="CA406" s="293"/>
      <c r="CB406" s="293"/>
      <c r="CC406" s="293"/>
      <c r="CD406" s="293"/>
      <c r="CE406" s="293"/>
      <c r="CF406" s="293"/>
      <c r="CG406" s="293"/>
      <c r="CH406" s="293"/>
      <c r="CI406" s="293"/>
      <c r="CJ406" s="293"/>
      <c r="CK406" s="293"/>
      <c r="CL406" s="293"/>
      <c r="CM406" s="293"/>
      <c r="CN406" s="293"/>
      <c r="CR406" s="296"/>
      <c r="CS406" s="297"/>
      <c r="CT406" s="297"/>
      <c r="CU406" s="297"/>
      <c r="CV406" s="297"/>
      <c r="CW406" s="297"/>
      <c r="CX406" s="297"/>
      <c r="CY406" s="297"/>
      <c r="CZ406" s="297"/>
      <c r="DA406" s="297"/>
      <c r="DB406" s="295"/>
      <c r="DC406" s="295"/>
      <c r="DD406" s="295"/>
      <c r="DE406" s="295"/>
    </row>
    <row r="407" spans="68:109">
      <c r="BP407" s="293"/>
      <c r="BQ407" s="293"/>
      <c r="BR407" s="293"/>
      <c r="BS407" s="293"/>
      <c r="BT407" s="293"/>
      <c r="BU407" s="293"/>
      <c r="BV407" s="293"/>
      <c r="BW407" s="293"/>
      <c r="BX407" s="293"/>
      <c r="BY407" s="293"/>
      <c r="BZ407" s="293"/>
      <c r="CA407" s="293"/>
      <c r="CB407" s="293"/>
      <c r="CC407" s="293"/>
      <c r="CD407" s="293"/>
      <c r="CE407" s="293"/>
      <c r="CF407" s="293"/>
      <c r="CG407" s="293"/>
      <c r="CH407" s="293"/>
      <c r="CI407" s="293"/>
      <c r="CJ407" s="293"/>
      <c r="CK407" s="293"/>
      <c r="CL407" s="293"/>
      <c r="CM407" s="293"/>
      <c r="CN407" s="293"/>
      <c r="CR407" s="296"/>
      <c r="CS407" s="297"/>
      <c r="CT407" s="297"/>
      <c r="CU407" s="297"/>
      <c r="CV407" s="297"/>
      <c r="CW407" s="297"/>
      <c r="CX407" s="297"/>
      <c r="CY407" s="297"/>
      <c r="CZ407" s="297"/>
      <c r="DA407" s="297"/>
      <c r="DB407" s="295"/>
      <c r="DC407" s="295"/>
      <c r="DD407" s="295"/>
      <c r="DE407" s="295"/>
    </row>
    <row r="408" spans="68:109">
      <c r="BP408" s="293"/>
      <c r="BQ408" s="293"/>
      <c r="BR408" s="293"/>
      <c r="BS408" s="293"/>
      <c r="BT408" s="293"/>
      <c r="BU408" s="293"/>
      <c r="BV408" s="293"/>
      <c r="BW408" s="293"/>
      <c r="BX408" s="293"/>
      <c r="BY408" s="293"/>
      <c r="BZ408" s="293"/>
      <c r="CA408" s="293"/>
      <c r="CB408" s="293"/>
      <c r="CC408" s="293"/>
      <c r="CD408" s="293"/>
      <c r="CE408" s="293"/>
      <c r="CF408" s="293"/>
      <c r="CG408" s="293"/>
      <c r="CH408" s="293"/>
      <c r="CI408" s="293"/>
      <c r="CJ408" s="293"/>
      <c r="CK408" s="293"/>
      <c r="CL408" s="293"/>
      <c r="CM408" s="293"/>
      <c r="CN408" s="293"/>
      <c r="CR408" s="296"/>
      <c r="CS408" s="297"/>
      <c r="CT408" s="297"/>
      <c r="CU408" s="297"/>
      <c r="CV408" s="297"/>
      <c r="CW408" s="297"/>
      <c r="CX408" s="297"/>
      <c r="CY408" s="297"/>
      <c r="CZ408" s="297"/>
      <c r="DA408" s="297"/>
      <c r="DB408" s="295"/>
      <c r="DC408" s="295"/>
      <c r="DD408" s="295"/>
      <c r="DE408" s="295"/>
    </row>
    <row r="409" spans="68:109">
      <c r="BP409" s="293"/>
      <c r="BQ409" s="293"/>
      <c r="BR409" s="293"/>
      <c r="BS409" s="293"/>
      <c r="BT409" s="293"/>
      <c r="BU409" s="293"/>
      <c r="BV409" s="293"/>
      <c r="BW409" s="293"/>
      <c r="BX409" s="293"/>
      <c r="BY409" s="293"/>
      <c r="BZ409" s="293"/>
      <c r="CA409" s="293"/>
      <c r="CB409" s="293"/>
      <c r="CC409" s="293"/>
      <c r="CD409" s="293"/>
      <c r="CE409" s="293"/>
      <c r="CF409" s="293"/>
      <c r="CG409" s="293"/>
      <c r="CH409" s="293"/>
      <c r="CI409" s="293"/>
      <c r="CJ409" s="293"/>
      <c r="CK409" s="293"/>
      <c r="CL409" s="293"/>
      <c r="CM409" s="293"/>
      <c r="CN409" s="293"/>
      <c r="CR409" s="296"/>
      <c r="CS409" s="297"/>
      <c r="CT409" s="297"/>
      <c r="CU409" s="297"/>
      <c r="CV409" s="297"/>
      <c r="CW409" s="297"/>
      <c r="CX409" s="297"/>
      <c r="CY409" s="297"/>
      <c r="CZ409" s="297"/>
      <c r="DA409" s="297"/>
      <c r="DB409" s="295"/>
      <c r="DC409" s="295"/>
      <c r="DD409" s="295"/>
      <c r="DE409" s="295"/>
    </row>
    <row r="410" spans="68:109">
      <c r="BP410" s="293"/>
      <c r="BQ410" s="293"/>
      <c r="BR410" s="293"/>
      <c r="BS410" s="293"/>
      <c r="BT410" s="293"/>
      <c r="BU410" s="293"/>
      <c r="BV410" s="293"/>
      <c r="BW410" s="293"/>
      <c r="BX410" s="293"/>
      <c r="BY410" s="293"/>
      <c r="BZ410" s="293"/>
      <c r="CA410" s="293"/>
      <c r="CB410" s="293"/>
      <c r="CC410" s="293"/>
      <c r="CD410" s="293"/>
      <c r="CE410" s="293"/>
      <c r="CF410" s="293"/>
      <c r="CG410" s="293"/>
      <c r="CH410" s="293"/>
      <c r="CI410" s="293"/>
      <c r="CJ410" s="293"/>
      <c r="CK410" s="293"/>
      <c r="CL410" s="293"/>
      <c r="CM410" s="293"/>
      <c r="CN410" s="293"/>
      <c r="CR410" s="296"/>
      <c r="CS410" s="297"/>
      <c r="CT410" s="297"/>
      <c r="CU410" s="297"/>
      <c r="CV410" s="297"/>
      <c r="CW410" s="297"/>
      <c r="CX410" s="297"/>
      <c r="CY410" s="297"/>
      <c r="CZ410" s="297"/>
      <c r="DA410" s="297"/>
      <c r="DB410" s="295"/>
      <c r="DC410" s="295"/>
      <c r="DD410" s="295"/>
      <c r="DE410" s="295"/>
    </row>
    <row r="411" spans="68:109">
      <c r="BP411" s="293"/>
      <c r="BQ411" s="293"/>
      <c r="BR411" s="293"/>
      <c r="BS411" s="293"/>
      <c r="BT411" s="293"/>
      <c r="BU411" s="293"/>
      <c r="BV411" s="293"/>
      <c r="BW411" s="293"/>
      <c r="BX411" s="293"/>
      <c r="BY411" s="293"/>
      <c r="BZ411" s="293"/>
      <c r="CA411" s="293"/>
      <c r="CB411" s="293"/>
      <c r="CC411" s="293"/>
      <c r="CD411" s="293"/>
      <c r="CE411" s="293"/>
      <c r="CF411" s="293"/>
      <c r="CG411" s="293"/>
      <c r="CH411" s="293"/>
      <c r="CI411" s="293"/>
      <c r="CJ411" s="293"/>
      <c r="CK411" s="293"/>
      <c r="CL411" s="293"/>
      <c r="CM411" s="293"/>
      <c r="CN411" s="293"/>
      <c r="CR411" s="296"/>
      <c r="CS411" s="297"/>
      <c r="CT411" s="297"/>
      <c r="CU411" s="297"/>
      <c r="CV411" s="297"/>
      <c r="CW411" s="297"/>
      <c r="CX411" s="297"/>
      <c r="CY411" s="297"/>
      <c r="CZ411" s="297"/>
      <c r="DA411" s="297"/>
      <c r="DB411" s="295"/>
      <c r="DC411" s="295"/>
      <c r="DD411" s="295"/>
      <c r="DE411" s="295"/>
    </row>
    <row r="412" spans="68:109">
      <c r="BP412" s="293"/>
      <c r="BQ412" s="293"/>
      <c r="BR412" s="293"/>
      <c r="BS412" s="293"/>
      <c r="BT412" s="293"/>
      <c r="BU412" s="293"/>
      <c r="BV412" s="293"/>
      <c r="BW412" s="293"/>
      <c r="BX412" s="293"/>
      <c r="BY412" s="293"/>
      <c r="BZ412" s="293"/>
      <c r="CA412" s="293"/>
      <c r="CB412" s="293"/>
      <c r="CC412" s="293"/>
      <c r="CD412" s="293"/>
      <c r="CE412" s="293"/>
      <c r="CF412" s="293"/>
      <c r="CG412" s="293"/>
      <c r="CH412" s="293"/>
      <c r="CI412" s="293"/>
      <c r="CJ412" s="293"/>
      <c r="CK412" s="293"/>
      <c r="CL412" s="293"/>
      <c r="CM412" s="293"/>
      <c r="CN412" s="293"/>
      <c r="CR412" s="296"/>
      <c r="CS412" s="297"/>
      <c r="CT412" s="297"/>
      <c r="CU412" s="297"/>
      <c r="CV412" s="297"/>
      <c r="CW412" s="297"/>
      <c r="CX412" s="297"/>
      <c r="CY412" s="297"/>
      <c r="CZ412" s="297"/>
      <c r="DA412" s="297"/>
      <c r="DB412" s="295"/>
      <c r="DC412" s="295"/>
      <c r="DD412" s="295"/>
      <c r="DE412" s="295"/>
    </row>
    <row r="413" spans="68:109">
      <c r="CR413" s="296"/>
      <c r="CS413" s="297"/>
      <c r="CT413" s="297"/>
      <c r="CU413" s="297"/>
      <c r="CV413" s="297"/>
      <c r="CW413" s="297"/>
      <c r="CX413" s="297"/>
      <c r="CY413" s="297"/>
      <c r="CZ413" s="297"/>
      <c r="DA413" s="297"/>
      <c r="DB413" s="295"/>
      <c r="DC413" s="295"/>
      <c r="DD413" s="295"/>
      <c r="DE413" s="295"/>
    </row>
    <row r="414" spans="68:109">
      <c r="CR414" s="296"/>
      <c r="CS414" s="297"/>
      <c r="CT414" s="297"/>
      <c r="CU414" s="297"/>
      <c r="CV414" s="297"/>
      <c r="CW414" s="297"/>
      <c r="CX414" s="297"/>
      <c r="CY414" s="297"/>
      <c r="CZ414" s="297"/>
      <c r="DA414" s="297"/>
      <c r="DB414" s="295"/>
      <c r="DC414" s="295"/>
      <c r="DD414" s="295"/>
      <c r="DE414" s="295"/>
    </row>
    <row r="415" spans="68:109">
      <c r="CR415" s="296"/>
      <c r="CS415" s="297"/>
      <c r="CT415" s="297"/>
      <c r="CU415" s="297"/>
      <c r="CV415" s="297"/>
      <c r="CW415" s="297"/>
      <c r="CX415" s="297"/>
      <c r="CY415" s="297"/>
      <c r="CZ415" s="297"/>
      <c r="DA415" s="297"/>
      <c r="DB415" s="295"/>
      <c r="DC415" s="295"/>
      <c r="DD415" s="295"/>
      <c r="DE415" s="295"/>
    </row>
    <row r="416" spans="68:109">
      <c r="CR416" s="296"/>
      <c r="CS416" s="297"/>
      <c r="CT416" s="297"/>
      <c r="CU416" s="297"/>
      <c r="CV416" s="297"/>
      <c r="CW416" s="297"/>
      <c r="CX416" s="297"/>
      <c r="CY416" s="297"/>
      <c r="CZ416" s="297"/>
      <c r="DA416" s="297"/>
      <c r="DB416" s="295"/>
      <c r="DC416" s="295"/>
      <c r="DD416" s="295"/>
      <c r="DE416" s="295"/>
    </row>
    <row r="417" spans="96:96">
      <c r="CR417" s="296"/>
    </row>
    <row r="418" spans="96:96">
      <c r="CR418" s="296"/>
    </row>
    <row r="419" spans="96:96">
      <c r="CR419" s="296"/>
    </row>
    <row r="420" spans="96:96">
      <c r="CR420" s="296"/>
    </row>
    <row r="421" spans="96:96">
      <c r="CR421" s="296"/>
    </row>
    <row r="422" spans="96:96">
      <c r="CR422" s="296"/>
    </row>
  </sheetData>
  <sheetProtection formatCells="0" formatColumns="0" formatRows="0" insertColumns="0" insertRows="0" deleteColumns="0" deleteRows="0"/>
  <autoFilter ref="A2:DE309" xr:uid="{F263218F-8718-45AF-A4FF-A3CA744D0EDE}">
    <filterColumn colId="34" showButton="0"/>
    <filterColumn colId="36" showButton="0"/>
    <filterColumn colId="38" showButton="0"/>
    <sortState xmlns:xlrd2="http://schemas.microsoft.com/office/spreadsheetml/2017/richdata2" ref="A3:DE307">
      <sortCondition ref="A2:A307"/>
    </sortState>
  </autoFilter>
  <mergeCells count="17">
    <mergeCell ref="BA1:BE1"/>
    <mergeCell ref="DB1:DC1"/>
    <mergeCell ref="CV1:CY1"/>
    <mergeCell ref="B1:E1"/>
    <mergeCell ref="O1:S1"/>
    <mergeCell ref="BP1:CB1"/>
    <mergeCell ref="CC1:CI1"/>
    <mergeCell ref="CK1:CN1"/>
    <mergeCell ref="BF1:BJ1"/>
    <mergeCell ref="BK1:BN1"/>
    <mergeCell ref="AK2:AL2"/>
    <mergeCell ref="AM2:AN2"/>
    <mergeCell ref="AI1:AO1"/>
    <mergeCell ref="AI2:AJ2"/>
    <mergeCell ref="F1:G1"/>
    <mergeCell ref="H1:N1"/>
    <mergeCell ref="U1:AH1"/>
  </mergeCells>
  <phoneticPr fontId="2" type="noConversion"/>
  <conditionalFormatting sqref="D3:D309">
    <cfRule type="expression" dxfId="73" priority="44">
      <formula>D3="A"</formula>
    </cfRule>
    <cfRule type="expression" dxfId="72" priority="43">
      <formula>D3="S"</formula>
    </cfRule>
    <cfRule type="expression" dxfId="71" priority="47">
      <formula>D3="D"</formula>
    </cfRule>
    <cfRule type="expression" dxfId="70" priority="46">
      <formula>D3="C"</formula>
    </cfRule>
    <cfRule type="expression" dxfId="69" priority="45">
      <formula>D3="B"</formula>
    </cfRule>
  </conditionalFormatting>
  <conditionalFormatting sqref="E3:E309">
    <cfRule type="expression" dxfId="68" priority="4">
      <formula>(LEN(E3)-LEN(SUBSTITUTE(E3,"★","")))=6</formula>
    </cfRule>
    <cfRule type="expression" dxfId="67" priority="5">
      <formula>(LEN(E3)-LEN(SUBSTITUTE(E3,"★","")))=5</formula>
    </cfRule>
    <cfRule type="expression" dxfId="66" priority="6">
      <formula>(LEN(E3)-LEN(SUBSTITUTE(E3,"★","")))=4</formula>
    </cfRule>
    <cfRule type="expression" dxfId="65" priority="7">
      <formula>(LEN(E3)-LEN(SUBSTITUTE(E3,"★","")))=3</formula>
    </cfRule>
  </conditionalFormatting>
  <conditionalFormatting sqref="H3:N69 L70:N70 H71:N84 L85:N85 H86:N92 M93:N94 H95:N95 M96:N96 H97:N129 M130:N130 H131:N131 M132:N133 H134:N175 H176:J176 L176:N176 H177:N178 L179:N179 H180:N309">
    <cfRule type="expression" dxfId="64" priority="101">
      <formula>(LEN($E3)-LEN(SUBSTITUTE($E3,"★","")))=4</formula>
    </cfRule>
    <cfRule type="expression" dxfId="63" priority="102">
      <formula>(LEN($E3)-LEN(SUBSTITUTE($E3,"★","")))=3</formula>
    </cfRule>
    <cfRule type="expression" dxfId="62" priority="100">
      <formula>(LEN($E3)-LEN(SUBSTITUTE($E3,"★","")))&gt;4</formula>
    </cfRule>
  </conditionalFormatting>
  <conditionalFormatting sqref="P3:P309">
    <cfRule type="dataBar" priority="90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{C455BA7C-1855-454F-8086-B7D5F704761A}</x14:id>
        </ext>
      </extLst>
    </cfRule>
  </conditionalFormatting>
  <conditionalFormatting sqref="Q3:Q309">
    <cfRule type="dataBar" priority="89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{9B6D6678-4E23-46F5-82F0-BA227F564FFD}</x14:id>
        </ext>
      </extLst>
    </cfRule>
  </conditionalFormatting>
  <conditionalFormatting sqref="R3:R309">
    <cfRule type="dataBar" priority="86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{1B256367-005B-440F-8CD0-FADFC83ABD0E}</x14:id>
        </ext>
      </extLst>
    </cfRule>
  </conditionalFormatting>
  <conditionalFormatting sqref="S3:S309">
    <cfRule type="dataBar" priority="88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{E726BCEA-75CD-479C-9256-98253C3F276F}</x14:id>
        </ext>
      </extLst>
    </cfRule>
  </conditionalFormatting>
  <conditionalFormatting sqref="T3:T309">
    <cfRule type="dataBar" priority="87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{ABB0DD41-5569-4B95-8ED2-938FF1E040F7}</x14:id>
        </ext>
      </extLst>
    </cfRule>
  </conditionalFormatting>
  <conditionalFormatting sqref="X3:X309">
    <cfRule type="expression" dxfId="61" priority="42">
      <formula>(LEN(E3)-LEN(SUBSTITUTE(E3,"★","")))&lt;=4</formula>
    </cfRule>
    <cfRule type="expression" dxfId="60" priority="41">
      <formula>(LEN(E3)-LEN(SUBSTITUTE(E3,"★","")))&gt;4</formula>
    </cfRule>
  </conditionalFormatting>
  <conditionalFormatting sqref="Y3:Y309">
    <cfRule type="expression" dxfId="59" priority="40">
      <formula>(LEN(E3)-LEN(SUBSTITUTE(E3,"★","")))&lt;=3</formula>
    </cfRule>
    <cfRule type="expression" dxfId="58" priority="39">
      <formula>(LEN(E3)-LEN(SUBSTITUTE(E3,"★","")))&gt;3</formula>
    </cfRule>
  </conditionalFormatting>
  <conditionalFormatting sqref="AA3:AA309">
    <cfRule type="expression" dxfId="57" priority="38">
      <formula>(LEN(E3)-LEN(SUBSTITUTE(E3,"★","")))&lt;=4</formula>
    </cfRule>
    <cfRule type="expression" dxfId="56" priority="37">
      <formula>(LEN(E3)-LEN(SUBSTITUTE(E3,"★","")))&gt;4</formula>
    </cfRule>
  </conditionalFormatting>
  <conditionalFormatting sqref="AB3:AB309">
    <cfRule type="expression" dxfId="55" priority="36">
      <formula>(LEN(E3)-LEN(SUBSTITUTE(E3,"★","")))&lt;=3</formula>
    </cfRule>
    <cfRule type="expression" dxfId="54" priority="35">
      <formula>(LEN(E3)-LEN(SUBSTITUTE(E3,"★","")))&gt;3</formula>
    </cfRule>
  </conditionalFormatting>
  <conditionalFormatting sqref="AC3:AC309">
    <cfRule type="expression" dxfId="53" priority="33">
      <formula>(LEN(E3)-LEN(SUBSTITUTE(E3,"★","")))&gt;4</formula>
    </cfRule>
    <cfRule type="expression" dxfId="52" priority="34">
      <formula>(LEN(E3)-LEN(SUBSTITUTE(E3,"★","")))&lt;=4</formula>
    </cfRule>
  </conditionalFormatting>
  <conditionalFormatting sqref="AD3:AD309">
    <cfRule type="expression" dxfId="51" priority="31">
      <formula>(LEN(E3)-LEN(SUBSTITUTE(E3,"★","")))&gt;3</formula>
    </cfRule>
    <cfRule type="expression" dxfId="50" priority="32">
      <formula>(LEN(E3)-LEN(SUBSTITUTE(E3,"★","")))&lt;=3</formula>
    </cfRule>
  </conditionalFormatting>
  <conditionalFormatting sqref="AE3:AE309">
    <cfRule type="expression" dxfId="49" priority="29">
      <formula>(LEN(E3)-LEN(SUBSTITUTE(E3,"★","")))&gt;4</formula>
    </cfRule>
    <cfRule type="expression" dxfId="48" priority="30">
      <formula>(LEN(E3)-LEN(SUBSTITUTE(E3,"★","")))=4</formula>
    </cfRule>
  </conditionalFormatting>
  <conditionalFormatting sqref="AF3:AF309">
    <cfRule type="expression" dxfId="47" priority="28">
      <formula>(LEN(E3)-LEN(SUBSTITUTE(E3,"★","")))&gt;4</formula>
    </cfRule>
  </conditionalFormatting>
  <conditionalFormatting sqref="AG3:AG309">
    <cfRule type="expression" dxfId="46" priority="27">
      <formula>(LEN(E3)-LEN(SUBSTITUTE(E3,"★","")))=6</formula>
    </cfRule>
  </conditionalFormatting>
  <pageMargins left="0.75" right="0.75" top="1" bottom="1" header="0.5" footer="0.5"/>
  <pageSetup paperSize="9" orientation="portrait" r:id="rId1"/>
  <headerFooter alignWithMargins="0"/>
  <ignoredErrors>
    <ignoredError sqref="BK284:BN284 BK307:BN307 BK298:BN299 BK216:BN220 BK3:BN15 BK37:BN37 BK76:BN81 BK86:BN87 BK124:BN125 BK169:BN171 BK182:BN184 BK67:BN67 BK101:BN108 BK191:BN191 BK236:BN237 BK305:BN305 BK206:BN213 BK110:BN112 BK57:BN60 BK291:BN295 BK83:BN84 BK144:BN147 BK164:BN165 BK301:BN302 BK138:BN142 BK233:BN233 BK282:BN282 BK198:BN200 BK278:BN280 BK39:BN41 BK45:BN52 BK115:BN122 BK202:BN204 BK251:BN256 BK223:BN230 BK43:BN43 BK62:BN65 BK69:BN74 BK127:BN127 BK151:BN155 BK287:BN289 BK17:BN19 BK21:BN22 BK149:BN149 BK167:BN167 BK239:BN245 BK157:BN160 BK24:BN35 BK89:BN99 BK129:BN132 BK258:BN276 BK247:BN249 BK186:BN189 BK54:BN55 BK193:BN196 BK134:BN136 BK162:BN162 BK174:BN180" unlockedFormula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5BA7C-1855-454F-8086-B7D5F704761A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P3:P309</xm:sqref>
        </x14:conditionalFormatting>
        <x14:conditionalFormatting xmlns:xm="http://schemas.microsoft.com/office/excel/2006/main">
          <x14:cfRule type="dataBar" id="{9B6D6678-4E23-46F5-82F0-BA227F564FFD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Q3:Q309</xm:sqref>
        </x14:conditionalFormatting>
        <x14:conditionalFormatting xmlns:xm="http://schemas.microsoft.com/office/excel/2006/main">
          <x14:cfRule type="dataBar" id="{1B256367-005B-440F-8CD0-FADFC83ABD0E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R3:R309</xm:sqref>
        </x14:conditionalFormatting>
        <x14:conditionalFormatting xmlns:xm="http://schemas.microsoft.com/office/excel/2006/main">
          <x14:cfRule type="dataBar" id="{E726BCEA-75CD-479C-9256-98253C3F276F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S3:S309</xm:sqref>
        </x14:conditionalFormatting>
        <x14:conditionalFormatting xmlns:xm="http://schemas.microsoft.com/office/excel/2006/main">
          <x14:cfRule type="dataBar" id="{ABB0DD41-5569-4B95-8ED2-938FF1E040F7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T3:T309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F14D-5F49-46AF-AB41-D7AA6ACB329D}">
  <dimension ref="A1:C47"/>
  <sheetViews>
    <sheetView topLeftCell="A25" zoomScale="80" zoomScaleNormal="80" workbookViewId="0">
      <selection activeCell="D48" sqref="D48"/>
    </sheetView>
  </sheetViews>
  <sheetFormatPr defaultColWidth="9" defaultRowHeight="27" customHeight="1"/>
  <cols>
    <col min="1" max="1" width="9" style="261"/>
    <col min="2" max="2" width="21.85546875" style="260" customWidth="1"/>
    <col min="3" max="3" width="50.5" style="260" customWidth="1"/>
    <col min="4" max="16384" width="9" style="260"/>
  </cols>
  <sheetData>
    <row r="1" spans="1:3" ht="27" customHeight="1">
      <c r="A1" s="261" t="s">
        <v>834</v>
      </c>
      <c r="B1" s="260" t="s">
        <v>807</v>
      </c>
      <c r="C1" s="260" t="s">
        <v>808</v>
      </c>
    </row>
    <row r="2" spans="1:3" ht="27" customHeight="1">
      <c r="A2" s="262">
        <v>1</v>
      </c>
      <c r="B2" s="260" t="s">
        <v>823</v>
      </c>
      <c r="C2" s="260" t="s">
        <v>1871</v>
      </c>
    </row>
    <row r="3" spans="1:3" ht="27" customHeight="1">
      <c r="A3" s="262">
        <v>2</v>
      </c>
      <c r="B3" s="260" t="s">
        <v>824</v>
      </c>
      <c r="C3" s="260" t="s">
        <v>1864</v>
      </c>
    </row>
    <row r="4" spans="1:3" ht="27" customHeight="1">
      <c r="A4" s="262">
        <v>3</v>
      </c>
      <c r="B4" s="260" t="s">
        <v>825</v>
      </c>
      <c r="C4" s="260" t="s">
        <v>1865</v>
      </c>
    </row>
    <row r="5" spans="1:3" ht="27" customHeight="1">
      <c r="A5" s="262">
        <v>4</v>
      </c>
      <c r="B5" s="260" t="s">
        <v>809</v>
      </c>
      <c r="C5" s="260" t="s">
        <v>1866</v>
      </c>
    </row>
    <row r="6" spans="1:3" ht="27" customHeight="1">
      <c r="A6" s="262">
        <v>5</v>
      </c>
      <c r="B6" s="260" t="s">
        <v>810</v>
      </c>
      <c r="C6" s="260" t="s">
        <v>1867</v>
      </c>
    </row>
    <row r="7" spans="1:3" ht="27" customHeight="1">
      <c r="A7" s="262">
        <v>6</v>
      </c>
      <c r="B7" s="260" t="s">
        <v>811</v>
      </c>
      <c r="C7" s="260" t="s">
        <v>1868</v>
      </c>
    </row>
    <row r="8" spans="1:3" ht="27" customHeight="1">
      <c r="A8" s="262">
        <v>7</v>
      </c>
      <c r="B8" s="260" t="s">
        <v>812</v>
      </c>
      <c r="C8" s="260" t="s">
        <v>1869</v>
      </c>
    </row>
    <row r="9" spans="1:3" ht="27" customHeight="1">
      <c r="A9" s="262">
        <v>8</v>
      </c>
      <c r="B9" s="260" t="s">
        <v>813</v>
      </c>
      <c r="C9" s="260" t="s">
        <v>1870</v>
      </c>
    </row>
    <row r="10" spans="1:3" ht="27" customHeight="1">
      <c r="A10" s="262">
        <v>9</v>
      </c>
      <c r="B10" s="260" t="s">
        <v>814</v>
      </c>
      <c r="C10" s="260" t="s">
        <v>1872</v>
      </c>
    </row>
    <row r="11" spans="1:3" ht="27" customHeight="1">
      <c r="A11" s="262">
        <v>10</v>
      </c>
      <c r="B11" s="260" t="s">
        <v>815</v>
      </c>
      <c r="C11" s="260" t="s">
        <v>1873</v>
      </c>
    </row>
    <row r="12" spans="1:3" ht="27" customHeight="1">
      <c r="A12" s="262">
        <v>11</v>
      </c>
      <c r="B12" s="260" t="s">
        <v>816</v>
      </c>
      <c r="C12" s="260" t="s">
        <v>1874</v>
      </c>
    </row>
    <row r="13" spans="1:3" ht="27" customHeight="1">
      <c r="A13" s="262">
        <v>12</v>
      </c>
      <c r="B13" s="260" t="s">
        <v>817</v>
      </c>
      <c r="C13" s="260" t="s">
        <v>820</v>
      </c>
    </row>
    <row r="14" spans="1:3" ht="27" customHeight="1">
      <c r="A14" s="262">
        <v>13</v>
      </c>
      <c r="B14" s="260" t="s">
        <v>818</v>
      </c>
      <c r="C14" s="260" t="s">
        <v>822</v>
      </c>
    </row>
    <row r="15" spans="1:3" ht="27" customHeight="1">
      <c r="A15" s="262">
        <v>14</v>
      </c>
      <c r="B15" s="260" t="s">
        <v>819</v>
      </c>
      <c r="C15" s="260" t="s">
        <v>826</v>
      </c>
    </row>
    <row r="16" spans="1:3" ht="27" customHeight="1">
      <c r="A16" s="262">
        <v>15</v>
      </c>
      <c r="B16" s="260" t="s">
        <v>821</v>
      </c>
      <c r="C16" s="260" t="s">
        <v>827</v>
      </c>
    </row>
    <row r="17" spans="1:3" ht="27" customHeight="1">
      <c r="A17" s="262">
        <v>16</v>
      </c>
      <c r="B17" s="260" t="s">
        <v>828</v>
      </c>
      <c r="C17" s="260" t="s">
        <v>831</v>
      </c>
    </row>
    <row r="18" spans="1:3" ht="27" customHeight="1">
      <c r="A18" s="262">
        <v>17</v>
      </c>
      <c r="B18" s="260" t="s">
        <v>829</v>
      </c>
      <c r="C18" s="260" t="s">
        <v>832</v>
      </c>
    </row>
    <row r="19" spans="1:3" ht="27" customHeight="1">
      <c r="A19" s="262">
        <v>18</v>
      </c>
      <c r="B19" s="260" t="s">
        <v>830</v>
      </c>
      <c r="C19" s="260" t="s">
        <v>833</v>
      </c>
    </row>
    <row r="20" spans="1:3" ht="27" customHeight="1">
      <c r="A20" s="262">
        <v>19</v>
      </c>
      <c r="B20" s="260" t="s">
        <v>868</v>
      </c>
      <c r="C20" s="260" t="s">
        <v>869</v>
      </c>
    </row>
    <row r="21" spans="1:3" ht="27" customHeight="1">
      <c r="A21" s="262">
        <v>20</v>
      </c>
      <c r="B21" s="260" t="s">
        <v>932</v>
      </c>
      <c r="C21" s="260" t="s">
        <v>933</v>
      </c>
    </row>
    <row r="22" spans="1:3" ht="27" customHeight="1">
      <c r="A22" s="261">
        <v>21</v>
      </c>
      <c r="B22" s="260" t="s">
        <v>945</v>
      </c>
      <c r="C22" s="260" t="s">
        <v>946</v>
      </c>
    </row>
    <row r="23" spans="1:3" ht="27" customHeight="1">
      <c r="A23" s="261">
        <v>22</v>
      </c>
      <c r="B23" s="260" t="s">
        <v>1030</v>
      </c>
      <c r="C23" s="260" t="s">
        <v>1047</v>
      </c>
    </row>
    <row r="24" spans="1:3" ht="27" customHeight="1">
      <c r="A24" s="261">
        <v>23</v>
      </c>
      <c r="B24" s="260" t="s">
        <v>1052</v>
      </c>
      <c r="C24" s="260" t="s">
        <v>1075</v>
      </c>
    </row>
    <row r="25" spans="1:3" ht="27" customHeight="1">
      <c r="A25" s="261">
        <v>24</v>
      </c>
      <c r="B25" s="260" t="s">
        <v>1082</v>
      </c>
      <c r="C25" s="260" t="s">
        <v>1098</v>
      </c>
    </row>
    <row r="26" spans="1:3" ht="27" customHeight="1">
      <c r="A26" s="261">
        <v>25</v>
      </c>
      <c r="B26" s="260" t="s">
        <v>1105</v>
      </c>
      <c r="C26" s="260" t="s">
        <v>1876</v>
      </c>
    </row>
    <row r="27" spans="1:3" ht="27" customHeight="1">
      <c r="A27" s="261">
        <v>26</v>
      </c>
      <c r="B27" s="260" t="s">
        <v>1146</v>
      </c>
      <c r="C27" s="260" t="s">
        <v>1152</v>
      </c>
    </row>
    <row r="28" spans="1:3" ht="27" customHeight="1">
      <c r="A28" s="261">
        <v>27</v>
      </c>
      <c r="B28" s="260" t="s">
        <v>1155</v>
      </c>
      <c r="C28" s="260" t="s">
        <v>1875</v>
      </c>
    </row>
    <row r="29" spans="1:3" ht="27" customHeight="1">
      <c r="A29" s="261">
        <v>28</v>
      </c>
      <c r="B29" s="260" t="s">
        <v>1186</v>
      </c>
      <c r="C29" s="260" t="s">
        <v>1210</v>
      </c>
    </row>
    <row r="30" spans="1:3" ht="27" customHeight="1">
      <c r="A30" s="261">
        <v>29</v>
      </c>
      <c r="B30" s="260" t="s">
        <v>1213</v>
      </c>
      <c r="C30" s="260" t="s">
        <v>1238</v>
      </c>
    </row>
    <row r="31" spans="1:3" ht="27" customHeight="1">
      <c r="A31" s="261">
        <v>30</v>
      </c>
      <c r="B31" s="260" t="s">
        <v>1240</v>
      </c>
      <c r="C31" s="260" t="s">
        <v>1260</v>
      </c>
    </row>
    <row r="32" spans="1:3" ht="27" customHeight="1">
      <c r="A32" s="261">
        <v>31</v>
      </c>
      <c r="B32" s="260" t="s">
        <v>1263</v>
      </c>
      <c r="C32" s="260" t="s">
        <v>933</v>
      </c>
    </row>
    <row r="33" spans="1:3" ht="27" customHeight="1">
      <c r="A33" s="261">
        <v>32</v>
      </c>
      <c r="B33" s="260" t="s">
        <v>1317</v>
      </c>
      <c r="C33" s="260" t="s">
        <v>1318</v>
      </c>
    </row>
    <row r="34" spans="1:3" ht="27" customHeight="1">
      <c r="A34" s="261">
        <v>33</v>
      </c>
      <c r="B34" s="260" t="s">
        <v>1347</v>
      </c>
      <c r="C34" s="260" t="s">
        <v>1369</v>
      </c>
    </row>
    <row r="35" spans="1:3" ht="27" customHeight="1">
      <c r="A35" s="261">
        <v>34</v>
      </c>
      <c r="B35" s="260" t="s">
        <v>1355</v>
      </c>
      <c r="C35" s="260" t="s">
        <v>1370</v>
      </c>
    </row>
    <row r="36" spans="1:3" ht="27" customHeight="1">
      <c r="A36" s="261">
        <v>35</v>
      </c>
      <c r="B36" s="260" t="s">
        <v>1372</v>
      </c>
      <c r="C36" s="260" t="s">
        <v>1373</v>
      </c>
    </row>
    <row r="37" spans="1:3" ht="27" customHeight="1">
      <c r="A37" s="261">
        <v>36</v>
      </c>
      <c r="B37" s="260" t="s">
        <v>1580</v>
      </c>
      <c r="C37" s="260" t="s">
        <v>1605</v>
      </c>
    </row>
    <row r="38" spans="1:3" ht="27" customHeight="1">
      <c r="A38" s="261">
        <v>37</v>
      </c>
      <c r="B38" s="260" t="s">
        <v>1649</v>
      </c>
      <c r="C38" s="260" t="s">
        <v>1650</v>
      </c>
    </row>
    <row r="39" spans="1:3" ht="27" customHeight="1">
      <c r="A39" s="261">
        <v>38</v>
      </c>
      <c r="B39" s="260" t="s">
        <v>1659</v>
      </c>
      <c r="C39" s="260" t="s">
        <v>1672</v>
      </c>
    </row>
    <row r="40" spans="1:3" ht="27" customHeight="1">
      <c r="A40" s="261">
        <v>39</v>
      </c>
      <c r="B40" s="260" t="s">
        <v>1716</v>
      </c>
      <c r="C40" s="260" t="s">
        <v>1697</v>
      </c>
    </row>
    <row r="41" spans="1:3" ht="27" customHeight="1">
      <c r="A41" s="261">
        <v>40</v>
      </c>
      <c r="B41" s="260" t="s">
        <v>1726</v>
      </c>
      <c r="C41" s="260" t="s">
        <v>1741</v>
      </c>
    </row>
    <row r="42" spans="1:3" ht="27" customHeight="1">
      <c r="A42" s="261">
        <v>41</v>
      </c>
      <c r="B42" s="260" t="s">
        <v>1818</v>
      </c>
      <c r="C42" s="260" t="s">
        <v>1819</v>
      </c>
    </row>
    <row r="43" spans="1:3" ht="27" customHeight="1">
      <c r="A43" s="261">
        <v>42</v>
      </c>
      <c r="B43" s="260" t="s">
        <v>1821</v>
      </c>
      <c r="C43" s="260" t="s">
        <v>1822</v>
      </c>
    </row>
    <row r="44" spans="1:3" ht="27" customHeight="1">
      <c r="A44" s="261">
        <v>43</v>
      </c>
      <c r="B44" s="260" t="s">
        <v>1820</v>
      </c>
      <c r="C44" s="260" t="s">
        <v>1861</v>
      </c>
    </row>
    <row r="45" spans="1:3" ht="27" customHeight="1">
      <c r="A45" s="261">
        <v>44</v>
      </c>
      <c r="B45" s="260" t="s">
        <v>1879</v>
      </c>
      <c r="C45" s="260" t="s">
        <v>1880</v>
      </c>
    </row>
    <row r="46" spans="1:3" ht="27" customHeight="1">
      <c r="A46" s="261">
        <v>45</v>
      </c>
      <c r="B46" s="260" t="s">
        <v>1953</v>
      </c>
      <c r="C46" s="260" t="s">
        <v>1954</v>
      </c>
    </row>
    <row r="47" spans="1:3" ht="27" customHeight="1">
      <c r="A47" s="261">
        <v>46</v>
      </c>
      <c r="B47" s="260" t="s">
        <v>1997</v>
      </c>
      <c r="C47" s="260" t="s">
        <v>1998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3CB7-79C6-46DA-98DD-245B5B91D373}">
  <dimension ref="A1:BH308"/>
  <sheetViews>
    <sheetView topLeftCell="A270" zoomScaleNormal="100" workbookViewId="0">
      <selection activeCell="F296" sqref="F296"/>
    </sheetView>
  </sheetViews>
  <sheetFormatPr defaultColWidth="9" defaultRowHeight="16.3"/>
  <cols>
    <col min="1" max="1" width="10.640625" style="246" customWidth="1"/>
    <col min="2" max="2" width="32.35546875" style="246" customWidth="1"/>
    <col min="3" max="3" width="17.140625" style="246" customWidth="1"/>
    <col min="4" max="4" width="17.140625" style="248" customWidth="1"/>
    <col min="5" max="5" width="17.85546875" style="248" customWidth="1"/>
    <col min="6" max="6" width="18.35546875" style="246" customWidth="1"/>
    <col min="7" max="7" width="9.640625" style="246" customWidth="1"/>
    <col min="8" max="8" width="10.140625" style="246" bestFit="1" customWidth="1"/>
    <col min="9" max="20" width="9" style="246"/>
    <col min="21" max="22" width="12.140625" style="246" customWidth="1"/>
    <col min="23" max="23" width="13.640625" style="246" customWidth="1"/>
    <col min="24" max="24" width="13.35546875" style="246" customWidth="1"/>
    <col min="25" max="31" width="9" style="246"/>
    <col min="32" max="32" width="12.640625" style="246" bestFit="1" customWidth="1"/>
    <col min="33" max="34" width="9" style="246"/>
    <col min="35" max="35" width="15.640625" style="246" customWidth="1"/>
    <col min="36" max="59" width="9" style="246"/>
    <col min="60" max="60" width="9" style="267"/>
    <col min="61" max="16384" width="9" style="246"/>
  </cols>
  <sheetData>
    <row r="1" spans="1:60">
      <c r="A1" s="246" t="s">
        <v>529</v>
      </c>
      <c r="B1" s="246" t="s">
        <v>530</v>
      </c>
      <c r="C1" s="247" t="s">
        <v>531</v>
      </c>
      <c r="D1" s="253" t="s">
        <v>690</v>
      </c>
      <c r="E1" s="253" t="s">
        <v>532</v>
      </c>
      <c r="F1" s="248" t="s">
        <v>533</v>
      </c>
      <c r="G1" s="246" t="s">
        <v>534</v>
      </c>
      <c r="H1" s="246" t="s">
        <v>535</v>
      </c>
      <c r="I1" s="246" t="s">
        <v>536</v>
      </c>
      <c r="J1" s="246" t="s">
        <v>537</v>
      </c>
      <c r="K1" s="246" t="s">
        <v>538</v>
      </c>
      <c r="L1" s="246" t="s">
        <v>539</v>
      </c>
      <c r="M1" s="246" t="s">
        <v>540</v>
      </c>
      <c r="N1" s="246" t="s">
        <v>541</v>
      </c>
      <c r="O1" s="246" t="s">
        <v>542</v>
      </c>
      <c r="P1" s="248" t="s">
        <v>543</v>
      </c>
      <c r="Q1" s="248" t="s">
        <v>544</v>
      </c>
      <c r="R1" s="248" t="s">
        <v>545</v>
      </c>
      <c r="S1" s="248" t="s">
        <v>546</v>
      </c>
      <c r="T1" s="248" t="s">
        <v>547</v>
      </c>
      <c r="U1" s="246" t="s">
        <v>548</v>
      </c>
      <c r="V1" s="246" t="s">
        <v>1654</v>
      </c>
      <c r="W1" s="246" t="s">
        <v>549</v>
      </c>
      <c r="X1" s="246" t="s">
        <v>550</v>
      </c>
      <c r="Y1" s="246" t="s">
        <v>551</v>
      </c>
      <c r="Z1" s="246" t="s">
        <v>552</v>
      </c>
      <c r="AA1" s="246" t="s">
        <v>553</v>
      </c>
      <c r="AB1" s="246" t="s">
        <v>704</v>
      </c>
      <c r="AC1" s="246" t="s">
        <v>940</v>
      </c>
      <c r="AD1" s="246" t="s">
        <v>941</v>
      </c>
      <c r="AE1" s="246" t="s">
        <v>942</v>
      </c>
      <c r="AF1" s="246" t="s">
        <v>967</v>
      </c>
      <c r="AG1" s="265" t="s">
        <v>982</v>
      </c>
      <c r="AH1" s="265" t="s">
        <v>983</v>
      </c>
      <c r="AI1" s="265" t="s">
        <v>968</v>
      </c>
      <c r="AJ1" s="265" t="s">
        <v>969</v>
      </c>
      <c r="AK1" s="265" t="s">
        <v>970</v>
      </c>
      <c r="AL1" s="265" t="s">
        <v>971</v>
      </c>
      <c r="AM1" s="265" t="s">
        <v>972</v>
      </c>
      <c r="AN1" s="265" t="s">
        <v>973</v>
      </c>
      <c r="AO1" s="265" t="s">
        <v>974</v>
      </c>
      <c r="AP1" s="265" t="s">
        <v>975</v>
      </c>
      <c r="AQ1" s="265" t="s">
        <v>976</v>
      </c>
      <c r="AR1" s="265" t="s">
        <v>977</v>
      </c>
      <c r="AS1" s="265" t="s">
        <v>978</v>
      </c>
      <c r="AT1" s="265" t="s">
        <v>979</v>
      </c>
      <c r="AU1" s="265" t="s">
        <v>984</v>
      </c>
      <c r="AV1" s="265" t="s">
        <v>986</v>
      </c>
      <c r="AW1" s="265" t="s">
        <v>985</v>
      </c>
      <c r="AX1" s="265" t="s">
        <v>980</v>
      </c>
      <c r="AY1" s="265" t="s">
        <v>987</v>
      </c>
      <c r="AZ1" s="265" t="s">
        <v>981</v>
      </c>
      <c r="BA1" s="265" t="s">
        <v>988</v>
      </c>
      <c r="BB1" s="265" t="s">
        <v>1026</v>
      </c>
      <c r="BC1" s="265" t="s">
        <v>1615</v>
      </c>
      <c r="BD1" s="265" t="s">
        <v>1619</v>
      </c>
      <c r="BE1" s="265" t="s">
        <v>1618</v>
      </c>
      <c r="BF1" s="265" t="s">
        <v>1616</v>
      </c>
      <c r="BG1" s="265" t="s">
        <v>1617</v>
      </c>
      <c r="BH1" s="266"/>
    </row>
    <row r="2" spans="1:60">
      <c r="A2" s="246">
        <f>全车数据表!A3</f>
        <v>1</v>
      </c>
      <c r="B2" s="246" t="str">
        <f>全车数据表!B3</f>
        <v>Mitsubishi Lancer Evolution</v>
      </c>
      <c r="C2" s="246" t="str">
        <f>IF(全车数据表!AQ3="","",全车数据表!AQ3)</f>
        <v>Mitsubishi</v>
      </c>
      <c r="D2" s="248" t="str">
        <f>全车数据表!AT3</f>
        <v>lancer</v>
      </c>
      <c r="E2" s="248" t="str">
        <f>全车数据表!AS3</f>
        <v>1.0</v>
      </c>
      <c r="F2" s="248" t="str">
        <f>全车数据表!C3</f>
        <v>三菱</v>
      </c>
      <c r="G2" s="246" t="str">
        <f>全车数据表!D3</f>
        <v>D</v>
      </c>
      <c r="H2" s="246">
        <f>LEN(全车数据表!E3)</f>
        <v>3</v>
      </c>
      <c r="I2" s="246">
        <f>IF(全车数据表!H3="×",0,全车数据表!H3)</f>
        <v>5</v>
      </c>
      <c r="J2" s="246">
        <f>IF(全车数据表!I3="×",0,全车数据表!I3)</f>
        <v>12</v>
      </c>
      <c r="K2" s="246">
        <f>IF(全车数据表!J3="×",0,全车数据表!J3)</f>
        <v>30</v>
      </c>
      <c r="L2" s="246">
        <f>IF(全车数据表!K3="×",0,全车数据表!K3)</f>
        <v>0</v>
      </c>
      <c r="M2" s="246">
        <f>IF(全车数据表!L3="×",0,全车数据表!L3)</f>
        <v>0</v>
      </c>
      <c r="N2" s="246">
        <f>IF(全车数据表!M3="×",0,全车数据表!M3)</f>
        <v>0</v>
      </c>
      <c r="O2" s="246">
        <f>全车数据表!O3</f>
        <v>1381</v>
      </c>
      <c r="P2" s="246">
        <f>全车数据表!P3</f>
        <v>270.10000000000002</v>
      </c>
      <c r="Q2" s="246">
        <f>全车数据表!Q3</f>
        <v>55.03</v>
      </c>
      <c r="R2" s="246">
        <f>全车数据表!R3</f>
        <v>53.79</v>
      </c>
      <c r="S2" s="246">
        <f>全车数据表!S3</f>
        <v>68.19</v>
      </c>
      <c r="T2" s="246">
        <f>全车数据表!T3</f>
        <v>10.75</v>
      </c>
      <c r="U2" s="246">
        <f>全车数据表!AH3</f>
        <v>466200</v>
      </c>
      <c r="V2" s="246">
        <f>全车数据表!AI3</f>
        <v>5000</v>
      </c>
      <c r="W2" s="246">
        <f>全车数据表!AO3</f>
        <v>140000</v>
      </c>
      <c r="X2" s="246">
        <f>全车数据表!AP3</f>
        <v>606200</v>
      </c>
      <c r="Y2" s="246">
        <f>全车数据表!AJ3</f>
        <v>5</v>
      </c>
      <c r="Z2" s="246">
        <f>全车数据表!AL3</f>
        <v>1</v>
      </c>
      <c r="AA2" s="246">
        <f>IF(全车数据表!AN3="×",0,全车数据表!AN3)</f>
        <v>0</v>
      </c>
      <c r="AB2" s="248" t="str">
        <f>全车数据表!AU3</f>
        <v>uncm</v>
      </c>
      <c r="AC2" s="246">
        <f>全车数据表!AW3</f>
        <v>282</v>
      </c>
      <c r="AD2" s="246">
        <f>全车数据表!AX3</f>
        <v>0</v>
      </c>
      <c r="AE2" s="246">
        <f>全车数据表!AY3</f>
        <v>363</v>
      </c>
      <c r="AF2" s="246" t="str">
        <f>IF(全车数据表!AZ3="","",全车数据表!AZ3)</f>
        <v>级别杯</v>
      </c>
      <c r="AG2" s="246" t="str">
        <f>IF(全车数据表!BP3="","",全车数据表!BP3)</f>
        <v/>
      </c>
      <c r="AH2" s="246" t="str">
        <f>IF(全车数据表!BQ3="","",全车数据表!BQ3)</f>
        <v/>
      </c>
      <c r="AI2" s="246">
        <f>IF(全车数据表!BR3="","",全车数据表!BR3)</f>
        <v>1</v>
      </c>
      <c r="AJ2" s="246">
        <f>IF(全车数据表!BS3="","",全车数据表!BS3)</f>
        <v>1</v>
      </c>
      <c r="AK2" s="246" t="str">
        <f>IF(全车数据表!BT3="","",全车数据表!BT3)</f>
        <v/>
      </c>
      <c r="AL2" s="246" t="str">
        <f>IF(全车数据表!BU3="","",全车数据表!BU3)</f>
        <v/>
      </c>
      <c r="AM2" s="246" t="str">
        <f>IF(全车数据表!BV3="","",全车数据表!BV3)</f>
        <v/>
      </c>
      <c r="AN2" s="246" t="str">
        <f>IF(全车数据表!BW3="","",全车数据表!BW3)</f>
        <v/>
      </c>
      <c r="AO2" s="246" t="str">
        <f>IF(全车数据表!BX3="","",全车数据表!BX3)</f>
        <v/>
      </c>
      <c r="AP2" s="246" t="str">
        <f>IF(全车数据表!BY3="","",全车数据表!BY3)</f>
        <v/>
      </c>
      <c r="AQ2" s="246" t="str">
        <f>IF(全车数据表!BZ3="","",全车数据表!BZ3)</f>
        <v/>
      </c>
      <c r="AR2" s="246" t="str">
        <f>IF(全车数据表!CA3="","",全车数据表!CA3)</f>
        <v/>
      </c>
      <c r="AS2" s="246" t="str">
        <f>IF(全车数据表!CB3="","",全车数据表!CB3)</f>
        <v/>
      </c>
      <c r="AT2" s="246" t="str">
        <f>IF(全车数据表!CC3="","",全车数据表!CC3)</f>
        <v/>
      </c>
      <c r="AU2" s="246" t="str">
        <f>IF(全车数据表!CD3="","",全车数据表!CD3)</f>
        <v/>
      </c>
      <c r="AV2" s="246" t="str">
        <f>IF(全车数据表!CE3="","",全车数据表!CE3)</f>
        <v/>
      </c>
      <c r="AW2" s="246">
        <f>IF(全车数据表!CF3="","",全车数据表!CF3)</f>
        <v>1</v>
      </c>
      <c r="AX2" s="246" t="str">
        <f>IF(全车数据表!CG3="","",全车数据表!CG3)</f>
        <v/>
      </c>
      <c r="AY2" s="246" t="str">
        <f>IF(全车数据表!CH3="","",全车数据表!CH3)</f>
        <v/>
      </c>
      <c r="AZ2" s="246" t="str">
        <f>IF(全车数据表!CI3="","",全车数据表!CI3)</f>
        <v/>
      </c>
      <c r="BA2" s="246" t="str">
        <f>IF(全车数据表!CJ3="","",全车数据表!CJ3)</f>
        <v>天赐三菱</v>
      </c>
      <c r="BB2" s="246">
        <f>IF(全车数据表!AV3="","",全车数据表!AV3)</f>
        <v>1</v>
      </c>
      <c r="BC2" s="246" t="str">
        <f>IF(全车数据表!BF3="","",全车数据表!BF3)</f>
        <v/>
      </c>
      <c r="BD2" s="246" t="str">
        <f>IF(全车数据表!BG3="","",全车数据表!BG3)</f>
        <v/>
      </c>
      <c r="BE2" s="246" t="str">
        <f>IF(全车数据表!BH3="","",全车数据表!BH3)</f>
        <v/>
      </c>
      <c r="BF2" s="246" t="str">
        <f>IF(全车数据表!BI3="","",全车数据表!BI3)</f>
        <v/>
      </c>
      <c r="BG2" s="246" t="str">
        <f>IF(全车数据表!BJ3="","",全车数据表!BJ3)</f>
        <v/>
      </c>
    </row>
    <row r="3" spans="1:60">
      <c r="A3" s="246">
        <f>全车数据表!A4</f>
        <v>2</v>
      </c>
      <c r="B3" s="246" t="str">
        <f>全车数据表!B4</f>
        <v>BMW Z4 LCI E89</v>
      </c>
      <c r="C3" s="246" t="str">
        <f>IF(全车数据表!AQ4="","",全车数据表!AQ4)</f>
        <v>BMW</v>
      </c>
      <c r="D3" s="248" t="str">
        <f>全车数据表!AT4</f>
        <v>z4</v>
      </c>
      <c r="E3" s="248" t="str">
        <f>全车数据表!AS4</f>
        <v>1.0</v>
      </c>
      <c r="F3" s="248" t="str">
        <f>全车数据表!C4</f>
        <v>z4</v>
      </c>
      <c r="G3" s="246" t="str">
        <f>全车数据表!D4</f>
        <v>D</v>
      </c>
      <c r="H3" s="246">
        <f>LEN(全车数据表!E4)</f>
        <v>3</v>
      </c>
      <c r="I3" s="246">
        <f>IF(全车数据表!H4="×",0,全车数据表!H4)</f>
        <v>5</v>
      </c>
      <c r="J3" s="246">
        <f>IF(全车数据表!I4="×",0,全车数据表!I4)</f>
        <v>12</v>
      </c>
      <c r="K3" s="246">
        <f>IF(全车数据表!J4="×",0,全车数据表!J4)</f>
        <v>30</v>
      </c>
      <c r="L3" s="246">
        <f>IF(全车数据表!K4="×",0,全车数据表!K4)</f>
        <v>0</v>
      </c>
      <c r="M3" s="246">
        <f>IF(全车数据表!L4="×",0,全车数据表!L4)</f>
        <v>0</v>
      </c>
      <c r="N3" s="246">
        <f>IF(全车数据表!M4="×",0,全车数据表!M4)</f>
        <v>0</v>
      </c>
      <c r="O3" s="246">
        <f>全车数据表!O4</f>
        <v>1476</v>
      </c>
      <c r="P3" s="246">
        <f>全车数据表!P4</f>
        <v>266.8</v>
      </c>
      <c r="Q3" s="246">
        <f>全车数据表!Q4</f>
        <v>68.86</v>
      </c>
      <c r="R3" s="246">
        <f>全车数据表!R4</f>
        <v>47.43</v>
      </c>
      <c r="S3" s="246">
        <f>全车数据表!S4</f>
        <v>57.49</v>
      </c>
      <c r="T3" s="246">
        <f>全车数据表!T4</f>
        <v>7.4660000000000002</v>
      </c>
      <c r="U3" s="246">
        <f>全车数据表!AH4</f>
        <v>466200</v>
      </c>
      <c r="V3" s="246">
        <f>全车数据表!AI4</f>
        <v>5000</v>
      </c>
      <c r="W3" s="246">
        <f>全车数据表!AO4</f>
        <v>140000</v>
      </c>
      <c r="X3" s="246">
        <f>全车数据表!AP4</f>
        <v>606200</v>
      </c>
      <c r="Y3" s="246">
        <f>全车数据表!AJ4</f>
        <v>5</v>
      </c>
      <c r="Z3" s="246">
        <f>全车数据表!AL4</f>
        <v>1</v>
      </c>
      <c r="AA3" s="246">
        <f>IF(全车数据表!AN4="×",0,全车数据表!AN4)</f>
        <v>0</v>
      </c>
      <c r="AB3" s="248" t="str">
        <f>全车数据表!AU4</f>
        <v>uncm</v>
      </c>
      <c r="AC3" s="246">
        <f>全车数据表!AW4</f>
        <v>278</v>
      </c>
      <c r="AD3" s="246">
        <f>全车数据表!AX4</f>
        <v>0</v>
      </c>
      <c r="AE3" s="246">
        <f>全车数据表!AY4</f>
        <v>359</v>
      </c>
      <c r="AF3" s="246" t="str">
        <f>IF(全车数据表!AZ4="","",全车数据表!AZ4)</f>
        <v>级别杯</v>
      </c>
      <c r="AG3" s="246" t="str">
        <f>IF(全车数据表!BP4="","",全车数据表!BP4)</f>
        <v/>
      </c>
      <c r="AH3" s="246" t="str">
        <f>IF(全车数据表!BQ4="","",全车数据表!BQ4)</f>
        <v/>
      </c>
      <c r="AI3" s="246">
        <f>IF(全车数据表!BR4="","",全车数据表!BR4)</f>
        <v>1</v>
      </c>
      <c r="AJ3" s="246">
        <f>IF(全车数据表!BS4="","",全车数据表!BS4)</f>
        <v>1</v>
      </c>
      <c r="AK3" s="246" t="str">
        <f>IF(全车数据表!BT4="","",全车数据表!BT4)</f>
        <v/>
      </c>
      <c r="AL3" s="246" t="str">
        <f>IF(全车数据表!BU4="","",全车数据表!BU4)</f>
        <v/>
      </c>
      <c r="AM3" s="246" t="str">
        <f>IF(全车数据表!BV4="","",全车数据表!BV4)</f>
        <v/>
      </c>
      <c r="AN3" s="246" t="str">
        <f>IF(全车数据表!BW4="","",全车数据表!BW4)</f>
        <v/>
      </c>
      <c r="AO3" s="246" t="str">
        <f>IF(全车数据表!BX4="","",全车数据表!BX4)</f>
        <v/>
      </c>
      <c r="AP3" s="246" t="str">
        <f>IF(全车数据表!BY4="","",全车数据表!BY4)</f>
        <v/>
      </c>
      <c r="AQ3" s="246" t="str">
        <f>IF(全车数据表!BZ4="","",全车数据表!BZ4)</f>
        <v/>
      </c>
      <c r="AR3" s="246" t="str">
        <f>IF(全车数据表!CA4="","",全车数据表!CA4)</f>
        <v/>
      </c>
      <c r="AS3" s="246" t="str">
        <f>IF(全车数据表!CB4="","",全车数据表!CB4)</f>
        <v/>
      </c>
      <c r="AT3" s="246" t="str">
        <f>IF(全车数据表!CC4="","",全车数据表!CC4)</f>
        <v/>
      </c>
      <c r="AU3" s="246" t="str">
        <f>IF(全车数据表!CD4="","",全车数据表!CD4)</f>
        <v/>
      </c>
      <c r="AV3" s="246" t="str">
        <f>IF(全车数据表!CE4="","",全车数据表!CE4)</f>
        <v>NS红蓝贴纸</v>
      </c>
      <c r="AW3" s="246" t="str">
        <f>IF(全车数据表!CF4="","",全车数据表!CF4)</f>
        <v/>
      </c>
      <c r="AX3" s="246" t="str">
        <f>IF(全车数据表!CG4="","",全车数据表!CG4)</f>
        <v>可开合</v>
      </c>
      <c r="AY3" s="246" t="str">
        <f>IF(全车数据表!CH4="","",全车数据表!CH4)</f>
        <v/>
      </c>
      <c r="AZ3" s="246" t="str">
        <f>IF(全车数据表!CI4="","",全车数据表!CI4)</f>
        <v/>
      </c>
      <c r="BA3" s="246" t="str">
        <f>IF(全车数据表!CJ4="","",全车数据表!CJ4)</f>
        <v>宝马</v>
      </c>
      <c r="BB3" s="246">
        <f>IF(全车数据表!AV4="","",全车数据表!AV4)</f>
        <v>1</v>
      </c>
      <c r="BC3" s="246" t="str">
        <f>IF(全车数据表!BF4="","",全车数据表!BF4)</f>
        <v/>
      </c>
      <c r="BD3" s="246" t="str">
        <f>IF(全车数据表!BG4="","",全车数据表!BG4)</f>
        <v/>
      </c>
      <c r="BE3" s="246" t="str">
        <f>IF(全车数据表!BH4="","",全车数据表!BH4)</f>
        <v/>
      </c>
      <c r="BF3" s="246" t="str">
        <f>IF(全车数据表!BI4="","",全车数据表!BI4)</f>
        <v/>
      </c>
      <c r="BG3" s="246" t="str">
        <f>IF(全车数据表!BJ4="","",全车数据表!BJ4)</f>
        <v/>
      </c>
    </row>
    <row r="4" spans="1:60">
      <c r="A4" s="246">
        <f>全车数据表!A5</f>
        <v>3</v>
      </c>
      <c r="B4" s="246" t="str">
        <f>全车数据表!B5</f>
        <v>Chevrolet Camaro LT</v>
      </c>
      <c r="C4" s="246" t="str">
        <f>IF(全车数据表!AQ5="","",全车数据表!AQ5)</f>
        <v>Chevrolet</v>
      </c>
      <c r="D4" s="248" t="str">
        <f>全车数据表!AT5</f>
        <v>lt</v>
      </c>
      <c r="E4" s="248" t="str">
        <f>全车数据表!AS5</f>
        <v>1.0</v>
      </c>
      <c r="F4" s="248" t="str">
        <f>全车数据表!C5</f>
        <v>LT</v>
      </c>
      <c r="G4" s="246" t="str">
        <f>全车数据表!D5</f>
        <v>D</v>
      </c>
      <c r="H4" s="246">
        <f>LEN(全车数据表!E5)</f>
        <v>3</v>
      </c>
      <c r="I4" s="246">
        <f>IF(全车数据表!H5="×",0,全车数据表!H5)</f>
        <v>5</v>
      </c>
      <c r="J4" s="246">
        <f>IF(全车数据表!I5="×",0,全车数据表!I5)</f>
        <v>12</v>
      </c>
      <c r="K4" s="246">
        <f>IF(全车数据表!J5="×",0,全车数据表!J5)</f>
        <v>30</v>
      </c>
      <c r="L4" s="246">
        <f>IF(全车数据表!K5="×",0,全车数据表!K5)</f>
        <v>0</v>
      </c>
      <c r="M4" s="246">
        <f>IF(全车数据表!L5="×",0,全车数据表!L5)</f>
        <v>0</v>
      </c>
      <c r="N4" s="246">
        <f>IF(全车数据表!M5="×",0,全车数据表!M5)</f>
        <v>0</v>
      </c>
      <c r="O4" s="246">
        <f>全车数据表!O5</f>
        <v>1546</v>
      </c>
      <c r="P4" s="246">
        <f>全车数据表!P5</f>
        <v>284.10000000000002</v>
      </c>
      <c r="Q4" s="246">
        <f>全车数据表!Q5</f>
        <v>64.81</v>
      </c>
      <c r="R4" s="246">
        <f>全车数据表!R5</f>
        <v>48.39</v>
      </c>
      <c r="S4" s="246">
        <f>全车数据表!S5</f>
        <v>63.29</v>
      </c>
      <c r="T4" s="246">
        <f>全车数据表!T5</f>
        <v>8.2490000000000006</v>
      </c>
      <c r="U4" s="246">
        <f>全车数据表!AH5</f>
        <v>466200</v>
      </c>
      <c r="V4" s="246">
        <f>全车数据表!AI5</f>
        <v>5000</v>
      </c>
      <c r="W4" s="246">
        <f>全车数据表!AO5</f>
        <v>140000</v>
      </c>
      <c r="X4" s="246">
        <f>全车数据表!AP5</f>
        <v>606200</v>
      </c>
      <c r="Y4" s="246">
        <f>全车数据表!AJ5</f>
        <v>5</v>
      </c>
      <c r="Z4" s="246">
        <f>全车数据表!AL5</f>
        <v>1</v>
      </c>
      <c r="AA4" s="246">
        <f>IF(全车数据表!AN5="×",0,全车数据表!AN5)</f>
        <v>0</v>
      </c>
      <c r="AB4" s="248" t="str">
        <f>全车数据表!AU5</f>
        <v>uncm</v>
      </c>
      <c r="AC4" s="246">
        <f>全车数据表!AW5</f>
        <v>296</v>
      </c>
      <c r="AD4" s="246">
        <f>全车数据表!AX5</f>
        <v>0</v>
      </c>
      <c r="AE4" s="246">
        <f>全车数据表!AY5</f>
        <v>380</v>
      </c>
      <c r="AF4" s="246" t="str">
        <f>IF(全车数据表!AZ5="","",全车数据表!AZ5)</f>
        <v>级别杯</v>
      </c>
      <c r="AG4" s="246">
        <f>IF(全车数据表!BP5="","",全车数据表!BP5)</f>
        <v>1</v>
      </c>
      <c r="AH4" s="246" t="str">
        <f>IF(全车数据表!BQ5="","",全车数据表!BQ5)</f>
        <v/>
      </c>
      <c r="AI4" s="246">
        <f>IF(全车数据表!BR5="","",全车数据表!BR5)</f>
        <v>1</v>
      </c>
      <c r="AJ4" s="246">
        <f>IF(全车数据表!BS5="","",全车数据表!BS5)</f>
        <v>1</v>
      </c>
      <c r="AK4" s="246" t="str">
        <f>IF(全车数据表!BT5="","",全车数据表!BT5)</f>
        <v/>
      </c>
      <c r="AL4" s="246" t="str">
        <f>IF(全车数据表!BU5="","",全车数据表!BU5)</f>
        <v/>
      </c>
      <c r="AM4" s="246" t="str">
        <f>IF(全车数据表!BV5="","",全车数据表!BV5)</f>
        <v/>
      </c>
      <c r="AN4" s="246" t="str">
        <f>IF(全车数据表!BW5="","",全车数据表!BW5)</f>
        <v/>
      </c>
      <c r="AO4" s="246" t="str">
        <f>IF(全车数据表!BX5="","",全车数据表!BX5)</f>
        <v/>
      </c>
      <c r="AP4" s="246" t="str">
        <f>IF(全车数据表!BY5="","",全车数据表!BY5)</f>
        <v/>
      </c>
      <c r="AQ4" s="246" t="str">
        <f>IF(全车数据表!BZ5="","",全车数据表!BZ5)</f>
        <v/>
      </c>
      <c r="AR4" s="246" t="str">
        <f>IF(全车数据表!CA5="","",全车数据表!CA5)</f>
        <v/>
      </c>
      <c r="AS4" s="246" t="str">
        <f>IF(全车数据表!CB5="","",全车数据表!CB5)</f>
        <v/>
      </c>
      <c r="AT4" s="246" t="str">
        <f>IF(全车数据表!CC5="","",全车数据表!CC5)</f>
        <v/>
      </c>
      <c r="AU4" s="246" t="str">
        <f>IF(全车数据表!CD5="","",全车数据表!CD5)</f>
        <v/>
      </c>
      <c r="AV4" s="246" t="str">
        <f>IF(全车数据表!CE5="","",全车数据表!CE5)</f>
        <v/>
      </c>
      <c r="AW4" s="246" t="str">
        <f>IF(全车数据表!CF5="","",全车数据表!CF5)</f>
        <v/>
      </c>
      <c r="AX4" s="246" t="str">
        <f>IF(全车数据表!CG5="","",全车数据表!CG5)</f>
        <v/>
      </c>
      <c r="AY4" s="246" t="str">
        <f>IF(全车数据表!CH5="","",全车数据表!CH5)</f>
        <v/>
      </c>
      <c r="AZ4" s="246" t="str">
        <f>IF(全车数据表!CI5="","",全车数据表!CI5)</f>
        <v/>
      </c>
      <c r="BA4" s="246" t="str">
        <f>IF(全车数据表!CJ5="","",全车数据表!CJ5)</f>
        <v>雪佛兰 科迈罗</v>
      </c>
      <c r="BB4" s="246">
        <f>IF(全车数据表!AV5="","",全车数据表!AV5)</f>
        <v>1</v>
      </c>
      <c r="BC4" s="246">
        <f>IF(全车数据表!BF5="","",全车数据表!BF5)</f>
        <v>1685</v>
      </c>
      <c r="BD4" s="246">
        <f>IF(全车数据表!BG5="","",全车数据表!BG5)</f>
        <v>286.8</v>
      </c>
      <c r="BE4" s="246">
        <f>IF(全车数据表!BH5="","",全车数据表!BH5)</f>
        <v>66.7</v>
      </c>
      <c r="BF4" s="246">
        <f>IF(全车数据表!BI5="","",全车数据表!BI5)</f>
        <v>49.4</v>
      </c>
      <c r="BG4" s="246">
        <f>IF(全车数据表!BJ5="","",全车数据表!BJ5)</f>
        <v>65.36</v>
      </c>
    </row>
    <row r="5" spans="1:60">
      <c r="A5" s="246">
        <f>全车数据表!A6</f>
        <v>4</v>
      </c>
      <c r="B5" s="246" t="str">
        <f>全车数据表!B6</f>
        <v>Nissan Leaf Nismo RC</v>
      </c>
      <c r="C5" s="246" t="str">
        <f>IF(全车数据表!AQ6="","",全车数据表!AQ6)</f>
        <v>Nissan</v>
      </c>
      <c r="D5" s="248" t="str">
        <f>全车数据表!AT6</f>
        <v>rc</v>
      </c>
      <c r="E5" s="248" t="str">
        <f>全车数据表!AS6</f>
        <v>1.9</v>
      </c>
      <c r="F5" s="248" t="str">
        <f>全车数据表!C6</f>
        <v>RC</v>
      </c>
      <c r="G5" s="246" t="str">
        <f>全车数据表!D6</f>
        <v>D</v>
      </c>
      <c r="H5" s="246">
        <f>LEN(全车数据表!E6)</f>
        <v>3</v>
      </c>
      <c r="I5" s="246">
        <f>IF(全车数据表!H6="×",0,全车数据表!H6)</f>
        <v>15</v>
      </c>
      <c r="J5" s="246">
        <f>IF(全车数据表!I6="×",0,全车数据表!I6)</f>
        <v>25</v>
      </c>
      <c r="K5" s="246">
        <f>IF(全车数据表!J6="×",0,全车数据表!J6)</f>
        <v>55</v>
      </c>
      <c r="L5" s="246">
        <f>IF(全车数据表!K6="×",0,全车数据表!K6)</f>
        <v>0</v>
      </c>
      <c r="M5" s="246">
        <f>IF(全车数据表!L6="×",0,全车数据表!L6)</f>
        <v>0</v>
      </c>
      <c r="N5" s="246">
        <f>IF(全车数据表!M6="×",0,全车数据表!M6)</f>
        <v>0</v>
      </c>
      <c r="O5" s="246">
        <f>全车数据表!O6</f>
        <v>1569</v>
      </c>
      <c r="P5" s="246">
        <f>全车数据表!P6</f>
        <v>244.5</v>
      </c>
      <c r="Q5" s="246">
        <f>全车数据表!Q6</f>
        <v>78.87</v>
      </c>
      <c r="R5" s="246">
        <f>全车数据表!R6</f>
        <v>59.91</v>
      </c>
      <c r="S5" s="246">
        <f>全车数据表!S6</f>
        <v>65.03</v>
      </c>
      <c r="T5" s="246">
        <f>全车数据表!T6</f>
        <v>11.4</v>
      </c>
      <c r="U5" s="246">
        <f>全车数据表!AH6</f>
        <v>466200</v>
      </c>
      <c r="V5" s="246">
        <f>全车数据表!AI6</f>
        <v>10000</v>
      </c>
      <c r="W5" s="246">
        <f>全车数据表!AO6</f>
        <v>280000</v>
      </c>
      <c r="X5" s="246">
        <f>全车数据表!AP6</f>
        <v>746200</v>
      </c>
      <c r="Y5" s="246">
        <f>全车数据表!AJ6</f>
        <v>5</v>
      </c>
      <c r="Z5" s="246">
        <f>全车数据表!AL6</f>
        <v>1</v>
      </c>
      <c r="AA5" s="246">
        <f>IF(全车数据表!AN6="×",0,全车数据表!AN6)</f>
        <v>0</v>
      </c>
      <c r="AB5" s="248" t="str">
        <f>全车数据表!AU6</f>
        <v>uncm</v>
      </c>
      <c r="AC5" s="246">
        <f>全车数据表!AW6</f>
        <v>255</v>
      </c>
      <c r="AD5" s="246">
        <f>全车数据表!AX6</f>
        <v>277</v>
      </c>
      <c r="AE5" s="246">
        <f>全车数据表!AY6</f>
        <v>353</v>
      </c>
      <c r="AF5" s="246" t="str">
        <f>IF(全车数据表!AZ6="","",全车数据表!AZ6)</f>
        <v>红币商店</v>
      </c>
      <c r="AG5" s="246" t="str">
        <f>IF(全车数据表!BP6="","",全车数据表!BP6)</f>
        <v/>
      </c>
      <c r="AH5" s="246" t="str">
        <f>IF(全车数据表!BQ6="","",全车数据表!BQ6)</f>
        <v/>
      </c>
      <c r="AI5" s="246" t="str">
        <f>IF(全车数据表!BR6="","",全车数据表!BR6)</f>
        <v/>
      </c>
      <c r="AJ5" s="246">
        <f>IF(全车数据表!BS6="","",全车数据表!BS6)</f>
        <v>1</v>
      </c>
      <c r="AK5" s="246" t="str">
        <f>IF(全车数据表!BT6="","",全车数据表!BT6)</f>
        <v/>
      </c>
      <c r="AL5" s="246">
        <f>IF(全车数据表!BU6="","",全车数据表!BU6)</f>
        <v>1</v>
      </c>
      <c r="AM5" s="246" t="str">
        <f>IF(全车数据表!BV6="","",全车数据表!BV6)</f>
        <v/>
      </c>
      <c r="AN5" s="246" t="str">
        <f>IF(全车数据表!BW6="","",全车数据表!BW6)</f>
        <v/>
      </c>
      <c r="AO5" s="246" t="str">
        <f>IF(全车数据表!BX6="","",全车数据表!BX6)</f>
        <v/>
      </c>
      <c r="AP5" s="246" t="str">
        <f>IF(全车数据表!BY6="","",全车数据表!BY6)</f>
        <v/>
      </c>
      <c r="AQ5" s="246" t="str">
        <f>IF(全车数据表!BZ6="","",全车数据表!BZ6)</f>
        <v/>
      </c>
      <c r="AR5" s="246" t="str">
        <f>IF(全车数据表!CA6="","",全车数据表!CA6)</f>
        <v/>
      </c>
      <c r="AS5" s="246" t="str">
        <f>IF(全车数据表!CB6="","",全车数据表!CB6)</f>
        <v/>
      </c>
      <c r="AT5" s="246" t="str">
        <f>IF(全车数据表!CC6="","",全车数据表!CC6)</f>
        <v/>
      </c>
      <c r="AU5" s="246" t="str">
        <f>IF(全车数据表!CD6="","",全车数据表!CD6)</f>
        <v/>
      </c>
      <c r="AV5" s="246" t="str">
        <f>IF(全车数据表!CE6="","",全车数据表!CE6)</f>
        <v/>
      </c>
      <c r="AW5" s="246" t="str">
        <f>IF(全车数据表!CF6="","",全车数据表!CF6)</f>
        <v/>
      </c>
      <c r="AX5" s="246" t="str">
        <f>IF(全车数据表!CG6="","",全车数据表!CG6)</f>
        <v/>
      </c>
      <c r="AY5" s="246" t="str">
        <f>IF(全车数据表!CH6="","",全车数据表!CH6)</f>
        <v/>
      </c>
      <c r="AZ5" s="246" t="str">
        <f>IF(全车数据表!CI6="","",全车数据表!CI6)</f>
        <v/>
      </c>
      <c r="BA5" s="246" t="str">
        <f>IF(全车数据表!CJ6="","",全车数据表!CJ6)</f>
        <v>聆风 日产 尼桑</v>
      </c>
      <c r="BB5" s="246" t="str">
        <f>IF(全车数据表!AV6="","",全车数据表!AV6)</f>
        <v/>
      </c>
      <c r="BC5" s="246" t="str">
        <f>IF(全车数据表!BF6="","",全车数据表!BF6)</f>
        <v/>
      </c>
      <c r="BD5" s="246" t="str">
        <f>IF(全车数据表!BG6="","",全车数据表!BG6)</f>
        <v/>
      </c>
      <c r="BE5" s="246" t="str">
        <f>IF(全车数据表!BH6="","",全车数据表!BH6)</f>
        <v/>
      </c>
      <c r="BF5" s="246" t="str">
        <f>IF(全车数据表!BI6="","",全车数据表!BI6)</f>
        <v/>
      </c>
      <c r="BG5" s="246" t="str">
        <f>IF(全车数据表!BJ6="","",全车数据表!BJ6)</f>
        <v/>
      </c>
    </row>
    <row r="6" spans="1:60">
      <c r="A6" s="246">
        <f>全车数据表!A7</f>
        <v>5</v>
      </c>
      <c r="B6" s="246" t="str">
        <f>全车数据表!B7</f>
        <v>Nissan 370Z Nismo</v>
      </c>
      <c r="C6" s="246" t="str">
        <f>IF(全车数据表!AQ7="","",全车数据表!AQ7)</f>
        <v>Nissan</v>
      </c>
      <c r="D6" s="248" t="str">
        <f>全车数据表!AT7</f>
        <v>370</v>
      </c>
      <c r="E6" s="248" t="str">
        <f>全车数据表!AS7</f>
        <v>1.0</v>
      </c>
      <c r="F6" s="248">
        <f>全车数据表!C7</f>
        <v>370</v>
      </c>
      <c r="G6" s="246" t="str">
        <f>全车数据表!D7</f>
        <v>D</v>
      </c>
      <c r="H6" s="246">
        <f>LEN(全车数据表!E7)</f>
        <v>3</v>
      </c>
      <c r="I6" s="246">
        <f>IF(全车数据表!H7="×",0,全车数据表!H7)</f>
        <v>10</v>
      </c>
      <c r="J6" s="246">
        <f>IF(全车数据表!I7="×",0,全车数据表!I7)</f>
        <v>12</v>
      </c>
      <c r="K6" s="246">
        <f>IF(全车数据表!J7="×",0,全车数据表!J7)</f>
        <v>30</v>
      </c>
      <c r="L6" s="246">
        <f>IF(全车数据表!K7="×",0,全车数据表!K7)</f>
        <v>0</v>
      </c>
      <c r="M6" s="246">
        <f>IF(全车数据表!L7="×",0,全车数据表!L7)</f>
        <v>0</v>
      </c>
      <c r="N6" s="246">
        <f>IF(全车数据表!M7="×",0,全车数据表!M7)</f>
        <v>0</v>
      </c>
      <c r="O6" s="246">
        <f>全车数据表!O7</f>
        <v>1662</v>
      </c>
      <c r="P6" s="246">
        <f>全车数据表!P7</f>
        <v>268.5</v>
      </c>
      <c r="Q6" s="246">
        <f>全车数据表!Q7</f>
        <v>66.61</v>
      </c>
      <c r="R6" s="246">
        <f>全车数据表!R7</f>
        <v>81.83</v>
      </c>
      <c r="S6" s="246">
        <f>全车数据表!S7</f>
        <v>67.069999999999993</v>
      </c>
      <c r="T6" s="246">
        <f>全车数据表!T7</f>
        <v>10.35</v>
      </c>
      <c r="U6" s="246">
        <f>全车数据表!AH7</f>
        <v>466200</v>
      </c>
      <c r="V6" s="246">
        <f>全车数据表!AI7</f>
        <v>5000</v>
      </c>
      <c r="W6" s="246">
        <f>全车数据表!AO7</f>
        <v>140000</v>
      </c>
      <c r="X6" s="246">
        <f>全车数据表!AP7</f>
        <v>606200</v>
      </c>
      <c r="Y6" s="246">
        <f>全车数据表!AJ7</f>
        <v>5</v>
      </c>
      <c r="Z6" s="246">
        <f>全车数据表!AL7</f>
        <v>1</v>
      </c>
      <c r="AA6" s="246">
        <f>IF(全车数据表!AN7="×",0,全车数据表!AN7)</f>
        <v>0</v>
      </c>
      <c r="AB6" s="248" t="str">
        <f>全车数据表!AU7</f>
        <v>uncm</v>
      </c>
      <c r="AC6" s="246">
        <f>全车数据表!AW7</f>
        <v>280</v>
      </c>
      <c r="AD6" s="246">
        <f>全车数据表!AX7</f>
        <v>0</v>
      </c>
      <c r="AE6" s="246">
        <f>全车数据表!AY7</f>
        <v>361</v>
      </c>
      <c r="AF6" s="246" t="str">
        <f>IF(全车数据表!AZ7="","",全车数据表!AZ7)</f>
        <v>级别杯</v>
      </c>
      <c r="AG6" s="246">
        <f>IF(全车数据表!BP7="","",全车数据表!BP7)</f>
        <v>1</v>
      </c>
      <c r="AH6" s="246" t="str">
        <f>IF(全车数据表!BQ7="","",全车数据表!BQ7)</f>
        <v/>
      </c>
      <c r="AI6" s="246">
        <f>IF(全车数据表!BR7="","",全车数据表!BR7)</f>
        <v>1</v>
      </c>
      <c r="AJ6" s="246">
        <f>IF(全车数据表!BS7="","",全车数据表!BS7)</f>
        <v>1</v>
      </c>
      <c r="AK6" s="246" t="str">
        <f>IF(全车数据表!BT7="","",全车数据表!BT7)</f>
        <v/>
      </c>
      <c r="AL6" s="246" t="str">
        <f>IF(全车数据表!BU7="","",全车数据表!BU7)</f>
        <v/>
      </c>
      <c r="AM6" s="246" t="str">
        <f>IF(全车数据表!BV7="","",全车数据表!BV7)</f>
        <v/>
      </c>
      <c r="AN6" s="246" t="str">
        <f>IF(全车数据表!BW7="","",全车数据表!BW7)</f>
        <v/>
      </c>
      <c r="AO6" s="246" t="str">
        <f>IF(全车数据表!BX7="","",全车数据表!BX7)</f>
        <v/>
      </c>
      <c r="AP6" s="246" t="str">
        <f>IF(全车数据表!BY7="","",全车数据表!BY7)</f>
        <v/>
      </c>
      <c r="AQ6" s="246" t="str">
        <f>IF(全车数据表!BZ7="","",全车数据表!BZ7)</f>
        <v/>
      </c>
      <c r="AR6" s="246" t="str">
        <f>IF(全车数据表!CA7="","",全车数据表!CA7)</f>
        <v/>
      </c>
      <c r="AS6" s="246" t="str">
        <f>IF(全车数据表!CB7="","",全车数据表!CB7)</f>
        <v/>
      </c>
      <c r="AT6" s="246" t="str">
        <f>IF(全车数据表!CC7="","",全车数据表!CC7)</f>
        <v/>
      </c>
      <c r="AU6" s="246" t="str">
        <f>IF(全车数据表!CD7="","",全车数据表!CD7)</f>
        <v/>
      </c>
      <c r="AV6" s="246" t="str">
        <f>IF(全车数据表!CE7="","",全车数据表!CE7)</f>
        <v/>
      </c>
      <c r="AW6" s="246" t="str">
        <f>IF(全车数据表!CF7="","",全车数据表!CF7)</f>
        <v/>
      </c>
      <c r="AX6" s="246" t="str">
        <f>IF(全车数据表!CG7="","",全车数据表!CG7)</f>
        <v/>
      </c>
      <c r="AY6" s="246" t="str">
        <f>IF(全车数据表!CH7="","",全车数据表!CH7)</f>
        <v/>
      </c>
      <c r="AZ6" s="246" t="str">
        <f>IF(全车数据表!CI7="","",全车数据表!CI7)</f>
        <v/>
      </c>
      <c r="BA6" s="246" t="str">
        <f>IF(全车数据表!CJ7="","",全车数据表!CJ7)</f>
        <v>日产 尼桑</v>
      </c>
      <c r="BB6" s="246">
        <f>IF(全车数据表!AV7="","",全车数据表!AV7)</f>
        <v>2</v>
      </c>
      <c r="BC6" s="246">
        <f>IF(全车数据表!BF7="","",全车数据表!BF7)</f>
        <v>1809</v>
      </c>
      <c r="BD6" s="246">
        <f>IF(全车数据表!BG7="","",全车数据表!BG7)</f>
        <v>271.10000000000002</v>
      </c>
      <c r="BE6" s="246">
        <f>IF(全车数据表!BH7="","",全车数据表!BH7)</f>
        <v>68.5</v>
      </c>
      <c r="BF6" s="246">
        <f>IF(全车数据表!BI7="","",全车数据表!BI7)</f>
        <v>85.97</v>
      </c>
      <c r="BG6" s="246">
        <f>IF(全车数据表!BJ7="","",全车数据表!BJ7)</f>
        <v>70.61</v>
      </c>
    </row>
    <row r="7" spans="1:60">
      <c r="A7" s="246">
        <f>全车数据表!A8</f>
        <v>6</v>
      </c>
      <c r="B7" s="246" t="str">
        <f>全车数据表!B8</f>
        <v>KTM X-BOW GTX</v>
      </c>
      <c r="C7" s="246" t="str">
        <f>IF(全车数据表!AQ8="","",全车数据表!AQ8)</f>
        <v>KTM</v>
      </c>
      <c r="D7" s="248" t="str">
        <f>全车数据表!AT8</f>
        <v>gtx</v>
      </c>
      <c r="E7" s="248" t="str">
        <f>全车数据表!AS8</f>
        <v>4.0</v>
      </c>
      <c r="F7" s="248" t="str">
        <f>全车数据表!C8</f>
        <v>GTX</v>
      </c>
      <c r="G7" s="246" t="str">
        <f>全车数据表!D8</f>
        <v>D</v>
      </c>
      <c r="H7" s="246">
        <f>LEN(全车数据表!E8)</f>
        <v>3</v>
      </c>
      <c r="I7" s="246">
        <f>IF(全车数据表!H8="×",0,全车数据表!H8)</f>
        <v>30</v>
      </c>
      <c r="J7" s="246">
        <f>IF(全车数据表!I8="×",0,全车数据表!I8)</f>
        <v>23</v>
      </c>
      <c r="K7" s="246">
        <f>IF(全车数据表!J8="×",0,全车数据表!J8)</f>
        <v>54</v>
      </c>
      <c r="L7" s="246">
        <f>IF(全车数据表!K8="×",0,全车数据表!K8)</f>
        <v>0</v>
      </c>
      <c r="M7" s="246">
        <f>IF(全车数据表!L8="×",0,全车数据表!L8)</f>
        <v>0</v>
      </c>
      <c r="N7" s="246">
        <f>IF(全车数据表!M8="×",0,全车数据表!M8)</f>
        <v>0</v>
      </c>
      <c r="O7" s="246">
        <f>全车数据表!O8</f>
        <v>1738</v>
      </c>
      <c r="P7" s="246">
        <f>全车数据表!P8</f>
        <v>247.5</v>
      </c>
      <c r="Q7" s="246">
        <f>全车数据表!Q8</f>
        <v>83.84</v>
      </c>
      <c r="R7" s="246">
        <f>全车数据表!R8</f>
        <v>64.989999999999995</v>
      </c>
      <c r="S7" s="246">
        <f>全车数据表!S8</f>
        <v>66.989999999999995</v>
      </c>
      <c r="T7" s="246">
        <f>全车数据表!T8</f>
        <v>12.15</v>
      </c>
      <c r="U7" s="246">
        <f>全车数据表!AH8</f>
        <v>466200</v>
      </c>
      <c r="V7" s="246">
        <f>全车数据表!AI8</f>
        <v>5000</v>
      </c>
      <c r="W7" s="246">
        <f>全车数据表!AO8</f>
        <v>140000</v>
      </c>
      <c r="X7" s="246">
        <f>全车数据表!AP8</f>
        <v>606200</v>
      </c>
      <c r="Y7" s="246">
        <f>全车数据表!AJ8</f>
        <v>5</v>
      </c>
      <c r="Z7" s="246">
        <f>全车数据表!AL8</f>
        <v>1</v>
      </c>
      <c r="AA7" s="246">
        <f>IF(全车数据表!AN8="×",0,全车数据表!AN8)</f>
        <v>0</v>
      </c>
      <c r="AB7" s="248" t="str">
        <f>全车数据表!AU8</f>
        <v>uncm</v>
      </c>
      <c r="AC7" s="246">
        <f>全车数据表!AW8</f>
        <v>258</v>
      </c>
      <c r="AD7" s="246">
        <f>全车数据表!AX8</f>
        <v>274</v>
      </c>
      <c r="AE7" s="246">
        <f>全车数据表!AY8</f>
        <v>350</v>
      </c>
      <c r="AF7" s="246" t="str">
        <f>IF(全车数据表!AZ8="","",全车数据表!AZ8)</f>
        <v>通行证</v>
      </c>
      <c r="AG7" s="246" t="str">
        <f>IF(全车数据表!BP8="","",全车数据表!BP8)</f>
        <v/>
      </c>
      <c r="AH7" s="246" t="str">
        <f>IF(全车数据表!BQ8="","",全车数据表!BQ8)</f>
        <v/>
      </c>
      <c r="AI7" s="246" t="str">
        <f>IF(全车数据表!BR8="","",全车数据表!BR8)</f>
        <v/>
      </c>
      <c r="AJ7" s="246" t="str">
        <f>IF(全车数据表!BS8="","",全车数据表!BS8)</f>
        <v/>
      </c>
      <c r="AK7" s="246" t="str">
        <f>IF(全车数据表!BT8="","",全车数据表!BT8)</f>
        <v/>
      </c>
      <c r="AL7" s="246" t="str">
        <f>IF(全车数据表!BU8="","",全车数据表!BU8)</f>
        <v/>
      </c>
      <c r="AM7" s="246">
        <f>IF(全车数据表!BV8="","",全车数据表!BV8)</f>
        <v>1</v>
      </c>
      <c r="AN7" s="246" t="str">
        <f>IF(全车数据表!BW8="","",全车数据表!BW8)</f>
        <v/>
      </c>
      <c r="AO7" s="246" t="str">
        <f>IF(全车数据表!BX8="","",全车数据表!BX8)</f>
        <v/>
      </c>
      <c r="AP7" s="246" t="str">
        <f>IF(全车数据表!BY8="","",全车数据表!BY8)</f>
        <v/>
      </c>
      <c r="AQ7" s="246" t="str">
        <f>IF(全车数据表!BZ8="","",全车数据表!BZ8)</f>
        <v/>
      </c>
      <c r="AR7" s="246" t="str">
        <f>IF(全车数据表!CA8="","",全车数据表!CA8)</f>
        <v/>
      </c>
      <c r="AS7" s="246" t="str">
        <f>IF(全车数据表!CB8="","",全车数据表!CB8)</f>
        <v/>
      </c>
      <c r="AT7" s="246" t="str">
        <f>IF(全车数据表!CC8="","",全车数据表!CC8)</f>
        <v/>
      </c>
      <c r="AU7" s="246" t="str">
        <f>IF(全车数据表!CD8="","",全车数据表!CD8)</f>
        <v/>
      </c>
      <c r="AV7" s="246" t="str">
        <f>IF(全车数据表!CE8="","",全车数据表!CE8)</f>
        <v/>
      </c>
      <c r="AW7" s="246" t="str">
        <f>IF(全车数据表!CF8="","",全车数据表!CF8)</f>
        <v/>
      </c>
      <c r="AX7" s="246" t="str">
        <f>IF(全车数据表!CG8="","",全车数据表!CG8)</f>
        <v/>
      </c>
      <c r="AY7" s="246" t="str">
        <f>IF(全车数据表!CH8="","",全车数据表!CH8)</f>
        <v/>
      </c>
      <c r="AZ7" s="246" t="str">
        <f>IF(全车数据表!CI8="","",全车数据表!CI8)</f>
        <v/>
      </c>
      <c r="BA7" s="246" t="str">
        <f>IF(全车数据表!CJ8="","",全车数据表!CJ8)</f>
        <v/>
      </c>
      <c r="BB7" s="246" t="str">
        <f>IF(全车数据表!AV8="","",全车数据表!AV8)</f>
        <v/>
      </c>
      <c r="BC7" s="246">
        <f>IF(全车数据表!BF8="","",全车数据表!BF8)</f>
        <v>1889</v>
      </c>
      <c r="BD7" s="246">
        <f>IF(全车数据表!BG8="","",全车数据表!BG8)</f>
        <v>249.8</v>
      </c>
      <c r="BE7" s="246">
        <f>IF(全车数据表!BH8="","",全车数据表!BH8)</f>
        <v>86.5</v>
      </c>
      <c r="BF7" s="246">
        <f>IF(全车数据表!BI8="","",全车数据表!BI8)</f>
        <v>68.12</v>
      </c>
      <c r="BG7" s="246">
        <f>IF(全车数据表!BJ8="","",全车数据表!BJ8)</f>
        <v>69.33</v>
      </c>
    </row>
    <row r="8" spans="1:60">
      <c r="A8" s="246">
        <f>全车数据表!A9</f>
        <v>7</v>
      </c>
      <c r="B8" s="246" t="str">
        <f>全车数据表!B9</f>
        <v>Volkswagen XL Sport Concept</v>
      </c>
      <c r="C8" s="246" t="str">
        <f>IF(全车数据表!AQ9="","",全车数据表!AQ9)</f>
        <v>Volkswagen</v>
      </c>
      <c r="D8" s="248" t="str">
        <f>全车数据表!AT9</f>
        <v>xl</v>
      </c>
      <c r="E8" s="248" t="str">
        <f>全车数据表!AS9</f>
        <v>1.0</v>
      </c>
      <c r="F8" s="248" t="str">
        <f>全车数据表!C9</f>
        <v>大众</v>
      </c>
      <c r="G8" s="246" t="str">
        <f>全车数据表!D9</f>
        <v>D</v>
      </c>
      <c r="H8" s="246">
        <f>LEN(全车数据表!E9)</f>
        <v>3</v>
      </c>
      <c r="I8" s="246">
        <f>IF(全车数据表!H9="×",0,全车数据表!H9)</f>
        <v>20</v>
      </c>
      <c r="J8" s="246">
        <f>IF(全车数据表!I9="×",0,全车数据表!I9)</f>
        <v>12</v>
      </c>
      <c r="K8" s="246">
        <f>IF(全车数据表!J9="×",0,全车数据表!J9)</f>
        <v>30</v>
      </c>
      <c r="L8" s="246">
        <f>IF(全车数据表!K9="×",0,全车数据表!K9)</f>
        <v>0</v>
      </c>
      <c r="M8" s="246">
        <f>IF(全车数据表!L9="×",0,全车数据表!L9)</f>
        <v>0</v>
      </c>
      <c r="N8" s="246">
        <f>IF(全车数据表!M9="×",0,全车数据表!M9)</f>
        <v>0</v>
      </c>
      <c r="O8" s="246">
        <f>全车数据表!O9</f>
        <v>1814</v>
      </c>
      <c r="P8" s="246">
        <f>全车数据表!P9</f>
        <v>291.2</v>
      </c>
      <c r="Q8" s="246">
        <f>全车数据表!Q9</f>
        <v>60.31</v>
      </c>
      <c r="R8" s="246">
        <f>全车数据表!R9</f>
        <v>62.02</v>
      </c>
      <c r="S8" s="246">
        <f>全车数据表!S9</f>
        <v>61.94</v>
      </c>
      <c r="T8" s="246">
        <f>全车数据表!T9</f>
        <v>7.6499999999999995</v>
      </c>
      <c r="U8" s="246">
        <f>全车数据表!AH9</f>
        <v>466200</v>
      </c>
      <c r="V8" s="246">
        <f>全车数据表!AI9</f>
        <v>5000</v>
      </c>
      <c r="W8" s="246">
        <f>全车数据表!AO9</f>
        <v>140000</v>
      </c>
      <c r="X8" s="246">
        <f>全车数据表!AP9</f>
        <v>606200</v>
      </c>
      <c r="Y8" s="246">
        <f>全车数据表!AJ9</f>
        <v>5</v>
      </c>
      <c r="Z8" s="246">
        <f>全车数据表!AL9</f>
        <v>1</v>
      </c>
      <c r="AA8" s="246">
        <f>IF(全车数据表!AN9="×",0,全车数据表!AN9)</f>
        <v>0</v>
      </c>
      <c r="AB8" s="248" t="str">
        <f>全车数据表!AU9</f>
        <v>uncm</v>
      </c>
      <c r="AC8" s="246">
        <f>全车数据表!AW9</f>
        <v>303</v>
      </c>
      <c r="AD8" s="246">
        <f>全车数据表!AX9</f>
        <v>0</v>
      </c>
      <c r="AE8" s="246">
        <f>全车数据表!AY9</f>
        <v>389</v>
      </c>
      <c r="AF8" s="246" t="str">
        <f>IF(全车数据表!AZ9="","",全车数据表!AZ9)</f>
        <v>级别杯</v>
      </c>
      <c r="AG8" s="246" t="str">
        <f>IF(全车数据表!BP9="","",全车数据表!BP9)</f>
        <v/>
      </c>
      <c r="AH8" s="246" t="str">
        <f>IF(全车数据表!BQ9="","",全车数据表!BQ9)</f>
        <v/>
      </c>
      <c r="AI8" s="246">
        <f>IF(全车数据表!BR9="","",全车数据表!BR9)</f>
        <v>1</v>
      </c>
      <c r="AJ8" s="246">
        <f>IF(全车数据表!BS9="","",全车数据表!BS9)</f>
        <v>1</v>
      </c>
      <c r="AK8" s="246" t="str">
        <f>IF(全车数据表!BT9="","",全车数据表!BT9)</f>
        <v/>
      </c>
      <c r="AL8" s="246">
        <f>IF(全车数据表!BU9="","",全车数据表!BU9)</f>
        <v>1</v>
      </c>
      <c r="AM8" s="246" t="str">
        <f>IF(全车数据表!BV9="","",全车数据表!BV9)</f>
        <v/>
      </c>
      <c r="AN8" s="246" t="str">
        <f>IF(全车数据表!BW9="","",全车数据表!BW9)</f>
        <v/>
      </c>
      <c r="AO8" s="246" t="str">
        <f>IF(全车数据表!BX9="","",全车数据表!BX9)</f>
        <v/>
      </c>
      <c r="AP8" s="246" t="str">
        <f>IF(全车数据表!BY9="","",全车数据表!BY9)</f>
        <v/>
      </c>
      <c r="AQ8" s="246" t="str">
        <f>IF(全车数据表!BZ9="","",全车数据表!BZ9)</f>
        <v/>
      </c>
      <c r="AR8" s="246" t="str">
        <f>IF(全车数据表!CA9="","",全车数据表!CA9)</f>
        <v/>
      </c>
      <c r="AS8" s="246" t="str">
        <f>IF(全车数据表!CB9="","",全车数据表!CB9)</f>
        <v/>
      </c>
      <c r="AT8" s="246" t="str">
        <f>IF(全车数据表!CC9="","",全车数据表!CC9)</f>
        <v/>
      </c>
      <c r="AU8" s="246" t="str">
        <f>IF(全车数据表!CD9="","",全车数据表!CD9)</f>
        <v/>
      </c>
      <c r="AV8" s="246" t="str">
        <f>IF(全车数据表!CE9="","",全车数据表!CE9)</f>
        <v/>
      </c>
      <c r="AW8" s="246" t="str">
        <f>IF(全车数据表!CF9="","",全车数据表!CF9)</f>
        <v/>
      </c>
      <c r="AX8" s="246" t="str">
        <f>IF(全车数据表!CG9="","",全车数据表!CG9)</f>
        <v/>
      </c>
      <c r="AY8" s="246" t="str">
        <f>IF(全车数据表!CH9="","",全车数据表!CH9)</f>
        <v/>
      </c>
      <c r="AZ8" s="246" t="str">
        <f>IF(全车数据表!CI9="","",全车数据表!CI9)</f>
        <v/>
      </c>
      <c r="BA8" s="246" t="str">
        <f>IF(全车数据表!CJ9="","",全车数据表!CJ9)</f>
        <v>大众</v>
      </c>
      <c r="BB8" s="246">
        <f>IF(全车数据表!AV9="","",全车数据表!AV9)</f>
        <v>3</v>
      </c>
      <c r="BC8" s="246" t="str">
        <f>IF(全车数据表!BF9="","",全车数据表!BF9)</f>
        <v/>
      </c>
      <c r="BD8" s="246" t="str">
        <f>IF(全车数据表!BG9="","",全车数据表!BG9)</f>
        <v/>
      </c>
      <c r="BE8" s="246" t="str">
        <f>IF(全车数据表!BH9="","",全车数据表!BH9)</f>
        <v/>
      </c>
      <c r="BF8" s="246" t="str">
        <f>IF(全车数据表!BI9="","",全车数据表!BI9)</f>
        <v/>
      </c>
      <c r="BG8" s="246" t="str">
        <f>IF(全车数据表!BJ9="","",全车数据表!BJ9)</f>
        <v/>
      </c>
    </row>
    <row r="9" spans="1:60">
      <c r="A9" s="246">
        <f>全车数据表!A10</f>
        <v>8</v>
      </c>
      <c r="B9" s="246" t="str">
        <f>全车数据表!B10</f>
        <v>DS Automobiles DS E-Tense</v>
      </c>
      <c r="C9" s="246" t="str">
        <f>IF(全车数据表!AQ10="","",全车数据表!AQ10)</f>
        <v>DS Automobiles</v>
      </c>
      <c r="D9" s="248" t="str">
        <f>全车数据表!AT10</f>
        <v>ds</v>
      </c>
      <c r="E9" s="248" t="str">
        <f>全车数据表!AS10</f>
        <v>1.0</v>
      </c>
      <c r="F9" s="248" t="str">
        <f>全车数据表!C10</f>
        <v>DS</v>
      </c>
      <c r="G9" s="246" t="str">
        <f>全车数据表!D10</f>
        <v>D</v>
      </c>
      <c r="H9" s="246">
        <f>LEN(全车数据表!E10)</f>
        <v>3</v>
      </c>
      <c r="I9" s="246">
        <f>IF(全车数据表!H10="×",0,全车数据表!H10)</f>
        <v>20</v>
      </c>
      <c r="J9" s="246">
        <f>IF(全车数据表!I10="×",0,全车数据表!I10)</f>
        <v>12</v>
      </c>
      <c r="K9" s="246">
        <f>IF(全车数据表!J10="×",0,全车数据表!J10)</f>
        <v>30</v>
      </c>
      <c r="L9" s="246">
        <f>IF(全车数据表!K10="×",0,全车数据表!K10)</f>
        <v>0</v>
      </c>
      <c r="M9" s="246">
        <f>IF(全车数据表!L10="×",0,全车数据表!L10)</f>
        <v>0</v>
      </c>
      <c r="N9" s="246">
        <f>IF(全车数据表!M10="×",0,全车数据表!M10)</f>
        <v>0</v>
      </c>
      <c r="O9" s="246">
        <f>全车数据表!O10</f>
        <v>1976</v>
      </c>
      <c r="P9" s="246">
        <f>全车数据表!P10</f>
        <v>270.10000000000002</v>
      </c>
      <c r="Q9" s="246">
        <f>全车数据表!Q10</f>
        <v>76.069999999999993</v>
      </c>
      <c r="R9" s="246">
        <f>全车数据表!R10</f>
        <v>81.27</v>
      </c>
      <c r="S9" s="246">
        <f>全车数据表!S10</f>
        <v>72.3</v>
      </c>
      <c r="T9" s="246">
        <f>全车数据表!T10</f>
        <v>13.1</v>
      </c>
      <c r="U9" s="246">
        <f>全车数据表!AH10</f>
        <v>466200</v>
      </c>
      <c r="V9" s="246">
        <f>全车数据表!AI10</f>
        <v>5000</v>
      </c>
      <c r="W9" s="246">
        <f>全车数据表!AO10</f>
        <v>140000</v>
      </c>
      <c r="X9" s="246">
        <f>全车数据表!AP10</f>
        <v>606200</v>
      </c>
      <c r="Y9" s="246">
        <f>全车数据表!AJ10</f>
        <v>5</v>
      </c>
      <c r="Z9" s="246">
        <f>全车数据表!AL10</f>
        <v>1</v>
      </c>
      <c r="AA9" s="246">
        <f>IF(全车数据表!AN10="×",0,全车数据表!AN10)</f>
        <v>0</v>
      </c>
      <c r="AB9" s="248" t="str">
        <f>全车数据表!AU10</f>
        <v>uncm</v>
      </c>
      <c r="AC9" s="246">
        <f>全车数据表!AW10</f>
        <v>282</v>
      </c>
      <c r="AD9" s="246">
        <f>全车数据表!AX10</f>
        <v>0</v>
      </c>
      <c r="AE9" s="246">
        <f>全车数据表!AY10</f>
        <v>363</v>
      </c>
      <c r="AF9" s="246" t="str">
        <f>IF(全车数据表!AZ10="","",全车数据表!AZ10)</f>
        <v>级别杯</v>
      </c>
      <c r="AG9" s="246" t="str">
        <f>IF(全车数据表!BP10="","",全车数据表!BP10)</f>
        <v/>
      </c>
      <c r="AH9" s="246" t="str">
        <f>IF(全车数据表!BQ10="","",全车数据表!BQ10)</f>
        <v/>
      </c>
      <c r="AI9" s="246">
        <f>IF(全车数据表!BR10="","",全车数据表!BR10)</f>
        <v>1</v>
      </c>
      <c r="AJ9" s="246">
        <f>IF(全车数据表!BS10="","",全车数据表!BS10)</f>
        <v>1</v>
      </c>
      <c r="AK9" s="246" t="str">
        <f>IF(全车数据表!BT10="","",全车数据表!BT10)</f>
        <v/>
      </c>
      <c r="AL9" s="246" t="str">
        <f>IF(全车数据表!BU10="","",全车数据表!BU10)</f>
        <v/>
      </c>
      <c r="AM9" s="246" t="str">
        <f>IF(全车数据表!BV10="","",全车数据表!BV10)</f>
        <v/>
      </c>
      <c r="AN9" s="246" t="str">
        <f>IF(全车数据表!BW10="","",全车数据表!BW10)</f>
        <v/>
      </c>
      <c r="AO9" s="246" t="str">
        <f>IF(全车数据表!BX10="","",全车数据表!BX10)</f>
        <v/>
      </c>
      <c r="AP9" s="246" t="str">
        <f>IF(全车数据表!BY10="","",全车数据表!BY10)</f>
        <v/>
      </c>
      <c r="AQ9" s="246" t="str">
        <f>IF(全车数据表!BZ10="","",全车数据表!BZ10)</f>
        <v/>
      </c>
      <c r="AR9" s="246" t="str">
        <f>IF(全车数据表!CA10="","",全车数据表!CA10)</f>
        <v/>
      </c>
      <c r="AS9" s="246" t="str">
        <f>IF(全车数据表!CB10="","",全车数据表!CB10)</f>
        <v/>
      </c>
      <c r="AT9" s="246" t="str">
        <f>IF(全车数据表!CC10="","",全车数据表!CC10)</f>
        <v/>
      </c>
      <c r="AU9" s="246" t="str">
        <f>IF(全车数据表!CD10="","",全车数据表!CD10)</f>
        <v/>
      </c>
      <c r="AV9" s="246" t="str">
        <f>IF(全车数据表!CE10="","",全车数据表!CE10)</f>
        <v/>
      </c>
      <c r="AW9" s="246" t="str">
        <f>IF(全车数据表!CF10="","",全车数据表!CF10)</f>
        <v/>
      </c>
      <c r="AX9" s="246" t="str">
        <f>IF(全车数据表!CG10="","",全车数据表!CG10)</f>
        <v/>
      </c>
      <c r="AY9" s="246" t="str">
        <f>IF(全车数据表!CH10="","",全车数据表!CH10)</f>
        <v/>
      </c>
      <c r="AZ9" s="246" t="str">
        <f>IF(全车数据表!CI10="","",全车数据表!CI10)</f>
        <v/>
      </c>
      <c r="BA9" s="246" t="str">
        <f>IF(全车数据表!CJ10="","",全车数据表!CJ10)</f>
        <v>屌丝龙</v>
      </c>
      <c r="BB9" s="246">
        <f>IF(全车数据表!AV10="","",全车数据表!AV10)</f>
        <v>2</v>
      </c>
      <c r="BC9" s="246">
        <f>IF(全车数据表!BF10="","",全车数据表!BF10)</f>
        <v>2141</v>
      </c>
      <c r="BD9" s="246">
        <f>IF(全车数据表!BG10="","",全车数据表!BG10)</f>
        <v>272.90000000000003</v>
      </c>
      <c r="BE9" s="246">
        <f>IF(全车数据表!BH10="","",全车数据表!BH10)</f>
        <v>78.399999999999991</v>
      </c>
      <c r="BF9" s="246">
        <f>IF(全车数据表!BI10="","",全车数据表!BI10)</f>
        <v>86.36</v>
      </c>
      <c r="BG9" s="246">
        <f>IF(全车数据表!BJ10="","",全车数据表!BJ10)</f>
        <v>75.22</v>
      </c>
    </row>
    <row r="10" spans="1:60">
      <c r="A10" s="246">
        <f>全车数据表!A11</f>
        <v>9</v>
      </c>
      <c r="B10" s="246" t="str">
        <f>全车数据表!B11</f>
        <v>Dodge Challenger 392 Hemi Scat Pack</v>
      </c>
      <c r="C10" s="246" t="str">
        <f>IF(全车数据表!AQ11="","",全车数据表!AQ11)</f>
        <v>Dodge</v>
      </c>
      <c r="D10" s="248">
        <f>全车数据表!AT11</f>
        <v>392</v>
      </c>
      <c r="E10" s="248" t="str">
        <f>全车数据表!AS11</f>
        <v>1.0</v>
      </c>
      <c r="F10" s="248">
        <f>全车数据表!C11</f>
        <v>392</v>
      </c>
      <c r="G10" s="246" t="str">
        <f>全车数据表!D11</f>
        <v>D</v>
      </c>
      <c r="H10" s="246">
        <f>LEN(全车数据表!E11)</f>
        <v>3</v>
      </c>
      <c r="I10" s="246">
        <f>IF(全车数据表!H11="×",0,全车数据表!H11)</f>
        <v>20</v>
      </c>
      <c r="J10" s="246">
        <f>IF(全车数据表!I11="×",0,全车数据表!I11)</f>
        <v>12</v>
      </c>
      <c r="K10" s="246">
        <f>IF(全车数据表!J11="×",0,全车数据表!J11)</f>
        <v>30</v>
      </c>
      <c r="L10" s="246">
        <f>IF(全车数据表!K11="×",0,全车数据表!K11)</f>
        <v>0</v>
      </c>
      <c r="M10" s="246">
        <f>IF(全车数据表!L11="×",0,全车数据表!L11)</f>
        <v>0</v>
      </c>
      <c r="N10" s="246">
        <f>IF(全车数据表!M11="×",0,全车数据表!M11)</f>
        <v>0</v>
      </c>
      <c r="O10" s="246">
        <f>全车数据表!O11</f>
        <v>2144</v>
      </c>
      <c r="P10" s="246">
        <f>全车数据表!P11</f>
        <v>299.3</v>
      </c>
      <c r="Q10" s="246">
        <f>全车数据表!Q11</f>
        <v>72.459999999999994</v>
      </c>
      <c r="R10" s="246">
        <f>全车数据表!R11</f>
        <v>43.24</v>
      </c>
      <c r="S10" s="246">
        <f>全车数据表!S11</f>
        <v>62.34</v>
      </c>
      <c r="T10" s="246">
        <f>全车数据表!T11</f>
        <v>7.48</v>
      </c>
      <c r="U10" s="246">
        <f>全车数据表!AH11</f>
        <v>466200</v>
      </c>
      <c r="V10" s="246">
        <f>全车数据表!AI11</f>
        <v>5000</v>
      </c>
      <c r="W10" s="246">
        <f>全车数据表!AO11</f>
        <v>140000</v>
      </c>
      <c r="X10" s="246">
        <f>全车数据表!AP11</f>
        <v>606200</v>
      </c>
      <c r="Y10" s="246">
        <f>全车数据表!AJ11</f>
        <v>5</v>
      </c>
      <c r="Z10" s="246">
        <f>全车数据表!AL11</f>
        <v>1</v>
      </c>
      <c r="AA10" s="246">
        <f>IF(全车数据表!AN11="×",0,全车数据表!AN11)</f>
        <v>0</v>
      </c>
      <c r="AB10" s="248" t="str">
        <f>全车数据表!AU11</f>
        <v>uncm</v>
      </c>
      <c r="AC10" s="246">
        <f>全车数据表!AW11</f>
        <v>312</v>
      </c>
      <c r="AD10" s="246">
        <f>全车数据表!AX11</f>
        <v>0</v>
      </c>
      <c r="AE10" s="246">
        <f>全车数据表!AY11</f>
        <v>399</v>
      </c>
      <c r="AF10" s="246" t="str">
        <f>IF(全车数据表!AZ11="","",全车数据表!AZ11)</f>
        <v>级别杯</v>
      </c>
      <c r="AG10" s="246" t="str">
        <f>IF(全车数据表!BP11="","",全车数据表!BP11)</f>
        <v/>
      </c>
      <c r="AH10" s="246" t="str">
        <f>IF(全车数据表!BQ11="","",全车数据表!BQ11)</f>
        <v/>
      </c>
      <c r="AI10" s="246">
        <f>IF(全车数据表!BR11="","",全车数据表!BR11)</f>
        <v>1</v>
      </c>
      <c r="AJ10" s="246">
        <f>IF(全车数据表!BS11="","",全车数据表!BS11)</f>
        <v>1</v>
      </c>
      <c r="AK10" s="246" t="str">
        <f>IF(全车数据表!BT11="","",全车数据表!BT11)</f>
        <v/>
      </c>
      <c r="AL10" s="246" t="str">
        <f>IF(全车数据表!BU11="","",全车数据表!BU11)</f>
        <v/>
      </c>
      <c r="AM10" s="246" t="str">
        <f>IF(全车数据表!BV11="","",全车数据表!BV11)</f>
        <v/>
      </c>
      <c r="AN10" s="246" t="str">
        <f>IF(全车数据表!BW11="","",全车数据表!BW11)</f>
        <v/>
      </c>
      <c r="AO10" s="246" t="str">
        <f>IF(全车数据表!BX11="","",全车数据表!BX11)</f>
        <v/>
      </c>
      <c r="AP10" s="246" t="str">
        <f>IF(全车数据表!BY11="","",全车数据表!BY11)</f>
        <v/>
      </c>
      <c r="AQ10" s="246" t="str">
        <f>IF(全车数据表!BZ11="","",全车数据表!BZ11)</f>
        <v/>
      </c>
      <c r="AR10" s="246" t="str">
        <f>IF(全车数据表!CA11="","",全车数据表!CA11)</f>
        <v/>
      </c>
      <c r="AS10" s="246" t="str">
        <f>IF(全车数据表!CB11="","",全车数据表!CB11)</f>
        <v/>
      </c>
      <c r="AT10" s="246" t="str">
        <f>IF(全车数据表!CC11="","",全车数据表!CC11)</f>
        <v/>
      </c>
      <c r="AU10" s="246">
        <f>IF(全车数据表!CD11="","",全车数据表!CD11)</f>
        <v>1</v>
      </c>
      <c r="AV10" s="246" t="str">
        <f>IF(全车数据表!CE11="","",全车数据表!CE11)</f>
        <v/>
      </c>
      <c r="AW10" s="246" t="str">
        <f>IF(全车数据表!CF11="","",全车数据表!CF11)</f>
        <v/>
      </c>
      <c r="AX10" s="246" t="str">
        <f>IF(全车数据表!CG11="","",全车数据表!CG11)</f>
        <v/>
      </c>
      <c r="AY10" s="246" t="str">
        <f>IF(全车数据表!CH11="","",全车数据表!CH11)</f>
        <v/>
      </c>
      <c r="AZ10" s="246">
        <f>IF(全车数据表!CI11="","",全车数据表!CI11)</f>
        <v>1</v>
      </c>
      <c r="BA10" s="246" t="str">
        <f>IF(全车数据表!CJ11="","",全车数据表!CJ11)</f>
        <v>道奇 挑战者</v>
      </c>
      <c r="BB10" s="246">
        <f>IF(全车数据表!AV11="","",全车数据表!AV11)</f>
        <v>3</v>
      </c>
      <c r="BC10" s="246">
        <f>IF(全车数据表!BF11="","",全车数据表!BF11)</f>
        <v>2319</v>
      </c>
      <c r="BD10" s="246">
        <f>IF(全车数据表!BG11="","",全车数据表!BG11)</f>
        <v>301.60000000000002</v>
      </c>
      <c r="BE10" s="246">
        <f>IF(全车数据表!BH11="","",全车数据表!BH11)</f>
        <v>73.899999999999991</v>
      </c>
      <c r="BF10" s="246">
        <f>IF(全车数据表!BI11="","",全车数据表!BI11)</f>
        <v>44.25</v>
      </c>
      <c r="BG10" s="246">
        <f>IF(全车数据表!BJ11="","",全车数据表!BJ11)</f>
        <v>63.980000000000004</v>
      </c>
    </row>
    <row r="11" spans="1:60">
      <c r="A11" s="246">
        <f>全车数据表!A12</f>
        <v>10</v>
      </c>
      <c r="B11" s="246" t="str">
        <f>全车数据表!B12</f>
        <v>Renault Dezir</v>
      </c>
      <c r="C11" s="246" t="str">
        <f>IF(全车数据表!AQ12="","",全车数据表!AQ12)</f>
        <v>Renault</v>
      </c>
      <c r="D11" s="248" t="str">
        <f>全车数据表!AT12</f>
        <v>dezir</v>
      </c>
      <c r="E11" s="248" t="str">
        <f>全车数据表!AS12</f>
        <v>3.6</v>
      </c>
      <c r="F11" s="248" t="str">
        <f>全车数据表!C12</f>
        <v>Dezir</v>
      </c>
      <c r="G11" s="246" t="str">
        <f>全车数据表!D12</f>
        <v>D</v>
      </c>
      <c r="H11" s="246">
        <f>LEN(全车数据表!E12)</f>
        <v>4</v>
      </c>
      <c r="I11" s="246">
        <f>IF(全车数据表!H12="×",0,全车数据表!H12)</f>
        <v>30</v>
      </c>
      <c r="J11" s="246">
        <f>IF(全车数据表!I12="×",0,全车数据表!I12)</f>
        <v>23</v>
      </c>
      <c r="K11" s="246">
        <f>IF(全车数据表!J12="×",0,全车数据表!J12)</f>
        <v>33</v>
      </c>
      <c r="L11" s="246">
        <f>IF(全车数据表!K12="×",0,全车数据表!K12)</f>
        <v>42</v>
      </c>
      <c r="M11" s="246">
        <f>IF(全车数据表!L12="×",0,全车数据表!L12)</f>
        <v>0</v>
      </c>
      <c r="N11" s="246">
        <f>IF(全车数据表!M12="×",0,全车数据表!M12)</f>
        <v>0</v>
      </c>
      <c r="O11" s="246">
        <f>全车数据表!O12</f>
        <v>2213</v>
      </c>
      <c r="P11" s="246">
        <f>全车数据表!P12</f>
        <v>293.2</v>
      </c>
      <c r="Q11" s="246">
        <f>全车数据表!Q12</f>
        <v>65.56</v>
      </c>
      <c r="R11" s="246">
        <f>全车数据表!R12</f>
        <v>69.430000000000007</v>
      </c>
      <c r="S11" s="246">
        <f>全车数据表!S12</f>
        <v>68.44</v>
      </c>
      <c r="T11" s="246">
        <f>全车数据表!T12</f>
        <v>0</v>
      </c>
      <c r="U11" s="246">
        <f>全车数据表!AH12</f>
        <v>2518680</v>
      </c>
      <c r="V11" s="246">
        <f>全车数据表!AI12</f>
        <v>20000</v>
      </c>
      <c r="W11" s="246">
        <f>全车数据表!AO12</f>
        <v>1360000</v>
      </c>
      <c r="X11" s="246">
        <f>全车数据表!AP12</f>
        <v>3878680</v>
      </c>
      <c r="Y11" s="246">
        <f>全车数据表!AJ12</f>
        <v>7</v>
      </c>
      <c r="Z11" s="246">
        <f>全车数据表!AL12</f>
        <v>2</v>
      </c>
      <c r="AA11" s="246">
        <f>IF(全车数据表!AN12="×",0,全车数据表!AN12)</f>
        <v>1</v>
      </c>
      <c r="AB11" s="248" t="str">
        <f>全车数据表!AU12</f>
        <v>rare</v>
      </c>
      <c r="AC11" s="246">
        <f>全车数据表!AW12</f>
        <v>307</v>
      </c>
      <c r="AD11" s="246">
        <f>全车数据表!AX12</f>
        <v>0</v>
      </c>
      <c r="AE11" s="246">
        <f>全车数据表!AY12</f>
        <v>393</v>
      </c>
      <c r="AF11" s="246" t="str">
        <f>IF(全车数据表!AZ12="","",全车数据表!AZ12)</f>
        <v>联会赛事</v>
      </c>
      <c r="AG11" s="246" t="str">
        <f>IF(全车数据表!BP12="","",全车数据表!BP12)</f>
        <v/>
      </c>
      <c r="AH11" s="246" t="str">
        <f>IF(全车数据表!BQ12="","",全车数据表!BQ12)</f>
        <v/>
      </c>
      <c r="AI11" s="246" t="str">
        <f>IF(全车数据表!BR12="","",全车数据表!BR12)</f>
        <v/>
      </c>
      <c r="AJ11" s="246" t="str">
        <f>IF(全车数据表!BS12="","",全车数据表!BS12)</f>
        <v/>
      </c>
      <c r="AK11" s="246" t="str">
        <f>IF(全车数据表!BT12="","",全车数据表!BT12)</f>
        <v/>
      </c>
      <c r="AL11" s="246" t="str">
        <f>IF(全车数据表!BU12="","",全车数据表!BU12)</f>
        <v/>
      </c>
      <c r="AM11" s="246">
        <f>IF(全车数据表!BV12="","",全车数据表!BV12)</f>
        <v>1</v>
      </c>
      <c r="AN11" s="246" t="str">
        <f>IF(全车数据表!BW12="","",全车数据表!BW12)</f>
        <v/>
      </c>
      <c r="AO11" s="246" t="str">
        <f>IF(全车数据表!BX12="","",全车数据表!BX12)</f>
        <v/>
      </c>
      <c r="AP11" s="246" t="str">
        <f>IF(全车数据表!BY12="","",全车数据表!BY12)</f>
        <v/>
      </c>
      <c r="AQ11" s="246" t="str">
        <f>IF(全车数据表!BZ12="","",全车数据表!BZ12)</f>
        <v/>
      </c>
      <c r="AR11" s="246" t="str">
        <f>IF(全车数据表!CA12="","",全车数据表!CA12)</f>
        <v/>
      </c>
      <c r="AS11" s="246">
        <f>IF(全车数据表!CB12="","",全车数据表!CB12)</f>
        <v>1</v>
      </c>
      <c r="AT11" s="246" t="str">
        <f>IF(全车数据表!CC12="","",全车数据表!CC12)</f>
        <v/>
      </c>
      <c r="AU11" s="246" t="str">
        <f>IF(全车数据表!CD12="","",全车数据表!CD12)</f>
        <v/>
      </c>
      <c r="AV11" s="246" t="str">
        <f>IF(全车数据表!CE12="","",全车数据表!CE12)</f>
        <v/>
      </c>
      <c r="AW11" s="246" t="str">
        <f>IF(全车数据表!CF12="","",全车数据表!CF12)</f>
        <v/>
      </c>
      <c r="AX11" s="246" t="str">
        <f>IF(全车数据表!CG12="","",全车数据表!CG12)</f>
        <v/>
      </c>
      <c r="AY11" s="246" t="str">
        <f>IF(全车数据表!CH12="","",全车数据表!CH12)</f>
        <v/>
      </c>
      <c r="AZ11" s="246" t="str">
        <f>IF(全车数据表!CI12="","",全车数据表!CI12)</f>
        <v/>
      </c>
      <c r="BA11" s="246" t="str">
        <f>IF(全车数据表!CJ12="","",全车数据表!CJ12)</f>
        <v>雷诺</v>
      </c>
      <c r="BB11" s="246">
        <f>IF(全车数据表!AV12="","",全车数据表!AV12)</f>
        <v>23</v>
      </c>
      <c r="BC11" s="246">
        <f>IF(全车数据表!BF12="","",全车数据表!BF12)</f>
        <v>2356</v>
      </c>
      <c r="BD11" s="246">
        <f>IF(全车数据表!BG12="","",全车数据表!BG12)</f>
        <v>295.09999999999997</v>
      </c>
      <c r="BE11" s="246">
        <f>IF(全车数据表!BH12="","",全车数据表!BH12)</f>
        <v>66.7</v>
      </c>
      <c r="BF11" s="246">
        <f>IF(全车数据表!BI12="","",全车数据表!BI12)</f>
        <v>72.080000000000013</v>
      </c>
      <c r="BG11" s="246">
        <f>IF(全车数据表!BJ12="","",全车数据表!BJ12)</f>
        <v>70.27</v>
      </c>
    </row>
    <row r="12" spans="1:60">
      <c r="A12" s="246">
        <f>全车数据表!A13</f>
        <v>11</v>
      </c>
      <c r="B12" s="246" t="str">
        <f>全车数据表!B13</f>
        <v>Italdesign Davinci</v>
      </c>
      <c r="C12" s="246" t="str">
        <f>IF(全车数据表!AQ13="","",全车数据表!AQ13)</f>
        <v>Italdesign</v>
      </c>
      <c r="D12" s="248" t="str">
        <f>全车数据表!AT13</f>
        <v>davinci</v>
      </c>
      <c r="E12" s="248" t="str">
        <f>全车数据表!AS13</f>
        <v>2.8</v>
      </c>
      <c r="F12" s="248" t="str">
        <f>全车数据表!C13</f>
        <v>达芬奇</v>
      </c>
      <c r="G12" s="246" t="str">
        <f>全车数据表!D13</f>
        <v>D</v>
      </c>
      <c r="H12" s="246">
        <f>LEN(全车数据表!E13)</f>
        <v>4</v>
      </c>
      <c r="I12" s="246">
        <f>IF(全车数据表!H13="×",0,全车数据表!H13)</f>
        <v>30</v>
      </c>
      <c r="J12" s="246">
        <f>IF(全车数据表!I13="×",0,全车数据表!I13)</f>
        <v>23</v>
      </c>
      <c r="K12" s="246">
        <f>IF(全车数据表!J13="×",0,全车数据表!J13)</f>
        <v>33</v>
      </c>
      <c r="L12" s="246">
        <f>IF(全车数据表!K13="×",0,全车数据表!K13)</f>
        <v>42</v>
      </c>
      <c r="M12" s="246">
        <f>IF(全车数据表!L13="×",0,全车数据表!L13)</f>
        <v>0</v>
      </c>
      <c r="N12" s="246">
        <f>IF(全车数据表!M13="×",0,全车数据表!M13)</f>
        <v>0</v>
      </c>
      <c r="O12" s="246">
        <f>全车数据表!O13</f>
        <v>2217</v>
      </c>
      <c r="P12" s="246">
        <f>全车数据表!P13</f>
        <v>278.3</v>
      </c>
      <c r="Q12" s="246">
        <f>全车数据表!Q13</f>
        <v>83.53</v>
      </c>
      <c r="R12" s="246">
        <f>全车数据表!R13</f>
        <v>73.569999999999993</v>
      </c>
      <c r="S12" s="246">
        <f>全车数据表!S13</f>
        <v>55.35</v>
      </c>
      <c r="T12" s="246">
        <f>全车数据表!T13</f>
        <v>6.6</v>
      </c>
      <c r="U12" s="246">
        <f>全车数据表!AH13</f>
        <v>2518680</v>
      </c>
      <c r="V12" s="246">
        <f>全车数据表!AI13</f>
        <v>20000</v>
      </c>
      <c r="W12" s="246">
        <f>全车数据表!AO13</f>
        <v>1360000</v>
      </c>
      <c r="X12" s="246">
        <f>全车数据表!AP13</f>
        <v>3878680</v>
      </c>
      <c r="Y12" s="246">
        <f>全车数据表!AJ13</f>
        <v>7</v>
      </c>
      <c r="Z12" s="246">
        <f>全车数据表!AL13</f>
        <v>2</v>
      </c>
      <c r="AA12" s="246">
        <f>IF(全车数据表!AN13="×",0,全车数据表!AN13)</f>
        <v>1</v>
      </c>
      <c r="AB12" s="248" t="str">
        <f>全车数据表!AU13</f>
        <v>rare</v>
      </c>
      <c r="AC12" s="246">
        <f>全车数据表!AW13</f>
        <v>290</v>
      </c>
      <c r="AD12" s="246">
        <f>全车数据表!AX13</f>
        <v>0</v>
      </c>
      <c r="AE12" s="246">
        <f>全车数据表!AY13</f>
        <v>373</v>
      </c>
      <c r="AF12" s="246" t="str">
        <f>IF(全车数据表!AZ13="","",全车数据表!AZ13)</f>
        <v>1vs1</v>
      </c>
      <c r="AG12" s="246" t="str">
        <f>IF(全车数据表!BP13="","",全车数据表!BP13)</f>
        <v/>
      </c>
      <c r="AH12" s="246" t="str">
        <f>IF(全车数据表!BQ13="","",全车数据表!BQ13)</f>
        <v/>
      </c>
      <c r="AI12" s="246" t="str">
        <f>IF(全车数据表!BR13="","",全车数据表!BR13)</f>
        <v/>
      </c>
      <c r="AJ12" s="246" t="str">
        <f>IF(全车数据表!BS13="","",全车数据表!BS13)</f>
        <v/>
      </c>
      <c r="AK12" s="246" t="str">
        <f>IF(全车数据表!BT13="","",全车数据表!BT13)</f>
        <v/>
      </c>
      <c r="AL12" s="246" t="str">
        <f>IF(全车数据表!BU13="","",全车数据表!BU13)</f>
        <v/>
      </c>
      <c r="AM12" s="246" t="str">
        <f>IF(全车数据表!BV13="","",全车数据表!BV13)</f>
        <v/>
      </c>
      <c r="AN12" s="246" t="str">
        <f>IF(全车数据表!BW13="","",全车数据表!BW13)</f>
        <v/>
      </c>
      <c r="AO12" s="246" t="str">
        <f>IF(全车数据表!BX13="","",全车数据表!BX13)</f>
        <v/>
      </c>
      <c r="AP12" s="246">
        <f>IF(全车数据表!BY13="","",全车数据表!BY13)</f>
        <v>1</v>
      </c>
      <c r="AQ12" s="246" t="str">
        <f>IF(全车数据表!BZ13="","",全车数据表!BZ13)</f>
        <v/>
      </c>
      <c r="AR12" s="246" t="str">
        <f>IF(全车数据表!CA13="","",全车数据表!CA13)</f>
        <v/>
      </c>
      <c r="AS12" s="246" t="str">
        <f>IF(全车数据表!CB13="","",全车数据表!CB13)</f>
        <v/>
      </c>
      <c r="AT12" s="246" t="str">
        <f>IF(全车数据表!CC13="","",全车数据表!CC13)</f>
        <v/>
      </c>
      <c r="AU12" s="246" t="str">
        <f>IF(全车数据表!CD13="","",全车数据表!CD13)</f>
        <v/>
      </c>
      <c r="AV12" s="246" t="str">
        <f>IF(全车数据表!CE13="","",全车数据表!CE13)</f>
        <v/>
      </c>
      <c r="AW12" s="246" t="str">
        <f>IF(全车数据表!CF13="","",全车数据表!CF13)</f>
        <v/>
      </c>
      <c r="AX12" s="246" t="str">
        <f>IF(全车数据表!CG13="","",全车数据表!CG13)</f>
        <v/>
      </c>
      <c r="AY12" s="246" t="str">
        <f>IF(全车数据表!CH13="","",全车数据表!CH13)</f>
        <v/>
      </c>
      <c r="AZ12" s="246" t="str">
        <f>IF(全车数据表!CI13="","",全车数据表!CI13)</f>
        <v/>
      </c>
      <c r="BA12" s="246" t="str">
        <f>IF(全车数据表!CJ13="","",全车数据表!CJ13)</f>
        <v>id 达芬奇</v>
      </c>
      <c r="BB12" s="246">
        <f>IF(全车数据表!AV13="","",全车数据表!AV13)</f>
        <v>41</v>
      </c>
      <c r="BC12" s="246">
        <f>IF(全车数据表!BF13="","",全车数据表!BF13)</f>
        <v>2365</v>
      </c>
      <c r="BD12" s="246">
        <f>IF(全车数据表!BG13="","",全车数据表!BG13)</f>
        <v>281.3</v>
      </c>
      <c r="BE12" s="246">
        <f>IF(全车数据表!BH13="","",全车数据表!BH13)</f>
        <v>85.15</v>
      </c>
      <c r="BF12" s="246">
        <f>IF(全车数据表!BI13="","",全车数据表!BI13)</f>
        <v>76.639999999999986</v>
      </c>
      <c r="BG12" s="246">
        <f>IF(全车数据表!BJ13="","",全车数据表!BJ13)</f>
        <v>57.5</v>
      </c>
    </row>
    <row r="13" spans="1:60">
      <c r="A13" s="246">
        <f>全车数据表!A14</f>
        <v>12</v>
      </c>
      <c r="B13" s="246" t="str">
        <f>全车数据表!B14</f>
        <v>BMW i8 Roadster</v>
      </c>
      <c r="C13" s="246" t="str">
        <f>IF(全车数据表!AQ14="","",全车数据表!AQ14)</f>
        <v>BMW</v>
      </c>
      <c r="D13" s="248" t="str">
        <f>全车数据表!AT14</f>
        <v>i8</v>
      </c>
      <c r="E13" s="248" t="str">
        <f>全车数据表!AS14</f>
        <v>2.6</v>
      </c>
      <c r="F13" s="248" t="str">
        <f>全车数据表!C14</f>
        <v>i8</v>
      </c>
      <c r="G13" s="246" t="str">
        <f>全车数据表!D14</f>
        <v>D</v>
      </c>
      <c r="H13" s="246">
        <f>LEN(全车数据表!E14)</f>
        <v>4</v>
      </c>
      <c r="I13" s="246">
        <f>IF(全车数据表!H14="×",0,全车数据表!H14)</f>
        <v>30</v>
      </c>
      <c r="J13" s="246">
        <f>IF(全车数据表!I14="×",0,全车数据表!I14)</f>
        <v>23</v>
      </c>
      <c r="K13" s="246">
        <f>IF(全车数据表!J14="×",0,全车数据表!J14)</f>
        <v>33</v>
      </c>
      <c r="L13" s="246">
        <f>IF(全车数据表!K14="×",0,全车数据表!K14)</f>
        <v>42</v>
      </c>
      <c r="M13" s="246">
        <f>IF(全车数据表!L14="×",0,全车数据表!L14)</f>
        <v>0</v>
      </c>
      <c r="N13" s="246">
        <f>IF(全车数据表!M14="×",0,全车数据表!M14)</f>
        <v>0</v>
      </c>
      <c r="O13" s="246">
        <f>全车数据表!O14</f>
        <v>2247</v>
      </c>
      <c r="P13" s="246">
        <f>全车数据表!P14</f>
        <v>278.3</v>
      </c>
      <c r="Q13" s="246">
        <f>全车数据表!Q14</f>
        <v>79.72</v>
      </c>
      <c r="R13" s="246">
        <f>全车数据表!R14</f>
        <v>78.61</v>
      </c>
      <c r="S13" s="246">
        <f>全车数据表!S14</f>
        <v>66.88</v>
      </c>
      <c r="T13" s="246">
        <f>全车数据表!T14</f>
        <v>0</v>
      </c>
      <c r="U13" s="246">
        <f>全车数据表!AH14</f>
        <v>2518680</v>
      </c>
      <c r="V13" s="246">
        <f>全车数据表!AI14</f>
        <v>20000</v>
      </c>
      <c r="W13" s="246">
        <f>全车数据表!AO14</f>
        <v>1360000</v>
      </c>
      <c r="X13" s="246">
        <f>全车数据表!AP14</f>
        <v>3878680</v>
      </c>
      <c r="Y13" s="246">
        <f>全车数据表!AJ14</f>
        <v>7</v>
      </c>
      <c r="Z13" s="246">
        <f>全车数据表!AL14</f>
        <v>2</v>
      </c>
      <c r="AA13" s="246">
        <f>IF(全车数据表!AN14="×",0,全车数据表!AN14)</f>
        <v>1</v>
      </c>
      <c r="AB13" s="248" t="str">
        <f>全车数据表!AU14</f>
        <v>rare</v>
      </c>
      <c r="AC13" s="246">
        <f>全车数据表!AW14</f>
        <v>289</v>
      </c>
      <c r="AD13" s="246">
        <f>全车数据表!AX14</f>
        <v>298</v>
      </c>
      <c r="AE13" s="246">
        <f>全车数据表!AY14</f>
        <v>381</v>
      </c>
      <c r="AF13" s="246" t="str">
        <f>IF(全车数据表!AZ14="","",全车数据表!AZ14)</f>
        <v>联会赛事</v>
      </c>
      <c r="AG13" s="246" t="str">
        <f>IF(全车数据表!BP14="","",全车数据表!BP14)</f>
        <v/>
      </c>
      <c r="AH13" s="246" t="str">
        <f>IF(全车数据表!BQ14="","",全车数据表!BQ14)</f>
        <v/>
      </c>
      <c r="AI13" s="246" t="str">
        <f>IF(全车数据表!BR14="","",全车数据表!BR14)</f>
        <v/>
      </c>
      <c r="AJ13" s="246" t="str">
        <f>IF(全车数据表!BS14="","",全车数据表!BS14)</f>
        <v/>
      </c>
      <c r="AK13" s="246" t="str">
        <f>IF(全车数据表!BT14="","",全车数据表!BT14)</f>
        <v/>
      </c>
      <c r="AL13" s="246" t="str">
        <f>IF(全车数据表!BU14="","",全车数据表!BU14)</f>
        <v/>
      </c>
      <c r="AM13" s="246" t="str">
        <f>IF(全车数据表!BV14="","",全车数据表!BV14)</f>
        <v/>
      </c>
      <c r="AN13" s="246" t="str">
        <f>IF(全车数据表!BW14="","",全车数据表!BW14)</f>
        <v/>
      </c>
      <c r="AO13" s="246" t="str">
        <f>IF(全车数据表!BX14="","",全车数据表!BX14)</f>
        <v/>
      </c>
      <c r="AP13" s="246" t="str">
        <f>IF(全车数据表!BY14="","",全车数据表!BY14)</f>
        <v/>
      </c>
      <c r="AQ13" s="246" t="str">
        <f>IF(全车数据表!BZ14="","",全车数据表!BZ14)</f>
        <v/>
      </c>
      <c r="AR13" s="246" t="str">
        <f>IF(全车数据表!CA14="","",全车数据表!CA14)</f>
        <v/>
      </c>
      <c r="AS13" s="246">
        <f>IF(全车数据表!CB14="","",全车数据表!CB14)</f>
        <v>1</v>
      </c>
      <c r="AT13" s="246" t="str">
        <f>IF(全车数据表!CC14="","",全车数据表!CC14)</f>
        <v/>
      </c>
      <c r="AU13" s="246" t="str">
        <f>IF(全车数据表!CD14="","",全车数据表!CD14)</f>
        <v/>
      </c>
      <c r="AV13" s="246" t="str">
        <f>IF(全车数据表!CE14="","",全车数据表!CE14)</f>
        <v/>
      </c>
      <c r="AW13" s="246" t="str">
        <f>IF(全车数据表!CF14="","",全车数据表!CF14)</f>
        <v/>
      </c>
      <c r="AX13" s="246" t="str">
        <f>IF(全车数据表!CG14="","",全车数据表!CG14)</f>
        <v>可开合</v>
      </c>
      <c r="AY13" s="246" t="str">
        <f>IF(全车数据表!CH14="","",全车数据表!CH14)</f>
        <v/>
      </c>
      <c r="AZ13" s="246" t="str">
        <f>IF(全车数据表!CI14="","",全车数据表!CI14)</f>
        <v/>
      </c>
      <c r="BA13" s="246" t="str">
        <f>IF(全车数据表!CJ14="","",全车数据表!CJ14)</f>
        <v>宝马</v>
      </c>
      <c r="BB13" s="246">
        <f>IF(全车数据表!AV14="","",全车数据表!AV14)</f>
        <v>23</v>
      </c>
      <c r="BC13" s="246">
        <f>IF(全车数据表!BF14="","",全车数据表!BF14)</f>
        <v>2412</v>
      </c>
      <c r="BD13" s="246">
        <f>IF(全车数据表!BG14="","",全车数据表!BG14)</f>
        <v>281.3</v>
      </c>
      <c r="BE13" s="246">
        <f>IF(全车数据表!BH14="","",全车数据表!BH14)</f>
        <v>82</v>
      </c>
      <c r="BF13" s="246">
        <f>IF(全车数据表!BI14="","",全车数据表!BI14)</f>
        <v>81.56</v>
      </c>
      <c r="BG13" s="246">
        <f>IF(全车数据表!BJ14="","",全车数据表!BJ14)</f>
        <v>68.88</v>
      </c>
    </row>
    <row r="14" spans="1:60">
      <c r="A14" s="246">
        <f>全车数据表!A15</f>
        <v>13</v>
      </c>
      <c r="B14" s="246" t="str">
        <f>全车数据表!B15</f>
        <v>Peugeot SR1</v>
      </c>
      <c r="C14" s="246" t="str">
        <f>IF(全车数据表!AQ15="","",全车数据表!AQ15)</f>
        <v>Peugeot</v>
      </c>
      <c r="D14" s="248" t="str">
        <f>全车数据表!AT15</f>
        <v>sr1</v>
      </c>
      <c r="E14" s="248" t="str">
        <f>全车数据表!AS15</f>
        <v>3.7</v>
      </c>
      <c r="F14" s="248" t="str">
        <f>全车数据表!C15</f>
        <v>SR1</v>
      </c>
      <c r="G14" s="246" t="str">
        <f>全车数据表!D15</f>
        <v>D</v>
      </c>
      <c r="H14" s="246">
        <f>LEN(全车数据表!E15)</f>
        <v>4</v>
      </c>
      <c r="I14" s="246">
        <f>IF(全车数据表!H15="×",0,全车数据表!H15)</f>
        <v>30</v>
      </c>
      <c r="J14" s="246">
        <f>IF(全车数据表!I15="×",0,全车数据表!I15)</f>
        <v>23</v>
      </c>
      <c r="K14" s="246">
        <f>IF(全车数据表!J15="×",0,全车数据表!J15)</f>
        <v>33</v>
      </c>
      <c r="L14" s="246">
        <f>IF(全车数据表!K15="×",0,全车数据表!K15)</f>
        <v>42</v>
      </c>
      <c r="M14" s="246">
        <f>IF(全车数据表!L15="×",0,全车数据表!L15)</f>
        <v>0</v>
      </c>
      <c r="N14" s="246">
        <f>IF(全车数据表!M15="×",0,全车数据表!M15)</f>
        <v>0</v>
      </c>
      <c r="O14" s="246">
        <f>全车数据表!O15</f>
        <v>2307</v>
      </c>
      <c r="P14" s="246">
        <f>全车数据表!P15</f>
        <v>310.5</v>
      </c>
      <c r="Q14" s="246">
        <f>全车数据表!Q15</f>
        <v>71.510000000000005</v>
      </c>
      <c r="R14" s="246">
        <f>全车数据表!R15</f>
        <v>52.39</v>
      </c>
      <c r="S14" s="246">
        <f>全车数据表!S15</f>
        <v>31.19</v>
      </c>
      <c r="T14" s="246">
        <f>全车数据表!T15</f>
        <v>0</v>
      </c>
      <c r="U14" s="246">
        <f>全车数据表!AH15</f>
        <v>2518680</v>
      </c>
      <c r="V14" s="246">
        <f>全车数据表!AI15</f>
        <v>20000</v>
      </c>
      <c r="W14" s="246">
        <f>全车数据表!AO15</f>
        <v>1360000</v>
      </c>
      <c r="X14" s="246">
        <f>全车数据表!AP15</f>
        <v>3878680</v>
      </c>
      <c r="Y14" s="246">
        <f>全车数据表!AJ15</f>
        <v>7</v>
      </c>
      <c r="Z14" s="246">
        <f>全车数据表!AL15</f>
        <v>2</v>
      </c>
      <c r="AA14" s="246">
        <f>IF(全车数据表!AN15="×",0,全车数据表!AN15)</f>
        <v>1</v>
      </c>
      <c r="AB14" s="248" t="str">
        <f>全车数据表!AU15</f>
        <v>rare</v>
      </c>
      <c r="AC14" s="246">
        <f>全车数据表!AW15</f>
        <v>323</v>
      </c>
      <c r="AD14" s="246">
        <f>全车数据表!AX15</f>
        <v>0</v>
      </c>
      <c r="AE14" s="246">
        <f>全车数据表!AY15</f>
        <v>412</v>
      </c>
      <c r="AF14" s="246" t="str">
        <f>IF(全车数据表!AZ15="","",全车数据表!AZ15)</f>
        <v>寻车</v>
      </c>
      <c r="AG14" s="246" t="str">
        <f>IF(全车数据表!BP15="","",全车数据表!BP15)</f>
        <v/>
      </c>
      <c r="AH14" s="246" t="str">
        <f>IF(全车数据表!BQ15="","",全车数据表!BQ15)</f>
        <v/>
      </c>
      <c r="AI14" s="246" t="str">
        <f>IF(全车数据表!BR15="","",全车数据表!BR15)</f>
        <v/>
      </c>
      <c r="AJ14" s="246" t="str">
        <f>IF(全车数据表!BS15="","",全车数据表!BS15)</f>
        <v/>
      </c>
      <c r="AK14" s="246" t="str">
        <f>IF(全车数据表!BT15="","",全车数据表!BT15)</f>
        <v/>
      </c>
      <c r="AL14" s="246">
        <f>IF(全车数据表!BU15="","",全车数据表!BU15)</f>
        <v>1</v>
      </c>
      <c r="AM14" s="246">
        <f>IF(全车数据表!BV15="","",全车数据表!BV15)</f>
        <v>1</v>
      </c>
      <c r="AN14" s="246" t="str">
        <f>IF(全车数据表!BW15="","",全车数据表!BW15)</f>
        <v/>
      </c>
      <c r="AO14" s="246" t="str">
        <f>IF(全车数据表!BX15="","",全车数据表!BX15)</f>
        <v/>
      </c>
      <c r="AP14" s="246" t="str">
        <f>IF(全车数据表!BY15="","",全车数据表!BY15)</f>
        <v/>
      </c>
      <c r="AQ14" s="246" t="str">
        <f>IF(全车数据表!BZ15="","",全车数据表!BZ15)</f>
        <v/>
      </c>
      <c r="AR14" s="246" t="str">
        <f>IF(全车数据表!CA15="","",全车数据表!CA15)</f>
        <v/>
      </c>
      <c r="AS14" s="246" t="str">
        <f>IF(全车数据表!CB15="","",全车数据表!CB15)</f>
        <v/>
      </c>
      <c r="AT14" s="246" t="str">
        <f>IF(全车数据表!CC15="","",全车数据表!CC15)</f>
        <v/>
      </c>
      <c r="AU14" s="246" t="str">
        <f>IF(全车数据表!CD15="","",全车数据表!CD15)</f>
        <v/>
      </c>
      <c r="AV14" s="246" t="str">
        <f>IF(全车数据表!CE15="","",全车数据表!CE15)</f>
        <v/>
      </c>
      <c r="AW14" s="246" t="str">
        <f>IF(全车数据表!CF15="","",全车数据表!CF15)</f>
        <v/>
      </c>
      <c r="AX14" s="246" t="str">
        <f>IF(全车数据表!CG15="","",全车数据表!CG15)</f>
        <v/>
      </c>
      <c r="AY14" s="246" t="str">
        <f>IF(全车数据表!CH15="","",全车数据表!CH15)</f>
        <v/>
      </c>
      <c r="AZ14" s="246" t="str">
        <f>IF(全车数据表!CI15="","",全车数据表!CI15)</f>
        <v/>
      </c>
      <c r="BA14" s="246" t="str">
        <f>IF(全车数据表!CJ15="","",全车数据表!CJ15)</f>
        <v>标致</v>
      </c>
      <c r="BB14" s="246" t="str">
        <f>IF(全车数据表!AV15="","",全车数据表!AV15)</f>
        <v/>
      </c>
      <c r="BC14" s="246">
        <f>IF(全车数据表!BF15="","",全车数据表!BF15)</f>
        <v>2478</v>
      </c>
      <c r="BD14" s="246">
        <f>IF(全车数据表!BG15="","",全车数据表!BG15)</f>
        <v>312.7</v>
      </c>
      <c r="BE14" s="246">
        <f>IF(全车数据表!BH15="","",全车数据表!BH15)</f>
        <v>73</v>
      </c>
      <c r="BF14" s="246">
        <f>IF(全车数据表!BI15="","",全车数据表!BI15)</f>
        <v>54.55</v>
      </c>
      <c r="BG14" s="246">
        <f>IF(全车数据表!BJ15="","",全车数据表!BJ15)</f>
        <v>33.61</v>
      </c>
    </row>
    <row r="15" spans="1:60">
      <c r="A15" s="246">
        <f>全车数据表!A16</f>
        <v>14</v>
      </c>
      <c r="B15" s="246" t="str">
        <f>全车数据表!B16</f>
        <v>Porsche 911 Carrera RS 3.8</v>
      </c>
      <c r="C15" s="246" t="str">
        <f>IF(全车数据表!AQ16="","",全车数据表!AQ16)</f>
        <v>Porsche</v>
      </c>
      <c r="D15" s="248" t="str">
        <f>全车数据表!AT16</f>
        <v>carrerars</v>
      </c>
      <c r="E15" s="248" t="str">
        <f>全车数据表!AS16</f>
        <v>4.6</v>
      </c>
      <c r="F15" s="248" t="str">
        <f>全车数据表!C16</f>
        <v>Carrera RS</v>
      </c>
      <c r="G15" s="246" t="str">
        <f>全车数据表!D16</f>
        <v>D</v>
      </c>
      <c r="H15" s="246">
        <f>LEN(全车数据表!E16)</f>
        <v>4</v>
      </c>
      <c r="I15" s="246">
        <f>IF(全车数据表!H16="×",0,全车数据表!H16)</f>
        <v>30</v>
      </c>
      <c r="J15" s="246">
        <f>IF(全车数据表!I16="×",0,全车数据表!I16)</f>
        <v>23</v>
      </c>
      <c r="K15" s="246">
        <f>IF(全车数据表!J16="×",0,全车数据表!J16)</f>
        <v>33</v>
      </c>
      <c r="L15" s="246">
        <f>IF(全车数据表!K16="×",0,全车数据表!K16)</f>
        <v>42</v>
      </c>
      <c r="M15" s="246">
        <f>IF(全车数据表!L16="×",0,全车数据表!L16)</f>
        <v>0</v>
      </c>
      <c r="N15" s="246">
        <f>IF(全车数据表!M16="×",0,全车数据表!M16)</f>
        <v>0</v>
      </c>
      <c r="O15" s="246">
        <f>全车数据表!O16</f>
        <v>2339</v>
      </c>
      <c r="P15" s="246">
        <f>全车数据表!P16</f>
        <v>296.89999999999998</v>
      </c>
      <c r="Q15" s="246">
        <f>全车数据表!Q16</f>
        <v>70.52</v>
      </c>
      <c r="R15" s="246">
        <f>全车数据表!R16</f>
        <v>65.239999999999995</v>
      </c>
      <c r="S15" s="246">
        <f>全车数据表!S16</f>
        <v>35.549999999999997</v>
      </c>
      <c r="T15" s="246">
        <f>全车数据表!T16</f>
        <v>0</v>
      </c>
      <c r="U15" s="246">
        <f>全车数据表!AH16</f>
        <v>2518680</v>
      </c>
      <c r="V15" s="246">
        <f>全车数据表!AI16</f>
        <v>20000</v>
      </c>
      <c r="W15" s="246">
        <f>全车数据表!AO16</f>
        <v>1360000</v>
      </c>
      <c r="X15" s="246">
        <f>全车数据表!AP16</f>
        <v>3878680</v>
      </c>
      <c r="Y15" s="246">
        <f>全车数据表!AJ16</f>
        <v>7</v>
      </c>
      <c r="Z15" s="246">
        <f>全车数据表!AL16</f>
        <v>2</v>
      </c>
      <c r="AA15" s="246">
        <f>IF(全车数据表!AN16="×",0,全车数据表!AN16)</f>
        <v>1</v>
      </c>
      <c r="AB15" s="248" t="str">
        <f>全车数据表!AU16</f>
        <v>rare</v>
      </c>
      <c r="AC15" s="246">
        <f>全车数据表!AW16</f>
        <v>0</v>
      </c>
      <c r="AD15" s="246">
        <f>全车数据表!AX16</f>
        <v>0</v>
      </c>
      <c r="AE15" s="246">
        <f>全车数据表!AY16</f>
        <v>0</v>
      </c>
      <c r="AF15" s="246" t="str">
        <f>IF(全车数据表!AZ16="","",全车数据表!AZ16)</f>
        <v>通行证</v>
      </c>
      <c r="AG15" s="246" t="str">
        <f>IF(全车数据表!BP16="","",全车数据表!BP16)</f>
        <v/>
      </c>
      <c r="AH15" s="246" t="str">
        <f>IF(全车数据表!BQ16="","",全车数据表!BQ16)</f>
        <v/>
      </c>
      <c r="AI15" s="246" t="str">
        <f>IF(全车数据表!BR16="","",全车数据表!BR16)</f>
        <v/>
      </c>
      <c r="AJ15" s="246" t="str">
        <f>IF(全车数据表!BS16="","",全车数据表!BS16)</f>
        <v/>
      </c>
      <c r="AK15" s="246" t="str">
        <f>IF(全车数据表!BT16="","",全车数据表!BT16)</f>
        <v/>
      </c>
      <c r="AL15" s="246" t="str">
        <f>IF(全车数据表!BU16="","",全车数据表!BU16)</f>
        <v/>
      </c>
      <c r="AM15" s="246">
        <f>IF(全车数据表!BV16="","",全车数据表!BV16)</f>
        <v>1</v>
      </c>
      <c r="AN15" s="246" t="str">
        <f>IF(全车数据表!BW16="","",全车数据表!BW16)</f>
        <v/>
      </c>
      <c r="AO15" s="246" t="str">
        <f>IF(全车数据表!BX16="","",全车数据表!BX16)</f>
        <v/>
      </c>
      <c r="AP15" s="246" t="str">
        <f>IF(全车数据表!BY16="","",全车数据表!BY16)</f>
        <v/>
      </c>
      <c r="AQ15" s="246" t="str">
        <f>IF(全车数据表!BZ16="","",全车数据表!BZ16)</f>
        <v/>
      </c>
      <c r="AR15" s="246" t="str">
        <f>IF(全车数据表!CA16="","",全车数据表!CA16)</f>
        <v/>
      </c>
      <c r="AS15" s="246" t="str">
        <f>IF(全车数据表!CB16="","",全车数据表!CB16)</f>
        <v/>
      </c>
      <c r="AT15" s="246" t="str">
        <f>IF(全车数据表!CC16="","",全车数据表!CC16)</f>
        <v/>
      </c>
      <c r="AU15" s="246" t="str">
        <f>IF(全车数据表!CD16="","",全车数据表!CD16)</f>
        <v/>
      </c>
      <c r="AV15" s="246" t="str">
        <f>IF(全车数据表!CE16="","",全车数据表!CE16)</f>
        <v/>
      </c>
      <c r="AW15" s="246" t="str">
        <f>IF(全车数据表!CF16="","",全车数据表!CF16)</f>
        <v/>
      </c>
      <c r="AX15" s="246" t="str">
        <f>IF(全车数据表!CG16="","",全车数据表!CG16)</f>
        <v/>
      </c>
      <c r="AY15" s="246" t="str">
        <f>IF(全车数据表!CH16="","",全车数据表!CH16)</f>
        <v/>
      </c>
      <c r="AZ15" s="246" t="str">
        <f>IF(全车数据表!CI16="","",全车数据表!CI16)</f>
        <v/>
      </c>
      <c r="BA15" s="246" t="str">
        <f>IF(全车数据表!CJ16="","",全车数据表!CJ16)</f>
        <v>保时捷 卡雷拉</v>
      </c>
      <c r="BB15" s="246" t="str">
        <f>IF(全车数据表!AV16="","",全车数据表!AV16)</f>
        <v/>
      </c>
      <c r="BC15" s="246">
        <f>IF(全车数据表!BF16="","",全车数据表!BF16)</f>
        <v>2526</v>
      </c>
      <c r="BD15" s="246">
        <f>IF(全车数据表!BG16="","",全车数据表!BG16)</f>
        <v>299.79999999999995</v>
      </c>
      <c r="BE15" s="246">
        <f>IF(全车数据表!BH16="","",全车数据表!BH16)</f>
        <v>72.099999999999994</v>
      </c>
      <c r="BF15" s="246">
        <f>IF(全车数据表!BI16="","",全车数据表!BI16)</f>
        <v>68.05</v>
      </c>
      <c r="BG15" s="246">
        <f>IF(全车数据表!BJ16="","",全车数据表!BJ16)</f>
        <v>38.119999999999997</v>
      </c>
    </row>
    <row r="16" spans="1:60">
      <c r="A16" s="246">
        <f>全车数据表!A17</f>
        <v>15</v>
      </c>
      <c r="B16" s="246" t="str">
        <f>全车数据表!B17</f>
        <v>Porsche 718 Cayman</v>
      </c>
      <c r="C16" s="246" t="str">
        <f>IF(全车数据表!AQ17="","",全车数据表!AQ17)</f>
        <v>Porsche</v>
      </c>
      <c r="D16" s="248" t="str">
        <f>全车数据表!AT17</f>
        <v>718</v>
      </c>
      <c r="E16" s="248" t="str">
        <f>全车数据表!AS17</f>
        <v>1.0</v>
      </c>
      <c r="F16" s="248">
        <f>全车数据表!C17</f>
        <v>718</v>
      </c>
      <c r="G16" s="246" t="str">
        <f>全车数据表!D17</f>
        <v>D</v>
      </c>
      <c r="H16" s="246">
        <f>LEN(全车数据表!E17)</f>
        <v>4</v>
      </c>
      <c r="I16" s="246">
        <f>IF(全车数据表!H17="×",0,全车数据表!H17)</f>
        <v>25</v>
      </c>
      <c r="J16" s="246">
        <f>IF(全车数据表!I17="×",0,全车数据表!I17)</f>
        <v>8</v>
      </c>
      <c r="K16" s="246">
        <f>IF(全车数据表!J17="×",0,全车数据表!J17)</f>
        <v>14</v>
      </c>
      <c r="L16" s="246">
        <f>IF(全车数据表!K17="×",0,全车数据表!K17)</f>
        <v>28</v>
      </c>
      <c r="M16" s="246">
        <f>IF(全车数据表!L17="×",0,全车数据表!L17)</f>
        <v>0</v>
      </c>
      <c r="N16" s="246">
        <f>IF(全车数据表!M17="×",0,全车数据表!M17)</f>
        <v>0</v>
      </c>
      <c r="O16" s="246">
        <f>全车数据表!O17</f>
        <v>2360</v>
      </c>
      <c r="P16" s="246">
        <f>全车数据表!P17</f>
        <v>295.7</v>
      </c>
      <c r="Q16" s="246">
        <f>全车数据表!Q17</f>
        <v>70.52</v>
      </c>
      <c r="R16" s="246">
        <f>全车数据表!R17</f>
        <v>61.91</v>
      </c>
      <c r="S16" s="246">
        <f>全车数据表!S17</f>
        <v>60.28</v>
      </c>
      <c r="T16" s="246">
        <f>全车数据表!T17</f>
        <v>7.17</v>
      </c>
      <c r="U16" s="246">
        <f>全车数据表!AH17</f>
        <v>1259960</v>
      </c>
      <c r="V16" s="246">
        <f>全车数据表!AI17</f>
        <v>10000</v>
      </c>
      <c r="W16" s="246">
        <f>全车数据表!AO17</f>
        <v>680000</v>
      </c>
      <c r="X16" s="246">
        <f>全车数据表!AP17</f>
        <v>1939960</v>
      </c>
      <c r="Y16" s="246">
        <f>全车数据表!AJ17</f>
        <v>7</v>
      </c>
      <c r="Z16" s="246">
        <f>全车数据表!AL17</f>
        <v>2</v>
      </c>
      <c r="AA16" s="246">
        <f>IF(全车数据表!AN17="×",0,全车数据表!AN17)</f>
        <v>1</v>
      </c>
      <c r="AB16" s="248" t="str">
        <f>全车数据表!AU17</f>
        <v>rare</v>
      </c>
      <c r="AC16" s="246">
        <f>全车数据表!AW17</f>
        <v>308</v>
      </c>
      <c r="AD16" s="246">
        <f>全车数据表!AX17</f>
        <v>0</v>
      </c>
      <c r="AE16" s="246">
        <f>全车数据表!AY17</f>
        <v>394</v>
      </c>
      <c r="AF16" s="246" t="str">
        <f>IF(全车数据表!AZ17="","",全车数据表!AZ17)</f>
        <v>级别杯</v>
      </c>
      <c r="AG16" s="246" t="str">
        <f>IF(全车数据表!BP17="","",全车数据表!BP17)</f>
        <v/>
      </c>
      <c r="AH16" s="246" t="str">
        <f>IF(全车数据表!BQ17="","",全车数据表!BQ17)</f>
        <v/>
      </c>
      <c r="AI16" s="246">
        <f>IF(全车数据表!BR17="","",全车数据表!BR17)</f>
        <v>1</v>
      </c>
      <c r="AJ16" s="246">
        <f>IF(全车数据表!BS17="","",全车数据表!BS17)</f>
        <v>1</v>
      </c>
      <c r="AK16" s="246" t="str">
        <f>IF(全车数据表!BT17="","",全车数据表!BT17)</f>
        <v/>
      </c>
      <c r="AL16" s="246" t="str">
        <f>IF(全车数据表!BU17="","",全车数据表!BU17)</f>
        <v/>
      </c>
      <c r="AM16" s="246" t="str">
        <f>IF(全车数据表!BV17="","",全车数据表!BV17)</f>
        <v/>
      </c>
      <c r="AN16" s="246" t="str">
        <f>IF(全车数据表!BW17="","",全车数据表!BW17)</f>
        <v/>
      </c>
      <c r="AO16" s="246" t="str">
        <f>IF(全车数据表!BX17="","",全车数据表!BX17)</f>
        <v/>
      </c>
      <c r="AP16" s="246" t="str">
        <f>IF(全车数据表!BY17="","",全车数据表!BY17)</f>
        <v/>
      </c>
      <c r="AQ16" s="246" t="str">
        <f>IF(全车数据表!BZ17="","",全车数据表!BZ17)</f>
        <v/>
      </c>
      <c r="AR16" s="246" t="str">
        <f>IF(全车数据表!CA17="","",全车数据表!CA17)</f>
        <v/>
      </c>
      <c r="AS16" s="246" t="str">
        <f>IF(全车数据表!CB17="","",全车数据表!CB17)</f>
        <v/>
      </c>
      <c r="AT16" s="246" t="str">
        <f>IF(全车数据表!CC17="","",全车数据表!CC17)</f>
        <v/>
      </c>
      <c r="AU16" s="246" t="str">
        <f>IF(全车数据表!CD17="","",全车数据表!CD17)</f>
        <v/>
      </c>
      <c r="AV16" s="246" t="str">
        <f>IF(全车数据表!CE17="","",全车数据表!CE17)</f>
        <v/>
      </c>
      <c r="AW16" s="246">
        <f>IF(全车数据表!CF17="","",全车数据表!CF17)</f>
        <v>1</v>
      </c>
      <c r="AX16" s="246" t="str">
        <f>IF(全车数据表!CG17="","",全车数据表!CG17)</f>
        <v/>
      </c>
      <c r="AY16" s="246" t="str">
        <f>IF(全车数据表!CH17="","",全车数据表!CH17)</f>
        <v/>
      </c>
      <c r="AZ16" s="246">
        <f>IF(全车数据表!CI17="","",全车数据表!CI17)</f>
        <v>1</v>
      </c>
      <c r="BA16" s="246" t="str">
        <f>IF(全车数据表!CJ17="","",全车数据表!CJ17)</f>
        <v>保时捷</v>
      </c>
      <c r="BB16" s="246">
        <f>IF(全车数据表!AV17="","",全车数据表!AV17)</f>
        <v>4</v>
      </c>
      <c r="BC16" s="246">
        <f>IF(全车数据表!BF17="","",全车数据表!BF17)</f>
        <v>2506</v>
      </c>
      <c r="BD16" s="246">
        <f>IF(全车数据表!BG17="","",全车数据表!BG17)</f>
        <v>297.89999999999998</v>
      </c>
      <c r="BE16" s="246">
        <f>IF(全车数据表!BH17="","",全车数据表!BH17)</f>
        <v>72.099999999999994</v>
      </c>
      <c r="BF16" s="246">
        <f>IF(全车数据表!BI17="","",全车数据表!BI17)</f>
        <v>62.98</v>
      </c>
      <c r="BG16" s="246">
        <f>IF(全车数据表!BJ17="","",全车数据表!BJ17)</f>
        <v>62.53</v>
      </c>
    </row>
    <row r="17" spans="1:59">
      <c r="A17" s="246">
        <f>全车数据表!A18</f>
        <v>16</v>
      </c>
      <c r="B17" s="246" t="str">
        <f>全车数据表!B18</f>
        <v>Infiniti Project Black S</v>
      </c>
      <c r="C17" s="246" t="str">
        <f>IF(全车数据表!AQ18="","",全车数据表!AQ18)</f>
        <v>Infiniti</v>
      </c>
      <c r="D17" s="248" t="str">
        <f>全车数据表!AT18</f>
        <v>infiniti</v>
      </c>
      <c r="E17" s="248" t="str">
        <f>全车数据表!AS18</f>
        <v>2.7</v>
      </c>
      <c r="F17" s="248" t="str">
        <f>全车数据表!C18</f>
        <v>英菲尼迪</v>
      </c>
      <c r="G17" s="246" t="str">
        <f>全车数据表!D18</f>
        <v>D</v>
      </c>
      <c r="H17" s="246">
        <f>LEN(全车数据表!E18)</f>
        <v>4</v>
      </c>
      <c r="I17" s="246">
        <f>IF(全车数据表!H18="×",0,全车数据表!H18)</f>
        <v>30</v>
      </c>
      <c r="J17" s="246">
        <f>IF(全车数据表!I18="×",0,全车数据表!I18)</f>
        <v>23</v>
      </c>
      <c r="K17" s="246">
        <f>IF(全车数据表!J18="×",0,全车数据表!J18)</f>
        <v>33</v>
      </c>
      <c r="L17" s="246">
        <f>IF(全车数据表!K18="×",0,全车数据表!K18)</f>
        <v>42</v>
      </c>
      <c r="M17" s="246">
        <f>IF(全车数据表!L18="×",0,全车数据表!L18)</f>
        <v>0</v>
      </c>
      <c r="N17" s="246">
        <f>IF(全车数据表!M18="×",0,全车数据表!M18)</f>
        <v>0</v>
      </c>
      <c r="O17" s="246">
        <f>全车数据表!O18</f>
        <v>2368</v>
      </c>
      <c r="P17" s="246">
        <f>全车数据表!P18</f>
        <v>281.2</v>
      </c>
      <c r="Q17" s="246">
        <f>全车数据表!Q18</f>
        <v>76.19</v>
      </c>
      <c r="R17" s="246">
        <f>全车数据表!R18</f>
        <v>66.97</v>
      </c>
      <c r="S17" s="246">
        <f>全车数据表!S18</f>
        <v>64.680000000000007</v>
      </c>
      <c r="T17" s="246">
        <f>全车数据表!T18</f>
        <v>8.67</v>
      </c>
      <c r="U17" s="246">
        <f>全车数据表!AH18</f>
        <v>2518680</v>
      </c>
      <c r="V17" s="246">
        <f>全车数据表!AI18</f>
        <v>20000</v>
      </c>
      <c r="W17" s="246">
        <f>全车数据表!AO18</f>
        <v>1360000</v>
      </c>
      <c r="X17" s="246">
        <f>全车数据表!AP18</f>
        <v>3878680</v>
      </c>
      <c r="Y17" s="246">
        <f>全车数据表!AJ18</f>
        <v>7</v>
      </c>
      <c r="Z17" s="246">
        <f>全车数据表!AL18</f>
        <v>2</v>
      </c>
      <c r="AA17" s="246">
        <f>IF(全车数据表!AN18="×",0,全车数据表!AN18)</f>
        <v>1</v>
      </c>
      <c r="AB17" s="248" t="str">
        <f>全车数据表!AU18</f>
        <v>rare</v>
      </c>
      <c r="AC17" s="246">
        <f>全车数据表!AW18</f>
        <v>293</v>
      </c>
      <c r="AD17" s="246">
        <f>全车数据表!AX18</f>
        <v>0</v>
      </c>
      <c r="AE17" s="246">
        <f>全车数据表!AY18</f>
        <v>376</v>
      </c>
      <c r="AF17" s="246" t="str">
        <f>IF(全车数据表!AZ18="","",全车数据表!AZ18)</f>
        <v>寻车</v>
      </c>
      <c r="AG17" s="246" t="str">
        <f>IF(全车数据表!BP18="","",全车数据表!BP18)</f>
        <v/>
      </c>
      <c r="AH17" s="246" t="str">
        <f>IF(全车数据表!BQ18="","",全车数据表!BQ18)</f>
        <v/>
      </c>
      <c r="AI17" s="246" t="str">
        <f>IF(全车数据表!BR18="","",全车数据表!BR18)</f>
        <v/>
      </c>
      <c r="AJ17" s="246" t="str">
        <f>IF(全车数据表!BS18="","",全车数据表!BS18)</f>
        <v/>
      </c>
      <c r="AK17" s="246" t="str">
        <f>IF(全车数据表!BT18="","",全车数据表!BT18)</f>
        <v/>
      </c>
      <c r="AL17" s="246">
        <f>IF(全车数据表!BU18="","",全车数据表!BU18)</f>
        <v>1</v>
      </c>
      <c r="AM17" s="246" t="str">
        <f>IF(全车数据表!BV18="","",全车数据表!BV18)</f>
        <v/>
      </c>
      <c r="AN17" s="246" t="str">
        <f>IF(全车数据表!BW18="","",全车数据表!BW18)</f>
        <v/>
      </c>
      <c r="AO17" s="246" t="str">
        <f>IF(全车数据表!BX18="","",全车数据表!BX18)</f>
        <v/>
      </c>
      <c r="AP17" s="246" t="str">
        <f>IF(全车数据表!BY18="","",全车数据表!BY18)</f>
        <v/>
      </c>
      <c r="AQ17" s="246" t="str">
        <f>IF(全车数据表!BZ18="","",全车数据表!BZ18)</f>
        <v/>
      </c>
      <c r="AR17" s="246" t="str">
        <f>IF(全车数据表!CA18="","",全车数据表!CA18)</f>
        <v/>
      </c>
      <c r="AS17" s="246" t="str">
        <f>IF(全车数据表!CB18="","",全车数据表!CB18)</f>
        <v/>
      </c>
      <c r="AT17" s="246" t="str">
        <f>IF(全车数据表!CC18="","",全车数据表!CC18)</f>
        <v/>
      </c>
      <c r="AU17" s="246" t="str">
        <f>IF(全车数据表!CD18="","",全车数据表!CD18)</f>
        <v/>
      </c>
      <c r="AV17" s="246" t="str">
        <f>IF(全车数据表!CE18="","",全车数据表!CE18)</f>
        <v/>
      </c>
      <c r="AW17" s="246" t="str">
        <f>IF(全车数据表!CF18="","",全车数据表!CF18)</f>
        <v/>
      </c>
      <c r="AX17" s="246" t="str">
        <f>IF(全车数据表!CG18="","",全车数据表!CG18)</f>
        <v/>
      </c>
      <c r="AY17" s="246" t="str">
        <f>IF(全车数据表!CH18="","",全车数据表!CH18)</f>
        <v/>
      </c>
      <c r="AZ17" s="246" t="str">
        <f>IF(全车数据表!CI18="","",全车数据表!CI18)</f>
        <v/>
      </c>
      <c r="BA17" s="246" t="str">
        <f>IF(全车数据表!CJ18="","",全车数据表!CJ18)</f>
        <v>英菲尼迪</v>
      </c>
      <c r="BB17" s="246">
        <f>IF(全车数据表!AV18="","",全车数据表!AV18)</f>
        <v>21</v>
      </c>
      <c r="BC17" s="246" t="str">
        <f>IF(全车数据表!BF18="","",全车数据表!BF18)</f>
        <v/>
      </c>
      <c r="BD17" s="246" t="str">
        <f>IF(全车数据表!BG18="","",全车数据表!BG18)</f>
        <v/>
      </c>
      <c r="BE17" s="246" t="str">
        <f>IF(全车数据表!BH18="","",全车数据表!BH18)</f>
        <v/>
      </c>
      <c r="BF17" s="246" t="str">
        <f>IF(全车数据表!BI18="","",全车数据表!BI18)</f>
        <v/>
      </c>
      <c r="BG17" s="246" t="str">
        <f>IF(全车数据表!BJ18="","",全车数据表!BJ18)</f>
        <v/>
      </c>
    </row>
    <row r="18" spans="1:59">
      <c r="A18" s="246">
        <f>全车数据表!A19</f>
        <v>17</v>
      </c>
      <c r="B18" s="246" t="str">
        <f>全车数据表!B19</f>
        <v>Lotus Elise Sprint 220</v>
      </c>
      <c r="C18" s="246" t="str">
        <f>IF(全车数据表!AQ19="","",全车数据表!AQ19)</f>
        <v>Lotus</v>
      </c>
      <c r="D18" s="248" t="str">
        <f>全车数据表!AT19</f>
        <v>220</v>
      </c>
      <c r="E18" s="248" t="str">
        <f>全车数据表!AS19</f>
        <v>1.1</v>
      </c>
      <c r="F18" s="248" t="str">
        <f>全车数据表!C19</f>
        <v>小莲花</v>
      </c>
      <c r="G18" s="246" t="str">
        <f>全车数据表!D19</f>
        <v>D</v>
      </c>
      <c r="H18" s="246">
        <f>LEN(全车数据表!E19)</f>
        <v>4</v>
      </c>
      <c r="I18" s="246">
        <f>IF(全车数据表!H19="×",0,全车数据表!H19)</f>
        <v>10</v>
      </c>
      <c r="J18" s="246">
        <f>IF(全车数据表!I19="×",0,全车数据表!I19)</f>
        <v>12</v>
      </c>
      <c r="K18" s="246">
        <f>IF(全车数据表!J19="×",0,全车数据表!J19)</f>
        <v>18</v>
      </c>
      <c r="L18" s="246">
        <f>IF(全车数据表!K19="×",0,全车数据表!K19)</f>
        <v>28</v>
      </c>
      <c r="M18" s="246">
        <f>IF(全车数据表!L19="×",0,全车数据表!L19)</f>
        <v>0</v>
      </c>
      <c r="N18" s="246">
        <f>IF(全车数据表!M19="×",0,全车数据表!M19)</f>
        <v>0</v>
      </c>
      <c r="O18" s="246">
        <f>全车数据表!O19</f>
        <v>2390</v>
      </c>
      <c r="P18" s="246">
        <f>全车数据表!P19</f>
        <v>270</v>
      </c>
      <c r="Q18" s="246">
        <f>全车数据表!Q19</f>
        <v>82.25</v>
      </c>
      <c r="R18" s="246">
        <f>全车数据表!R19</f>
        <v>83.47</v>
      </c>
      <c r="S18" s="246">
        <f>全车数据表!S19</f>
        <v>72.709999999999994</v>
      </c>
      <c r="T18" s="246">
        <f>全车数据表!T19</f>
        <v>13.382</v>
      </c>
      <c r="U18" s="246">
        <f>全车数据表!AH19</f>
        <v>1259960</v>
      </c>
      <c r="V18" s="246">
        <f>全车数据表!AI19</f>
        <v>10000</v>
      </c>
      <c r="W18" s="246">
        <f>全车数据表!AO19</f>
        <v>680000</v>
      </c>
      <c r="X18" s="246">
        <f>全车数据表!AP19</f>
        <v>1939960</v>
      </c>
      <c r="Y18" s="246">
        <f>全车数据表!AJ19</f>
        <v>7</v>
      </c>
      <c r="Z18" s="246">
        <f>全车数据表!AL19</f>
        <v>2</v>
      </c>
      <c r="AA18" s="246">
        <f>IF(全车数据表!AN19="×",0,全车数据表!AN19)</f>
        <v>1</v>
      </c>
      <c r="AB18" s="248" t="str">
        <f>全车数据表!AU19</f>
        <v>rare</v>
      </c>
      <c r="AC18" s="246">
        <f>全车数据表!AW19</f>
        <v>282</v>
      </c>
      <c r="AD18" s="246">
        <f>全车数据表!AX19</f>
        <v>0</v>
      </c>
      <c r="AE18" s="246">
        <f>全车数据表!AY19</f>
        <v>363</v>
      </c>
      <c r="AF18" s="246" t="str">
        <f>IF(全车数据表!AZ19="","",全车数据表!AZ19)</f>
        <v>级别杯</v>
      </c>
      <c r="AG18" s="246" t="str">
        <f>IF(全车数据表!BP19="","",全车数据表!BP19)</f>
        <v/>
      </c>
      <c r="AH18" s="246" t="str">
        <f>IF(全车数据表!BQ19="","",全车数据表!BQ19)</f>
        <v/>
      </c>
      <c r="AI18" s="246">
        <f>IF(全车数据表!BR19="","",全车数据表!BR19)</f>
        <v>1</v>
      </c>
      <c r="AJ18" s="246">
        <f>IF(全车数据表!BS19="","",全车数据表!BS19)</f>
        <v>1</v>
      </c>
      <c r="AK18" s="246" t="str">
        <f>IF(全车数据表!BT19="","",全车数据表!BT19)</f>
        <v/>
      </c>
      <c r="AL18" s="246">
        <f>IF(全车数据表!BU19="","",全车数据表!BU19)</f>
        <v>1</v>
      </c>
      <c r="AM18" s="246" t="str">
        <f>IF(全车数据表!BV19="","",全车数据表!BV19)</f>
        <v/>
      </c>
      <c r="AN18" s="246" t="str">
        <f>IF(全车数据表!BW19="","",全车数据表!BW19)</f>
        <v/>
      </c>
      <c r="AO18" s="246" t="str">
        <f>IF(全车数据表!BX19="","",全车数据表!BX19)</f>
        <v/>
      </c>
      <c r="AP18" s="246" t="str">
        <f>IF(全车数据表!BY19="","",全车数据表!BY19)</f>
        <v/>
      </c>
      <c r="AQ18" s="246" t="str">
        <f>IF(全车数据表!BZ19="","",全车数据表!BZ19)</f>
        <v/>
      </c>
      <c r="AR18" s="246" t="str">
        <f>IF(全车数据表!CA19="","",全车数据表!CA19)</f>
        <v/>
      </c>
      <c r="AS18" s="246" t="str">
        <f>IF(全车数据表!CB19="","",全车数据表!CB19)</f>
        <v/>
      </c>
      <c r="AT18" s="246" t="str">
        <f>IF(全车数据表!CC19="","",全车数据表!CC19)</f>
        <v/>
      </c>
      <c r="AU18" s="246" t="str">
        <f>IF(全车数据表!CD19="","",全车数据表!CD19)</f>
        <v/>
      </c>
      <c r="AV18" s="246" t="str">
        <f>IF(全车数据表!CE19="","",全车数据表!CE19)</f>
        <v/>
      </c>
      <c r="AW18" s="246" t="str">
        <f>IF(全车数据表!CF19="","",全车数据表!CF19)</f>
        <v/>
      </c>
      <c r="AX18" s="246" t="str">
        <f>IF(全车数据表!CG19="","",全车数据表!CG19)</f>
        <v/>
      </c>
      <c r="AY18" s="246" t="str">
        <f>IF(全车数据表!CH19="","",全车数据表!CH19)</f>
        <v/>
      </c>
      <c r="AZ18" s="246">
        <f>IF(全车数据表!CI19="","",全车数据表!CI19)</f>
        <v>1</v>
      </c>
      <c r="BA18" s="246" t="str">
        <f>IF(全车数据表!CJ19="","",全车数据表!CJ19)</f>
        <v>小莲花 路特斯</v>
      </c>
      <c r="BB18" s="246">
        <f>IF(全车数据表!AV19="","",全车数据表!AV19)</f>
        <v>5</v>
      </c>
      <c r="BC18" s="246">
        <f>IF(全车数据表!BF19="","",全车数据表!BF19)</f>
        <v>2584</v>
      </c>
      <c r="BD18" s="246">
        <f>IF(全车数据表!BG19="","",全车数据表!BG19)</f>
        <v>273.89999999999998</v>
      </c>
      <c r="BE18" s="246">
        <f>IF(全车数据表!BH19="","",全车数据表!BH19)</f>
        <v>84.7</v>
      </c>
      <c r="BF18" s="246">
        <f>IF(全车数据表!BI19="","",全车数据表!BI19)</f>
        <v>86.56</v>
      </c>
      <c r="BG18" s="246">
        <f>IF(全车数据表!BJ19="","",全车数据表!BJ19)</f>
        <v>75.39</v>
      </c>
    </row>
    <row r="19" spans="1:59">
      <c r="A19" s="246">
        <f>全车数据表!A20</f>
        <v>18</v>
      </c>
      <c r="B19" s="246" t="str">
        <f>全车数据表!B20</f>
        <v>Toyota GR Supra 2023</v>
      </c>
      <c r="C19" s="246" t="str">
        <f>IF(全车数据表!AQ20="","",全车数据表!AQ20)</f>
        <v>Toyota</v>
      </c>
      <c r="D19" s="248" t="str">
        <f>全车数据表!AT20</f>
        <v>supra</v>
      </c>
      <c r="E19" s="248" t="str">
        <f>全车数据表!AS20</f>
        <v>24.5</v>
      </c>
      <c r="F19" s="248" t="str">
        <f>全车数据表!C20</f>
        <v>Supra</v>
      </c>
      <c r="G19" s="246" t="str">
        <f>全车数据表!D20</f>
        <v>D</v>
      </c>
      <c r="H19" s="246">
        <f>LEN(全车数据表!E20)</f>
        <v>4</v>
      </c>
      <c r="I19" s="246">
        <f>IF(全车数据表!H20="×",0,全车数据表!H20)</f>
        <v>15</v>
      </c>
      <c r="J19" s="246">
        <f>IF(全车数据表!I20="×",0,全车数据表!I20)</f>
        <v>25</v>
      </c>
      <c r="K19" s="246">
        <f>IF(全车数据表!J20="×",0,全车数据表!J20)</f>
        <v>35</v>
      </c>
      <c r="L19" s="246">
        <f>IF(全车数据表!K20="×",0,全车数据表!K20)</f>
        <v>50</v>
      </c>
      <c r="M19" s="246">
        <f>IF(全车数据表!L20="×",0,全车数据表!L20)</f>
        <v>0</v>
      </c>
      <c r="N19" s="246">
        <f>IF(全车数据表!M20="×",0,全车数据表!M20)</f>
        <v>0</v>
      </c>
      <c r="O19" s="246">
        <f>全车数据表!O20</f>
        <v>2405</v>
      </c>
      <c r="P19" s="246">
        <f>全车数据表!P20</f>
        <v>274.89999999999998</v>
      </c>
      <c r="Q19" s="246">
        <f>全车数据表!Q20</f>
        <v>79.52</v>
      </c>
      <c r="R19" s="246">
        <f>全车数据表!R20</f>
        <v>71.489999999999995</v>
      </c>
      <c r="S19" s="246">
        <f>全车数据表!S20</f>
        <v>59.27</v>
      </c>
      <c r="T19" s="246">
        <f>全车数据表!T20</f>
        <v>0</v>
      </c>
      <c r="U19" s="246">
        <f>全车数据表!AH20</f>
        <v>2518680</v>
      </c>
      <c r="V19" s="246">
        <f>全车数据表!AI20</f>
        <v>20000</v>
      </c>
      <c r="W19" s="246">
        <f>全车数据表!AO20</f>
        <v>1360000</v>
      </c>
      <c r="X19" s="246">
        <f>全车数据表!AP20</f>
        <v>3878680</v>
      </c>
      <c r="Y19" s="246">
        <f>全车数据表!AJ20</f>
        <v>7</v>
      </c>
      <c r="Z19" s="246">
        <f>全车数据表!AL20</f>
        <v>2</v>
      </c>
      <c r="AA19" s="246">
        <f>IF(全车数据表!AN20="×",0,全车数据表!AN20)</f>
        <v>1</v>
      </c>
      <c r="AB19" s="248" t="str">
        <f>全车数据表!AU20</f>
        <v>rare</v>
      </c>
      <c r="AC19" s="246">
        <f>全车数据表!AW20</f>
        <v>0</v>
      </c>
      <c r="AD19" s="246">
        <f>全车数据表!AX20</f>
        <v>0</v>
      </c>
      <c r="AE19" s="246">
        <f>全车数据表!AY20</f>
        <v>0</v>
      </c>
      <c r="AF19" s="246" t="str">
        <f>IF(全车数据表!AZ20="","",全车数据表!AZ20)</f>
        <v>通行证</v>
      </c>
      <c r="AG19" s="246" t="str">
        <f>IF(全车数据表!BP20="","",全车数据表!BP20)</f>
        <v/>
      </c>
      <c r="AH19" s="246" t="str">
        <f>IF(全车数据表!BQ20="","",全车数据表!BQ20)</f>
        <v/>
      </c>
      <c r="AI19" s="246" t="str">
        <f>IF(全车数据表!BR20="","",全车数据表!BR20)</f>
        <v/>
      </c>
      <c r="AJ19" s="246" t="str">
        <f>IF(全车数据表!BS20="","",全车数据表!BS20)</f>
        <v/>
      </c>
      <c r="AK19" s="246" t="str">
        <f>IF(全车数据表!BT20="","",全车数据表!BT20)</f>
        <v/>
      </c>
      <c r="AL19" s="246" t="str">
        <f>IF(全车数据表!BU20="","",全车数据表!BU20)</f>
        <v/>
      </c>
      <c r="AM19" s="246" t="str">
        <f>IF(全车数据表!BV20="","",全车数据表!BV20)</f>
        <v/>
      </c>
      <c r="AN19" s="246" t="str">
        <f>IF(全车数据表!BW20="","",全车数据表!BW20)</f>
        <v/>
      </c>
      <c r="AO19" s="246" t="str">
        <f>IF(全车数据表!BX20="","",全车数据表!BX20)</f>
        <v/>
      </c>
      <c r="AP19" s="246" t="str">
        <f>IF(全车数据表!BY20="","",全车数据表!BY20)</f>
        <v/>
      </c>
      <c r="AQ19" s="246" t="str">
        <f>IF(全车数据表!BZ20="","",全车数据表!BZ20)</f>
        <v/>
      </c>
      <c r="AR19" s="246" t="str">
        <f>IF(全车数据表!CA20="","",全车数据表!CA20)</f>
        <v/>
      </c>
      <c r="AS19" s="246" t="str">
        <f>IF(全车数据表!CB20="","",全车数据表!CB20)</f>
        <v/>
      </c>
      <c r="AT19" s="246" t="str">
        <f>IF(全车数据表!CC20="","",全车数据表!CC20)</f>
        <v/>
      </c>
      <c r="AU19" s="246" t="str">
        <f>IF(全车数据表!CD20="","",全车数据表!CD20)</f>
        <v/>
      </c>
      <c r="AV19" s="246" t="str">
        <f>IF(全车数据表!CE20="","",全车数据表!CE20)</f>
        <v/>
      </c>
      <c r="AW19" s="246" t="str">
        <f>IF(全车数据表!CF20="","",全车数据表!CF20)</f>
        <v/>
      </c>
      <c r="AX19" s="246" t="str">
        <f>IF(全车数据表!CG20="","",全车数据表!CG20)</f>
        <v/>
      </c>
      <c r="AY19" s="246" t="str">
        <f>IF(全车数据表!CH20="","",全车数据表!CH20)</f>
        <v/>
      </c>
      <c r="AZ19" s="246" t="str">
        <f>IF(全车数据表!CI20="","",全车数据表!CI20)</f>
        <v/>
      </c>
      <c r="BA19" s="246" t="str">
        <f>IF(全车数据表!CJ20="","",全车数据表!CJ20)</f>
        <v>丰田</v>
      </c>
      <c r="BB19" s="246" t="str">
        <f>IF(全车数据表!AV20="","",全车数据表!AV20)</f>
        <v/>
      </c>
      <c r="BC19" s="246">
        <f>IF(全车数据表!BF20="","",全车数据表!BF20)</f>
        <v>2584</v>
      </c>
      <c r="BD19" s="246">
        <f>IF(全车数据表!BG20="","",全车数据表!BG20)</f>
        <v>277.60000000000002</v>
      </c>
      <c r="BE19" s="246">
        <f>IF(全车数据表!BH20="","",全车数据表!BH20)</f>
        <v>81.099999999999994</v>
      </c>
      <c r="BF19" s="246">
        <f>IF(全车数据表!BI20="","",全车数据表!BI20)</f>
        <v>74.33</v>
      </c>
      <c r="BG19" s="246">
        <f>IF(全车数据表!BJ20="","",全车数据表!BJ20)</f>
        <v>62.19</v>
      </c>
    </row>
    <row r="20" spans="1:59">
      <c r="A20" s="246">
        <f>全车数据表!A21</f>
        <v>19</v>
      </c>
      <c r="B20" s="246" t="str">
        <f>全车数据表!B21</f>
        <v>Lamborghini Countach 25th Anniversary</v>
      </c>
      <c r="C20" s="246" t="str">
        <f>IF(全车数据表!AQ21="","",全车数据表!AQ21)</f>
        <v>Lamborghini</v>
      </c>
      <c r="D20" s="248" t="str">
        <f>全车数据表!AT21</f>
        <v>countach</v>
      </c>
      <c r="E20" s="248" t="str">
        <f>全车数据表!AS21</f>
        <v>3.5</v>
      </c>
      <c r="F20" s="248" t="str">
        <f>全车数据表!C21</f>
        <v>康塔什</v>
      </c>
      <c r="G20" s="246" t="str">
        <f>全车数据表!D21</f>
        <v>D</v>
      </c>
      <c r="H20" s="246">
        <f>LEN(全车数据表!E21)</f>
        <v>4</v>
      </c>
      <c r="I20" s="246">
        <f>IF(全车数据表!H21="×",0,全车数据表!H21)</f>
        <v>30</v>
      </c>
      <c r="J20" s="246">
        <f>IF(全车数据表!I21="×",0,全车数据表!I21)</f>
        <v>23</v>
      </c>
      <c r="K20" s="246">
        <f>IF(全车数据表!J21="×",0,全车数据表!J21)</f>
        <v>33</v>
      </c>
      <c r="L20" s="246">
        <f>IF(全车数据表!K21="×",0,全车数据表!K21)</f>
        <v>42</v>
      </c>
      <c r="M20" s="246">
        <f>IF(全车数据表!L21="×",0,全车数据表!L21)</f>
        <v>0</v>
      </c>
      <c r="N20" s="246">
        <f>IF(全车数据表!M21="×",0,全车数据表!M21)</f>
        <v>0</v>
      </c>
      <c r="O20" s="246">
        <f>全车数据表!O21</f>
        <v>2498</v>
      </c>
      <c r="P20" s="246">
        <f>全车数据表!P21</f>
        <v>304.89999999999998</v>
      </c>
      <c r="Q20" s="246">
        <f>全车数据表!Q21</f>
        <v>71.69</v>
      </c>
      <c r="R20" s="246">
        <f>全车数据表!R21</f>
        <v>55.89</v>
      </c>
      <c r="S20" s="246">
        <f>全车数据表!S21</f>
        <v>36.299999999999997</v>
      </c>
      <c r="T20" s="246">
        <f>全车数据表!T21</f>
        <v>0</v>
      </c>
      <c r="U20" s="246">
        <f>全车数据表!AH21</f>
        <v>2518680</v>
      </c>
      <c r="V20" s="246">
        <f>全车数据表!AI21</f>
        <v>20000</v>
      </c>
      <c r="W20" s="246">
        <f>全车数据表!AO21</f>
        <v>1360000</v>
      </c>
      <c r="X20" s="246">
        <f>全车数据表!AP21</f>
        <v>3878680</v>
      </c>
      <c r="Y20" s="246">
        <f>全车数据表!AJ21</f>
        <v>7</v>
      </c>
      <c r="Z20" s="246">
        <f>全车数据表!AL21</f>
        <v>2</v>
      </c>
      <c r="AA20" s="246">
        <f>IF(全车数据表!AN21="×",0,全车数据表!AN21)</f>
        <v>1</v>
      </c>
      <c r="AB20" s="248" t="str">
        <f>全车数据表!AU21</f>
        <v>rare</v>
      </c>
      <c r="AC20" s="246">
        <f>全车数据表!AW21</f>
        <v>318</v>
      </c>
      <c r="AD20" s="246">
        <f>全车数据表!AX21</f>
        <v>0</v>
      </c>
      <c r="AE20" s="246">
        <f>全车数据表!AY21</f>
        <v>406</v>
      </c>
      <c r="AF20" s="246" t="str">
        <f>IF(全车数据表!AZ21="","",全车数据表!AZ21)</f>
        <v>通行证</v>
      </c>
      <c r="AG20" s="246" t="str">
        <f>IF(全车数据表!BP21="","",全车数据表!BP21)</f>
        <v/>
      </c>
      <c r="AH20" s="246" t="str">
        <f>IF(全车数据表!BQ21="","",全车数据表!BQ21)</f>
        <v/>
      </c>
      <c r="AI20" s="246" t="str">
        <f>IF(全车数据表!BR21="","",全车数据表!BR21)</f>
        <v/>
      </c>
      <c r="AJ20" s="246" t="str">
        <f>IF(全车数据表!BS21="","",全车数据表!BS21)</f>
        <v/>
      </c>
      <c r="AK20" s="246" t="str">
        <f>IF(全车数据表!BT21="","",全车数据表!BT21)</f>
        <v/>
      </c>
      <c r="AL20" s="246" t="str">
        <f>IF(全车数据表!BU21="","",全车数据表!BU21)</f>
        <v/>
      </c>
      <c r="AM20" s="246">
        <f>IF(全车数据表!BV21="","",全车数据表!BV21)</f>
        <v>1</v>
      </c>
      <c r="AN20" s="246" t="str">
        <f>IF(全车数据表!BW21="","",全车数据表!BW21)</f>
        <v/>
      </c>
      <c r="AO20" s="246" t="str">
        <f>IF(全车数据表!BX21="","",全车数据表!BX21)</f>
        <v/>
      </c>
      <c r="AP20" s="246" t="str">
        <f>IF(全车数据表!BY21="","",全车数据表!BY21)</f>
        <v/>
      </c>
      <c r="AQ20" s="246" t="str">
        <f>IF(全车数据表!BZ21="","",全车数据表!BZ21)</f>
        <v/>
      </c>
      <c r="AR20" s="246" t="str">
        <f>IF(全车数据表!CA21="","",全车数据表!CA21)</f>
        <v/>
      </c>
      <c r="AS20" s="246" t="str">
        <f>IF(全车数据表!CB21="","",全车数据表!CB21)</f>
        <v/>
      </c>
      <c r="AT20" s="246" t="str">
        <f>IF(全车数据表!CC21="","",全车数据表!CC21)</f>
        <v/>
      </c>
      <c r="AU20" s="246" t="str">
        <f>IF(全车数据表!CD21="","",全车数据表!CD21)</f>
        <v/>
      </c>
      <c r="AV20" s="246" t="str">
        <f>IF(全车数据表!CE21="","",全车数据表!CE21)</f>
        <v/>
      </c>
      <c r="AW20" s="246" t="str">
        <f>IF(全车数据表!CF21="","",全车数据表!CF21)</f>
        <v/>
      </c>
      <c r="AX20" s="246" t="str">
        <f>IF(全车数据表!CG21="","",全车数据表!CG21)</f>
        <v/>
      </c>
      <c r="AY20" s="246" t="str">
        <f>IF(全车数据表!CH21="","",全车数据表!CH21)</f>
        <v/>
      </c>
      <c r="AZ20" s="246" t="str">
        <f>IF(全车数据表!CI21="","",全车数据表!CI21)</f>
        <v/>
      </c>
      <c r="BA20" s="246" t="str">
        <f>IF(全车数据表!CJ21="","",全车数据表!CJ21)</f>
        <v>兰博基尼</v>
      </c>
      <c r="BB20" s="246">
        <f>IF(全车数据表!AV21="","",全车数据表!AV21)</f>
        <v>21</v>
      </c>
      <c r="BC20" s="246">
        <f>IF(全车数据表!BF21="","",全车数据表!BF21)</f>
        <v>2653</v>
      </c>
      <c r="BD20" s="246">
        <f>IF(全车数据表!BG21="","",全车数据表!BG21)</f>
        <v>306.2</v>
      </c>
      <c r="BE20" s="246">
        <f>IF(全车数据表!BH21="","",全车数据表!BH21)</f>
        <v>73</v>
      </c>
      <c r="BF20" s="246">
        <f>IF(全车数据表!BI21="","",全车数据表!BI21)</f>
        <v>57.24</v>
      </c>
      <c r="BG20" s="246">
        <f>IF(全车数据表!BJ21="","",全车数据表!BJ21)</f>
        <v>38.69</v>
      </c>
    </row>
    <row r="21" spans="1:59">
      <c r="A21" s="246">
        <f>全车数据表!A22</f>
        <v>20</v>
      </c>
      <c r="B21" s="246" t="str">
        <f>全车数据表!B22</f>
        <v>Ford Shelby GT350R</v>
      </c>
      <c r="C21" s="246" t="str">
        <f>IF(全车数据表!AQ22="","",全车数据表!AQ22)</f>
        <v>Ford</v>
      </c>
      <c r="D21" s="248" t="str">
        <f>全车数据表!AT22</f>
        <v>gt350r</v>
      </c>
      <c r="E21" s="248" t="str">
        <f>全车数据表!AS22</f>
        <v>1.0</v>
      </c>
      <c r="F21" s="248" t="str">
        <f>全车数据表!C22</f>
        <v>野马</v>
      </c>
      <c r="G21" s="246" t="str">
        <f>全车数据表!D22</f>
        <v>D</v>
      </c>
      <c r="H21" s="246">
        <f>LEN(全车数据表!E22)</f>
        <v>4</v>
      </c>
      <c r="I21" s="246">
        <f>IF(全车数据表!H22="×",0,全车数据表!H22)</f>
        <v>20</v>
      </c>
      <c r="J21" s="246">
        <f>IF(全车数据表!I22="×",0,全车数据表!I22)</f>
        <v>12</v>
      </c>
      <c r="K21" s="246">
        <f>IF(全车数据表!J22="×",0,全车数据表!J22)</f>
        <v>18</v>
      </c>
      <c r="L21" s="246">
        <f>IF(全车数据表!K22="×",0,全车数据表!K22)</f>
        <v>28</v>
      </c>
      <c r="M21" s="246">
        <f>IF(全车数据表!L22="×",0,全车数据表!L22)</f>
        <v>0</v>
      </c>
      <c r="N21" s="246">
        <f>IF(全车数据表!M22="×",0,全车数据表!M22)</f>
        <v>0</v>
      </c>
      <c r="O21" s="246">
        <f>全车数据表!O22</f>
        <v>2548</v>
      </c>
      <c r="P21" s="246">
        <f>全车数据表!P22</f>
        <v>299.89999999999998</v>
      </c>
      <c r="Q21" s="246">
        <f>全车数据表!Q22</f>
        <v>75.06</v>
      </c>
      <c r="R21" s="246">
        <f>全车数据表!R22</f>
        <v>58.97</v>
      </c>
      <c r="S21" s="246">
        <f>全车数据表!S22</f>
        <v>52.93</v>
      </c>
      <c r="T21" s="246">
        <f>全车数据表!T22</f>
        <v>5.93</v>
      </c>
      <c r="U21" s="246">
        <f>全车数据表!AH22</f>
        <v>1259960</v>
      </c>
      <c r="V21" s="246">
        <f>全车数据表!AI22</f>
        <v>10000</v>
      </c>
      <c r="W21" s="246">
        <f>全车数据表!AO22</f>
        <v>680000</v>
      </c>
      <c r="X21" s="246">
        <f>全车数据表!AP22</f>
        <v>1939960</v>
      </c>
      <c r="Y21" s="246">
        <f>全车数据表!AJ22</f>
        <v>7</v>
      </c>
      <c r="Z21" s="246">
        <f>全车数据表!AL22</f>
        <v>2</v>
      </c>
      <c r="AA21" s="246">
        <f>IF(全车数据表!AN22="×",0,全车数据表!AN22)</f>
        <v>1</v>
      </c>
      <c r="AB21" s="248" t="str">
        <f>全车数据表!AU22</f>
        <v>rare</v>
      </c>
      <c r="AC21" s="246">
        <f>全车数据表!AW22</f>
        <v>313</v>
      </c>
      <c r="AD21" s="246">
        <f>全车数据表!AX22</f>
        <v>0</v>
      </c>
      <c r="AE21" s="246">
        <f>全车数据表!AY22</f>
        <v>400</v>
      </c>
      <c r="AF21" s="246" t="str">
        <f>IF(全车数据表!AZ22="","",全车数据表!AZ22)</f>
        <v>级别杯</v>
      </c>
      <c r="AG21" s="246" t="str">
        <f>IF(全车数据表!BP22="","",全车数据表!BP22)</f>
        <v/>
      </c>
      <c r="AH21" s="246" t="str">
        <f>IF(全车数据表!BQ22="","",全车数据表!BQ22)</f>
        <v/>
      </c>
      <c r="AI21" s="246">
        <f>IF(全车数据表!BR22="","",全车数据表!BR22)</f>
        <v>1</v>
      </c>
      <c r="AJ21" s="246">
        <f>IF(全车数据表!BS22="","",全车数据表!BS22)</f>
        <v>1</v>
      </c>
      <c r="AK21" s="246" t="str">
        <f>IF(全车数据表!BT22="","",全车数据表!BT22)</f>
        <v/>
      </c>
      <c r="AL21" s="246" t="str">
        <f>IF(全车数据表!BU22="","",全车数据表!BU22)</f>
        <v/>
      </c>
      <c r="AM21" s="246" t="str">
        <f>IF(全车数据表!BV22="","",全车数据表!BV22)</f>
        <v/>
      </c>
      <c r="AN21" s="246" t="str">
        <f>IF(全车数据表!BW22="","",全车数据表!BW22)</f>
        <v/>
      </c>
      <c r="AO21" s="246" t="str">
        <f>IF(全车数据表!BX22="","",全车数据表!BX22)</f>
        <v/>
      </c>
      <c r="AP21" s="246" t="str">
        <f>IF(全车数据表!BY22="","",全车数据表!BY22)</f>
        <v/>
      </c>
      <c r="AQ21" s="246" t="str">
        <f>IF(全车数据表!BZ22="","",全车数据表!BZ22)</f>
        <v/>
      </c>
      <c r="AR21" s="246" t="str">
        <f>IF(全车数据表!CA22="","",全车数据表!CA22)</f>
        <v/>
      </c>
      <c r="AS21" s="246" t="str">
        <f>IF(全车数据表!CB22="","",全车数据表!CB22)</f>
        <v/>
      </c>
      <c r="AT21" s="246" t="str">
        <f>IF(全车数据表!CC22="","",全车数据表!CC22)</f>
        <v/>
      </c>
      <c r="AU21" s="246" t="str">
        <f>IF(全车数据表!CD22="","",全车数据表!CD22)</f>
        <v/>
      </c>
      <c r="AV21" s="246" t="str">
        <f>IF(全车数据表!CE22="","",全车数据表!CE22)</f>
        <v/>
      </c>
      <c r="AW21" s="246" t="str">
        <f>IF(全车数据表!CF22="","",全车数据表!CF22)</f>
        <v/>
      </c>
      <c r="AX21" s="246" t="str">
        <f>IF(全车数据表!CG22="","",全车数据表!CG22)</f>
        <v/>
      </c>
      <c r="AY21" s="246" t="str">
        <f>IF(全车数据表!CH22="","",全车数据表!CH22)</f>
        <v/>
      </c>
      <c r="AZ21" s="246">
        <f>IF(全车数据表!CI22="","",全车数据表!CI22)</f>
        <v>1</v>
      </c>
      <c r="BA21" s="246" t="str">
        <f>IF(全车数据表!CJ22="","",全车数据表!CJ22)</f>
        <v>福特 野马</v>
      </c>
      <c r="BB21" s="246">
        <f>IF(全车数据表!AV22="","",全车数据表!AV22)</f>
        <v>6</v>
      </c>
      <c r="BC21" s="246">
        <f>IF(全车数据表!BF22="","",全车数据表!BF22)</f>
        <v>2702</v>
      </c>
      <c r="BD21" s="246">
        <f>IF(全车数据表!BG22="","",全车数据表!BG22)</f>
        <v>302.5</v>
      </c>
      <c r="BE21" s="246">
        <f>IF(全车数据表!BH22="","",全车数据表!BH22)</f>
        <v>76.150000000000006</v>
      </c>
      <c r="BF21" s="246">
        <f>IF(全车数据表!BI22="","",全车数据表!BI22)</f>
        <v>60.199999999999996</v>
      </c>
      <c r="BG21" s="246">
        <f>IF(全车数据表!BJ22="","",全车数据表!BJ22)</f>
        <v>54.93</v>
      </c>
    </row>
    <row r="22" spans="1:59">
      <c r="A22" s="246">
        <f>全车数据表!A23</f>
        <v>21</v>
      </c>
      <c r="B22" s="246" t="str">
        <f>全车数据表!B23</f>
        <v>Hyundai IONIQ 5 N</v>
      </c>
      <c r="C22" s="246" t="str">
        <f>IF(全车数据表!AQ23="","",全车数据表!AQ23)</f>
        <v>Hyundai</v>
      </c>
      <c r="D22" s="248" t="str">
        <f>全车数据表!AT23</f>
        <v>ioniq</v>
      </c>
      <c r="E22" s="248" t="str">
        <f>全车数据表!AS23</f>
        <v>24.5</v>
      </c>
      <c r="F22" s="248" t="str">
        <f>全车数据表!C23</f>
        <v>IONIQ</v>
      </c>
      <c r="G22" s="246" t="str">
        <f>全车数据表!D23</f>
        <v>D</v>
      </c>
      <c r="H22" s="246">
        <f>LEN(全车数据表!E23)</f>
        <v>4</v>
      </c>
      <c r="I22" s="246">
        <f>IF(全车数据表!H23="×",0,全车数据表!H23)</f>
        <v>15</v>
      </c>
      <c r="J22" s="246">
        <f>IF(全车数据表!I23="×",0,全车数据表!I23)</f>
        <v>25</v>
      </c>
      <c r="K22" s="246">
        <f>IF(全车数据表!J23="×",0,全车数据表!J23)</f>
        <v>35</v>
      </c>
      <c r="L22" s="246">
        <f>IF(全车数据表!K23="×",0,全车数据表!K23)</f>
        <v>50</v>
      </c>
      <c r="M22" s="246">
        <f>IF(全车数据表!L23="×",0,全车数据表!L23)</f>
        <v>0</v>
      </c>
      <c r="N22" s="246">
        <f>IF(全车数据表!M23="×",0,全车数据表!M23)</f>
        <v>0</v>
      </c>
      <c r="O22" s="246">
        <f>全车数据表!O23</f>
        <v>2559</v>
      </c>
      <c r="P22" s="246">
        <f>全车数据表!P23</f>
        <v>275.89999999999998</v>
      </c>
      <c r="Q22" s="246">
        <f>全车数据表!Q23</f>
        <v>88.63</v>
      </c>
      <c r="R22" s="246">
        <f>全车数据表!R23</f>
        <v>80.510000000000005</v>
      </c>
      <c r="S22" s="246">
        <f>全车数据表!S23</f>
        <v>63.38</v>
      </c>
      <c r="T22" s="246">
        <f>全车数据表!T23</f>
        <v>0</v>
      </c>
      <c r="U22" s="246">
        <f>全车数据表!AH23</f>
        <v>2518680</v>
      </c>
      <c r="V22" s="246">
        <f>全车数据表!AI23</f>
        <v>20000</v>
      </c>
      <c r="W22" s="246">
        <f>全车数据表!AO23</f>
        <v>1360000</v>
      </c>
      <c r="X22" s="246">
        <f>全车数据表!AP23</f>
        <v>3878680</v>
      </c>
      <c r="Y22" s="246">
        <f>全车数据表!AJ23</f>
        <v>7</v>
      </c>
      <c r="Z22" s="246">
        <f>全车数据表!AL23</f>
        <v>2</v>
      </c>
      <c r="AA22" s="246">
        <f>IF(全车数据表!AN23="×",0,全车数据表!AN23)</f>
        <v>1</v>
      </c>
      <c r="AB22" s="248" t="str">
        <f>全车数据表!AU23</f>
        <v>rare</v>
      </c>
      <c r="AC22" s="246">
        <f>全车数据表!AW23</f>
        <v>288</v>
      </c>
      <c r="AD22" s="246">
        <f>全车数据表!AX23</f>
        <v>296</v>
      </c>
      <c r="AE22" s="246">
        <f>全车数据表!AY23</f>
        <v>378</v>
      </c>
      <c r="AF22" s="246" t="str">
        <f>IF(全车数据表!AZ23="","",全车数据表!AZ23)</f>
        <v>联会赛事</v>
      </c>
      <c r="AG22" s="246" t="str">
        <f>IF(全车数据表!BP23="","",全车数据表!BP23)</f>
        <v/>
      </c>
      <c r="AH22" s="246" t="str">
        <f>IF(全车数据表!BQ23="","",全车数据表!BQ23)</f>
        <v/>
      </c>
      <c r="AI22" s="246" t="str">
        <f>IF(全车数据表!BR23="","",全车数据表!BR23)</f>
        <v/>
      </c>
      <c r="AJ22" s="246" t="str">
        <f>IF(全车数据表!BS23="","",全车数据表!BS23)</f>
        <v/>
      </c>
      <c r="AK22" s="246" t="str">
        <f>IF(全车数据表!BT23="","",全车数据表!BT23)</f>
        <v/>
      </c>
      <c r="AL22" s="246" t="str">
        <f>IF(全车数据表!BU23="","",全车数据表!BU23)</f>
        <v/>
      </c>
      <c r="AM22" s="246" t="str">
        <f>IF(全车数据表!BV23="","",全车数据表!BV23)</f>
        <v/>
      </c>
      <c r="AN22" s="246" t="str">
        <f>IF(全车数据表!BW23="","",全车数据表!BW23)</f>
        <v/>
      </c>
      <c r="AO22" s="246" t="str">
        <f>IF(全车数据表!BX23="","",全车数据表!BX23)</f>
        <v/>
      </c>
      <c r="AP22" s="246" t="str">
        <f>IF(全车数据表!BY23="","",全车数据表!BY23)</f>
        <v/>
      </c>
      <c r="AQ22" s="246" t="str">
        <f>IF(全车数据表!BZ23="","",全车数据表!BZ23)</f>
        <v/>
      </c>
      <c r="AR22" s="246" t="str">
        <f>IF(全车数据表!CA23="","",全车数据表!CA23)</f>
        <v/>
      </c>
      <c r="AS22" s="246" t="str">
        <f>IF(全车数据表!CB23="","",全车数据表!CB23)</f>
        <v/>
      </c>
      <c r="AT22" s="246" t="str">
        <f>IF(全车数据表!CC23="","",全车数据表!CC23)</f>
        <v/>
      </c>
      <c r="AU22" s="246" t="str">
        <f>IF(全车数据表!CD23="","",全车数据表!CD23)</f>
        <v/>
      </c>
      <c r="AV22" s="246" t="str">
        <f>IF(全车数据表!CE23="","",全车数据表!CE23)</f>
        <v/>
      </c>
      <c r="AW22" s="246" t="str">
        <f>IF(全车数据表!CF23="","",全车数据表!CF23)</f>
        <v/>
      </c>
      <c r="AX22" s="246" t="str">
        <f>IF(全车数据表!CG23="","",全车数据表!CG23)</f>
        <v/>
      </c>
      <c r="AY22" s="246" t="str">
        <f>IF(全车数据表!CH23="","",全车数据表!CH23)</f>
        <v/>
      </c>
      <c r="AZ22" s="246" t="str">
        <f>IF(全车数据表!CI23="","",全车数据表!CI23)</f>
        <v/>
      </c>
      <c r="BA22" s="246" t="str">
        <f>IF(全车数据表!CJ23="","",全车数据表!CJ23)</f>
        <v>现代</v>
      </c>
      <c r="BB22" s="246" t="str">
        <f>IF(全车数据表!AV23="","",全车数据表!AV23)</f>
        <v/>
      </c>
      <c r="BC22" s="246">
        <f>IF(全车数据表!BF23="","",全车数据表!BF23)</f>
        <v>2723</v>
      </c>
      <c r="BD22" s="246">
        <f>IF(全车数据表!BG23="","",全车数据表!BG23)</f>
        <v>277.60000000000002</v>
      </c>
      <c r="BE22" s="246">
        <f>IF(全车数据表!BH23="","",全车数据表!BH23)</f>
        <v>90.1</v>
      </c>
      <c r="BF22" s="246">
        <f>IF(全车数据表!BI23="","",全车数据表!BI23)</f>
        <v>84.74</v>
      </c>
      <c r="BG22" s="246">
        <f>IF(全车数据表!BJ23="","",全车数据表!BJ23)</f>
        <v>68.260000000000005</v>
      </c>
    </row>
    <row r="23" spans="1:59">
      <c r="A23" s="246">
        <f>全车数据表!A24</f>
        <v>22</v>
      </c>
      <c r="B23" s="246" t="str">
        <f>全车数据表!B24</f>
        <v>Porsche 911 Targa 4S</v>
      </c>
      <c r="C23" s="246" t="str">
        <f>IF(全车数据表!AQ24="","",全车数据表!AQ24)</f>
        <v>Porsche</v>
      </c>
      <c r="D23" s="248" t="str">
        <f>全车数据表!AT24</f>
        <v>targa</v>
      </c>
      <c r="E23" s="248" t="str">
        <f>全车数据表!AS24</f>
        <v>1.6</v>
      </c>
      <c r="F23" s="248" t="str">
        <f>全车数据表!C24</f>
        <v>Targa</v>
      </c>
      <c r="G23" s="246" t="str">
        <f>全车数据表!D24</f>
        <v>D</v>
      </c>
      <c r="H23" s="246">
        <f>LEN(全车数据表!E24)</f>
        <v>4</v>
      </c>
      <c r="I23" s="246">
        <f>IF(全车数据表!H24="×",0,全车数据表!H24)</f>
        <v>30</v>
      </c>
      <c r="J23" s="246">
        <f>IF(全车数据表!I24="×",0,全车数据表!I24)</f>
        <v>23</v>
      </c>
      <c r="K23" s="246">
        <f>IF(全车数据表!J24="×",0,全车数据表!J24)</f>
        <v>33</v>
      </c>
      <c r="L23" s="246">
        <f>IF(全车数据表!K24="×",0,全车数据表!K24)</f>
        <v>42</v>
      </c>
      <c r="M23" s="246">
        <f>IF(全车数据表!L24="×",0,全车数据表!L24)</f>
        <v>0</v>
      </c>
      <c r="N23" s="246">
        <f>IF(全车数据表!M24="×",0,全车数据表!M24)</f>
        <v>0</v>
      </c>
      <c r="O23" s="246">
        <f>全车数据表!O24</f>
        <v>2589</v>
      </c>
      <c r="P23" s="246">
        <f>全车数据表!P24</f>
        <v>315.10000000000002</v>
      </c>
      <c r="Q23" s="246">
        <f>全车数据表!Q24</f>
        <v>75.37</v>
      </c>
      <c r="R23" s="246">
        <f>全车数据表!R24</f>
        <v>41.57</v>
      </c>
      <c r="S23" s="246">
        <f>全车数据表!S24</f>
        <v>38.35</v>
      </c>
      <c r="T23" s="246">
        <f>全车数据表!T24</f>
        <v>4.4830000000000005</v>
      </c>
      <c r="U23" s="246">
        <f>全车数据表!AH24</f>
        <v>2518680</v>
      </c>
      <c r="V23" s="246">
        <f>全车数据表!AI24</f>
        <v>20000</v>
      </c>
      <c r="W23" s="246">
        <f>全车数据表!AO24</f>
        <v>1360000</v>
      </c>
      <c r="X23" s="246">
        <f>全车数据表!AP24</f>
        <v>3878680</v>
      </c>
      <c r="Y23" s="246">
        <f>全车数据表!AJ24</f>
        <v>7</v>
      </c>
      <c r="Z23" s="246">
        <f>全车数据表!AL24</f>
        <v>2</v>
      </c>
      <c r="AA23" s="246">
        <f>IF(全车数据表!AN24="×",0,全车数据表!AN24)</f>
        <v>1</v>
      </c>
      <c r="AB23" s="248" t="str">
        <f>全车数据表!AU24</f>
        <v>rare</v>
      </c>
      <c r="AC23" s="246">
        <f>全车数据表!AW24</f>
        <v>328</v>
      </c>
      <c r="AD23" s="246">
        <f>全车数据表!AX24</f>
        <v>0</v>
      </c>
      <c r="AE23" s="246">
        <f>全车数据表!AY24</f>
        <v>418</v>
      </c>
      <c r="AF23" s="246" t="str">
        <f>IF(全车数据表!AZ24="","",全车数据表!AZ24)</f>
        <v>寻车</v>
      </c>
      <c r="AG23" s="246" t="str">
        <f>IF(全车数据表!BP24="","",全车数据表!BP24)</f>
        <v/>
      </c>
      <c r="AH23" s="246" t="str">
        <f>IF(全车数据表!BQ24="","",全车数据表!BQ24)</f>
        <v/>
      </c>
      <c r="AI23" s="246" t="str">
        <f>IF(全车数据表!BR24="","",全车数据表!BR24)</f>
        <v/>
      </c>
      <c r="AJ23" s="246">
        <f>IF(全车数据表!BS24="","",全车数据表!BS24)</f>
        <v>1</v>
      </c>
      <c r="AK23" s="246" t="str">
        <f>IF(全车数据表!BT24="","",全车数据表!BT24)</f>
        <v/>
      </c>
      <c r="AL23" s="246">
        <f>IF(全车数据表!BU24="","",全车数据表!BU24)</f>
        <v>1</v>
      </c>
      <c r="AM23" s="246" t="str">
        <f>IF(全车数据表!BV24="","",全车数据表!BV24)</f>
        <v/>
      </c>
      <c r="AN23" s="246" t="str">
        <f>IF(全车数据表!BW24="","",全车数据表!BW24)</f>
        <v/>
      </c>
      <c r="AO23" s="246">
        <f>IF(全车数据表!BX24="","",全车数据表!BX24)</f>
        <v>1</v>
      </c>
      <c r="AP23" s="246" t="str">
        <f>IF(全车数据表!BY24="","",全车数据表!BY24)</f>
        <v/>
      </c>
      <c r="AQ23" s="246" t="str">
        <f>IF(全车数据表!BZ24="","",全车数据表!BZ24)</f>
        <v/>
      </c>
      <c r="AR23" s="246" t="str">
        <f>IF(全车数据表!CA24="","",全车数据表!CA24)</f>
        <v/>
      </c>
      <c r="AS23" s="246" t="str">
        <f>IF(全车数据表!CB24="","",全车数据表!CB24)</f>
        <v/>
      </c>
      <c r="AT23" s="246" t="str">
        <f>IF(全车数据表!CC24="","",全车数据表!CC24)</f>
        <v/>
      </c>
      <c r="AU23" s="246" t="str">
        <f>IF(全车数据表!CD24="","",全车数据表!CD24)</f>
        <v/>
      </c>
      <c r="AV23" s="246" t="str">
        <f>IF(全车数据表!CE24="","",全车数据表!CE24)</f>
        <v/>
      </c>
      <c r="AW23" s="246" t="str">
        <f>IF(全车数据表!CF24="","",全车数据表!CF24)</f>
        <v/>
      </c>
      <c r="AX23" s="246" t="str">
        <f>IF(全车数据表!CG24="","",全车数据表!CG24)</f>
        <v>可开合</v>
      </c>
      <c r="AY23" s="246" t="str">
        <f>IF(全车数据表!CH24="","",全车数据表!CH24)</f>
        <v/>
      </c>
      <c r="AZ23" s="246">
        <f>IF(全车数据表!CI24="","",全车数据表!CI24)</f>
        <v>1</v>
      </c>
      <c r="BA23" s="246" t="str">
        <f>IF(全车数据表!CJ24="","",全车数据表!CJ24)</f>
        <v>保时捷</v>
      </c>
      <c r="BB23" s="246">
        <f>IF(全车数据表!AV24="","",全车数据表!AV24)</f>
        <v>3</v>
      </c>
      <c r="BC23" s="246">
        <f>IF(全车数据表!BF24="","",全车数据表!BF24)</f>
        <v>2753</v>
      </c>
      <c r="BD23" s="246">
        <f>IF(全车数据表!BG24="","",全车数据表!BG24)</f>
        <v>316.40000000000003</v>
      </c>
      <c r="BE23" s="246">
        <f>IF(全车数据表!BH24="","",全车数据表!BH24)</f>
        <v>76.600000000000009</v>
      </c>
      <c r="BF23" s="246">
        <f>IF(全车数据表!BI24="","",全车数据表!BI24)</f>
        <v>42.9</v>
      </c>
      <c r="BG23" s="246">
        <f>IF(全车数据表!BJ24="","",全车数据表!BJ24)</f>
        <v>40.53</v>
      </c>
    </row>
    <row r="24" spans="1:59">
      <c r="A24" s="246">
        <f>全车数据表!A25</f>
        <v>23</v>
      </c>
      <c r="B24" s="246" t="str">
        <f>全车数据表!B25</f>
        <v>Lotus Emira</v>
      </c>
      <c r="C24" s="246" t="str">
        <f>IF(全车数据表!AQ25="","",全车数据表!AQ25)</f>
        <v>Lotus</v>
      </c>
      <c r="D24" s="248" t="str">
        <f>全车数据表!AT25</f>
        <v>emira</v>
      </c>
      <c r="E24" s="248" t="str">
        <f>全车数据表!AS25</f>
        <v>3.3</v>
      </c>
      <c r="F24" s="248" t="str">
        <f>全车数据表!C25</f>
        <v>Emira</v>
      </c>
      <c r="G24" s="246" t="str">
        <f>全车数据表!D25</f>
        <v>D</v>
      </c>
      <c r="H24" s="246">
        <f>LEN(全车数据表!E25)</f>
        <v>4</v>
      </c>
      <c r="I24" s="246">
        <f>IF(全车数据表!H25="×",0,全车数据表!H25)</f>
        <v>30</v>
      </c>
      <c r="J24" s="246">
        <f>IF(全车数据表!I25="×",0,全车数据表!I25)</f>
        <v>23</v>
      </c>
      <c r="K24" s="246">
        <f>IF(全车数据表!J25="×",0,全车数据表!J25)</f>
        <v>33</v>
      </c>
      <c r="L24" s="246">
        <f>IF(全车数据表!K25="×",0,全车数据表!K25)</f>
        <v>42</v>
      </c>
      <c r="M24" s="246">
        <f>IF(全车数据表!L25="×",0,全车数据表!L25)</f>
        <v>0</v>
      </c>
      <c r="N24" s="246">
        <f>IF(全车数据表!M25="×",0,全车数据表!M25)</f>
        <v>0</v>
      </c>
      <c r="O24" s="246">
        <f>全车数据表!O25</f>
        <v>2611</v>
      </c>
      <c r="P24" s="246">
        <f>全车数据表!P25</f>
        <v>307.2</v>
      </c>
      <c r="Q24" s="246">
        <f>全车数据表!Q25</f>
        <v>70.87</v>
      </c>
      <c r="R24" s="246">
        <f>全车数据表!R25</f>
        <v>57.45</v>
      </c>
      <c r="S24" s="246">
        <f>全车数据表!S25</f>
        <v>53.42</v>
      </c>
      <c r="T24" s="246">
        <f>全车数据表!T25</f>
        <v>5.8</v>
      </c>
      <c r="U24" s="246">
        <f>全车数据表!AH25</f>
        <v>2518680</v>
      </c>
      <c r="V24" s="246">
        <f>全车数据表!AI25</f>
        <v>20000</v>
      </c>
      <c r="W24" s="246">
        <f>全车数据表!AO25</f>
        <v>1360000</v>
      </c>
      <c r="X24" s="246">
        <f>全车数据表!AP25</f>
        <v>3878680</v>
      </c>
      <c r="Y24" s="246">
        <f>全车数据表!AJ25</f>
        <v>7</v>
      </c>
      <c r="Z24" s="246">
        <f>全车数据表!AL25</f>
        <v>2</v>
      </c>
      <c r="AA24" s="246">
        <f>IF(全车数据表!AN25="×",0,全车数据表!AN25)</f>
        <v>1</v>
      </c>
      <c r="AB24" s="248" t="str">
        <f>全车数据表!AU25</f>
        <v>rare</v>
      </c>
      <c r="AC24" s="246">
        <f>全车数据表!AW25</f>
        <v>320</v>
      </c>
      <c r="AD24" s="246">
        <f>全车数据表!AX25</f>
        <v>0</v>
      </c>
      <c r="AE24" s="246">
        <f>全车数据表!AY25</f>
        <v>408</v>
      </c>
      <c r="AF24" s="246" t="str">
        <f>IF(全车数据表!AZ25="","",全车数据表!AZ25)</f>
        <v>周末爆冲</v>
      </c>
      <c r="AG24" s="246" t="str">
        <f>IF(全车数据表!BP25="","",全车数据表!BP25)</f>
        <v/>
      </c>
      <c r="AH24" s="246" t="str">
        <f>IF(全车数据表!BQ25="","",全车数据表!BQ25)</f>
        <v/>
      </c>
      <c r="AI24" s="246" t="str">
        <f>IF(全车数据表!BR25="","",全车数据表!BR25)</f>
        <v/>
      </c>
      <c r="AJ24" s="246" t="str">
        <f>IF(全车数据表!BS25="","",全车数据表!BS25)</f>
        <v/>
      </c>
      <c r="AK24" s="246" t="str">
        <f>IF(全车数据表!BT25="","",全车数据表!BT25)</f>
        <v/>
      </c>
      <c r="AL24" s="246">
        <f>IF(全车数据表!BU25="","",全车数据表!BU25)</f>
        <v>1</v>
      </c>
      <c r="AM24" s="246" t="str">
        <f>IF(全车数据表!BV25="","",全车数据表!BV25)</f>
        <v/>
      </c>
      <c r="AN24" s="246" t="str">
        <f>IF(全车数据表!BW25="","",全车数据表!BW25)</f>
        <v/>
      </c>
      <c r="AO24" s="246" t="str">
        <f>IF(全车数据表!BX25="","",全车数据表!BX25)</f>
        <v/>
      </c>
      <c r="AP24" s="246" t="str">
        <f>IF(全车数据表!BY25="","",全车数据表!BY25)</f>
        <v/>
      </c>
      <c r="AQ24" s="246" t="str">
        <f>IF(全车数据表!BZ25="","",全车数据表!BZ25)</f>
        <v/>
      </c>
      <c r="AR24" s="246" t="str">
        <f>IF(全车数据表!CA25="","",全车数据表!CA25)</f>
        <v/>
      </c>
      <c r="AS24" s="246" t="str">
        <f>IF(全车数据表!CB25="","",全车数据表!CB25)</f>
        <v/>
      </c>
      <c r="AT24" s="246" t="str">
        <f>IF(全车数据表!CC25="","",全车数据表!CC25)</f>
        <v/>
      </c>
      <c r="AU24" s="246" t="str">
        <f>IF(全车数据表!CD25="","",全车数据表!CD25)</f>
        <v/>
      </c>
      <c r="AV24" s="246" t="str">
        <f>IF(全车数据表!CE25="","",全车数据表!CE25)</f>
        <v/>
      </c>
      <c r="AW24" s="246" t="str">
        <f>IF(全车数据表!CF25="","",全车数据表!CF25)</f>
        <v/>
      </c>
      <c r="AX24" s="246" t="str">
        <f>IF(全车数据表!CG25="","",全车数据表!CG25)</f>
        <v/>
      </c>
      <c r="AY24" s="246" t="str">
        <f>IF(全车数据表!CH25="","",全车数据表!CH25)</f>
        <v/>
      </c>
      <c r="AZ24" s="246" t="str">
        <f>IF(全车数据表!CI25="","",全车数据表!CI25)</f>
        <v/>
      </c>
      <c r="BA24" s="246" t="str">
        <f>IF(全车数据表!CJ25="","",全车数据表!CJ25)</f>
        <v>路特斯</v>
      </c>
      <c r="BB24" s="246">
        <f>IF(全车数据表!AV25="","",全车数据表!AV25)</f>
        <v>22</v>
      </c>
      <c r="BC24" s="246">
        <f>IF(全车数据表!BF25="","",全车数据表!BF25)</f>
        <v>2773</v>
      </c>
      <c r="BD24" s="246">
        <f>IF(全车数据表!BG25="","",全车数据表!BG25)</f>
        <v>309</v>
      </c>
      <c r="BE24" s="246">
        <f>IF(全车数据表!BH25="","",全车数据表!BH25)</f>
        <v>72.100000000000009</v>
      </c>
      <c r="BF24" s="246">
        <f>IF(全车数据表!BI25="","",全车数据表!BI25)</f>
        <v>59</v>
      </c>
      <c r="BG24" s="246">
        <f>IF(全车数据表!BJ25="","",全车数据表!BJ25)</f>
        <v>55.730000000000004</v>
      </c>
    </row>
    <row r="25" spans="1:59">
      <c r="A25" s="246">
        <f>全车数据表!A26</f>
        <v>24</v>
      </c>
      <c r="B25" s="246" t="str">
        <f>全车数据表!B26</f>
        <v>Praga R1</v>
      </c>
      <c r="C25" s="246" t="str">
        <f>IF(全车数据表!AQ26="","",全车数据表!AQ26)</f>
        <v>Praga</v>
      </c>
      <c r="D25" s="248" t="str">
        <f>全车数据表!AT26</f>
        <v>praga</v>
      </c>
      <c r="E25" s="248" t="str">
        <f>全车数据表!AS26</f>
        <v>3.8</v>
      </c>
      <c r="F25" s="248" t="str">
        <f>全车数据表!C26</f>
        <v>Praga</v>
      </c>
      <c r="G25" s="246" t="str">
        <f>全车数据表!D26</f>
        <v>D</v>
      </c>
      <c r="H25" s="246">
        <f>LEN(全车数据表!E26)</f>
        <v>4</v>
      </c>
      <c r="I25" s="246">
        <f>IF(全车数据表!H26="×",0,全车数据表!H26)</f>
        <v>30</v>
      </c>
      <c r="J25" s="246">
        <f>IF(全车数据表!I26="×",0,全车数据表!I26)</f>
        <v>23</v>
      </c>
      <c r="K25" s="246">
        <f>IF(全车数据表!J26="×",0,全车数据表!J26)</f>
        <v>33</v>
      </c>
      <c r="L25" s="246">
        <f>IF(全车数据表!K26="×",0,全车数据表!K26)</f>
        <v>42</v>
      </c>
      <c r="M25" s="246">
        <f>IF(全车数据表!L26="×",0,全车数据表!L26)</f>
        <v>0</v>
      </c>
      <c r="N25" s="246">
        <f>IF(全车数据表!M26="×",0,全车数据表!M26)</f>
        <v>0</v>
      </c>
      <c r="O25" s="246">
        <f>全车数据表!O26</f>
        <v>2624</v>
      </c>
      <c r="P25" s="246">
        <f>全车数据表!P26</f>
        <v>283.3</v>
      </c>
      <c r="Q25" s="246">
        <f>全车数据表!Q26</f>
        <v>87.8</v>
      </c>
      <c r="R25" s="246">
        <f>全车数据表!R26</f>
        <v>62.25</v>
      </c>
      <c r="S25" s="246">
        <f>全车数据表!S26</f>
        <v>60.92</v>
      </c>
      <c r="T25" s="246">
        <f>全车数据表!T26</f>
        <v>0</v>
      </c>
      <c r="U25" s="246">
        <f>全车数据表!AH26</f>
        <v>2518680</v>
      </c>
      <c r="V25" s="246">
        <f>全车数据表!AI26</f>
        <v>20000</v>
      </c>
      <c r="W25" s="246">
        <f>全车数据表!AO26</f>
        <v>800000</v>
      </c>
      <c r="X25" s="246">
        <f>全车数据表!AP26</f>
        <v>3318680</v>
      </c>
      <c r="Y25" s="246">
        <f>全车数据表!AJ26</f>
        <v>0</v>
      </c>
      <c r="Z25" s="246">
        <f>全车数据表!AL26</f>
        <v>2</v>
      </c>
      <c r="AA25" s="246">
        <f>IF(全车数据表!AN26="×",0,全车数据表!AN26)</f>
        <v>1</v>
      </c>
      <c r="AB25" s="248" t="str">
        <f>全车数据表!AU26</f>
        <v>rare</v>
      </c>
      <c r="AC25" s="246">
        <f>全车数据表!AW26</f>
        <v>295</v>
      </c>
      <c r="AD25" s="246">
        <f>全车数据表!AX26</f>
        <v>0</v>
      </c>
      <c r="AE25" s="246">
        <f>全车数据表!AY26</f>
        <v>379</v>
      </c>
      <c r="AF25" s="246" t="str">
        <f>IF(全车数据表!AZ26="","",全车数据表!AZ26)</f>
        <v>联会赛事</v>
      </c>
      <c r="AG25" s="246" t="str">
        <f>IF(全车数据表!BP26="","",全车数据表!BP26)</f>
        <v/>
      </c>
      <c r="AH25" s="246" t="str">
        <f>IF(全车数据表!BQ26="","",全车数据表!BQ26)</f>
        <v/>
      </c>
      <c r="AI25" s="246" t="str">
        <f>IF(全车数据表!BR26="","",全车数据表!BR26)</f>
        <v/>
      </c>
      <c r="AJ25" s="246" t="str">
        <f>IF(全车数据表!BS26="","",全车数据表!BS26)</f>
        <v/>
      </c>
      <c r="AK25" s="246" t="str">
        <f>IF(全车数据表!BT26="","",全车数据表!BT26)</f>
        <v/>
      </c>
      <c r="AL25" s="246" t="str">
        <f>IF(全车数据表!BU26="","",全车数据表!BU26)</f>
        <v/>
      </c>
      <c r="AM25" s="246" t="str">
        <f>IF(全车数据表!BV26="","",全车数据表!BV26)</f>
        <v/>
      </c>
      <c r="AN25" s="246" t="str">
        <f>IF(全车数据表!BW26="","",全车数据表!BW26)</f>
        <v/>
      </c>
      <c r="AO25" s="246" t="str">
        <f>IF(全车数据表!BX26="","",全车数据表!BX26)</f>
        <v/>
      </c>
      <c r="AP25" s="246" t="str">
        <f>IF(全车数据表!BY26="","",全车数据表!BY26)</f>
        <v/>
      </c>
      <c r="AQ25" s="246" t="str">
        <f>IF(全车数据表!BZ26="","",全车数据表!BZ26)</f>
        <v/>
      </c>
      <c r="AR25" s="246" t="str">
        <f>IF(全车数据表!CA26="","",全车数据表!CA26)</f>
        <v/>
      </c>
      <c r="AS25" s="246">
        <f>IF(全车数据表!CB26="","",全车数据表!CB26)</f>
        <v>1</v>
      </c>
      <c r="AT25" s="246" t="str">
        <f>IF(全车数据表!CC26="","",全车数据表!CC26)</f>
        <v/>
      </c>
      <c r="AU25" s="246" t="str">
        <f>IF(全车数据表!CD26="","",全车数据表!CD26)</f>
        <v/>
      </c>
      <c r="AV25" s="246" t="str">
        <f>IF(全车数据表!CE26="","",全车数据表!CE26)</f>
        <v/>
      </c>
      <c r="AW25" s="246" t="str">
        <f>IF(全车数据表!CF26="","",全车数据表!CF26)</f>
        <v/>
      </c>
      <c r="AX25" s="246" t="str">
        <f>IF(全车数据表!CG26="","",全车数据表!CG26)</f>
        <v/>
      </c>
      <c r="AY25" s="246" t="str">
        <f>IF(全车数据表!CH26="","",全车数据表!CH26)</f>
        <v/>
      </c>
      <c r="AZ25" s="246" t="str">
        <f>IF(全车数据表!CI26="","",全车数据表!CI26)</f>
        <v/>
      </c>
      <c r="BA25" s="246" t="str">
        <f>IF(全车数据表!CJ26="","",全车数据表!CJ26)</f>
        <v/>
      </c>
      <c r="BB25" s="246" t="str">
        <f>IF(全车数据表!AV26="","",全车数据表!AV26)</f>
        <v/>
      </c>
      <c r="BC25" s="246">
        <f>IF(全车数据表!BF26="","",全车数据表!BF26)</f>
        <v>2783</v>
      </c>
      <c r="BD25" s="246">
        <f>IF(全车数据表!BG26="","",全车数据表!BG26)</f>
        <v>285</v>
      </c>
      <c r="BE25" s="246">
        <f>IF(全车数据表!BH26="","",全车数据表!BH26)</f>
        <v>89.2</v>
      </c>
      <c r="BF25" s="246">
        <f>IF(全车数据表!BI26="","",全车数据表!BI26)</f>
        <v>64.41</v>
      </c>
      <c r="BG25" s="246">
        <f>IF(全车数据表!BJ26="","",全车数据表!BJ26)</f>
        <v>63.31</v>
      </c>
    </row>
    <row r="26" spans="1:59">
      <c r="A26" s="246">
        <f>全车数据表!A27</f>
        <v>25</v>
      </c>
      <c r="B26" s="246" t="str">
        <f>全车数据表!B27</f>
        <v>Ginetta G60</v>
      </c>
      <c r="C26" s="246" t="str">
        <f>IF(全车数据表!AQ27="","",全车数据表!AQ27)</f>
        <v>Ginetta</v>
      </c>
      <c r="D26" s="248" t="str">
        <f>全车数据表!AT27</f>
        <v>g60</v>
      </c>
      <c r="E26" s="248" t="str">
        <f>全车数据表!AS27</f>
        <v>1.6</v>
      </c>
      <c r="F26" s="248" t="str">
        <f>全车数据表!C27</f>
        <v>G60</v>
      </c>
      <c r="G26" s="246" t="str">
        <f>全车数据表!D27</f>
        <v>D</v>
      </c>
      <c r="H26" s="246">
        <f>LEN(全车数据表!E27)</f>
        <v>4</v>
      </c>
      <c r="I26" s="246">
        <f>IF(全车数据表!H27="×",0,全车数据表!H27)</f>
        <v>30</v>
      </c>
      <c r="J26" s="246">
        <f>IF(全车数据表!I27="×",0,全车数据表!I27)</f>
        <v>23</v>
      </c>
      <c r="K26" s="246">
        <f>IF(全车数据表!J27="×",0,全车数据表!J27)</f>
        <v>33</v>
      </c>
      <c r="L26" s="246">
        <f>IF(全车数据表!K27="×",0,全车数据表!K27)</f>
        <v>42</v>
      </c>
      <c r="M26" s="246">
        <f>IF(全车数据表!L27="×",0,全车数据表!L27)</f>
        <v>0</v>
      </c>
      <c r="N26" s="246">
        <f>IF(全车数据表!M27="×",0,全车数据表!M27)</f>
        <v>0</v>
      </c>
      <c r="O26" s="246">
        <f>全车数据表!O27</f>
        <v>2646</v>
      </c>
      <c r="P26" s="246">
        <f>全车数据表!P27</f>
        <v>290.7</v>
      </c>
      <c r="Q26" s="246">
        <f>全车数据表!Q27</f>
        <v>71.510000000000005</v>
      </c>
      <c r="R26" s="246">
        <f>全车数据表!R27</f>
        <v>74.81</v>
      </c>
      <c r="S26" s="246">
        <f>全车数据表!S27</f>
        <v>62.66</v>
      </c>
      <c r="T26" s="246">
        <f>全车数据表!T27</f>
        <v>7.8499999999999988</v>
      </c>
      <c r="U26" s="246">
        <f>全车数据表!AH27</f>
        <v>2518680</v>
      </c>
      <c r="V26" s="246">
        <f>全车数据表!AI27</f>
        <v>20000</v>
      </c>
      <c r="W26" s="246">
        <f>全车数据表!AO27</f>
        <v>1360000</v>
      </c>
      <c r="X26" s="246">
        <f>全车数据表!AP27</f>
        <v>3878680</v>
      </c>
      <c r="Y26" s="246">
        <f>全车数据表!AJ27</f>
        <v>7</v>
      </c>
      <c r="Z26" s="246">
        <f>全车数据表!AL27</f>
        <v>2</v>
      </c>
      <c r="AA26" s="246">
        <f>IF(全车数据表!AN27="×",0,全车数据表!AN27)</f>
        <v>1</v>
      </c>
      <c r="AB26" s="248" t="str">
        <f>全车数据表!AU27</f>
        <v>rare</v>
      </c>
      <c r="AC26" s="246">
        <f>全车数据表!AW27</f>
        <v>303</v>
      </c>
      <c r="AD26" s="246">
        <f>全车数据表!AX27</f>
        <v>0</v>
      </c>
      <c r="AE26" s="246">
        <f>全车数据表!AY27</f>
        <v>388</v>
      </c>
      <c r="AF26" s="246" t="str">
        <f>IF(全车数据表!AZ27="","",全车数据表!AZ27)</f>
        <v>寻车</v>
      </c>
      <c r="AG26" s="246" t="str">
        <f>IF(全车数据表!BP27="","",全车数据表!BP27)</f>
        <v/>
      </c>
      <c r="AH26" s="246" t="str">
        <f>IF(全车数据表!BQ27="","",全车数据表!BQ27)</f>
        <v/>
      </c>
      <c r="AI26" s="246" t="str">
        <f>IF(全车数据表!BR27="","",全车数据表!BR27)</f>
        <v/>
      </c>
      <c r="AJ26" s="246">
        <f>IF(全车数据表!BS27="","",全车数据表!BS27)</f>
        <v>1</v>
      </c>
      <c r="AK26" s="246" t="str">
        <f>IF(全车数据表!BT27="","",全车数据表!BT27)</f>
        <v/>
      </c>
      <c r="AL26" s="246">
        <f>IF(全车数据表!BU27="","",全车数据表!BU27)</f>
        <v>1</v>
      </c>
      <c r="AM26" s="246" t="str">
        <f>IF(全车数据表!BV27="","",全车数据表!BV27)</f>
        <v/>
      </c>
      <c r="AN26" s="246" t="str">
        <f>IF(全车数据表!BW27="","",全车数据表!BW27)</f>
        <v/>
      </c>
      <c r="AO26" s="246" t="str">
        <f>IF(全车数据表!BX27="","",全车数据表!BX27)</f>
        <v/>
      </c>
      <c r="AP26" s="246" t="str">
        <f>IF(全车数据表!BY27="","",全车数据表!BY27)</f>
        <v/>
      </c>
      <c r="AQ26" s="246" t="str">
        <f>IF(全车数据表!BZ27="","",全车数据表!BZ27)</f>
        <v/>
      </c>
      <c r="AR26" s="246" t="str">
        <f>IF(全车数据表!CA27="","",全车数据表!CA27)</f>
        <v/>
      </c>
      <c r="AS26" s="246" t="str">
        <f>IF(全车数据表!CB27="","",全车数据表!CB27)</f>
        <v/>
      </c>
      <c r="AT26" s="246" t="str">
        <f>IF(全车数据表!CC27="","",全车数据表!CC27)</f>
        <v/>
      </c>
      <c r="AU26" s="246" t="str">
        <f>IF(全车数据表!CD27="","",全车数据表!CD27)</f>
        <v/>
      </c>
      <c r="AV26" s="246" t="str">
        <f>IF(全车数据表!CE27="","",全车数据表!CE27)</f>
        <v/>
      </c>
      <c r="AW26" s="246" t="str">
        <f>IF(全车数据表!CF27="","",全车数据表!CF27)</f>
        <v/>
      </c>
      <c r="AX26" s="246" t="str">
        <f>IF(全车数据表!CG27="","",全车数据表!CG27)</f>
        <v/>
      </c>
      <c r="AY26" s="246" t="str">
        <f>IF(全车数据表!CH27="","",全车数据表!CH27)</f>
        <v/>
      </c>
      <c r="AZ26" s="246">
        <f>IF(全车数据表!CI27="","",全车数据表!CI27)</f>
        <v>1</v>
      </c>
      <c r="BA26" s="246" t="str">
        <f>IF(全车数据表!CJ27="","",全车数据表!CJ27)</f>
        <v/>
      </c>
      <c r="BB26" s="246">
        <f>IF(全车数据表!AV27="","",全车数据表!AV27)</f>
        <v>4</v>
      </c>
      <c r="BC26" s="246">
        <f>IF(全车数据表!BF27="","",全车数据表!BF27)</f>
        <v>2804</v>
      </c>
      <c r="BD26" s="246">
        <f>IF(全车数据表!BG27="","",全车数据表!BG27)</f>
        <v>292.39999999999998</v>
      </c>
      <c r="BE26" s="246">
        <f>IF(全车数据表!BH27="","",全车数据表!BH27)</f>
        <v>73</v>
      </c>
      <c r="BF26" s="246">
        <f>IF(全车数据表!BI27="","",全车数据表!BI27)</f>
        <v>77</v>
      </c>
      <c r="BG26" s="246">
        <f>IF(全车数据表!BJ27="","",全车数据表!BJ27)</f>
        <v>64.42</v>
      </c>
    </row>
    <row r="27" spans="1:59">
      <c r="A27" s="246">
        <f>全车数据表!A28</f>
        <v>26</v>
      </c>
      <c r="B27" s="246" t="str">
        <f>全车数据表!B28</f>
        <v>Renault TreZor</v>
      </c>
      <c r="C27" s="246" t="str">
        <f>IF(全车数据表!AQ28="","",全车数据表!AQ28)</f>
        <v>Renault</v>
      </c>
      <c r="D27" s="248" t="str">
        <f>全车数据表!AT28</f>
        <v>trezor</v>
      </c>
      <c r="E27" s="248" t="str">
        <f>全车数据表!AS28</f>
        <v>3.1</v>
      </c>
      <c r="F27" s="248" t="str">
        <f>全车数据表!C28</f>
        <v>TreZor</v>
      </c>
      <c r="G27" s="246" t="str">
        <f>全车数据表!D28</f>
        <v>D</v>
      </c>
      <c r="H27" s="246">
        <f>LEN(全车数据表!E28)</f>
        <v>4</v>
      </c>
      <c r="I27" s="246">
        <f>IF(全车数据表!H28="×",0,全车数据表!H28)</f>
        <v>30</v>
      </c>
      <c r="J27" s="246">
        <f>IF(全车数据表!I28="×",0,全车数据表!I28)</f>
        <v>23</v>
      </c>
      <c r="K27" s="246">
        <f>IF(全车数据表!J28="×",0,全车数据表!J28)</f>
        <v>33</v>
      </c>
      <c r="L27" s="246">
        <f>IF(全车数据表!K28="×",0,全车数据表!K28)</f>
        <v>42</v>
      </c>
      <c r="M27" s="246">
        <f>IF(全车数据表!L28="×",0,全车数据表!L28)</f>
        <v>0</v>
      </c>
      <c r="N27" s="246">
        <f>IF(全车数据表!M28="×",0,全车数据表!M28)</f>
        <v>0</v>
      </c>
      <c r="O27" s="246">
        <f>全车数据表!O28</f>
        <v>2667</v>
      </c>
      <c r="P27" s="246">
        <f>全车数据表!P28</f>
        <v>294.5</v>
      </c>
      <c r="Q27" s="246">
        <f>全车数据表!Q28</f>
        <v>78.62</v>
      </c>
      <c r="R27" s="246">
        <f>全车数据表!R28</f>
        <v>61.93</v>
      </c>
      <c r="S27" s="246">
        <f>全车数据表!S28</f>
        <v>61.07</v>
      </c>
      <c r="T27" s="246">
        <f>全车数据表!T28</f>
        <v>7.17</v>
      </c>
      <c r="U27" s="246">
        <f>全车数据表!AH28</f>
        <v>2518680</v>
      </c>
      <c r="V27" s="246">
        <f>全车数据表!AI28</f>
        <v>20000</v>
      </c>
      <c r="W27" s="246">
        <f>全车数据表!AO28</f>
        <v>1360000</v>
      </c>
      <c r="X27" s="246">
        <f>全车数据表!AP28</f>
        <v>3878680</v>
      </c>
      <c r="Y27" s="246">
        <f>全车数据表!AJ28</f>
        <v>7</v>
      </c>
      <c r="Z27" s="246">
        <f>全车数据表!AL28</f>
        <v>2</v>
      </c>
      <c r="AA27" s="246">
        <f>IF(全车数据表!AN28="×",0,全车数据表!AN28)</f>
        <v>1</v>
      </c>
      <c r="AB27" s="248" t="str">
        <f>全车数据表!AU28</f>
        <v>rare</v>
      </c>
      <c r="AC27" s="246">
        <f>全车数据表!AW28</f>
        <v>307</v>
      </c>
      <c r="AD27" s="246">
        <f>全车数据表!AX28</f>
        <v>0</v>
      </c>
      <c r="AE27" s="246">
        <f>全车数据表!AY28</f>
        <v>393</v>
      </c>
      <c r="AF27" s="246" t="str">
        <f>IF(全车数据表!AZ28="","",全车数据表!AZ28)</f>
        <v>通行证</v>
      </c>
      <c r="AG27" s="246" t="str">
        <f>IF(全车数据表!BP28="","",全车数据表!BP28)</f>
        <v/>
      </c>
      <c r="AH27" s="246" t="str">
        <f>IF(全车数据表!BQ28="","",全车数据表!BQ28)</f>
        <v/>
      </c>
      <c r="AI27" s="246" t="str">
        <f>IF(全车数据表!BR28="","",全车数据表!BR28)</f>
        <v/>
      </c>
      <c r="AJ27" s="246" t="str">
        <f>IF(全车数据表!BS28="","",全车数据表!BS28)</f>
        <v/>
      </c>
      <c r="AK27" s="246" t="str">
        <f>IF(全车数据表!BT28="","",全车数据表!BT28)</f>
        <v/>
      </c>
      <c r="AL27" s="246" t="str">
        <f>IF(全车数据表!BU28="","",全车数据表!BU28)</f>
        <v/>
      </c>
      <c r="AM27" s="246">
        <f>IF(全车数据表!BV28="","",全车数据表!BV28)</f>
        <v>1</v>
      </c>
      <c r="AN27" s="246" t="str">
        <f>IF(全车数据表!BW28="","",全车数据表!BW28)</f>
        <v/>
      </c>
      <c r="AO27" s="246" t="str">
        <f>IF(全车数据表!BX28="","",全车数据表!BX28)</f>
        <v/>
      </c>
      <c r="AP27" s="246" t="str">
        <f>IF(全车数据表!BY28="","",全车数据表!BY28)</f>
        <v/>
      </c>
      <c r="AQ27" s="246" t="str">
        <f>IF(全车数据表!BZ28="","",全车数据表!BZ28)</f>
        <v/>
      </c>
      <c r="AR27" s="246" t="str">
        <f>IF(全车数据表!CA28="","",全车数据表!CA28)</f>
        <v/>
      </c>
      <c r="AS27" s="246" t="str">
        <f>IF(全车数据表!CB28="","",全车数据表!CB28)</f>
        <v/>
      </c>
      <c r="AT27" s="246" t="str">
        <f>IF(全车数据表!CC28="","",全车数据表!CC28)</f>
        <v/>
      </c>
      <c r="AU27" s="246" t="str">
        <f>IF(全车数据表!CD28="","",全车数据表!CD28)</f>
        <v/>
      </c>
      <c r="AV27" s="246" t="str">
        <f>IF(全车数据表!CE28="","",全车数据表!CE28)</f>
        <v/>
      </c>
      <c r="AW27" s="246" t="str">
        <f>IF(全车数据表!CF28="","",全车数据表!CF28)</f>
        <v/>
      </c>
      <c r="AX27" s="246" t="str">
        <f>IF(全车数据表!CG28="","",全车数据表!CG28)</f>
        <v/>
      </c>
      <c r="AY27" s="246" t="str">
        <f>IF(全车数据表!CH28="","",全车数据表!CH28)</f>
        <v/>
      </c>
      <c r="AZ27" s="246" t="str">
        <f>IF(全车数据表!CI28="","",全车数据表!CI28)</f>
        <v/>
      </c>
      <c r="BA27" s="246" t="str">
        <f>IF(全车数据表!CJ28="","",全车数据表!CJ28)</f>
        <v>雷诺</v>
      </c>
      <c r="BB27" s="246">
        <f>IF(全车数据表!AV28="","",全车数据表!AV28)</f>
        <v>41</v>
      </c>
      <c r="BC27" s="246" t="str">
        <f>IF(全车数据表!BF28="","",全车数据表!BF28)</f>
        <v/>
      </c>
      <c r="BD27" s="246" t="str">
        <f>IF(全车数据表!BG28="","",全车数据表!BG28)</f>
        <v/>
      </c>
      <c r="BE27" s="246" t="str">
        <f>IF(全车数据表!BH28="","",全车数据表!BH28)</f>
        <v/>
      </c>
      <c r="BF27" s="246" t="str">
        <f>IF(全车数据表!BI28="","",全车数据表!BI28)</f>
        <v/>
      </c>
      <c r="BG27" s="246" t="str">
        <f>IF(全车数据表!BJ28="","",全车数据表!BJ28)</f>
        <v/>
      </c>
    </row>
    <row r="28" spans="1:59">
      <c r="A28" s="246">
        <f>全车数据表!A29</f>
        <v>27</v>
      </c>
      <c r="B28" s="246" t="str">
        <f>全车数据表!B29</f>
        <v>Nissan 370Z Neon Edition</v>
      </c>
      <c r="C28" s="246" t="str">
        <f>IF(全车数据表!AQ29="","",全车数据表!AQ29)</f>
        <v>Nissan</v>
      </c>
      <c r="D28" s="248" t="str">
        <f>全车数据表!AT29</f>
        <v>370zneon</v>
      </c>
      <c r="E28" s="248" t="str">
        <f>全车数据表!AS29</f>
        <v>4.2</v>
      </c>
      <c r="F28" s="248" t="str">
        <f>全车数据表!C29</f>
        <v>370霓虹</v>
      </c>
      <c r="G28" s="246" t="str">
        <f>全车数据表!D29</f>
        <v>D</v>
      </c>
      <c r="H28" s="246">
        <f>LEN(全车数据表!E29)</f>
        <v>4</v>
      </c>
      <c r="I28" s="246">
        <f>IF(全车数据表!H29="×",0,全车数据表!H29)</f>
        <v>30</v>
      </c>
      <c r="J28" s="246">
        <f>IF(全车数据表!I29="×",0,全车数据表!I29)</f>
        <v>23</v>
      </c>
      <c r="K28" s="246">
        <f>IF(全车数据表!J29="×",0,全车数据表!J29)</f>
        <v>33</v>
      </c>
      <c r="L28" s="246">
        <f>IF(全车数据表!K29="×",0,全车数据表!K29)</f>
        <v>42</v>
      </c>
      <c r="M28" s="246">
        <f>IF(全车数据表!L29="×",0,全车数据表!L29)</f>
        <v>0</v>
      </c>
      <c r="N28" s="246">
        <f>IF(全车数据表!M29="×",0,全车数据表!M29)</f>
        <v>0</v>
      </c>
      <c r="O28" s="246">
        <f>全车数据表!O29</f>
        <v>2675</v>
      </c>
      <c r="P28" s="246">
        <f>全车数据表!P29</f>
        <v>271.10000000000002</v>
      </c>
      <c r="Q28" s="246">
        <f>全车数据表!Q29</f>
        <v>83.26</v>
      </c>
      <c r="R28" s="246">
        <f>全车数据表!R29</f>
        <v>82.91</v>
      </c>
      <c r="S28" s="246">
        <f>全车数据表!S29</f>
        <v>65.22</v>
      </c>
      <c r="T28" s="246">
        <f>全车数据表!T29</f>
        <v>0</v>
      </c>
      <c r="U28" s="246">
        <f>全车数据表!AH29</f>
        <v>2518680</v>
      </c>
      <c r="V28" s="246">
        <f>全车数据表!AI29</f>
        <v>20000</v>
      </c>
      <c r="W28" s="246">
        <f>全车数据表!AO29</f>
        <v>1360000</v>
      </c>
      <c r="X28" s="246">
        <f>全车数据表!AP29</f>
        <v>3878680</v>
      </c>
      <c r="Y28" s="246">
        <f>全车数据表!AJ29</f>
        <v>7</v>
      </c>
      <c r="Z28" s="246">
        <f>全车数据表!AL29</f>
        <v>2</v>
      </c>
      <c r="AA28" s="246">
        <f>IF(全车数据表!AN29="×",0,全车数据表!AN29)</f>
        <v>1</v>
      </c>
      <c r="AB28" s="248" t="str">
        <f>全车数据表!AU29</f>
        <v>rare</v>
      </c>
      <c r="AC28" s="246">
        <f>全车数据表!AW29</f>
        <v>283</v>
      </c>
      <c r="AD28" s="246">
        <f>全车数据表!AX29</f>
        <v>295</v>
      </c>
      <c r="AE28" s="246">
        <f>全车数据表!AY29</f>
        <v>376</v>
      </c>
      <c r="AF28" s="246" t="str">
        <f>IF(全车数据表!AZ29="","",全车数据表!AZ29)</f>
        <v>联会赛事</v>
      </c>
      <c r="AG28" s="246" t="str">
        <f>IF(全车数据表!BP29="","",全车数据表!BP29)</f>
        <v/>
      </c>
      <c r="AH28" s="246" t="str">
        <f>IF(全车数据表!BQ29="","",全车数据表!BQ29)</f>
        <v/>
      </c>
      <c r="AI28" s="246" t="str">
        <f>IF(全车数据表!BR29="","",全车数据表!BR29)</f>
        <v/>
      </c>
      <c r="AJ28" s="246" t="str">
        <f>IF(全车数据表!BS29="","",全车数据表!BS29)</f>
        <v/>
      </c>
      <c r="AK28" s="246" t="str">
        <f>IF(全车数据表!BT29="","",全车数据表!BT29)</f>
        <v/>
      </c>
      <c r="AL28" s="246" t="str">
        <f>IF(全车数据表!BU29="","",全车数据表!BU29)</f>
        <v/>
      </c>
      <c r="AM28" s="246" t="str">
        <f>IF(全车数据表!BV29="","",全车数据表!BV29)</f>
        <v/>
      </c>
      <c r="AN28" s="246" t="str">
        <f>IF(全车数据表!BW29="","",全车数据表!BW29)</f>
        <v/>
      </c>
      <c r="AO28" s="246" t="str">
        <f>IF(全车数据表!BX29="","",全车数据表!BX29)</f>
        <v/>
      </c>
      <c r="AP28" s="246" t="str">
        <f>IF(全车数据表!BY29="","",全车数据表!BY29)</f>
        <v/>
      </c>
      <c r="AQ28" s="246" t="str">
        <f>IF(全车数据表!BZ29="","",全车数据表!BZ29)</f>
        <v/>
      </c>
      <c r="AR28" s="246" t="str">
        <f>IF(全车数据表!CA29="","",全车数据表!CA29)</f>
        <v/>
      </c>
      <c r="AS28" s="246">
        <f>IF(全车数据表!CB29="","",全车数据表!CB29)</f>
        <v>1</v>
      </c>
      <c r="AT28" s="246" t="str">
        <f>IF(全车数据表!CC29="","",全车数据表!CC29)</f>
        <v/>
      </c>
      <c r="AU28" s="246" t="str">
        <f>IF(全车数据表!CD29="","",全车数据表!CD29)</f>
        <v/>
      </c>
      <c r="AV28" s="246" t="str">
        <f>IF(全车数据表!CE29="","",全车数据表!CE29)</f>
        <v/>
      </c>
      <c r="AW28" s="246" t="str">
        <f>IF(全车数据表!CF29="","",全车数据表!CF29)</f>
        <v/>
      </c>
      <c r="AX28" s="246" t="str">
        <f>IF(全车数据表!CG29="","",全车数据表!CG29)</f>
        <v/>
      </c>
      <c r="AY28" s="246" t="str">
        <f>IF(全车数据表!CH29="","",全车数据表!CH29)</f>
        <v/>
      </c>
      <c r="AZ28" s="246" t="str">
        <f>IF(全车数据表!CI29="","",全车数据表!CI29)</f>
        <v/>
      </c>
      <c r="BA28" s="246" t="str">
        <f>IF(全车数据表!CJ29="","",全车数据表!CJ29)</f>
        <v>日产 尼桑</v>
      </c>
      <c r="BB28" s="246" t="str">
        <f>IF(全车数据表!AV29="","",全车数据表!AV29)</f>
        <v/>
      </c>
      <c r="BC28" s="246">
        <f>IF(全车数据表!BF29="","",全车数据表!BF29)</f>
        <v>2905</v>
      </c>
      <c r="BD28" s="246">
        <f>IF(全车数据表!BG29="","",全车数据表!BG29)</f>
        <v>273.40000000000003</v>
      </c>
      <c r="BE28" s="246">
        <f>IF(全车数据表!BH29="","",全车数据表!BH29)</f>
        <v>86.5</v>
      </c>
      <c r="BF28" s="246">
        <f>IF(全车数据表!BI29="","",全车数据表!BI29)</f>
        <v>86.46</v>
      </c>
      <c r="BG28" s="246">
        <f>IF(全车数据表!BJ29="","",全车数据表!BJ29)</f>
        <v>68.429999999999993</v>
      </c>
    </row>
    <row r="29" spans="1:59">
      <c r="A29" s="246">
        <f>全车数据表!A30</f>
        <v>28</v>
      </c>
      <c r="B29" s="246" t="str">
        <f>全车数据表!B30</f>
        <v>Honda Civic Type-R</v>
      </c>
      <c r="C29" s="246" t="str">
        <f>IF(全车数据表!AQ30="","",全车数据表!AQ30)</f>
        <v>Honda</v>
      </c>
      <c r="D29" s="248" t="str">
        <f>全车数据表!AT30</f>
        <v>civic</v>
      </c>
      <c r="E29" s="248" t="str">
        <f>全车数据表!AS30</f>
        <v>2.0</v>
      </c>
      <c r="F29" s="248" t="str">
        <f>全车数据表!C30</f>
        <v>思域</v>
      </c>
      <c r="G29" s="246" t="str">
        <f>全车数据表!D30</f>
        <v>D</v>
      </c>
      <c r="H29" s="246">
        <f>LEN(全车数据表!E30)</f>
        <v>4</v>
      </c>
      <c r="I29" s="246">
        <f>IF(全车数据表!H30="×",0,全车数据表!H30)</f>
        <v>30</v>
      </c>
      <c r="J29" s="246">
        <f>IF(全车数据表!I30="×",0,全车数据表!I30)</f>
        <v>23</v>
      </c>
      <c r="K29" s="246">
        <f>IF(全车数据表!J30="×",0,全车数据表!J30)</f>
        <v>33</v>
      </c>
      <c r="L29" s="246">
        <f>IF(全车数据表!K30="×",0,全车数据表!K30)</f>
        <v>42</v>
      </c>
      <c r="M29" s="246">
        <f>IF(全车数据表!L30="×",0,全车数据表!L30)</f>
        <v>0</v>
      </c>
      <c r="N29" s="246">
        <f>IF(全车数据表!M30="×",0,全车数据表!M30)</f>
        <v>0</v>
      </c>
      <c r="O29" s="246">
        <f>全车数据表!O30</f>
        <v>2698</v>
      </c>
      <c r="P29" s="246">
        <f>全车数据表!P30</f>
        <v>285.3</v>
      </c>
      <c r="Q29" s="246">
        <f>全车数据表!Q30</f>
        <v>82.09</v>
      </c>
      <c r="R29" s="246">
        <f>全车数据表!R30</f>
        <v>68.41</v>
      </c>
      <c r="S29" s="246">
        <f>全车数据表!S30</f>
        <v>62.55</v>
      </c>
      <c r="T29" s="246">
        <f>全车数据表!T30</f>
        <v>7.98</v>
      </c>
      <c r="U29" s="246">
        <f>全车数据表!AH30</f>
        <v>2518680</v>
      </c>
      <c r="V29" s="246">
        <f>全车数据表!AI30</f>
        <v>20000</v>
      </c>
      <c r="W29" s="246">
        <f>全车数据表!AO30</f>
        <v>1360000</v>
      </c>
      <c r="X29" s="246">
        <f>全车数据表!AP30</f>
        <v>3878680</v>
      </c>
      <c r="Y29" s="246">
        <f>全车数据表!AJ30</f>
        <v>7</v>
      </c>
      <c r="Z29" s="246">
        <f>全车数据表!AL30</f>
        <v>2</v>
      </c>
      <c r="AA29" s="246">
        <f>IF(全车数据表!AN30="×",0,全车数据表!AN30)</f>
        <v>1</v>
      </c>
      <c r="AB29" s="248" t="str">
        <f>全车数据表!AU30</f>
        <v>rare</v>
      </c>
      <c r="AC29" s="246">
        <f>全车数据表!AW30</f>
        <v>297</v>
      </c>
      <c r="AD29" s="246">
        <f>全车数据表!AX30</f>
        <v>0</v>
      </c>
      <c r="AE29" s="246">
        <f>全车数据表!AY30</f>
        <v>381</v>
      </c>
      <c r="AF29" s="246" t="str">
        <f>IF(全车数据表!AZ30="","",全车数据表!AZ30)</f>
        <v>寻车</v>
      </c>
      <c r="AG29" s="246" t="str">
        <f>IF(全车数据表!BP30="","",全车数据表!BP30)</f>
        <v/>
      </c>
      <c r="AH29" s="246" t="str">
        <f>IF(全车数据表!BQ30="","",全车数据表!BQ30)</f>
        <v/>
      </c>
      <c r="AI29" s="246" t="str">
        <f>IF(全车数据表!BR30="","",全车数据表!BR30)</f>
        <v/>
      </c>
      <c r="AJ29" s="246" t="str">
        <f>IF(全车数据表!BS30="","",全车数据表!BS30)</f>
        <v/>
      </c>
      <c r="AK29" s="246" t="str">
        <f>IF(全车数据表!BT30="","",全车数据表!BT30)</f>
        <v/>
      </c>
      <c r="AL29" s="246">
        <f>IF(全车数据表!BU30="","",全车数据表!BU30)</f>
        <v>1</v>
      </c>
      <c r="AM29" s="246" t="str">
        <f>IF(全车数据表!BV30="","",全车数据表!BV30)</f>
        <v/>
      </c>
      <c r="AN29" s="246" t="str">
        <f>IF(全车数据表!BW30="","",全车数据表!BW30)</f>
        <v/>
      </c>
      <c r="AO29" s="246" t="str">
        <f>IF(全车数据表!BX30="","",全车数据表!BX30)</f>
        <v/>
      </c>
      <c r="AP29" s="246" t="str">
        <f>IF(全车数据表!BY30="","",全车数据表!BY30)</f>
        <v/>
      </c>
      <c r="AQ29" s="246" t="str">
        <f>IF(全车数据表!BZ30="","",全车数据表!BZ30)</f>
        <v/>
      </c>
      <c r="AR29" s="246" t="str">
        <f>IF(全车数据表!CA30="","",全车数据表!CA30)</f>
        <v/>
      </c>
      <c r="AS29" s="246" t="str">
        <f>IF(全车数据表!CB30="","",全车数据表!CB30)</f>
        <v/>
      </c>
      <c r="AT29" s="246" t="str">
        <f>IF(全车数据表!CC30="","",全车数据表!CC30)</f>
        <v/>
      </c>
      <c r="AU29" s="246" t="str">
        <f>IF(全车数据表!CD30="","",全车数据表!CD30)</f>
        <v/>
      </c>
      <c r="AV29" s="246" t="str">
        <f>IF(全车数据表!CE30="","",全车数据表!CE30)</f>
        <v/>
      </c>
      <c r="AW29" s="246" t="str">
        <f>IF(全车数据表!CF30="","",全车数据表!CF30)</f>
        <v/>
      </c>
      <c r="AX29" s="246" t="str">
        <f>IF(全车数据表!CG30="","",全车数据表!CG30)</f>
        <v/>
      </c>
      <c r="AY29" s="246" t="str">
        <f>IF(全车数据表!CH30="","",全车数据表!CH30)</f>
        <v/>
      </c>
      <c r="AZ29" s="246" t="str">
        <f>IF(全车数据表!CI30="","",全车数据表!CI30)</f>
        <v/>
      </c>
      <c r="BA29" s="246" t="str">
        <f>IF(全车数据表!CJ30="","",全车数据表!CJ30)</f>
        <v>思域 宏达 本田</v>
      </c>
      <c r="BB29" s="246" t="str">
        <f>IF(全车数据表!AV30="","",全车数据表!AV30)</f>
        <v/>
      </c>
      <c r="BC29" s="246" t="str">
        <f>IF(全车数据表!BF30="","",全车数据表!BF30)</f>
        <v/>
      </c>
      <c r="BD29" s="246" t="str">
        <f>IF(全车数据表!BG30="","",全车数据表!BG30)</f>
        <v/>
      </c>
      <c r="BE29" s="246" t="str">
        <f>IF(全车数据表!BH30="","",全车数据表!BH30)</f>
        <v/>
      </c>
      <c r="BF29" s="246" t="str">
        <f>IF(全车数据表!BI30="","",全车数据表!BI30)</f>
        <v/>
      </c>
      <c r="BG29" s="246" t="str">
        <f>IF(全车数据表!BJ30="","",全车数据表!BJ30)</f>
        <v/>
      </c>
    </row>
    <row r="30" spans="1:59">
      <c r="A30" s="246">
        <f>全车数据表!A31</f>
        <v>29</v>
      </c>
      <c r="B30" s="246" t="str">
        <f>全车数据表!B31</f>
        <v>Porsche Taycan Turbo S</v>
      </c>
      <c r="C30" s="246" t="str">
        <f>IF(全车数据表!AQ31="","",全车数据表!AQ31)</f>
        <v>Porsche</v>
      </c>
      <c r="D30" s="248" t="str">
        <f>全车数据表!AT31</f>
        <v>taycan</v>
      </c>
      <c r="E30" s="248" t="str">
        <f>全车数据表!AS31</f>
        <v>2.1</v>
      </c>
      <c r="F30" s="248" t="str">
        <f>全车数据表!C31</f>
        <v>Taycan</v>
      </c>
      <c r="G30" s="246" t="str">
        <f>全车数据表!D31</f>
        <v>D</v>
      </c>
      <c r="H30" s="246">
        <f>LEN(全车数据表!E31)</f>
        <v>4</v>
      </c>
      <c r="I30" s="246">
        <f>IF(全车数据表!H31="×",0,全车数据表!H31)</f>
        <v>30</v>
      </c>
      <c r="J30" s="246">
        <f>IF(全车数据表!I31="×",0,全车数据表!I31)</f>
        <v>23</v>
      </c>
      <c r="K30" s="246">
        <f>IF(全车数据表!J31="×",0,全车数据表!J31)</f>
        <v>33</v>
      </c>
      <c r="L30" s="246">
        <f>IF(全车数据表!K31="×",0,全车数据表!K31)</f>
        <v>42</v>
      </c>
      <c r="M30" s="246">
        <f>IF(全车数据表!L31="×",0,全车数据表!L31)</f>
        <v>0</v>
      </c>
      <c r="N30" s="246">
        <f>IF(全车数据表!M31="×",0,全车数据表!M31)</f>
        <v>0</v>
      </c>
      <c r="O30" s="246">
        <f>全车数据表!O31</f>
        <v>2724</v>
      </c>
      <c r="P30" s="246">
        <f>全车数据表!P31</f>
        <v>279.2</v>
      </c>
      <c r="Q30" s="246">
        <f>全车数据表!Q31</f>
        <v>83.74</v>
      </c>
      <c r="R30" s="246">
        <f>全车数据表!R31</f>
        <v>75.77</v>
      </c>
      <c r="S30" s="246">
        <f>全车数据表!S31</f>
        <v>57.18</v>
      </c>
      <c r="T30" s="246">
        <f>全车数据表!T31</f>
        <v>6.9</v>
      </c>
      <c r="U30" s="246">
        <f>全车数据表!AH31</f>
        <v>2518680</v>
      </c>
      <c r="V30" s="246">
        <f>全车数据表!AI31</f>
        <v>20000</v>
      </c>
      <c r="W30" s="246">
        <f>全车数据表!AO31</f>
        <v>1360000</v>
      </c>
      <c r="X30" s="246">
        <f>全车数据表!AP31</f>
        <v>3878680</v>
      </c>
      <c r="Y30" s="246">
        <f>全车数据表!AJ31</f>
        <v>7</v>
      </c>
      <c r="Z30" s="246">
        <f>全车数据表!AL31</f>
        <v>2</v>
      </c>
      <c r="AA30" s="246">
        <f>IF(全车数据表!AN31="×",0,全车数据表!AN31)</f>
        <v>1</v>
      </c>
      <c r="AB30" s="248" t="str">
        <f>全车数据表!AU31</f>
        <v>rare</v>
      </c>
      <c r="AC30" s="246">
        <f>全车数据表!AW31</f>
        <v>291</v>
      </c>
      <c r="AD30" s="246">
        <f>全车数据表!AX31</f>
        <v>304</v>
      </c>
      <c r="AE30" s="246">
        <f>全车数据表!AY31</f>
        <v>386</v>
      </c>
      <c r="AF30" s="246" t="str">
        <f>IF(全车数据表!AZ31="","",全车数据表!AZ31)</f>
        <v>通行证</v>
      </c>
      <c r="AG30" s="246" t="str">
        <f>IF(全车数据表!BP31="","",全车数据表!BP31)</f>
        <v/>
      </c>
      <c r="AH30" s="246" t="str">
        <f>IF(全车数据表!BQ31="","",全车数据表!BQ31)</f>
        <v/>
      </c>
      <c r="AI30" s="246" t="str">
        <f>IF(全车数据表!BR31="","",全车数据表!BR31)</f>
        <v/>
      </c>
      <c r="AJ30" s="246" t="str">
        <f>IF(全车数据表!BS31="","",全车数据表!BS31)</f>
        <v/>
      </c>
      <c r="AK30" s="246" t="str">
        <f>IF(全车数据表!BT31="","",全车数据表!BT31)</f>
        <v/>
      </c>
      <c r="AL30" s="246" t="str">
        <f>IF(全车数据表!BU31="","",全车数据表!BU31)</f>
        <v/>
      </c>
      <c r="AM30" s="246">
        <f>IF(全车数据表!BV31="","",全车数据表!BV31)</f>
        <v>1</v>
      </c>
      <c r="AN30" s="246" t="str">
        <f>IF(全车数据表!BW31="","",全车数据表!BW31)</f>
        <v/>
      </c>
      <c r="AO30" s="246" t="str">
        <f>IF(全车数据表!BX31="","",全车数据表!BX31)</f>
        <v/>
      </c>
      <c r="AP30" s="246" t="str">
        <f>IF(全车数据表!BY31="","",全车数据表!BY31)</f>
        <v/>
      </c>
      <c r="AQ30" s="246" t="str">
        <f>IF(全车数据表!BZ31="","",全车数据表!BZ31)</f>
        <v/>
      </c>
      <c r="AR30" s="246" t="str">
        <f>IF(全车数据表!CA31="","",全车数据表!CA31)</f>
        <v/>
      </c>
      <c r="AS30" s="246" t="str">
        <f>IF(全车数据表!CB31="","",全车数据表!CB31)</f>
        <v/>
      </c>
      <c r="AT30" s="246" t="str">
        <f>IF(全车数据表!CC31="","",全车数据表!CC31)</f>
        <v/>
      </c>
      <c r="AU30" s="246">
        <f>IF(全车数据表!CD31="","",全车数据表!CD31)</f>
        <v>1</v>
      </c>
      <c r="AV30" s="246" t="str">
        <f>IF(全车数据表!CE31="","",全车数据表!CE31)</f>
        <v/>
      </c>
      <c r="AW30" s="246" t="str">
        <f>IF(全车数据表!CF31="","",全车数据表!CF31)</f>
        <v/>
      </c>
      <c r="AX30" s="246" t="str">
        <f>IF(全车数据表!CG31="","",全车数据表!CG31)</f>
        <v/>
      </c>
      <c r="AY30" s="246" t="str">
        <f>IF(全车数据表!CH31="","",全车数据表!CH31)</f>
        <v/>
      </c>
      <c r="AZ30" s="246" t="str">
        <f>IF(全车数据表!CI31="","",全车数据表!CI31)</f>
        <v/>
      </c>
      <c r="BA30" s="246" t="str">
        <f>IF(全车数据表!CJ31="","",全车数据表!CJ31)</f>
        <v>保时捷</v>
      </c>
      <c r="BB30" s="246">
        <f>IF(全车数据表!AV31="","",全车数据表!AV31)</f>
        <v>24</v>
      </c>
      <c r="BC30" s="246">
        <f>IF(全车数据表!BF31="","",全车数据表!BF31)</f>
        <v>2880</v>
      </c>
      <c r="BD30" s="246">
        <f>IF(全车数据表!BG31="","",全车数据表!BG31)</f>
        <v>281.2</v>
      </c>
      <c r="BE30" s="246">
        <f>IF(全车数据表!BH31="","",全车数据表!BH31)</f>
        <v>84.699999999999989</v>
      </c>
      <c r="BF30" s="246">
        <f>IF(全车数据表!BI31="","",全车数据表!BI31)</f>
        <v>78.28</v>
      </c>
      <c r="BG30" s="246">
        <f>IF(全车数据表!BJ31="","",全车数据表!BJ31)</f>
        <v>59.25</v>
      </c>
    </row>
    <row r="31" spans="1:59">
      <c r="A31" s="246">
        <f>全车数据表!A32</f>
        <v>30</v>
      </c>
      <c r="B31" s="246" t="str">
        <f>全车数据表!B32</f>
        <v>TVR Griffith</v>
      </c>
      <c r="C31" s="246" t="str">
        <f>IF(全车数据表!AQ32="","",全车数据表!AQ32)</f>
        <v>TVR</v>
      </c>
      <c r="D31" s="248" t="str">
        <f>全车数据表!AT32</f>
        <v>griffith</v>
      </c>
      <c r="E31" s="248" t="str">
        <f>全车数据表!AS32</f>
        <v>1.7</v>
      </c>
      <c r="F31" s="248" t="str">
        <f>全车数据表!C32</f>
        <v>TVR</v>
      </c>
      <c r="G31" s="246" t="str">
        <f>全车数据表!D32</f>
        <v>D</v>
      </c>
      <c r="H31" s="246">
        <f>LEN(全车数据表!E32)</f>
        <v>4</v>
      </c>
      <c r="I31" s="246">
        <f>IF(全车数据表!H32="×",0,全车数据表!H32)</f>
        <v>30</v>
      </c>
      <c r="J31" s="246">
        <f>IF(全车数据表!I32="×",0,全车数据表!I32)</f>
        <v>23</v>
      </c>
      <c r="K31" s="246">
        <f>IF(全车数据表!J32="×",0,全车数据表!J32)</f>
        <v>33</v>
      </c>
      <c r="L31" s="246">
        <f>IF(全车数据表!K32="×",0,全车数据表!K32)</f>
        <v>42</v>
      </c>
      <c r="M31" s="246">
        <f>IF(全车数据表!L32="×",0,全车数据表!L32)</f>
        <v>0</v>
      </c>
      <c r="N31" s="246">
        <f>IF(全车数据表!M32="×",0,全车数据表!M32)</f>
        <v>0</v>
      </c>
      <c r="O31" s="246">
        <f>全车数据表!O32</f>
        <v>2751</v>
      </c>
      <c r="P31" s="246">
        <f>全车数据表!P32</f>
        <v>338.7</v>
      </c>
      <c r="Q31" s="246">
        <f>全车数据表!Q32</f>
        <v>69.28</v>
      </c>
      <c r="R31" s="246">
        <f>全车数据表!R32</f>
        <v>47.31</v>
      </c>
      <c r="S31" s="246">
        <f>全车数据表!S32</f>
        <v>37.49</v>
      </c>
      <c r="T31" s="246">
        <f>全车数据表!T32</f>
        <v>4.3</v>
      </c>
      <c r="U31" s="246">
        <f>全车数据表!AH32</f>
        <v>2518680</v>
      </c>
      <c r="V31" s="246">
        <f>全车数据表!AI32</f>
        <v>20000</v>
      </c>
      <c r="W31" s="246">
        <f>全车数据表!AO32</f>
        <v>1360000</v>
      </c>
      <c r="X31" s="246">
        <f>全车数据表!AP32</f>
        <v>3878680</v>
      </c>
      <c r="Y31" s="246">
        <f>全车数据表!AJ32</f>
        <v>7</v>
      </c>
      <c r="Z31" s="246">
        <f>全车数据表!AL32</f>
        <v>2</v>
      </c>
      <c r="AA31" s="246">
        <f>IF(全车数据表!AN32="×",0,全车数据表!AN32)</f>
        <v>1</v>
      </c>
      <c r="AB31" s="248" t="str">
        <f>全车数据表!AU32</f>
        <v>rare</v>
      </c>
      <c r="AC31" s="246">
        <f>全车数据表!AW32</f>
        <v>352</v>
      </c>
      <c r="AD31" s="246">
        <f>全车数据表!AX32</f>
        <v>0</v>
      </c>
      <c r="AE31" s="246">
        <f>全车数据表!AY32</f>
        <v>458</v>
      </c>
      <c r="AF31" s="246" t="str">
        <f>IF(全车数据表!AZ32="","",全车数据表!AZ32)</f>
        <v>寻车</v>
      </c>
      <c r="AG31" s="246" t="str">
        <f>IF(全车数据表!BP32="","",全车数据表!BP32)</f>
        <v/>
      </c>
      <c r="AH31" s="246" t="str">
        <f>IF(全车数据表!BQ32="","",全车数据表!BQ32)</f>
        <v/>
      </c>
      <c r="AI31" s="246" t="str">
        <f>IF(全车数据表!BR32="","",全车数据表!BR32)</f>
        <v/>
      </c>
      <c r="AJ31" s="246">
        <f>IF(全车数据表!BS32="","",全车数据表!BS32)</f>
        <v>1</v>
      </c>
      <c r="AK31" s="246" t="str">
        <f>IF(全车数据表!BT32="","",全车数据表!BT32)</f>
        <v/>
      </c>
      <c r="AL31" s="246">
        <f>IF(全车数据表!BU32="","",全车数据表!BU32)</f>
        <v>1</v>
      </c>
      <c r="AM31" s="246" t="str">
        <f>IF(全车数据表!BV32="","",全车数据表!BV32)</f>
        <v/>
      </c>
      <c r="AN31" s="246" t="str">
        <f>IF(全车数据表!BW32="","",全车数据表!BW32)</f>
        <v/>
      </c>
      <c r="AO31" s="246" t="str">
        <f>IF(全车数据表!BX32="","",全车数据表!BX32)</f>
        <v/>
      </c>
      <c r="AP31" s="246" t="str">
        <f>IF(全车数据表!BY32="","",全车数据表!BY32)</f>
        <v/>
      </c>
      <c r="AQ31" s="246" t="str">
        <f>IF(全车数据表!BZ32="","",全车数据表!BZ32)</f>
        <v/>
      </c>
      <c r="AR31" s="246" t="str">
        <f>IF(全车数据表!CA32="","",全车数据表!CA32)</f>
        <v/>
      </c>
      <c r="AS31" s="246" t="str">
        <f>IF(全车数据表!CB32="","",全车数据表!CB32)</f>
        <v/>
      </c>
      <c r="AT31" s="246" t="str">
        <f>IF(全车数据表!CC32="","",全车数据表!CC32)</f>
        <v/>
      </c>
      <c r="AU31" s="246" t="str">
        <f>IF(全车数据表!CD32="","",全车数据表!CD32)</f>
        <v/>
      </c>
      <c r="AV31" s="246" t="str">
        <f>IF(全车数据表!CE32="","",全车数据表!CE32)</f>
        <v/>
      </c>
      <c r="AW31" s="246" t="str">
        <f>IF(全车数据表!CF32="","",全车数据表!CF32)</f>
        <v/>
      </c>
      <c r="AX31" s="246" t="str">
        <f>IF(全车数据表!CG32="","",全车数据表!CG32)</f>
        <v/>
      </c>
      <c r="AY31" s="246" t="str">
        <f>IF(全车数据表!CH32="","",全车数据表!CH32)</f>
        <v/>
      </c>
      <c r="AZ31" s="246">
        <f>IF(全车数据表!CI32="","",全车数据表!CI32)</f>
        <v>1</v>
      </c>
      <c r="BA31" s="246" t="str">
        <f>IF(全车数据表!CJ32="","",全车数据表!CJ32)</f>
        <v/>
      </c>
      <c r="BB31" s="246">
        <f>IF(全车数据表!AV32="","",全车数据表!AV32)</f>
        <v>5</v>
      </c>
      <c r="BC31" s="246">
        <f>IF(全车数据表!BF32="","",全车数据表!BF32)</f>
        <v>2907</v>
      </c>
      <c r="BD31" s="246">
        <f>IF(全车数据表!BG32="","",全车数据表!BG32)</f>
        <v>340.5</v>
      </c>
      <c r="BE31" s="246">
        <f>IF(全车数据表!BH32="","",全车数据表!BH32)</f>
        <v>69.849999999999994</v>
      </c>
      <c r="BF31" s="246">
        <f>IF(全车数据表!BI32="","",全车数据表!BI32)</f>
        <v>48.190000000000005</v>
      </c>
      <c r="BG31" s="246">
        <f>IF(全车数据表!BJ32="","",全车数据表!BJ32)</f>
        <v>39.690000000000005</v>
      </c>
    </row>
    <row r="32" spans="1:59">
      <c r="A32" s="246">
        <f>全车数据表!A33</f>
        <v>31</v>
      </c>
      <c r="B32" s="246" t="str">
        <f>全车数据表!B33</f>
        <v>Bentley Continental GT3🔑</v>
      </c>
      <c r="C32" s="246" t="str">
        <f>IF(全车数据表!AQ33="","",全车数据表!AQ33)</f>
        <v>Bentley</v>
      </c>
      <c r="D32" s="248" t="str">
        <f>全车数据表!AT33</f>
        <v>continental</v>
      </c>
      <c r="E32" s="248" t="str">
        <f>全车数据表!AS33</f>
        <v>2.4</v>
      </c>
      <c r="F32" s="248" t="str">
        <f>全车数据表!C33</f>
        <v>欧陆GT3</v>
      </c>
      <c r="G32" s="246" t="str">
        <f>全车数据表!D33</f>
        <v>D</v>
      </c>
      <c r="H32" s="246">
        <f>LEN(全车数据表!E33)</f>
        <v>4</v>
      </c>
      <c r="I32" s="246" t="str">
        <f>IF(全车数据表!H33="×",0,全车数据表!H33)</f>
        <v>🔑</v>
      </c>
      <c r="J32" s="246">
        <f>IF(全车数据表!I33="×",0,全车数据表!I33)</f>
        <v>26</v>
      </c>
      <c r="K32" s="246">
        <f>IF(全车数据表!J33="×",0,全车数据表!J33)</f>
        <v>38</v>
      </c>
      <c r="L32" s="246">
        <f>IF(全车数据表!K33="×",0,全车数据表!K33)</f>
        <v>64</v>
      </c>
      <c r="M32" s="246">
        <f>IF(全车数据表!L33="×",0,全车数据表!L33)</f>
        <v>0</v>
      </c>
      <c r="N32" s="246">
        <f>IF(全车数据表!M33="×",0,全车数据表!M33)</f>
        <v>0</v>
      </c>
      <c r="O32" s="246">
        <f>全车数据表!O33</f>
        <v>2783</v>
      </c>
      <c r="P32" s="246">
        <f>全车数据表!P33</f>
        <v>300.8</v>
      </c>
      <c r="Q32" s="246">
        <f>全车数据表!Q33</f>
        <v>74.739999999999995</v>
      </c>
      <c r="R32" s="246">
        <f>全车数据表!R33</f>
        <v>72.52</v>
      </c>
      <c r="S32" s="246">
        <f>全车数据表!S33</f>
        <v>52.13</v>
      </c>
      <c r="T32" s="246">
        <f>全车数据表!T33</f>
        <v>4.9000000000000004</v>
      </c>
      <c r="U32" s="246">
        <f>全车数据表!AH33</f>
        <v>2518680</v>
      </c>
      <c r="V32" s="246">
        <f>全车数据表!AI33</f>
        <v>20000</v>
      </c>
      <c r="W32" s="246">
        <f>全车数据表!AO33</f>
        <v>1360000</v>
      </c>
      <c r="X32" s="246">
        <f>全车数据表!AP33</f>
        <v>3878680</v>
      </c>
      <c r="Y32" s="246">
        <f>全车数据表!AJ33</f>
        <v>7</v>
      </c>
      <c r="Z32" s="246">
        <f>全车数据表!AL33</f>
        <v>2</v>
      </c>
      <c r="AA32" s="246">
        <f>IF(全车数据表!AN33="×",0,全车数据表!AN33)</f>
        <v>1</v>
      </c>
      <c r="AB32" s="248" t="str">
        <f>全车数据表!AU33</f>
        <v>rare</v>
      </c>
      <c r="AC32" s="246">
        <f>全车数据表!AW33</f>
        <v>313</v>
      </c>
      <c r="AD32" s="246">
        <f>全车数据表!AX33</f>
        <v>0</v>
      </c>
      <c r="AE32" s="246">
        <f>全车数据表!AY33</f>
        <v>401</v>
      </c>
      <c r="AF32" s="246" t="str">
        <f>IF(全车数据表!AZ33="","",全车数据表!AZ33)</f>
        <v>大奖赛</v>
      </c>
      <c r="AG32" s="246" t="str">
        <f>IF(全车数据表!BP33="","",全车数据表!BP33)</f>
        <v/>
      </c>
      <c r="AH32" s="246" t="str">
        <f>IF(全车数据表!BQ33="","",全车数据表!BQ33)</f>
        <v/>
      </c>
      <c r="AI32" s="246" t="str">
        <f>IF(全车数据表!BR33="","",全车数据表!BR33)</f>
        <v/>
      </c>
      <c r="AJ32" s="246" t="str">
        <f>IF(全车数据表!BS33="","",全车数据表!BS33)</f>
        <v/>
      </c>
      <c r="AK32" s="246" t="str">
        <f>IF(全车数据表!BT33="","",全车数据表!BT33)</f>
        <v/>
      </c>
      <c r="AL32" s="246" t="str">
        <f>IF(全车数据表!BU33="","",全车数据表!BU33)</f>
        <v/>
      </c>
      <c r="AM32" s="246" t="str">
        <f>IF(全车数据表!BV33="","",全车数据表!BV33)</f>
        <v/>
      </c>
      <c r="AN32" s="246" t="str">
        <f>IF(全车数据表!BW33="","",全车数据表!BW33)</f>
        <v/>
      </c>
      <c r="AO32" s="246" t="str">
        <f>IF(全车数据表!BX33="","",全车数据表!BX33)</f>
        <v/>
      </c>
      <c r="AP32" s="246" t="str">
        <f>IF(全车数据表!BY33="","",全车数据表!BY33)</f>
        <v/>
      </c>
      <c r="AQ32" s="246" t="str">
        <f>IF(全车数据表!BZ33="","",全车数据表!BZ33)</f>
        <v/>
      </c>
      <c r="AR32" s="246">
        <f>IF(全车数据表!CA33="","",全车数据表!CA33)</f>
        <v>1</v>
      </c>
      <c r="AS32" s="246" t="str">
        <f>IF(全车数据表!CB33="","",全车数据表!CB33)</f>
        <v/>
      </c>
      <c r="AT32" s="246">
        <f>IF(全车数据表!CC33="","",全车数据表!CC33)</f>
        <v>1</v>
      </c>
      <c r="AU32" s="246">
        <f>IF(全车数据表!CD33="","",全车数据表!CD33)</f>
        <v>1</v>
      </c>
      <c r="AV32" s="246" t="str">
        <f>IF(全车数据表!CE33="","",全车数据表!CE33)</f>
        <v/>
      </c>
      <c r="AW32" s="246" t="str">
        <f>IF(全车数据表!CF33="","",全车数据表!CF33)</f>
        <v/>
      </c>
      <c r="AX32" s="246" t="str">
        <f>IF(全车数据表!CG33="","",全车数据表!CG33)</f>
        <v/>
      </c>
      <c r="AY32" s="246" t="str">
        <f>IF(全车数据表!CH33="","",全车数据表!CH33)</f>
        <v/>
      </c>
      <c r="AZ32" s="246" t="str">
        <f>IF(全车数据表!CI33="","",全车数据表!CI33)</f>
        <v/>
      </c>
      <c r="BA32" s="246" t="str">
        <f>IF(全车数据表!CJ33="","",全车数据表!CJ33)</f>
        <v>宾利 欧陆</v>
      </c>
      <c r="BB32" s="246" t="str">
        <f>IF(全车数据表!AV33="","",全车数据表!AV33)</f>
        <v/>
      </c>
      <c r="BC32" s="246">
        <f>IF(全车数据表!BF33="","",全车数据表!BF33)</f>
        <v>2960</v>
      </c>
      <c r="BD32" s="246">
        <f>IF(全车数据表!BG33="","",全车数据表!BG33)</f>
        <v>302.5</v>
      </c>
      <c r="BE32" s="246">
        <f>IF(全车数据表!BH33="","",全车数据表!BH33)</f>
        <v>75.699999999999989</v>
      </c>
      <c r="BF32" s="246">
        <f>IF(全车数据表!BI33="","",全车数据表!BI33)</f>
        <v>75.38</v>
      </c>
      <c r="BG32" s="246">
        <f>IF(全车数据表!BJ33="","",全车数据表!BJ33)</f>
        <v>55.34</v>
      </c>
    </row>
    <row r="33" spans="1:59">
      <c r="A33" s="246">
        <f>全车数据表!A34</f>
        <v>32</v>
      </c>
      <c r="B33" s="246" t="str">
        <f>全车数据表!B34</f>
        <v>Mazda Furai</v>
      </c>
      <c r="C33" s="246" t="str">
        <f>IF(全车数据表!AQ34="","",全车数据表!AQ34)</f>
        <v>Mazda</v>
      </c>
      <c r="D33" s="248" t="str">
        <f>全车数据表!AT34</f>
        <v>furai</v>
      </c>
      <c r="E33" s="248" t="str">
        <f>全车数据表!AS34</f>
        <v>1.9</v>
      </c>
      <c r="F33" s="248" t="str">
        <f>全车数据表!C34</f>
        <v>风籁</v>
      </c>
      <c r="G33" s="246" t="str">
        <f>全车数据表!D34</f>
        <v>D</v>
      </c>
      <c r="H33" s="246">
        <f>LEN(全车数据表!E34)</f>
        <v>4</v>
      </c>
      <c r="I33" s="246">
        <f>IF(全车数据表!H34="×",0,全车数据表!H34)</f>
        <v>30</v>
      </c>
      <c r="J33" s="246">
        <f>IF(全车数据表!I34="×",0,全车数据表!I34)</f>
        <v>23</v>
      </c>
      <c r="K33" s="246">
        <f>IF(全车数据表!J34="×",0,全车数据表!J34)</f>
        <v>33</v>
      </c>
      <c r="L33" s="246">
        <f>IF(全车数据表!K34="×",0,全车数据表!K34)</f>
        <v>42</v>
      </c>
      <c r="M33" s="246">
        <f>IF(全车数据表!L34="×",0,全车数据表!L34)</f>
        <v>0</v>
      </c>
      <c r="N33" s="246">
        <f>IF(全车数据表!M34="×",0,全车数据表!M34)</f>
        <v>0</v>
      </c>
      <c r="O33" s="246">
        <f>全车数据表!O34</f>
        <v>2853</v>
      </c>
      <c r="P33" s="246">
        <f>全车数据表!P34</f>
        <v>305.5</v>
      </c>
      <c r="Q33" s="246">
        <f>全车数据表!Q34</f>
        <v>80.95</v>
      </c>
      <c r="R33" s="246">
        <f>全车数据表!R34</f>
        <v>57.23</v>
      </c>
      <c r="S33" s="246">
        <f>全车数据表!S34</f>
        <v>49.67</v>
      </c>
      <c r="T33" s="246">
        <f>全车数据表!T34</f>
        <v>5.5</v>
      </c>
      <c r="U33" s="246">
        <f>全车数据表!AH34</f>
        <v>2518680</v>
      </c>
      <c r="V33" s="246">
        <f>全车数据表!AI34</f>
        <v>20000</v>
      </c>
      <c r="W33" s="246">
        <f>全车数据表!AO34</f>
        <v>1360000</v>
      </c>
      <c r="X33" s="246">
        <f>全车数据表!AP34</f>
        <v>3878680</v>
      </c>
      <c r="Y33" s="246">
        <f>全车数据表!AJ34</f>
        <v>7</v>
      </c>
      <c r="Z33" s="246">
        <f>全车数据表!AL34</f>
        <v>2</v>
      </c>
      <c r="AA33" s="246">
        <f>IF(全车数据表!AN34="×",0,全车数据表!AN34)</f>
        <v>1</v>
      </c>
      <c r="AB33" s="248" t="str">
        <f>全车数据表!AU34</f>
        <v>rare</v>
      </c>
      <c r="AC33" s="246">
        <f>全车数据表!AW34</f>
        <v>318</v>
      </c>
      <c r="AD33" s="246">
        <f>全车数据表!AX34</f>
        <v>0</v>
      </c>
      <c r="AE33" s="246">
        <f>全车数据表!AY34</f>
        <v>406</v>
      </c>
      <c r="AF33" s="246" t="str">
        <f>IF(全车数据表!AZ34="","",全车数据表!AZ34)</f>
        <v>寻车</v>
      </c>
      <c r="AG33" s="246" t="str">
        <f>IF(全车数据表!BP34="","",全车数据表!BP34)</f>
        <v/>
      </c>
      <c r="AH33" s="246" t="str">
        <f>IF(全车数据表!BQ34="","",全车数据表!BQ34)</f>
        <v/>
      </c>
      <c r="AI33" s="246" t="str">
        <f>IF(全车数据表!BR34="","",全车数据表!BR34)</f>
        <v/>
      </c>
      <c r="AJ33" s="246">
        <f>IF(全车数据表!BS34="","",全车数据表!BS34)</f>
        <v>1</v>
      </c>
      <c r="AK33" s="246" t="str">
        <f>IF(全车数据表!BT34="","",全车数据表!BT34)</f>
        <v/>
      </c>
      <c r="AL33" s="246">
        <f>IF(全车数据表!BU34="","",全车数据表!BU34)</f>
        <v>1</v>
      </c>
      <c r="AM33" s="246" t="str">
        <f>IF(全车数据表!BV34="","",全车数据表!BV34)</f>
        <v/>
      </c>
      <c r="AN33" s="246" t="str">
        <f>IF(全车数据表!BW34="","",全车数据表!BW34)</f>
        <v/>
      </c>
      <c r="AO33" s="246" t="str">
        <f>IF(全车数据表!BX34="","",全车数据表!BX34)</f>
        <v/>
      </c>
      <c r="AP33" s="246" t="str">
        <f>IF(全车数据表!BY34="","",全车数据表!BY34)</f>
        <v/>
      </c>
      <c r="AQ33" s="246" t="str">
        <f>IF(全车数据表!BZ34="","",全车数据表!BZ34)</f>
        <v/>
      </c>
      <c r="AR33" s="246" t="str">
        <f>IF(全车数据表!CA34="","",全车数据表!CA34)</f>
        <v/>
      </c>
      <c r="AS33" s="246" t="str">
        <f>IF(全车数据表!CB34="","",全车数据表!CB34)</f>
        <v/>
      </c>
      <c r="AT33" s="246" t="str">
        <f>IF(全车数据表!CC34="","",全车数据表!CC34)</f>
        <v/>
      </c>
      <c r="AU33" s="246" t="str">
        <f>IF(全车数据表!CD34="","",全车数据表!CD34)</f>
        <v/>
      </c>
      <c r="AV33" s="246" t="str">
        <f>IF(全车数据表!CE34="","",全车数据表!CE34)</f>
        <v/>
      </c>
      <c r="AW33" s="246" t="str">
        <f>IF(全车数据表!CF34="","",全车数据表!CF34)</f>
        <v/>
      </c>
      <c r="AX33" s="246" t="str">
        <f>IF(全车数据表!CG34="","",全车数据表!CG34)</f>
        <v/>
      </c>
      <c r="AY33" s="246" t="str">
        <f>IF(全车数据表!CH34="","",全车数据表!CH34)</f>
        <v/>
      </c>
      <c r="AZ33" s="246">
        <f>IF(全车数据表!CI34="","",全车数据表!CI34)</f>
        <v>1</v>
      </c>
      <c r="BA33" s="246" t="str">
        <f>IF(全车数据表!CJ34="","",全车数据表!CJ34)</f>
        <v>马自达 风籁</v>
      </c>
      <c r="BB33" s="246">
        <f>IF(全车数据表!AV34="","",全车数据表!AV34)</f>
        <v>6</v>
      </c>
      <c r="BC33" s="246">
        <f>IF(全车数据表!BF34="","",全车数据表!BF34)</f>
        <v>3013</v>
      </c>
      <c r="BD33" s="246">
        <f>IF(全车数据表!BG34="","",全车数据表!BG34)</f>
        <v>307.2</v>
      </c>
      <c r="BE33" s="246">
        <f>IF(全车数据表!BH34="","",全车数据表!BH34)</f>
        <v>82</v>
      </c>
      <c r="BF33" s="246">
        <f>IF(全车数据表!BI34="","",全车数据表!BI34)</f>
        <v>58.75</v>
      </c>
      <c r="BG33" s="246">
        <f>IF(全车数据表!BJ34="","",全车数据表!BJ34)</f>
        <v>51.78</v>
      </c>
    </row>
    <row r="34" spans="1:59">
      <c r="A34" s="246">
        <f>全车数据表!A35</f>
        <v>33</v>
      </c>
      <c r="B34" s="246" t="str">
        <f>全车数据表!B35</f>
        <v>Alfa Romeo Giulia GTAm🔑</v>
      </c>
      <c r="C34" s="246" t="str">
        <f>IF(全车数据表!AQ35="","",全车数据表!AQ35)</f>
        <v>Alfa Romeo</v>
      </c>
      <c r="D34" s="248" t="str">
        <f>全车数据表!AT35</f>
        <v>giulia</v>
      </c>
      <c r="E34" s="248" t="str">
        <f>全车数据表!AS35</f>
        <v>4.5</v>
      </c>
      <c r="F34" s="248" t="str">
        <f>全车数据表!C35</f>
        <v>Giulia</v>
      </c>
      <c r="G34" s="246" t="str">
        <f>全车数据表!D35</f>
        <v>D</v>
      </c>
      <c r="H34" s="246">
        <f>LEN(全车数据表!E35)</f>
        <v>5</v>
      </c>
      <c r="I34" s="246" t="str">
        <f>IF(全车数据表!H35="×",0,全车数据表!H35)</f>
        <v>🔑</v>
      </c>
      <c r="J34" s="246">
        <f>IF(全车数据表!I35="×",0,全车数据表!I35)</f>
        <v>22</v>
      </c>
      <c r="K34" s="246">
        <f>IF(全车数据表!J35="×",0,全车数据表!J35)</f>
        <v>30</v>
      </c>
      <c r="L34" s="246">
        <f>IF(全车数据表!K35="×",0,全车数据表!K35)</f>
        <v>35</v>
      </c>
      <c r="M34" s="246">
        <f>IF(全车数据表!L35="×",0,全车数据表!L35)</f>
        <v>38</v>
      </c>
      <c r="N34" s="246">
        <f>IF(全车数据表!M35="×",0,全车数据表!M35)</f>
        <v>0</v>
      </c>
      <c r="O34" s="246">
        <f>全车数据表!O35</f>
        <v>2895</v>
      </c>
      <c r="P34" s="246">
        <f>全车数据表!P35</f>
        <v>314</v>
      </c>
      <c r="Q34" s="246">
        <f>全车数据表!Q35</f>
        <v>77.28</v>
      </c>
      <c r="R34" s="246">
        <f>全车数据表!R35</f>
        <v>48.23</v>
      </c>
      <c r="S34" s="246">
        <f>全车数据表!S35</f>
        <v>49.35</v>
      </c>
      <c r="T34" s="246">
        <f>全车数据表!T35</f>
        <v>0</v>
      </c>
      <c r="U34" s="246">
        <f>全车数据表!AH35</f>
        <v>3711360</v>
      </c>
      <c r="V34" s="246">
        <f>全车数据表!AI35</f>
        <v>15000</v>
      </c>
      <c r="W34" s="246">
        <f>全车数据表!AO35</f>
        <v>1740000</v>
      </c>
      <c r="X34" s="246">
        <f>全车数据表!AP35</f>
        <v>5451360</v>
      </c>
      <c r="Y34" s="246">
        <f>全车数据表!AJ35</f>
        <v>9</v>
      </c>
      <c r="Z34" s="246">
        <f>全车数据表!AL35</f>
        <v>4</v>
      </c>
      <c r="AA34" s="246">
        <f>IF(全车数据表!AN35="×",0,全车数据表!AN35)</f>
        <v>2</v>
      </c>
      <c r="AB34" s="248" t="str">
        <f>全车数据表!AU35</f>
        <v>epic</v>
      </c>
      <c r="AC34" s="246">
        <f>全车数据表!AW35</f>
        <v>0</v>
      </c>
      <c r="AD34" s="246">
        <f>全车数据表!AX35</f>
        <v>0</v>
      </c>
      <c r="AE34" s="246">
        <f>全车数据表!AY35</f>
        <v>0</v>
      </c>
      <c r="AF34" s="246" t="str">
        <f>IF(全车数据表!AZ35="","",全车数据表!AZ35)</f>
        <v>大奖赛</v>
      </c>
      <c r="AG34" s="246" t="str">
        <f>IF(全车数据表!BP35="","",全车数据表!BP35)</f>
        <v/>
      </c>
      <c r="AH34" s="246" t="str">
        <f>IF(全车数据表!BQ35="","",全车数据表!BQ35)</f>
        <v/>
      </c>
      <c r="AI34" s="246" t="str">
        <f>IF(全车数据表!BR35="","",全车数据表!BR35)</f>
        <v/>
      </c>
      <c r="AJ34" s="246" t="str">
        <f>IF(全车数据表!BS35="","",全车数据表!BS35)</f>
        <v/>
      </c>
      <c r="AK34" s="246" t="str">
        <f>IF(全车数据表!BT35="","",全车数据表!BT35)</f>
        <v/>
      </c>
      <c r="AL34" s="246" t="str">
        <f>IF(全车数据表!BU35="","",全车数据表!BU35)</f>
        <v/>
      </c>
      <c r="AM34" s="246" t="str">
        <f>IF(全车数据表!BV35="","",全车数据表!BV35)</f>
        <v/>
      </c>
      <c r="AN34" s="246" t="str">
        <f>IF(全车数据表!BW35="","",全车数据表!BW35)</f>
        <v/>
      </c>
      <c r="AO34" s="246" t="str">
        <f>IF(全车数据表!BX35="","",全车数据表!BX35)</f>
        <v/>
      </c>
      <c r="AP34" s="246" t="str">
        <f>IF(全车数据表!BY35="","",全车数据表!BY35)</f>
        <v/>
      </c>
      <c r="AQ34" s="246" t="str">
        <f>IF(全车数据表!BZ35="","",全车数据表!BZ35)</f>
        <v/>
      </c>
      <c r="AR34" s="246">
        <f>IF(全车数据表!CA35="","",全车数据表!CA35)</f>
        <v>1</v>
      </c>
      <c r="AS34" s="246" t="str">
        <f>IF(全车数据表!CB35="","",全车数据表!CB35)</f>
        <v/>
      </c>
      <c r="AT34" s="246">
        <f>IF(全车数据表!CC35="","",全车数据表!CC35)</f>
        <v>1</v>
      </c>
      <c r="AU34" s="246" t="str">
        <f>IF(全车数据表!CD35="","",全车数据表!CD35)</f>
        <v/>
      </c>
      <c r="AV34" s="246" t="str">
        <f>IF(全车数据表!CE35="","",全车数据表!CE35)</f>
        <v/>
      </c>
      <c r="AW34" s="246" t="str">
        <f>IF(全车数据表!CF35="","",全车数据表!CF35)</f>
        <v/>
      </c>
      <c r="AX34" s="246" t="str">
        <f>IF(全车数据表!CG35="","",全车数据表!CG35)</f>
        <v/>
      </c>
      <c r="AY34" s="246" t="str">
        <f>IF(全车数据表!CH35="","",全车数据表!CH35)</f>
        <v/>
      </c>
      <c r="AZ34" s="246" t="str">
        <f>IF(全车数据表!CI35="","",全车数据表!CI35)</f>
        <v/>
      </c>
      <c r="BA34" s="246" t="str">
        <f>IF(全车数据表!CJ35="","",全车数据表!CJ35)</f>
        <v>阿尔法罗密欧</v>
      </c>
      <c r="BB34" s="246" t="str">
        <f>IF(全车数据表!AV35="","",全车数据表!AV35)</f>
        <v/>
      </c>
      <c r="BC34" s="246">
        <f>IF(全车数据表!BF35="","",全车数据表!BF35)</f>
        <v>3067</v>
      </c>
      <c r="BD34" s="246">
        <f>IF(全车数据表!BG35="","",全车数据表!BG35)</f>
        <v>315.5</v>
      </c>
      <c r="BE34" s="246">
        <f>IF(全车数据表!BH35="","",全车数据表!BH35)</f>
        <v>78.400000000000006</v>
      </c>
      <c r="BF34" s="246">
        <f>IF(全车数据表!BI35="","",全车数据表!BI35)</f>
        <v>49.919999999999995</v>
      </c>
      <c r="BG34" s="246">
        <f>IF(全车数据表!BJ35="","",全车数据表!BJ35)</f>
        <v>50.86</v>
      </c>
    </row>
    <row r="35" spans="1:59">
      <c r="A35" s="246">
        <f>全车数据表!A36</f>
        <v>34</v>
      </c>
      <c r="B35" s="246" t="str">
        <f>全车数据表!B36</f>
        <v>Toyota GR Supra Racing Concept</v>
      </c>
      <c r="C35" s="246" t="str">
        <f>IF(全车数据表!AQ36="","",全车数据表!AQ36)</f>
        <v>Toyota</v>
      </c>
      <c r="D35" s="248" t="str">
        <f>全车数据表!AT36</f>
        <v>supraracing</v>
      </c>
      <c r="E35" s="248" t="str">
        <f>全车数据表!AS36</f>
        <v>24.6</v>
      </c>
      <c r="F35" s="248" t="str">
        <f>全车数据表!C36</f>
        <v>Supra Racing</v>
      </c>
      <c r="G35" s="246" t="str">
        <f>全车数据表!D36</f>
        <v>D</v>
      </c>
      <c r="H35" s="246">
        <f>LEN(全车数据表!E36)</f>
        <v>5</v>
      </c>
      <c r="I35" s="246">
        <f>IF(全车数据表!H36="×",0,全车数据表!H36)</f>
        <v>15</v>
      </c>
      <c r="J35" s="246">
        <f>IF(全车数据表!I36="×",0,全车数据表!I36)</f>
        <v>20</v>
      </c>
      <c r="K35" s="246">
        <f>IF(全车数据表!J36="×",0,全车数据表!J36)</f>
        <v>25</v>
      </c>
      <c r="L35" s="246">
        <f>IF(全车数据表!K36="×",0,全车数据表!K36)</f>
        <v>30</v>
      </c>
      <c r="M35" s="246">
        <f>IF(全车数据表!L36="×",0,全车数据表!L36)</f>
        <v>35</v>
      </c>
      <c r="N35" s="246">
        <f>IF(全车数据表!M36="×",0,全车数据表!M36)</f>
        <v>0</v>
      </c>
      <c r="O35" s="246">
        <f>全车数据表!O36</f>
        <v>2930</v>
      </c>
      <c r="P35" s="246">
        <f>全车数据表!P36</f>
        <v>312</v>
      </c>
      <c r="Q35" s="246">
        <f>全车数据表!Q36</f>
        <v>71.98</v>
      </c>
      <c r="R35" s="246">
        <f>全车数据表!R36</f>
        <v>61.16</v>
      </c>
      <c r="S35" s="246">
        <f>全车数据表!S36</f>
        <v>53.66</v>
      </c>
      <c r="T35" s="246">
        <f>全车数据表!T36</f>
        <v>0</v>
      </c>
      <c r="U35" s="246">
        <f>全车数据表!AH36</f>
        <v>3711360</v>
      </c>
      <c r="V35" s="246">
        <f>全车数据表!AI36</f>
        <v>0</v>
      </c>
      <c r="W35" s="246">
        <f>全车数据表!AO36</f>
        <v>0</v>
      </c>
      <c r="X35" s="246">
        <f>全车数据表!AP36</f>
        <v>0</v>
      </c>
      <c r="Y35" s="246">
        <f>全车数据表!AJ36</f>
        <v>9</v>
      </c>
      <c r="Z35" s="246">
        <f>全车数据表!AL36</f>
        <v>4</v>
      </c>
      <c r="AA35" s="246">
        <f>IF(全车数据表!AN36="×",0,全车数据表!AN36)</f>
        <v>2</v>
      </c>
      <c r="AB35" s="248" t="str">
        <f>全车数据表!AU36</f>
        <v>epic</v>
      </c>
      <c r="AC35" s="246">
        <f>全车数据表!AW36</f>
        <v>0</v>
      </c>
      <c r="AD35" s="246">
        <f>全车数据表!AX36</f>
        <v>0</v>
      </c>
      <c r="AE35" s="246">
        <f>全车数据表!AY36</f>
        <v>0</v>
      </c>
      <c r="AF35" s="246" t="str">
        <f>IF(全车数据表!AZ36="","",全车数据表!AZ36)</f>
        <v>通行证</v>
      </c>
      <c r="AG35" s="246" t="str">
        <f>IF(全车数据表!BP36="","",全车数据表!BP36)</f>
        <v/>
      </c>
      <c r="AH35" s="246" t="str">
        <f>IF(全车数据表!BQ36="","",全车数据表!BQ36)</f>
        <v/>
      </c>
      <c r="AI35" s="246" t="str">
        <f>IF(全车数据表!BR36="","",全车数据表!BR36)</f>
        <v/>
      </c>
      <c r="AJ35" s="246" t="str">
        <f>IF(全车数据表!BS36="","",全车数据表!BS36)</f>
        <v/>
      </c>
      <c r="AK35" s="246" t="str">
        <f>IF(全车数据表!BT36="","",全车数据表!BT36)</f>
        <v/>
      </c>
      <c r="AL35" s="246" t="str">
        <f>IF(全车数据表!BU36="","",全车数据表!BU36)</f>
        <v/>
      </c>
      <c r="AM35" s="246" t="str">
        <f>IF(全车数据表!BV36="","",全车数据表!BV36)</f>
        <v/>
      </c>
      <c r="AN35" s="246" t="str">
        <f>IF(全车数据表!BW36="","",全车数据表!BW36)</f>
        <v/>
      </c>
      <c r="AO35" s="246" t="str">
        <f>IF(全车数据表!BX36="","",全车数据表!BX36)</f>
        <v/>
      </c>
      <c r="AP35" s="246" t="str">
        <f>IF(全车数据表!BY36="","",全车数据表!BY36)</f>
        <v/>
      </c>
      <c r="AQ35" s="246" t="str">
        <f>IF(全车数据表!BZ36="","",全车数据表!BZ36)</f>
        <v/>
      </c>
      <c r="AR35" s="246" t="str">
        <f>IF(全车数据表!CA36="","",全车数据表!CA36)</f>
        <v/>
      </c>
      <c r="AS35" s="246" t="str">
        <f>IF(全车数据表!CB36="","",全车数据表!CB36)</f>
        <v/>
      </c>
      <c r="AT35" s="246" t="str">
        <f>IF(全车数据表!CC36="","",全车数据表!CC36)</f>
        <v/>
      </c>
      <c r="AU35" s="246" t="str">
        <f>IF(全车数据表!CD36="","",全车数据表!CD36)</f>
        <v/>
      </c>
      <c r="AV35" s="246" t="str">
        <f>IF(全车数据表!CE36="","",全车数据表!CE36)</f>
        <v/>
      </c>
      <c r="AW35" s="246" t="str">
        <f>IF(全车数据表!CF36="","",全车数据表!CF36)</f>
        <v/>
      </c>
      <c r="AX35" s="246" t="str">
        <f>IF(全车数据表!CG36="","",全车数据表!CG36)</f>
        <v/>
      </c>
      <c r="AY35" s="246" t="str">
        <f>IF(全车数据表!CH36="","",全车数据表!CH36)</f>
        <v/>
      </c>
      <c r="AZ35" s="246" t="str">
        <f>IF(全车数据表!CI36="","",全车数据表!CI36)</f>
        <v/>
      </c>
      <c r="BA35" s="246" t="str">
        <f>IF(全车数据表!CJ36="","",全车数据表!CJ36)</f>
        <v>丰田</v>
      </c>
      <c r="BB35" s="246" t="str">
        <f>IF(全车数据表!AV36="","",全车数据表!AV36)</f>
        <v/>
      </c>
      <c r="BC35" s="246" t="str">
        <f>IF(全车数据表!BF36="","",全车数据表!BF36)</f>
        <v/>
      </c>
      <c r="BD35" s="246" t="str">
        <f>IF(全车数据表!BG36="","",全车数据表!BG36)</f>
        <v/>
      </c>
      <c r="BE35" s="246" t="str">
        <f>IF(全车数据表!BH36="","",全车数据表!BH36)</f>
        <v/>
      </c>
      <c r="BF35" s="246" t="str">
        <f>IF(全车数据表!BI36="","",全车数据表!BI36)</f>
        <v/>
      </c>
      <c r="BG35" s="246" t="str">
        <f>IF(全车数据表!BJ36="","",全车数据表!BJ36)</f>
        <v/>
      </c>
    </row>
    <row r="36" spans="1:59">
      <c r="A36" s="246">
        <f>全车数据表!A37</f>
        <v>35</v>
      </c>
      <c r="B36" s="246" t="str">
        <f>全车数据表!B37</f>
        <v>Chevrolet Corvette C7.R🔑</v>
      </c>
      <c r="C36" s="246" t="str">
        <f>IF(全车数据表!AQ37="","",全车数据表!AQ37)</f>
        <v>Chevrolet Corvette</v>
      </c>
      <c r="D36" s="248" t="str">
        <f>全车数据表!AT37</f>
        <v>c7r</v>
      </c>
      <c r="E36" s="248" t="str">
        <f>全车数据表!AS37</f>
        <v>2.3</v>
      </c>
      <c r="F36" s="248" t="str">
        <f>全车数据表!C37</f>
        <v>C7R</v>
      </c>
      <c r="G36" s="246" t="str">
        <f>全车数据表!D37</f>
        <v>D</v>
      </c>
      <c r="H36" s="246">
        <f>LEN(全车数据表!E37)</f>
        <v>5</v>
      </c>
      <c r="I36" s="246" t="str">
        <f>IF(全车数据表!H37="×",0,全车数据表!H37)</f>
        <v>🔑</v>
      </c>
      <c r="J36" s="246">
        <f>IF(全车数据表!I37="×",0,全车数据表!I37)</f>
        <v>22</v>
      </c>
      <c r="K36" s="246">
        <f>IF(全车数据表!J37="×",0,全车数据表!J37)</f>
        <v>30</v>
      </c>
      <c r="L36" s="246">
        <f>IF(全车数据表!K37="×",0,全车数据表!K37)</f>
        <v>35</v>
      </c>
      <c r="M36" s="246">
        <f>IF(全车数据表!L37="×",0,全车数据表!L37)</f>
        <v>38</v>
      </c>
      <c r="N36" s="246">
        <f>IF(全车数据表!M37="×",0,全车数据表!M37)</f>
        <v>0</v>
      </c>
      <c r="O36" s="246">
        <f>全车数据表!O37</f>
        <v>2948</v>
      </c>
      <c r="P36" s="246">
        <f>全车数据表!P37</f>
        <v>307.60000000000002</v>
      </c>
      <c r="Q36" s="246">
        <f>全车数据表!Q37</f>
        <v>80.48</v>
      </c>
      <c r="R36" s="246">
        <f>全车数据表!R37</f>
        <v>47.08</v>
      </c>
      <c r="S36" s="246">
        <f>全车数据表!S37</f>
        <v>57.03</v>
      </c>
      <c r="T36" s="246">
        <f>全车数据表!T37</f>
        <v>6.1</v>
      </c>
      <c r="U36" s="246">
        <f>全车数据表!AH37</f>
        <v>3711360</v>
      </c>
      <c r="V36" s="246">
        <f>全车数据表!AI37</f>
        <v>15000</v>
      </c>
      <c r="W36" s="246">
        <f>全车数据表!AO37</f>
        <v>1740000</v>
      </c>
      <c r="X36" s="246">
        <f>全车数据表!AP37</f>
        <v>5451360</v>
      </c>
      <c r="Y36" s="246">
        <f>全车数据表!AJ37</f>
        <v>9</v>
      </c>
      <c r="Z36" s="246">
        <f>全车数据表!AL37</f>
        <v>4</v>
      </c>
      <c r="AA36" s="246">
        <f>IF(全车数据表!AN37="×",0,全车数据表!AN37)</f>
        <v>2</v>
      </c>
      <c r="AB36" s="248" t="str">
        <f>全车数据表!AU37</f>
        <v>epic</v>
      </c>
      <c r="AC36" s="246">
        <f>全车数据表!AW37</f>
        <v>320</v>
      </c>
      <c r="AD36" s="246">
        <f>全车数据表!AX37</f>
        <v>0</v>
      </c>
      <c r="AE36" s="246">
        <f>全车数据表!AY37</f>
        <v>409</v>
      </c>
      <c r="AF36" s="246" t="str">
        <f>IF(全车数据表!AZ37="","",全车数据表!AZ37)</f>
        <v>大奖赛</v>
      </c>
      <c r="AG36" s="246" t="str">
        <f>IF(全车数据表!BP37="","",全车数据表!BP37)</f>
        <v/>
      </c>
      <c r="AH36" s="246" t="str">
        <f>IF(全车数据表!BQ37="","",全车数据表!BQ37)</f>
        <v/>
      </c>
      <c r="AI36" s="246" t="str">
        <f>IF(全车数据表!BR37="","",全车数据表!BR37)</f>
        <v/>
      </c>
      <c r="AJ36" s="246" t="str">
        <f>IF(全车数据表!BS37="","",全车数据表!BS37)</f>
        <v/>
      </c>
      <c r="AK36" s="246" t="str">
        <f>IF(全车数据表!BT37="","",全车数据表!BT37)</f>
        <v/>
      </c>
      <c r="AL36" s="246" t="str">
        <f>IF(全车数据表!BU37="","",全车数据表!BU37)</f>
        <v/>
      </c>
      <c r="AM36" s="246" t="str">
        <f>IF(全车数据表!BV37="","",全车数据表!BV37)</f>
        <v/>
      </c>
      <c r="AN36" s="246" t="str">
        <f>IF(全车数据表!BW37="","",全车数据表!BW37)</f>
        <v/>
      </c>
      <c r="AO36" s="246" t="str">
        <f>IF(全车数据表!BX37="","",全车数据表!BX37)</f>
        <v/>
      </c>
      <c r="AP36" s="246" t="str">
        <f>IF(全车数据表!BY37="","",全车数据表!BY37)</f>
        <v/>
      </c>
      <c r="AQ36" s="246" t="str">
        <f>IF(全车数据表!BZ37="","",全车数据表!BZ37)</f>
        <v/>
      </c>
      <c r="AR36" s="246">
        <f>IF(全车数据表!CA37="","",全车数据表!CA37)</f>
        <v>1</v>
      </c>
      <c r="AS36" s="246" t="str">
        <f>IF(全车数据表!CB37="","",全车数据表!CB37)</f>
        <v/>
      </c>
      <c r="AT36" s="246">
        <f>IF(全车数据表!CC37="","",全车数据表!CC37)</f>
        <v>1</v>
      </c>
      <c r="AU36" s="246">
        <f>IF(全车数据表!CD37="","",全车数据表!CD37)</f>
        <v>1</v>
      </c>
      <c r="AV36" s="246" t="str">
        <f>IF(全车数据表!CE37="","",全车数据表!CE37)</f>
        <v/>
      </c>
      <c r="AW36" s="246" t="str">
        <f>IF(全车数据表!CF37="","",全车数据表!CF37)</f>
        <v/>
      </c>
      <c r="AX36" s="246" t="str">
        <f>IF(全车数据表!CG37="","",全车数据表!CG37)</f>
        <v/>
      </c>
      <c r="AY36" s="246" t="str">
        <f>IF(全车数据表!CH37="","",全车数据表!CH37)</f>
        <v/>
      </c>
      <c r="AZ36" s="246" t="str">
        <f>IF(全车数据表!CI37="","",全车数据表!CI37)</f>
        <v/>
      </c>
      <c r="BA36" s="246" t="str">
        <f>IF(全车数据表!CJ37="","",全车数据表!CJ37)</f>
        <v>雪佛兰 克尔维特</v>
      </c>
      <c r="BB36" s="246" t="str">
        <f>IF(全车数据表!AV37="","",全车数据表!AV37)</f>
        <v/>
      </c>
      <c r="BC36" s="246">
        <f>IF(全车数据表!BF37="","",全车数据表!BF37)</f>
        <v>3122</v>
      </c>
      <c r="BD36" s="246">
        <f>IF(全车数据表!BG37="","",全车数据表!BG37)</f>
        <v>309</v>
      </c>
      <c r="BE36" s="246">
        <f>IF(全车数据表!BH37="","",全车数据表!BH37)</f>
        <v>81.55</v>
      </c>
      <c r="BF36" s="246">
        <f>IF(全车数据表!BI37="","",全车数据表!BI37)</f>
        <v>48.5</v>
      </c>
      <c r="BG36" s="246">
        <f>IF(全车数据表!BJ37="","",全车数据表!BJ37)</f>
        <v>59.47</v>
      </c>
    </row>
    <row r="37" spans="1:59">
      <c r="A37" s="246">
        <f>全车数据表!A38</f>
        <v>36</v>
      </c>
      <c r="B37" s="246" t="str">
        <f>全车数据表!B38</f>
        <v>Aston Martin Vantage V12 2022</v>
      </c>
      <c r="C37" s="246" t="str">
        <f>IF(全车数据表!AQ38="","",全车数据表!AQ38)</f>
        <v>Aston Martin</v>
      </c>
      <c r="D37" s="248" t="str">
        <f>全车数据表!AT38</f>
        <v>vantage</v>
      </c>
      <c r="E37" s="248" t="str">
        <f>全车数据表!AS38</f>
        <v>4.6</v>
      </c>
      <c r="F37" s="248" t="str">
        <f>全车数据表!C38</f>
        <v>Vantage</v>
      </c>
      <c r="G37" s="246" t="str">
        <f>全车数据表!D38</f>
        <v>D</v>
      </c>
      <c r="H37" s="246">
        <f>LEN(全车数据表!E38)</f>
        <v>5</v>
      </c>
      <c r="I37" s="246" t="str">
        <f>IF(全车数据表!H38="×",0,全车数据表!H38)</f>
        <v>🔑</v>
      </c>
      <c r="J37" s="246">
        <f>IF(全车数据表!I38="×",0,全车数据表!I38)</f>
        <v>22</v>
      </c>
      <c r="K37" s="246">
        <f>IF(全车数据表!J38="×",0,全车数据表!J38)</f>
        <v>30</v>
      </c>
      <c r="L37" s="246">
        <f>IF(全车数据表!K38="×",0,全车数据表!K38)</f>
        <v>35</v>
      </c>
      <c r="M37" s="246">
        <f>IF(全车数据表!L38="×",0,全车数据表!L38)</f>
        <v>38</v>
      </c>
      <c r="N37" s="246">
        <f>IF(全车数据表!M38="×",0,全车数据表!M38)</f>
        <v>0</v>
      </c>
      <c r="O37" s="246">
        <f>全车数据表!O38</f>
        <v>2968</v>
      </c>
      <c r="P37" s="246">
        <f>全车数据表!P38</f>
        <v>331.1</v>
      </c>
      <c r="Q37" s="246">
        <f>全车数据表!Q38</f>
        <v>75.84</v>
      </c>
      <c r="R37" s="246">
        <f>全车数据表!R38</f>
        <v>39.15</v>
      </c>
      <c r="S37" s="246">
        <f>全车数据表!S38</f>
        <v>42.5</v>
      </c>
      <c r="T37" s="246">
        <f>全车数据表!T38</f>
        <v>0</v>
      </c>
      <c r="U37" s="246">
        <f>全车数据表!AH38</f>
        <v>3711360</v>
      </c>
      <c r="V37" s="246">
        <f>全车数据表!AI38</f>
        <v>30000</v>
      </c>
      <c r="W37" s="246">
        <f>全车数据表!AO38</f>
        <v>3480000</v>
      </c>
      <c r="X37" s="246">
        <f>全车数据表!AP38</f>
        <v>7191360</v>
      </c>
      <c r="Y37" s="246">
        <f>全车数据表!AJ38</f>
        <v>9</v>
      </c>
      <c r="Z37" s="246">
        <f>全车数据表!AL38</f>
        <v>4</v>
      </c>
      <c r="AA37" s="246">
        <f>IF(全车数据表!AN38="×",0,全车数据表!AN38)</f>
        <v>2</v>
      </c>
      <c r="AB37" s="248" t="str">
        <f>全车数据表!AU38</f>
        <v>epic</v>
      </c>
      <c r="AC37" s="246">
        <f>全车数据表!AW38</f>
        <v>345</v>
      </c>
      <c r="AD37" s="246">
        <f>全车数据表!AX38</f>
        <v>0</v>
      </c>
      <c r="AE37" s="246">
        <f>全车数据表!AY38</f>
        <v>445</v>
      </c>
      <c r="AF37" s="246" t="str">
        <f>IF(全车数据表!AZ38="","",全车数据表!AZ38)</f>
        <v>大奖赛</v>
      </c>
      <c r="AG37" s="246" t="str">
        <f>IF(全车数据表!BP38="","",全车数据表!BP38)</f>
        <v/>
      </c>
      <c r="AH37" s="246" t="str">
        <f>IF(全车数据表!BQ38="","",全车数据表!BQ38)</f>
        <v/>
      </c>
      <c r="AI37" s="246" t="str">
        <f>IF(全车数据表!BR38="","",全车数据表!BR38)</f>
        <v/>
      </c>
      <c r="AJ37" s="246" t="str">
        <f>IF(全车数据表!BS38="","",全车数据表!BS38)</f>
        <v/>
      </c>
      <c r="AK37" s="246" t="str">
        <f>IF(全车数据表!BT38="","",全车数据表!BT38)</f>
        <v/>
      </c>
      <c r="AL37" s="246" t="str">
        <f>IF(全车数据表!BU38="","",全车数据表!BU38)</f>
        <v/>
      </c>
      <c r="AM37" s="246" t="str">
        <f>IF(全车数据表!BV38="","",全车数据表!BV38)</f>
        <v/>
      </c>
      <c r="AN37" s="246" t="str">
        <f>IF(全车数据表!BW38="","",全车数据表!BW38)</f>
        <v/>
      </c>
      <c r="AO37" s="246" t="str">
        <f>IF(全车数据表!BX38="","",全车数据表!BX38)</f>
        <v/>
      </c>
      <c r="AP37" s="246" t="str">
        <f>IF(全车数据表!BY38="","",全车数据表!BY38)</f>
        <v/>
      </c>
      <c r="AQ37" s="246" t="str">
        <f>IF(全车数据表!BZ38="","",全车数据表!BZ38)</f>
        <v/>
      </c>
      <c r="AR37" s="246">
        <f>IF(全车数据表!CA38="","",全车数据表!CA38)</f>
        <v>1</v>
      </c>
      <c r="AS37" s="246" t="str">
        <f>IF(全车数据表!CB38="","",全车数据表!CB38)</f>
        <v/>
      </c>
      <c r="AT37" s="246">
        <f>IF(全车数据表!CC38="","",全车数据表!CC38)</f>
        <v>1</v>
      </c>
      <c r="AU37" s="246" t="str">
        <f>IF(全车数据表!CD38="","",全车数据表!CD38)</f>
        <v/>
      </c>
      <c r="AV37" s="246" t="str">
        <f>IF(全车数据表!CE38="","",全车数据表!CE38)</f>
        <v/>
      </c>
      <c r="AW37" s="246" t="str">
        <f>IF(全车数据表!CF38="","",全车数据表!CF38)</f>
        <v/>
      </c>
      <c r="AX37" s="246" t="str">
        <f>IF(全车数据表!CG38="","",全车数据表!CG38)</f>
        <v/>
      </c>
      <c r="AY37" s="246" t="str">
        <f>IF(全车数据表!CH38="","",全车数据表!CH38)</f>
        <v/>
      </c>
      <c r="AZ37" s="246" t="str">
        <f>IF(全车数据表!CI38="","",全车数据表!CI38)</f>
        <v/>
      </c>
      <c r="BA37" s="246" t="str">
        <f>IF(全车数据表!CJ38="","",全车数据表!CJ38)</f>
        <v>阿斯顿马丁</v>
      </c>
      <c r="BB37" s="246" t="str">
        <f>IF(全车数据表!AV38="","",全车数据表!AV38)</f>
        <v/>
      </c>
      <c r="BC37" s="246">
        <f>IF(全车数据表!BF38="","",全车数据表!BF38)</f>
        <v>3143</v>
      </c>
      <c r="BD37" s="246">
        <f>IF(全车数据表!BG38="","",全车数据表!BG38)</f>
        <v>332.1</v>
      </c>
      <c r="BE37" s="246">
        <f>IF(全车数据表!BH38="","",全车数据表!BH38)</f>
        <v>76.599999999999994</v>
      </c>
      <c r="BF37" s="246">
        <f>IF(全车数据表!BI38="","",全车数据表!BI38)</f>
        <v>39.979999999999997</v>
      </c>
      <c r="BG37" s="246">
        <f>IF(全车数据表!BJ38="","",全车数据表!BJ38)</f>
        <v>44.89</v>
      </c>
    </row>
    <row r="38" spans="1:59">
      <c r="A38" s="246">
        <f>全车数据表!A39</f>
        <v>37</v>
      </c>
      <c r="B38" s="246" t="str">
        <f>全车数据表!B39</f>
        <v>Lamborghini Huracan Super Trofeo Evo🔑</v>
      </c>
      <c r="C38" s="246" t="str">
        <f>IF(全车数据表!AQ39="","",全车数据表!AQ39)</f>
        <v>Lamborghini</v>
      </c>
      <c r="D38" s="248" t="str">
        <f>全车数据表!AT39</f>
        <v>huracanste</v>
      </c>
      <c r="E38" s="248" t="str">
        <f>全车数据表!AS39</f>
        <v>2.6</v>
      </c>
      <c r="F38" s="248" t="str">
        <f>全车数据表!C39</f>
        <v>D飓风</v>
      </c>
      <c r="G38" s="246" t="str">
        <f>全车数据表!D39</f>
        <v>D</v>
      </c>
      <c r="H38" s="246">
        <f>LEN(全车数据表!E39)</f>
        <v>5</v>
      </c>
      <c r="I38" s="246" t="str">
        <f>IF(全车数据表!H39="×",0,全车数据表!H39)</f>
        <v>🔑</v>
      </c>
      <c r="J38" s="246">
        <f>IF(全车数据表!I39="×",0,全车数据表!I39)</f>
        <v>22</v>
      </c>
      <c r="K38" s="246">
        <f>IF(全车数据表!J39="×",0,全车数据表!J39)</f>
        <v>30</v>
      </c>
      <c r="L38" s="246">
        <f>IF(全车数据表!K39="×",0,全车数据表!K39)</f>
        <v>35</v>
      </c>
      <c r="M38" s="246">
        <f>IF(全车数据表!L39="×",0,全车数据表!L39)</f>
        <v>38</v>
      </c>
      <c r="N38" s="246">
        <f>IF(全车数据表!M39="×",0,全车数据表!M39)</f>
        <v>0</v>
      </c>
      <c r="O38" s="246">
        <f>全车数据表!O39</f>
        <v>3000</v>
      </c>
      <c r="P38" s="246">
        <f>全车数据表!P39</f>
        <v>303.7</v>
      </c>
      <c r="Q38" s="246">
        <f>全车数据表!Q39</f>
        <v>82.59</v>
      </c>
      <c r="R38" s="246">
        <f>全车数据表!R39</f>
        <v>63.48</v>
      </c>
      <c r="S38" s="246">
        <f>全车数据表!S39</f>
        <v>54.41</v>
      </c>
      <c r="T38" s="246">
        <f>全车数据表!T39</f>
        <v>6</v>
      </c>
      <c r="U38" s="246">
        <f>全车数据表!AH39</f>
        <v>3711360</v>
      </c>
      <c r="V38" s="246">
        <f>全车数据表!AI39</f>
        <v>30000</v>
      </c>
      <c r="W38" s="246">
        <f>全车数据表!AO39</f>
        <v>3480000</v>
      </c>
      <c r="X38" s="246">
        <f>全车数据表!AP39</f>
        <v>7191360</v>
      </c>
      <c r="Y38" s="246">
        <f>全车数据表!AJ39</f>
        <v>9</v>
      </c>
      <c r="Z38" s="246">
        <f>全车数据表!AL39</f>
        <v>4</v>
      </c>
      <c r="AA38" s="246">
        <f>IF(全车数据表!AN39="×",0,全车数据表!AN39)</f>
        <v>2</v>
      </c>
      <c r="AB38" s="248" t="str">
        <f>全车数据表!AU39</f>
        <v>epic</v>
      </c>
      <c r="AC38" s="246">
        <f>全车数据表!AW39</f>
        <v>316</v>
      </c>
      <c r="AD38" s="246">
        <f>全车数据表!AX39</f>
        <v>0</v>
      </c>
      <c r="AE38" s="246">
        <f>全车数据表!AY39</f>
        <v>404</v>
      </c>
      <c r="AF38" s="246" t="str">
        <f>IF(全车数据表!AZ39="","",全车数据表!AZ39)</f>
        <v>大奖赛</v>
      </c>
      <c r="AG38" s="246" t="str">
        <f>IF(全车数据表!BP39="","",全车数据表!BP39)</f>
        <v/>
      </c>
      <c r="AH38" s="246" t="str">
        <f>IF(全车数据表!BQ39="","",全车数据表!BQ39)</f>
        <v/>
      </c>
      <c r="AI38" s="246" t="str">
        <f>IF(全车数据表!BR39="","",全车数据表!BR39)</f>
        <v/>
      </c>
      <c r="AJ38" s="246" t="str">
        <f>IF(全车数据表!BS39="","",全车数据表!BS39)</f>
        <v/>
      </c>
      <c r="AK38" s="246" t="str">
        <f>IF(全车数据表!BT39="","",全车数据表!BT39)</f>
        <v/>
      </c>
      <c r="AL38" s="246" t="str">
        <f>IF(全车数据表!BU39="","",全车数据表!BU39)</f>
        <v/>
      </c>
      <c r="AM38" s="246" t="str">
        <f>IF(全车数据表!BV39="","",全车数据表!BV39)</f>
        <v/>
      </c>
      <c r="AN38" s="246" t="str">
        <f>IF(全车数据表!BW39="","",全车数据表!BW39)</f>
        <v/>
      </c>
      <c r="AO38" s="246" t="str">
        <f>IF(全车数据表!BX39="","",全车数据表!BX39)</f>
        <v/>
      </c>
      <c r="AP38" s="246" t="str">
        <f>IF(全车数据表!BY39="","",全车数据表!BY39)</f>
        <v/>
      </c>
      <c r="AQ38" s="246" t="str">
        <f>IF(全车数据表!BZ39="","",全车数据表!BZ39)</f>
        <v/>
      </c>
      <c r="AR38" s="246">
        <f>IF(全车数据表!CA39="","",全车数据表!CA39)</f>
        <v>1</v>
      </c>
      <c r="AS38" s="246" t="str">
        <f>IF(全车数据表!CB39="","",全车数据表!CB39)</f>
        <v/>
      </c>
      <c r="AT38" s="246">
        <f>IF(全车数据表!CC39="","",全车数据表!CC39)</f>
        <v>1</v>
      </c>
      <c r="AU38" s="246">
        <f>IF(全车数据表!CD39="","",全车数据表!CD39)</f>
        <v>1</v>
      </c>
      <c r="AV38" s="246" t="str">
        <f>IF(全车数据表!CE39="","",全车数据表!CE39)</f>
        <v/>
      </c>
      <c r="AW38" s="246" t="str">
        <f>IF(全车数据表!CF39="","",全车数据表!CF39)</f>
        <v/>
      </c>
      <c r="AX38" s="246" t="str">
        <f>IF(全车数据表!CG39="","",全车数据表!CG39)</f>
        <v/>
      </c>
      <c r="AY38" s="246" t="str">
        <f>IF(全车数据表!CH39="","",全车数据表!CH39)</f>
        <v/>
      </c>
      <c r="AZ38" s="246" t="str">
        <f>IF(全车数据表!CI39="","",全车数据表!CI39)</f>
        <v/>
      </c>
      <c r="BA38" s="246" t="str">
        <f>IF(全车数据表!CJ39="","",全车数据表!CJ39)</f>
        <v>兰博基尼 小小牛 飓风</v>
      </c>
      <c r="BB38" s="246" t="str">
        <f>IF(全车数据表!AV39="","",全车数据表!AV39)</f>
        <v/>
      </c>
      <c r="BC38" s="246">
        <f>IF(全车数据表!BF39="","",全车数据表!BF39)</f>
        <v>3176</v>
      </c>
      <c r="BD38" s="246">
        <f>IF(全车数据表!BG39="","",全车数据表!BG39)</f>
        <v>305.3</v>
      </c>
      <c r="BE38" s="246">
        <f>IF(全车数据表!BH39="","",全车数据表!BH39)</f>
        <v>83.8</v>
      </c>
      <c r="BF38" s="246">
        <f>IF(全车数据表!BI39="","",全车数据表!BI39)</f>
        <v>65.45</v>
      </c>
      <c r="BG38" s="246">
        <f>IF(全车数据表!BJ39="","",全车数据表!BJ39)</f>
        <v>57.12</v>
      </c>
    </row>
    <row r="39" spans="1:59">
      <c r="A39" s="246">
        <f>全车数据表!A40</f>
        <v>38</v>
      </c>
      <c r="B39" s="246" t="str">
        <f>全车数据表!B40</f>
        <v>Volkswagen Electric R🔑</v>
      </c>
      <c r="C39" s="246" t="str">
        <f>IF(全车数据表!AQ40="","",全车数据表!AQ40)</f>
        <v>Volkswagen</v>
      </c>
      <c r="D39" s="248" t="str">
        <f>全车数据表!AT40</f>
        <v>vwer</v>
      </c>
      <c r="E39" s="248" t="str">
        <f>全车数据表!AS40</f>
        <v>3.1</v>
      </c>
      <c r="F39" s="248" t="str">
        <f>全车数据表!C40</f>
        <v>IDR</v>
      </c>
      <c r="G39" s="246" t="str">
        <f>全车数据表!D40</f>
        <v>D</v>
      </c>
      <c r="H39" s="246">
        <f>LEN(全车数据表!E40)</f>
        <v>5</v>
      </c>
      <c r="I39" s="246" t="str">
        <f>IF(全车数据表!H40="×",0,全车数据表!H40)</f>
        <v>🔑</v>
      </c>
      <c r="J39" s="246">
        <f>IF(全车数据表!I40="×",0,全车数据表!I40)</f>
        <v>22</v>
      </c>
      <c r="K39" s="246">
        <f>IF(全车数据表!J40="×",0,全车数据表!J40)</f>
        <v>30</v>
      </c>
      <c r="L39" s="246">
        <f>IF(全车数据表!K40="×",0,全车数据表!K40)</f>
        <v>35</v>
      </c>
      <c r="M39" s="246">
        <f>IF(全车数据表!L40="×",0,全车数据表!L40)</f>
        <v>38</v>
      </c>
      <c r="N39" s="246">
        <f>IF(全车数据表!M40="×",0,全车数据表!M40)</f>
        <v>0</v>
      </c>
      <c r="O39" s="246">
        <f>全车数据表!O40</f>
        <v>3054</v>
      </c>
      <c r="P39" s="246">
        <f>全车数据表!P40</f>
        <v>290.5</v>
      </c>
      <c r="Q39" s="246">
        <f>全车数据表!Q40</f>
        <v>88.5</v>
      </c>
      <c r="R39" s="246">
        <f>全车数据表!R40</f>
        <v>57.91</v>
      </c>
      <c r="S39" s="246">
        <f>全车数据表!S40</f>
        <v>67.930000000000007</v>
      </c>
      <c r="T39" s="246">
        <f>全车数据表!T40</f>
        <v>0</v>
      </c>
      <c r="U39" s="246">
        <f>全车数据表!AH40</f>
        <v>3711360</v>
      </c>
      <c r="V39" s="246">
        <f>全车数据表!AI40</f>
        <v>30000</v>
      </c>
      <c r="W39" s="246">
        <f>全车数据表!AO40</f>
        <v>3480000</v>
      </c>
      <c r="X39" s="246">
        <f>全车数据表!AP40</f>
        <v>7191360</v>
      </c>
      <c r="Y39" s="246">
        <f>全车数据表!AJ40</f>
        <v>9</v>
      </c>
      <c r="Z39" s="246">
        <f>全车数据表!AL40</f>
        <v>4</v>
      </c>
      <c r="AA39" s="246">
        <f>IF(全车数据表!AN40="×",0,全车数据表!AN40)</f>
        <v>2</v>
      </c>
      <c r="AB39" s="248" t="str">
        <f>全车数据表!AU40</f>
        <v>epic</v>
      </c>
      <c r="AC39" s="246">
        <f>全车数据表!AW40</f>
        <v>301</v>
      </c>
      <c r="AD39" s="246">
        <f>全车数据表!AX40</f>
        <v>0</v>
      </c>
      <c r="AE39" s="246">
        <f>全车数据表!AY40</f>
        <v>386</v>
      </c>
      <c r="AF39" s="246" t="str">
        <f>IF(全车数据表!AZ40="","",全车数据表!AZ40)</f>
        <v>大奖赛</v>
      </c>
      <c r="AG39" s="246" t="str">
        <f>IF(全车数据表!BP40="","",全车数据表!BP40)</f>
        <v/>
      </c>
      <c r="AH39" s="246" t="str">
        <f>IF(全车数据表!BQ40="","",全车数据表!BQ40)</f>
        <v/>
      </c>
      <c r="AI39" s="246" t="str">
        <f>IF(全车数据表!BR40="","",全车数据表!BR40)</f>
        <v/>
      </c>
      <c r="AJ39" s="246" t="str">
        <f>IF(全车数据表!BS40="","",全车数据表!BS40)</f>
        <v/>
      </c>
      <c r="AK39" s="246" t="str">
        <f>IF(全车数据表!BT40="","",全车数据表!BT40)</f>
        <v/>
      </c>
      <c r="AL39" s="246" t="str">
        <f>IF(全车数据表!BU40="","",全车数据表!BU40)</f>
        <v/>
      </c>
      <c r="AM39" s="246" t="str">
        <f>IF(全车数据表!BV40="","",全车数据表!BV40)</f>
        <v/>
      </c>
      <c r="AN39" s="246" t="str">
        <f>IF(全车数据表!BW40="","",全车数据表!BW40)</f>
        <v/>
      </c>
      <c r="AO39" s="246" t="str">
        <f>IF(全车数据表!BX40="","",全车数据表!BX40)</f>
        <v/>
      </c>
      <c r="AP39" s="246" t="str">
        <f>IF(全车数据表!BY40="","",全车数据表!BY40)</f>
        <v/>
      </c>
      <c r="AQ39" s="246" t="str">
        <f>IF(全车数据表!BZ40="","",全车数据表!BZ40)</f>
        <v/>
      </c>
      <c r="AR39" s="246">
        <f>IF(全车数据表!CA40="","",全车数据表!CA40)</f>
        <v>1</v>
      </c>
      <c r="AS39" s="246" t="str">
        <f>IF(全车数据表!CB40="","",全车数据表!CB40)</f>
        <v/>
      </c>
      <c r="AT39" s="246">
        <f>IF(全车数据表!CC40="","",全车数据表!CC40)</f>
        <v>1</v>
      </c>
      <c r="AU39" s="246">
        <f>IF(全车数据表!CD40="","",全车数据表!CD40)</f>
        <v>1</v>
      </c>
      <c r="AV39" s="246" t="str">
        <f>IF(全车数据表!CE40="","",全车数据表!CE40)</f>
        <v/>
      </c>
      <c r="AW39" s="246" t="str">
        <f>IF(全车数据表!CF40="","",全车数据表!CF40)</f>
        <v/>
      </c>
      <c r="AX39" s="246" t="str">
        <f>IF(全车数据表!CG40="","",全车数据表!CG40)</f>
        <v/>
      </c>
      <c r="AY39" s="246" t="str">
        <f>IF(全车数据表!CH40="","",全车数据表!CH40)</f>
        <v/>
      </c>
      <c r="AZ39" s="246" t="str">
        <f>IF(全车数据表!CI40="","",全车数据表!CI40)</f>
        <v/>
      </c>
      <c r="BA39" s="246" t="str">
        <f>IF(全车数据表!CJ40="","",全车数据表!CJ40)</f>
        <v>大众</v>
      </c>
      <c r="BB39" s="246" t="str">
        <f>IF(全车数据表!AV40="","",全车数据表!AV40)</f>
        <v/>
      </c>
      <c r="BC39" s="246">
        <f>IF(全车数据表!BF40="","",全车数据表!BF40)</f>
        <v>3228</v>
      </c>
      <c r="BD39" s="246">
        <f>IF(全车数据表!BG40="","",全车数据表!BG40)</f>
        <v>291.89999999999998</v>
      </c>
      <c r="BE39" s="246">
        <f>IF(全车数据表!BH40="","",全车数据表!BH40)</f>
        <v>89.57</v>
      </c>
      <c r="BF39" s="246">
        <f>IF(全车数据表!BI40="","",全车数据表!BI40)</f>
        <v>59.33</v>
      </c>
      <c r="BG39" s="246">
        <f>IF(全车数据表!BJ40="","",全车数据表!BJ40)</f>
        <v>70.37</v>
      </c>
    </row>
    <row r="40" spans="1:59">
      <c r="A40" s="246">
        <f>全车数据表!A41</f>
        <v>39</v>
      </c>
      <c r="B40" s="246" t="str">
        <f>全车数据表!B41</f>
        <v>Glickenhaus 004C🔑</v>
      </c>
      <c r="C40" s="246" t="str">
        <f>IF(全车数据表!AQ41="","",全车数据表!AQ41)</f>
        <v>Glickenhaus</v>
      </c>
      <c r="D40" s="248" t="str">
        <f>全车数据表!AT41</f>
        <v>004c</v>
      </c>
      <c r="E40" s="248" t="str">
        <f>全车数据表!AS41</f>
        <v>3.7</v>
      </c>
      <c r="F40" s="248" t="str">
        <f>全车数据表!C41</f>
        <v>004C</v>
      </c>
      <c r="G40" s="246" t="str">
        <f>全车数据表!D41</f>
        <v>D</v>
      </c>
      <c r="H40" s="246">
        <f>LEN(全车数据表!E41)</f>
        <v>5</v>
      </c>
      <c r="I40" s="246" t="str">
        <f>IF(全车数据表!H41="×",0,全车数据表!H41)</f>
        <v>🔑</v>
      </c>
      <c r="J40" s="246">
        <f>IF(全车数据表!I41="×",0,全车数据表!I41)</f>
        <v>22</v>
      </c>
      <c r="K40" s="246">
        <f>IF(全车数据表!J41="×",0,全车数据表!J41)</f>
        <v>30</v>
      </c>
      <c r="L40" s="246">
        <f>IF(全车数据表!K41="×",0,全车数据表!K41)</f>
        <v>35</v>
      </c>
      <c r="M40" s="246">
        <f>IF(全车数据表!L41="×",0,全车数据表!L41)</f>
        <v>38</v>
      </c>
      <c r="N40" s="246">
        <f>IF(全车数据表!M41="×",0,全车数据表!M41)</f>
        <v>0</v>
      </c>
      <c r="O40" s="246">
        <f>全车数据表!O41</f>
        <v>3075</v>
      </c>
      <c r="P40" s="246">
        <f>全车数据表!P41</f>
        <v>311.2</v>
      </c>
      <c r="Q40" s="246">
        <f>全车数据表!Q41</f>
        <v>76.75</v>
      </c>
      <c r="R40" s="246">
        <f>全车数据表!R41</f>
        <v>56.89</v>
      </c>
      <c r="S40" s="246">
        <f>全车数据表!S41</f>
        <v>60.87</v>
      </c>
      <c r="T40" s="246">
        <f>全车数据表!T41</f>
        <v>0</v>
      </c>
      <c r="U40" s="246">
        <f>全车数据表!AH41</f>
        <v>3711360</v>
      </c>
      <c r="V40" s="246">
        <f>全车数据表!AI41</f>
        <v>30000</v>
      </c>
      <c r="W40" s="246">
        <f>全车数据表!AO41</f>
        <v>3480000</v>
      </c>
      <c r="X40" s="246">
        <f>全车数据表!AP41</f>
        <v>7191360</v>
      </c>
      <c r="Y40" s="246">
        <f>全车数据表!AJ41</f>
        <v>9</v>
      </c>
      <c r="Z40" s="246">
        <f>全车数据表!AL41</f>
        <v>4</v>
      </c>
      <c r="AA40" s="246">
        <f>IF(全车数据表!AN41="×",0,全车数据表!AN41)</f>
        <v>2</v>
      </c>
      <c r="AB40" s="248" t="str">
        <f>全车数据表!AU41</f>
        <v>epic</v>
      </c>
      <c r="AC40" s="246">
        <f>全车数据表!AW41</f>
        <v>324</v>
      </c>
      <c r="AD40" s="246">
        <f>全车数据表!AX41</f>
        <v>0</v>
      </c>
      <c r="AE40" s="246">
        <f>全车数据表!AY41</f>
        <v>413</v>
      </c>
      <c r="AF40" s="246" t="str">
        <f>IF(全车数据表!AZ41="","",全车数据表!AZ41)</f>
        <v>大奖赛</v>
      </c>
      <c r="AG40" s="246" t="str">
        <f>IF(全车数据表!BP41="","",全车数据表!BP41)</f>
        <v/>
      </c>
      <c r="AH40" s="246" t="str">
        <f>IF(全车数据表!BQ41="","",全车数据表!BQ41)</f>
        <v/>
      </c>
      <c r="AI40" s="246" t="str">
        <f>IF(全车数据表!BR41="","",全车数据表!BR41)</f>
        <v/>
      </c>
      <c r="AJ40" s="246" t="str">
        <f>IF(全车数据表!BS41="","",全车数据表!BS41)</f>
        <v/>
      </c>
      <c r="AK40" s="246" t="str">
        <f>IF(全车数据表!BT41="","",全车数据表!BT41)</f>
        <v/>
      </c>
      <c r="AL40" s="246" t="str">
        <f>IF(全车数据表!BU41="","",全车数据表!BU41)</f>
        <v/>
      </c>
      <c r="AM40" s="246" t="str">
        <f>IF(全车数据表!BV41="","",全车数据表!BV41)</f>
        <v/>
      </c>
      <c r="AN40" s="246" t="str">
        <f>IF(全车数据表!BW41="","",全车数据表!BW41)</f>
        <v/>
      </c>
      <c r="AO40" s="246" t="str">
        <f>IF(全车数据表!BX41="","",全车数据表!BX41)</f>
        <v/>
      </c>
      <c r="AP40" s="246" t="str">
        <f>IF(全车数据表!BY41="","",全车数据表!BY41)</f>
        <v/>
      </c>
      <c r="AQ40" s="246" t="str">
        <f>IF(全车数据表!BZ41="","",全车数据表!BZ41)</f>
        <v/>
      </c>
      <c r="AR40" s="246">
        <f>IF(全车数据表!CA41="","",全车数据表!CA41)</f>
        <v>1</v>
      </c>
      <c r="AS40" s="246" t="str">
        <f>IF(全车数据表!CB41="","",全车数据表!CB41)</f>
        <v/>
      </c>
      <c r="AT40" s="246">
        <f>IF(全车数据表!CC41="","",全车数据表!CC41)</f>
        <v>1</v>
      </c>
      <c r="AU40" s="246" t="str">
        <f>IF(全车数据表!CD41="","",全车数据表!CD41)</f>
        <v/>
      </c>
      <c r="AV40" s="246" t="str">
        <f>IF(全车数据表!CE41="","",全车数据表!CE41)</f>
        <v/>
      </c>
      <c r="AW40" s="246" t="str">
        <f>IF(全车数据表!CF41="","",全车数据表!CF41)</f>
        <v/>
      </c>
      <c r="AX40" s="246" t="str">
        <f>IF(全车数据表!CG41="","",全车数据表!CG41)</f>
        <v/>
      </c>
      <c r="AY40" s="246" t="str">
        <f>IF(全车数据表!CH41="","",全车数据表!CH41)</f>
        <v/>
      </c>
      <c r="AZ40" s="246" t="str">
        <f>IF(全车数据表!CI41="","",全车数据表!CI41)</f>
        <v/>
      </c>
      <c r="BA40" s="246" t="str">
        <f>IF(全车数据表!CJ41="","",全车数据表!CJ41)</f>
        <v>scg</v>
      </c>
      <c r="BB40" s="246" t="str">
        <f>IF(全车数据表!AV41="","",全车数据表!AV41)</f>
        <v/>
      </c>
      <c r="BC40" s="246">
        <f>IF(全车数据表!BF41="","",全车数据表!BF41)</f>
        <v>3254</v>
      </c>
      <c r="BD40" s="246">
        <f>IF(全车数据表!BG41="","",全车数据表!BG41)</f>
        <v>312.7</v>
      </c>
      <c r="BE40" s="246">
        <f>IF(全车数据表!BH41="","",全车数据表!BH41)</f>
        <v>77.5</v>
      </c>
      <c r="BF40" s="246">
        <f>IF(全车数据表!BI41="","",全车数据表!BI41)</f>
        <v>58.79</v>
      </c>
      <c r="BG40" s="246">
        <f>IF(全车数据表!BJ41="","",全车数据表!BJ41)</f>
        <v>63.73</v>
      </c>
    </row>
    <row r="41" spans="1:59">
      <c r="A41" s="246">
        <f>全车数据表!A42</f>
        <v>40</v>
      </c>
      <c r="B41" s="246" t="str">
        <f>全车数据表!B42</f>
        <v>DS Automobiles E-Tense Performance🔑</v>
      </c>
      <c r="C41" s="246" t="str">
        <f>IF(全车数据表!AQ42="","",全车数据表!AQ42)</f>
        <v>DS Automobiles</v>
      </c>
      <c r="D41" s="248" t="str">
        <f>全车数据表!AT42</f>
        <v>dsp</v>
      </c>
      <c r="E41" s="248" t="str">
        <f>全车数据表!AS42</f>
        <v>24.3</v>
      </c>
      <c r="F41" s="248" t="str">
        <f>全车数据表!C42</f>
        <v>DSP</v>
      </c>
      <c r="G41" s="246" t="str">
        <f>全车数据表!D42</f>
        <v>D</v>
      </c>
      <c r="H41" s="246">
        <f>LEN(全车数据表!E42)</f>
        <v>5</v>
      </c>
      <c r="I41" s="246" t="str">
        <f>IF(全车数据表!H42="×",0,全车数据表!H42)</f>
        <v>🔑</v>
      </c>
      <c r="J41" s="246">
        <f>IF(全车数据表!I42="×",0,全车数据表!I42)</f>
        <v>22</v>
      </c>
      <c r="K41" s="246">
        <f>IF(全车数据表!J42="×",0,全车数据表!J42)</f>
        <v>30</v>
      </c>
      <c r="L41" s="246">
        <f>IF(全车数据表!K42="×",0,全车数据表!K42)</f>
        <v>35</v>
      </c>
      <c r="M41" s="246">
        <f>IF(全车数据表!L42="×",0,全车数据表!L42)</f>
        <v>38</v>
      </c>
      <c r="N41" s="246">
        <f>IF(全车数据表!M42="×",0,全车数据表!M42)</f>
        <v>0</v>
      </c>
      <c r="O41" s="246">
        <f>全车数据表!O42</f>
        <v>3086</v>
      </c>
      <c r="P41" s="246">
        <f>全车数据表!P42</f>
        <v>303.8</v>
      </c>
      <c r="Q41" s="246">
        <f>全车数据表!Q42</f>
        <v>86.03</v>
      </c>
      <c r="R41" s="246">
        <f>全车数据表!R42</f>
        <v>46.54</v>
      </c>
      <c r="S41" s="246">
        <f>全车数据表!S42</f>
        <v>53.59</v>
      </c>
      <c r="T41" s="246">
        <f>全车数据表!T42</f>
        <v>0</v>
      </c>
      <c r="U41" s="246">
        <f>全车数据表!AH42</f>
        <v>3711360</v>
      </c>
      <c r="V41" s="246">
        <f>全车数据表!AI42</f>
        <v>30000</v>
      </c>
      <c r="W41" s="246">
        <f>全车数据表!AO42</f>
        <v>3480000</v>
      </c>
      <c r="X41" s="246">
        <f>全车数据表!AP42</f>
        <v>7191360</v>
      </c>
      <c r="Y41" s="246">
        <f>全车数据表!AJ42</f>
        <v>9</v>
      </c>
      <c r="Z41" s="246">
        <f>全车数据表!AL42</f>
        <v>4</v>
      </c>
      <c r="AA41" s="246">
        <f>IF(全车数据表!AN42="×",0,全车数据表!AN42)</f>
        <v>2</v>
      </c>
      <c r="AB41" s="248" t="str">
        <f>全车数据表!AU42</f>
        <v>epic</v>
      </c>
      <c r="AC41" s="246">
        <f>全车数据表!AW42</f>
        <v>0</v>
      </c>
      <c r="AD41" s="246">
        <f>全车数据表!AX42</f>
        <v>0</v>
      </c>
      <c r="AE41" s="246">
        <f>全车数据表!AY42</f>
        <v>0</v>
      </c>
      <c r="AF41" s="246" t="str">
        <f>IF(全车数据表!AZ42="","",全车数据表!AZ42)</f>
        <v>大奖赛</v>
      </c>
      <c r="AG41" s="246" t="str">
        <f>IF(全车数据表!BP42="","",全车数据表!BP42)</f>
        <v/>
      </c>
      <c r="AH41" s="246" t="str">
        <f>IF(全车数据表!BQ42="","",全车数据表!BQ42)</f>
        <v/>
      </c>
      <c r="AI41" s="246" t="str">
        <f>IF(全车数据表!BR42="","",全车数据表!BR42)</f>
        <v/>
      </c>
      <c r="AJ41" s="246" t="str">
        <f>IF(全车数据表!BS42="","",全车数据表!BS42)</f>
        <v/>
      </c>
      <c r="AK41" s="246" t="str">
        <f>IF(全车数据表!BT42="","",全车数据表!BT42)</f>
        <v/>
      </c>
      <c r="AL41" s="246" t="str">
        <f>IF(全车数据表!BU42="","",全车数据表!BU42)</f>
        <v/>
      </c>
      <c r="AM41" s="246" t="str">
        <f>IF(全车数据表!BV42="","",全车数据表!BV42)</f>
        <v/>
      </c>
      <c r="AN41" s="246" t="str">
        <f>IF(全车数据表!BW42="","",全车数据表!BW42)</f>
        <v/>
      </c>
      <c r="AO41" s="246" t="str">
        <f>IF(全车数据表!BX42="","",全车数据表!BX42)</f>
        <v/>
      </c>
      <c r="AP41" s="246" t="str">
        <f>IF(全车数据表!BY42="","",全车数据表!BY42)</f>
        <v/>
      </c>
      <c r="AQ41" s="246" t="str">
        <f>IF(全车数据表!BZ42="","",全车数据表!BZ42)</f>
        <v/>
      </c>
      <c r="AR41" s="246">
        <f>IF(全车数据表!CA42="","",全车数据表!CA42)</f>
        <v>1</v>
      </c>
      <c r="AS41" s="246" t="str">
        <f>IF(全车数据表!CB42="","",全车数据表!CB42)</f>
        <v/>
      </c>
      <c r="AT41" s="246">
        <f>IF(全车数据表!CC42="","",全车数据表!CC42)</f>
        <v>1</v>
      </c>
      <c r="AU41" s="246" t="str">
        <f>IF(全车数据表!CD42="","",全车数据表!CD42)</f>
        <v/>
      </c>
      <c r="AV41" s="246" t="str">
        <f>IF(全车数据表!CE42="","",全车数据表!CE42)</f>
        <v/>
      </c>
      <c r="AW41" s="246" t="str">
        <f>IF(全车数据表!CF42="","",全车数据表!CF42)</f>
        <v/>
      </c>
      <c r="AX41" s="246" t="str">
        <f>IF(全车数据表!CG42="","",全车数据表!CG42)</f>
        <v/>
      </c>
      <c r="AY41" s="246" t="str">
        <f>IF(全车数据表!CH42="","",全车数据表!CH42)</f>
        <v/>
      </c>
      <c r="AZ41" s="246" t="str">
        <f>IF(全车数据表!CI42="","",全车数据表!CI42)</f>
        <v/>
      </c>
      <c r="BA41" s="246" t="str">
        <f>IF(全车数据表!CJ42="","",全车数据表!CJ42)</f>
        <v/>
      </c>
      <c r="BB41" s="246" t="str">
        <f>IF(全车数据表!AV42="","",全车数据表!AV42)</f>
        <v/>
      </c>
      <c r="BC41" s="246">
        <f>IF(全车数据表!BF42="","",全车数据表!BF42)</f>
        <v>3266</v>
      </c>
      <c r="BD41" s="246">
        <f>IF(全车数据表!BG42="","",全车数据表!BG42)</f>
        <v>305.3</v>
      </c>
      <c r="BE41" s="246">
        <f>IF(全车数据表!BH42="","",全车数据表!BH42)</f>
        <v>86.5</v>
      </c>
      <c r="BF41" s="246">
        <f>IF(全车数据表!BI42="","",全车数据表!BI42)</f>
        <v>48.1</v>
      </c>
      <c r="BG41" s="246">
        <f>IF(全车数据表!BJ42="","",全车数据表!BJ42)</f>
        <v>57.120000000000005</v>
      </c>
    </row>
    <row r="42" spans="1:59">
      <c r="A42" s="246">
        <f>全车数据表!A43</f>
        <v>41</v>
      </c>
      <c r="B42" s="246" t="str">
        <f>全车数据表!B43</f>
        <v>Ford Mustang Mach-E1400🔑</v>
      </c>
      <c r="C42" s="246" t="str">
        <f>IF(全车数据表!AQ43="","",全车数据表!AQ43)</f>
        <v>Ford</v>
      </c>
      <c r="D42" s="248" t="str">
        <f>全车数据表!AT43</f>
        <v>e1400</v>
      </c>
      <c r="E42" s="248" t="str">
        <f>全车数据表!AS43</f>
        <v>4.3</v>
      </c>
      <c r="F42" s="248" t="str">
        <f>全车数据表!C43</f>
        <v>电马</v>
      </c>
      <c r="G42" s="246" t="str">
        <f>全车数据表!D43</f>
        <v>D</v>
      </c>
      <c r="H42" s="246">
        <f>LEN(全车数据表!E43)</f>
        <v>5</v>
      </c>
      <c r="I42" s="246" t="str">
        <f>IF(全车数据表!H43="×",0,全车数据表!H43)</f>
        <v>🔑</v>
      </c>
      <c r="J42" s="246">
        <f>IF(全车数据表!I43="×",0,全车数据表!I43)</f>
        <v>22</v>
      </c>
      <c r="K42" s="246">
        <f>IF(全车数据表!J43="×",0,全车数据表!J43)</f>
        <v>30</v>
      </c>
      <c r="L42" s="246">
        <f>IF(全车数据表!K43="×",0,全车数据表!K43)</f>
        <v>35</v>
      </c>
      <c r="M42" s="246">
        <f>IF(全车数据表!L43="×",0,全车数据表!L43)</f>
        <v>38</v>
      </c>
      <c r="N42" s="246">
        <f>IF(全车数据表!M43="×",0,全车数据表!M43)</f>
        <v>0</v>
      </c>
      <c r="O42" s="246">
        <f>全车数据表!O43</f>
        <v>3097</v>
      </c>
      <c r="P42" s="246">
        <f>全车数据表!P43</f>
        <v>299.8</v>
      </c>
      <c r="Q42" s="246">
        <f>全车数据表!Q43</f>
        <v>83.66</v>
      </c>
      <c r="R42" s="246">
        <f>全车数据表!R43</f>
        <v>53.98</v>
      </c>
      <c r="S42" s="246">
        <f>全车数据表!S43</f>
        <v>61.36</v>
      </c>
      <c r="T42" s="246">
        <f>全车数据表!T43</f>
        <v>0</v>
      </c>
      <c r="U42" s="246">
        <f>全车数据表!AH43</f>
        <v>3711360</v>
      </c>
      <c r="V42" s="246">
        <f>全车数据表!AI43</f>
        <v>30000</v>
      </c>
      <c r="W42" s="246">
        <f>全车数据表!AO43</f>
        <v>3480000</v>
      </c>
      <c r="X42" s="246">
        <f>全车数据表!AP43</f>
        <v>7191360</v>
      </c>
      <c r="Y42" s="246">
        <f>全车数据表!AJ43</f>
        <v>9</v>
      </c>
      <c r="Z42" s="246">
        <f>全车数据表!AL43</f>
        <v>4</v>
      </c>
      <c r="AA42" s="246">
        <f>IF(全车数据表!AN43="×",0,全车数据表!AN43)</f>
        <v>2</v>
      </c>
      <c r="AB42" s="248" t="str">
        <f>全车数据表!AU43</f>
        <v>epic</v>
      </c>
      <c r="AC42" s="246">
        <f>全车数据表!AW43</f>
        <v>314</v>
      </c>
      <c r="AD42" s="246">
        <f>全车数据表!AX43</f>
        <v>0</v>
      </c>
      <c r="AE42" s="246">
        <f>全车数据表!AY43</f>
        <v>401</v>
      </c>
      <c r="AF42" s="246" t="str">
        <f>IF(全车数据表!AZ43="","",全车数据表!AZ43)</f>
        <v>寻车</v>
      </c>
      <c r="AG42" s="246" t="str">
        <f>IF(全车数据表!BP43="","",全车数据表!BP43)</f>
        <v/>
      </c>
      <c r="AH42" s="246" t="str">
        <f>IF(全车数据表!BQ43="","",全车数据表!BQ43)</f>
        <v/>
      </c>
      <c r="AI42" s="246" t="str">
        <f>IF(全车数据表!BR43="","",全车数据表!BR43)</f>
        <v/>
      </c>
      <c r="AJ42" s="246" t="str">
        <f>IF(全车数据表!BS43="","",全车数据表!BS43)</f>
        <v/>
      </c>
      <c r="AK42" s="246" t="str">
        <f>IF(全车数据表!BT43="","",全车数据表!BT43)</f>
        <v/>
      </c>
      <c r="AL42" s="246">
        <f>IF(全车数据表!BU43="","",全车数据表!BU43)</f>
        <v>1</v>
      </c>
      <c r="AM42" s="246" t="str">
        <f>IF(全车数据表!BV43="","",全车数据表!BV43)</f>
        <v/>
      </c>
      <c r="AN42" s="246" t="str">
        <f>IF(全车数据表!BW43="","",全车数据表!BW43)</f>
        <v/>
      </c>
      <c r="AO42" s="246" t="str">
        <f>IF(全车数据表!BX43="","",全车数据表!BX43)</f>
        <v/>
      </c>
      <c r="AP42" s="246" t="str">
        <f>IF(全车数据表!BY43="","",全车数据表!BY43)</f>
        <v/>
      </c>
      <c r="AQ42" s="246" t="str">
        <f>IF(全车数据表!BZ43="","",全车数据表!BZ43)</f>
        <v/>
      </c>
      <c r="AR42" s="246" t="str">
        <f>IF(全车数据表!CA43="","",全车数据表!CA43)</f>
        <v/>
      </c>
      <c r="AS42" s="246" t="str">
        <f>IF(全车数据表!CB43="","",全车数据表!CB43)</f>
        <v/>
      </c>
      <c r="AT42" s="246">
        <f>IF(全车数据表!CC43="","",全车数据表!CC43)</f>
        <v>1</v>
      </c>
      <c r="AU42" s="246" t="str">
        <f>IF(全车数据表!CD43="","",全车数据表!CD43)</f>
        <v/>
      </c>
      <c r="AV42" s="246" t="str">
        <f>IF(全车数据表!CE43="","",全车数据表!CE43)</f>
        <v/>
      </c>
      <c r="AW42" s="246" t="str">
        <f>IF(全车数据表!CF43="","",全车数据表!CF43)</f>
        <v/>
      </c>
      <c r="AX42" s="246" t="str">
        <f>IF(全车数据表!CG43="","",全车数据表!CG43)</f>
        <v/>
      </c>
      <c r="AY42" s="246" t="str">
        <f>IF(全车数据表!CH43="","",全车数据表!CH43)</f>
        <v/>
      </c>
      <c r="AZ42" s="246" t="str">
        <f>IF(全车数据表!CI43="","",全车数据表!CI43)</f>
        <v/>
      </c>
      <c r="BA42" s="246" t="str">
        <f>IF(全车数据表!CJ43="","",全车数据表!CJ43)</f>
        <v>福特野马</v>
      </c>
      <c r="BB42" s="246" t="str">
        <f>IF(全车数据表!AV43="","",全车数据表!AV43)</f>
        <v/>
      </c>
      <c r="BC42" s="246">
        <f>IF(全车数据表!BF43="","",全车数据表!BF43)</f>
        <v>3277</v>
      </c>
      <c r="BD42" s="246">
        <f>IF(全车数据表!BG43="","",全车数据表!BG43)</f>
        <v>301.60000000000002</v>
      </c>
      <c r="BE42" s="246">
        <f>IF(全车数据表!BH43="","",全车数据表!BH43)</f>
        <v>84.7</v>
      </c>
      <c r="BF42" s="246">
        <f>IF(全车数据表!BI43="","",全车数据表!BI43)</f>
        <v>55.949999999999996</v>
      </c>
      <c r="BG42" s="246">
        <f>IF(全车数据表!BJ43="","",全车数据表!BJ43)</f>
        <v>63.98</v>
      </c>
    </row>
    <row r="43" spans="1:59">
      <c r="A43" s="246">
        <f>全车数据表!A44</f>
        <v>42</v>
      </c>
      <c r="B43" s="246" t="str">
        <f>全车数据表!B44</f>
        <v>Kimera EVO37🔑</v>
      </c>
      <c r="C43" s="246" t="str">
        <f>IF(全车数据表!AQ44="","",全车数据表!AQ44)</f>
        <v>Kimera</v>
      </c>
      <c r="D43" s="248" t="str">
        <f>全车数据表!AT44</f>
        <v>evo37</v>
      </c>
      <c r="E43" s="248" t="str">
        <f>全车数据表!AS44</f>
        <v>24.4</v>
      </c>
      <c r="F43" s="248" t="str">
        <f>全车数据表!C44</f>
        <v>EVO37</v>
      </c>
      <c r="G43" s="246" t="str">
        <f>全车数据表!D44</f>
        <v>D</v>
      </c>
      <c r="H43" s="246">
        <f>LEN(全车数据表!E44)</f>
        <v>5</v>
      </c>
      <c r="I43" s="246" t="str">
        <f>IF(全车数据表!H44="×",0,全车数据表!H44)</f>
        <v>🔑</v>
      </c>
      <c r="J43" s="246">
        <f>IF(全车数据表!I44="×",0,全车数据表!I44)</f>
        <v>22</v>
      </c>
      <c r="K43" s="246">
        <f>IF(全车数据表!J44="×",0,全车数据表!J44)</f>
        <v>30</v>
      </c>
      <c r="L43" s="246">
        <f>IF(全车数据表!K44="×",0,全车数据表!K44)</f>
        <v>35</v>
      </c>
      <c r="M43" s="246">
        <f>IF(全车数据表!L44="×",0,全车数据表!L44)</f>
        <v>38</v>
      </c>
      <c r="N43" s="246">
        <f>IF(全车数据表!M44="×",0,全车数据表!M44)</f>
        <v>0</v>
      </c>
      <c r="O43" s="246">
        <f>全车数据表!O44</f>
        <v>3108</v>
      </c>
      <c r="P43" s="246">
        <f>全车数据表!P44</f>
        <v>297.8</v>
      </c>
      <c r="Q43" s="246">
        <f>全车数据表!Q44</f>
        <v>80.98</v>
      </c>
      <c r="R43" s="246">
        <f>全车数据表!R44</f>
        <v>78.180000000000007</v>
      </c>
      <c r="S43" s="246">
        <f>全车数据表!S44</f>
        <v>57.43</v>
      </c>
      <c r="T43" s="246">
        <f>全车数据表!T44</f>
        <v>0</v>
      </c>
      <c r="U43" s="246">
        <f>全车数据表!AH44</f>
        <v>3711360</v>
      </c>
      <c r="V43" s="246">
        <f>全车数据表!AI44</f>
        <v>30000</v>
      </c>
      <c r="W43" s="246">
        <f>全车数据表!AO44</f>
        <v>3480000</v>
      </c>
      <c r="X43" s="246">
        <f>全车数据表!AP44</f>
        <v>7191360</v>
      </c>
      <c r="Y43" s="246">
        <f>全车数据表!AJ44</f>
        <v>9</v>
      </c>
      <c r="Z43" s="246">
        <f>全车数据表!AL44</f>
        <v>4</v>
      </c>
      <c r="AA43" s="246">
        <f>IF(全车数据表!AN44="×",0,全车数据表!AN44)</f>
        <v>2</v>
      </c>
      <c r="AB43" s="248" t="str">
        <f>全车数据表!AU44</f>
        <v>epic</v>
      </c>
      <c r="AC43" s="246">
        <f>全车数据表!AW44</f>
        <v>0</v>
      </c>
      <c r="AD43" s="246">
        <f>全车数据表!AX44</f>
        <v>0</v>
      </c>
      <c r="AE43" s="246">
        <f>全车数据表!AY44</f>
        <v>0</v>
      </c>
      <c r="AF43" s="246" t="str">
        <f>IF(全车数据表!AZ44="","",全车数据表!AZ44)</f>
        <v>大奖赛</v>
      </c>
      <c r="AG43" s="246" t="str">
        <f>IF(全车数据表!BP44="","",全车数据表!BP44)</f>
        <v/>
      </c>
      <c r="AH43" s="246" t="str">
        <f>IF(全车数据表!BQ44="","",全车数据表!BQ44)</f>
        <v/>
      </c>
      <c r="AI43" s="246" t="str">
        <f>IF(全车数据表!BR44="","",全车数据表!BR44)</f>
        <v/>
      </c>
      <c r="AJ43" s="246" t="str">
        <f>IF(全车数据表!BS44="","",全车数据表!BS44)</f>
        <v/>
      </c>
      <c r="AK43" s="246" t="str">
        <f>IF(全车数据表!BT44="","",全车数据表!BT44)</f>
        <v/>
      </c>
      <c r="AL43" s="246" t="str">
        <f>IF(全车数据表!BU44="","",全车数据表!BU44)</f>
        <v/>
      </c>
      <c r="AM43" s="246" t="str">
        <f>IF(全车数据表!BV44="","",全车数据表!BV44)</f>
        <v/>
      </c>
      <c r="AN43" s="246" t="str">
        <f>IF(全车数据表!BW44="","",全车数据表!BW44)</f>
        <v/>
      </c>
      <c r="AO43" s="246" t="str">
        <f>IF(全车数据表!BX44="","",全车数据表!BX44)</f>
        <v/>
      </c>
      <c r="AP43" s="246" t="str">
        <f>IF(全车数据表!BY44="","",全车数据表!BY44)</f>
        <v/>
      </c>
      <c r="AQ43" s="246" t="str">
        <f>IF(全车数据表!BZ44="","",全车数据表!BZ44)</f>
        <v/>
      </c>
      <c r="AR43" s="246" t="str">
        <f>IF(全车数据表!CA44="","",全车数据表!CA44)</f>
        <v/>
      </c>
      <c r="AS43" s="246" t="str">
        <f>IF(全车数据表!CB44="","",全车数据表!CB44)</f>
        <v/>
      </c>
      <c r="AT43" s="246" t="str">
        <f>IF(全车数据表!CC44="","",全车数据表!CC44)</f>
        <v/>
      </c>
      <c r="AU43" s="246" t="str">
        <f>IF(全车数据表!CD44="","",全车数据表!CD44)</f>
        <v/>
      </c>
      <c r="AV43" s="246" t="str">
        <f>IF(全车数据表!CE44="","",全车数据表!CE44)</f>
        <v/>
      </c>
      <c r="AW43" s="246" t="str">
        <f>IF(全车数据表!CF44="","",全车数据表!CF44)</f>
        <v/>
      </c>
      <c r="AX43" s="246" t="str">
        <f>IF(全车数据表!CG44="","",全车数据表!CG44)</f>
        <v/>
      </c>
      <c r="AY43" s="246" t="str">
        <f>IF(全车数据表!CH44="","",全车数据表!CH44)</f>
        <v/>
      </c>
      <c r="AZ43" s="246" t="str">
        <f>IF(全车数据表!CI44="","",全车数据表!CI44)</f>
        <v/>
      </c>
      <c r="BA43" s="246" t="str">
        <f>IF(全车数据表!CJ44="","",全车数据表!CJ44)</f>
        <v/>
      </c>
      <c r="BB43" s="246" t="str">
        <f>IF(全车数据表!AV44="","",全车数据表!AV44)</f>
        <v/>
      </c>
      <c r="BC43" s="246">
        <f>IF(全车数据表!BF44="","",全车数据表!BF44)</f>
        <v>3288</v>
      </c>
      <c r="BD43" s="246">
        <f>IF(全车数据表!BG44="","",全车数据表!BG44)</f>
        <v>299.8</v>
      </c>
      <c r="BE43" s="246">
        <f>IF(全车数据表!BH44="","",全车数据表!BH44)</f>
        <v>82</v>
      </c>
      <c r="BF43" s="246">
        <f>IF(全车数据表!BI44="","",全车数据表!BI44)</f>
        <v>79.7</v>
      </c>
      <c r="BG43" s="246">
        <f>IF(全车数据表!BJ44="","",全车数据表!BJ44)</f>
        <v>60.06</v>
      </c>
    </row>
    <row r="44" spans="1:59">
      <c r="A44" s="246">
        <f>全车数据表!A45</f>
        <v>43</v>
      </c>
      <c r="B44" s="246" t="str">
        <f>全车数据表!B45</f>
        <v>Dodge Challenger SRT8</v>
      </c>
      <c r="C44" s="246" t="str">
        <f>IF(全车数据表!AQ45="","",全车数据表!AQ45)</f>
        <v>Dodge</v>
      </c>
      <c r="D44" s="248" t="str">
        <f>全车数据表!AT45</f>
        <v>srt8</v>
      </c>
      <c r="E44" s="248" t="str">
        <f>全车数据表!AS45</f>
        <v>1.0</v>
      </c>
      <c r="F44" s="248" t="str">
        <f>全车数据表!C45</f>
        <v>srt8</v>
      </c>
      <c r="G44" s="246" t="str">
        <f>全车数据表!D45</f>
        <v>C</v>
      </c>
      <c r="H44" s="246">
        <f>LEN(全车数据表!E45)</f>
        <v>3</v>
      </c>
      <c r="I44" s="246">
        <f>IF(全车数据表!H45="×",0,全车数据表!H45)</f>
        <v>15</v>
      </c>
      <c r="J44" s="246">
        <f>IF(全车数据表!I45="×",0,全车数据表!I45)</f>
        <v>20</v>
      </c>
      <c r="K44" s="246">
        <f>IF(全车数据表!J45="×",0,全车数据表!J45)</f>
        <v>50</v>
      </c>
      <c r="L44" s="246">
        <f>IF(全车数据表!K45="×",0,全车数据表!K45)</f>
        <v>0</v>
      </c>
      <c r="M44" s="246">
        <f>IF(全车数据表!L45="×",0,全车数据表!L45)</f>
        <v>0</v>
      </c>
      <c r="N44" s="246">
        <f>IF(全车数据表!M45="×",0,全车数据表!M45)</f>
        <v>0</v>
      </c>
      <c r="O44" s="246">
        <f>全车数据表!O45</f>
        <v>1687</v>
      </c>
      <c r="P44" s="246">
        <f>全车数据表!P45</f>
        <v>308.60000000000002</v>
      </c>
      <c r="Q44" s="246">
        <f>全车数据表!Q45</f>
        <v>71.92</v>
      </c>
      <c r="R44" s="246">
        <f>全车数据表!R45</f>
        <v>39.840000000000003</v>
      </c>
      <c r="S44" s="246">
        <f>全车数据表!S45</f>
        <v>46.24</v>
      </c>
      <c r="T44" s="246">
        <f>全车数据表!T45</f>
        <v>5.05</v>
      </c>
      <c r="U44" s="246">
        <f>全车数据表!AH45</f>
        <v>606800</v>
      </c>
      <c r="V44" s="246">
        <f>全车数据表!AI45</f>
        <v>10000</v>
      </c>
      <c r="W44" s="246">
        <f>全车数据表!AO45</f>
        <v>480000</v>
      </c>
      <c r="X44" s="246">
        <f>全车数据表!AP45</f>
        <v>1086800</v>
      </c>
      <c r="Y44" s="246">
        <f>全车数据表!AJ45</f>
        <v>4</v>
      </c>
      <c r="Z44" s="246">
        <f>全车数据表!AL45</f>
        <v>1</v>
      </c>
      <c r="AA44" s="246">
        <f>IF(全车数据表!AN45="×",0,全车数据表!AN45)</f>
        <v>1</v>
      </c>
      <c r="AB44" s="248" t="str">
        <f>全车数据表!AU45</f>
        <v>uncm</v>
      </c>
      <c r="AC44" s="246">
        <f>全车数据表!AW45</f>
        <v>321</v>
      </c>
      <c r="AD44" s="246">
        <f>全车数据表!AX45</f>
        <v>0</v>
      </c>
      <c r="AE44" s="246">
        <f>全车数据表!AY45</f>
        <v>410</v>
      </c>
      <c r="AF44" s="246" t="str">
        <f>IF(全车数据表!AZ45="","",全车数据表!AZ45)</f>
        <v>级别杯</v>
      </c>
      <c r="AG44" s="246">
        <f>IF(全车数据表!BP45="","",全车数据表!BP45)</f>
        <v>1</v>
      </c>
      <c r="AH44" s="246" t="str">
        <f>IF(全车数据表!BQ45="","",全车数据表!BQ45)</f>
        <v/>
      </c>
      <c r="AI44" s="246">
        <f>IF(全车数据表!BR45="","",全车数据表!BR45)</f>
        <v>1</v>
      </c>
      <c r="AJ44" s="246">
        <f>IF(全车数据表!BS45="","",全车数据表!BS45)</f>
        <v>1</v>
      </c>
      <c r="AK44" s="246" t="str">
        <f>IF(全车数据表!BT45="","",全车数据表!BT45)</f>
        <v/>
      </c>
      <c r="AL44" s="246" t="str">
        <f>IF(全车数据表!BU45="","",全车数据表!BU45)</f>
        <v/>
      </c>
      <c r="AM44" s="246" t="str">
        <f>IF(全车数据表!BV45="","",全车数据表!BV45)</f>
        <v/>
      </c>
      <c r="AN44" s="246" t="str">
        <f>IF(全车数据表!BW45="","",全车数据表!BW45)</f>
        <v/>
      </c>
      <c r="AO44" s="246" t="str">
        <f>IF(全车数据表!BX45="","",全车数据表!BX45)</f>
        <v/>
      </c>
      <c r="AP44" s="246" t="str">
        <f>IF(全车数据表!BY45="","",全车数据表!BY45)</f>
        <v/>
      </c>
      <c r="AQ44" s="246" t="str">
        <f>IF(全车数据表!BZ45="","",全车数据表!BZ45)</f>
        <v/>
      </c>
      <c r="AR44" s="246" t="str">
        <f>IF(全车数据表!CA45="","",全车数据表!CA45)</f>
        <v/>
      </c>
      <c r="AS44" s="246" t="str">
        <f>IF(全车数据表!CB45="","",全车数据表!CB45)</f>
        <v/>
      </c>
      <c r="AT44" s="246" t="str">
        <f>IF(全车数据表!CC45="","",全车数据表!CC45)</f>
        <v/>
      </c>
      <c r="AU44" s="246" t="str">
        <f>IF(全车数据表!CD45="","",全车数据表!CD45)</f>
        <v/>
      </c>
      <c r="AV44" s="246" t="str">
        <f>IF(全车数据表!CE45="","",全车数据表!CE45)</f>
        <v/>
      </c>
      <c r="AW44" s="246" t="str">
        <f>IF(全车数据表!CF45="","",全车数据表!CF45)</f>
        <v/>
      </c>
      <c r="AX44" s="246" t="str">
        <f>IF(全车数据表!CG45="","",全车数据表!CG45)</f>
        <v/>
      </c>
      <c r="AY44" s="246" t="str">
        <f>IF(全车数据表!CH45="","",全车数据表!CH45)</f>
        <v/>
      </c>
      <c r="AZ44" s="246">
        <f>IF(全车数据表!CI45="","",全车数据表!CI45)</f>
        <v>1</v>
      </c>
      <c r="BA44" s="246" t="str">
        <f>IF(全车数据表!CJ45="","",全车数据表!CJ45)</f>
        <v>道奇 送人头 挑战者</v>
      </c>
      <c r="BB44" s="246">
        <f>IF(全车数据表!AV45="","",全车数据表!AV45)</f>
        <v>1</v>
      </c>
      <c r="BC44" s="246" t="str">
        <f>IF(全车数据表!BF45="","",全车数据表!BF45)</f>
        <v/>
      </c>
      <c r="BD44" s="246" t="str">
        <f>IF(全车数据表!BG45="","",全车数据表!BG45)</f>
        <v/>
      </c>
      <c r="BE44" s="246" t="str">
        <f>IF(全车数据表!BH45="","",全车数据表!BH45)</f>
        <v/>
      </c>
      <c r="BF44" s="246" t="str">
        <f>IF(全车数据表!BI45="","",全车数据表!BI45)</f>
        <v/>
      </c>
      <c r="BG44" s="246" t="str">
        <f>IF(全车数据表!BJ45="","",全车数据表!BJ45)</f>
        <v/>
      </c>
    </row>
    <row r="45" spans="1:59">
      <c r="A45" s="246">
        <f>全车数据表!A46</f>
        <v>44</v>
      </c>
      <c r="B45" s="246" t="str">
        <f>全车数据表!B46</f>
        <v>BMW 3.0 CSL hommage</v>
      </c>
      <c r="C45" s="246" t="str">
        <f>IF(全车数据表!AQ46="","",全车数据表!AQ46)</f>
        <v>BMW</v>
      </c>
      <c r="D45" s="248" t="str">
        <f>全车数据表!AT46</f>
        <v>hommage</v>
      </c>
      <c r="E45" s="248" t="str">
        <f>全车数据表!AS46</f>
        <v>1.0</v>
      </c>
      <c r="F45" s="248" t="str">
        <f>全车数据表!C46</f>
        <v>宝马3.0</v>
      </c>
      <c r="G45" s="246" t="str">
        <f>全车数据表!D46</f>
        <v>C</v>
      </c>
      <c r="H45" s="246">
        <f>LEN(全车数据表!E46)</f>
        <v>3</v>
      </c>
      <c r="I45" s="246">
        <f>IF(全车数据表!H46="×",0,全车数据表!H46)</f>
        <v>20</v>
      </c>
      <c r="J45" s="246">
        <f>IF(全车数据表!I46="×",0,全车数据表!I46)</f>
        <v>20</v>
      </c>
      <c r="K45" s="246">
        <f>IF(全车数据表!J46="×",0,全车数据表!J46)</f>
        <v>50</v>
      </c>
      <c r="L45" s="246">
        <f>IF(全车数据表!K46="×",0,全车数据表!K46)</f>
        <v>0</v>
      </c>
      <c r="M45" s="246">
        <f>IF(全车数据表!L46="×",0,全车数据表!L46)</f>
        <v>0</v>
      </c>
      <c r="N45" s="246">
        <f>IF(全车数据表!M46="×",0,全车数据表!M46)</f>
        <v>0</v>
      </c>
      <c r="O45" s="246">
        <f>全车数据表!O46</f>
        <v>1826</v>
      </c>
      <c r="P45" s="246">
        <f>全车数据表!P46</f>
        <v>297.39999999999998</v>
      </c>
      <c r="Q45" s="246">
        <f>全车数据表!Q46</f>
        <v>73.39</v>
      </c>
      <c r="R45" s="246">
        <f>全车数据表!R46</f>
        <v>50.08</v>
      </c>
      <c r="S45" s="246">
        <f>全车数据表!S46</f>
        <v>51.2</v>
      </c>
      <c r="T45" s="246">
        <f>全车数据表!T46</f>
        <v>5.782</v>
      </c>
      <c r="U45" s="246">
        <f>全车数据表!AH46</f>
        <v>606800</v>
      </c>
      <c r="V45" s="246">
        <f>全车数据表!AI46</f>
        <v>10000</v>
      </c>
      <c r="W45" s="246">
        <f>全车数据表!AO46</f>
        <v>480000</v>
      </c>
      <c r="X45" s="246">
        <f>全车数据表!AP46</f>
        <v>1086800</v>
      </c>
      <c r="Y45" s="246">
        <f>全车数据表!AJ46</f>
        <v>4</v>
      </c>
      <c r="Z45" s="246">
        <f>全车数据表!AL46</f>
        <v>1</v>
      </c>
      <c r="AA45" s="246">
        <f>IF(全车数据表!AN46="×",0,全车数据表!AN46)</f>
        <v>1</v>
      </c>
      <c r="AB45" s="248" t="str">
        <f>全车数据表!AU46</f>
        <v>uncm</v>
      </c>
      <c r="AC45" s="246">
        <f>全车数据表!AW46</f>
        <v>310</v>
      </c>
      <c r="AD45" s="246">
        <f>全车数据表!AX46</f>
        <v>0</v>
      </c>
      <c r="AE45" s="246">
        <f>全车数据表!AY46</f>
        <v>396</v>
      </c>
      <c r="AF45" s="246" t="str">
        <f>IF(全车数据表!AZ46="","",全车数据表!AZ46)</f>
        <v>级别杯</v>
      </c>
      <c r="AG45" s="246" t="str">
        <f>IF(全车数据表!BP46="","",全车数据表!BP46)</f>
        <v/>
      </c>
      <c r="AH45" s="246" t="str">
        <f>IF(全车数据表!BQ46="","",全车数据表!BQ46)</f>
        <v/>
      </c>
      <c r="AI45" s="246">
        <f>IF(全车数据表!BR46="","",全车数据表!BR46)</f>
        <v>1</v>
      </c>
      <c r="AJ45" s="246">
        <f>IF(全车数据表!BS46="","",全车数据表!BS46)</f>
        <v>1</v>
      </c>
      <c r="AK45" s="246" t="str">
        <f>IF(全车数据表!BT46="","",全车数据表!BT46)</f>
        <v/>
      </c>
      <c r="AL45" s="246" t="str">
        <f>IF(全车数据表!BU46="","",全车数据表!BU46)</f>
        <v/>
      </c>
      <c r="AM45" s="246" t="str">
        <f>IF(全车数据表!BV46="","",全车数据表!BV46)</f>
        <v/>
      </c>
      <c r="AN45" s="246" t="str">
        <f>IF(全车数据表!BW46="","",全车数据表!BW46)</f>
        <v/>
      </c>
      <c r="AO45" s="246" t="str">
        <f>IF(全车数据表!BX46="","",全车数据表!BX46)</f>
        <v/>
      </c>
      <c r="AP45" s="246" t="str">
        <f>IF(全车数据表!BY46="","",全车数据表!BY46)</f>
        <v/>
      </c>
      <c r="AQ45" s="246" t="str">
        <f>IF(全车数据表!BZ46="","",全车数据表!BZ46)</f>
        <v/>
      </c>
      <c r="AR45" s="246" t="str">
        <f>IF(全车数据表!CA46="","",全车数据表!CA46)</f>
        <v/>
      </c>
      <c r="AS45" s="246" t="str">
        <f>IF(全车数据表!CB46="","",全车数据表!CB46)</f>
        <v/>
      </c>
      <c r="AT45" s="246" t="str">
        <f>IF(全车数据表!CC46="","",全车数据表!CC46)</f>
        <v/>
      </c>
      <c r="AU45" s="246" t="str">
        <f>IF(全车数据表!CD46="","",全车数据表!CD46)</f>
        <v/>
      </c>
      <c r="AV45" s="246" t="str">
        <f>IF(全车数据表!CE46="","",全车数据表!CE46)</f>
        <v/>
      </c>
      <c r="AW45" s="246" t="str">
        <f>IF(全车数据表!CF46="","",全车数据表!CF46)</f>
        <v/>
      </c>
      <c r="AX45" s="246" t="str">
        <f>IF(全车数据表!CG46="","",全车数据表!CG46)</f>
        <v/>
      </c>
      <c r="AY45" s="246" t="str">
        <f>IF(全车数据表!CH46="","",全车数据表!CH46)</f>
        <v/>
      </c>
      <c r="AZ45" s="246">
        <f>IF(全车数据表!CI46="","",全车数据表!CI46)</f>
        <v>1</v>
      </c>
      <c r="BA45" s="246" t="str">
        <f>IF(全车数据表!CJ46="","",全车数据表!CJ46)</f>
        <v>宝马</v>
      </c>
      <c r="BB45" s="246">
        <f>IF(全车数据表!AV46="","",全车数据表!AV46)</f>
        <v>2</v>
      </c>
      <c r="BC45" s="246">
        <f>IF(全车数据表!BF46="","",全车数据表!BF46)</f>
        <v>1954</v>
      </c>
      <c r="BD45" s="246">
        <f>IF(全车数据表!BG46="","",全车数据表!BG46)</f>
        <v>299.79999999999995</v>
      </c>
      <c r="BE45" s="246">
        <f>IF(全车数据表!BH46="","",全车数据表!BH46)</f>
        <v>74.8</v>
      </c>
      <c r="BF45" s="246">
        <f>IF(全车数据表!BI46="","",全车数据表!BI46)</f>
        <v>50.92</v>
      </c>
      <c r="BG45" s="246">
        <f>IF(全车数据表!BJ46="","",全车数据表!BJ46)</f>
        <v>52.74</v>
      </c>
    </row>
    <row r="46" spans="1:59">
      <c r="A46" s="246">
        <f>全车数据表!A47</f>
        <v>45</v>
      </c>
      <c r="B46" s="246" t="str">
        <f>全车数据表!B47</f>
        <v>Porsche Boxster 25th</v>
      </c>
      <c r="C46" s="246" t="str">
        <f>IF(全车数据表!AQ47="","",全车数据表!AQ47)</f>
        <v>Porsche</v>
      </c>
      <c r="D46" s="248" t="str">
        <f>全车数据表!AT47</f>
        <v>boxster</v>
      </c>
      <c r="E46" s="248" t="str">
        <f>全车数据表!AS47</f>
        <v>3.8</v>
      </c>
      <c r="F46" s="248" t="str">
        <f>全车数据表!C47</f>
        <v>Boxster</v>
      </c>
      <c r="G46" s="246" t="str">
        <f>全车数据表!D47</f>
        <v>C</v>
      </c>
      <c r="H46" s="246">
        <f>LEN(全车数据表!E47)</f>
        <v>3</v>
      </c>
      <c r="I46" s="246">
        <f>IF(全车数据表!H47="×",0,全车数据表!H47)</f>
        <v>55</v>
      </c>
      <c r="J46" s="246">
        <f>IF(全车数据表!I47="×",0,全车数据表!I47)</f>
        <v>38</v>
      </c>
      <c r="K46" s="246">
        <f>IF(全车数据表!J47="×",0,全车数据表!J47)</f>
        <v>90</v>
      </c>
      <c r="L46" s="246">
        <f>IF(全车数据表!K47="×",0,全车数据表!K47)</f>
        <v>0</v>
      </c>
      <c r="M46" s="246">
        <f>IF(全车数据表!L47="×",0,全车数据表!L47)</f>
        <v>0</v>
      </c>
      <c r="N46" s="246">
        <f>IF(全车数据表!M47="×",0,全车数据表!M47)</f>
        <v>0</v>
      </c>
      <c r="O46" s="246">
        <f>全车数据表!O47</f>
        <v>1844</v>
      </c>
      <c r="P46" s="246">
        <f>全车数据表!P47</f>
        <v>298.39999999999998</v>
      </c>
      <c r="Q46" s="246">
        <f>全车数据表!Q47</f>
        <v>71.92</v>
      </c>
      <c r="R46" s="246">
        <f>全车数据表!R47</f>
        <v>45.93</v>
      </c>
      <c r="S46" s="246">
        <f>全车数据表!S47</f>
        <v>53.86</v>
      </c>
      <c r="T46" s="246">
        <f>全车数据表!T47</f>
        <v>5.96</v>
      </c>
      <c r="U46" s="246">
        <f>全车数据表!AH47</f>
        <v>606800</v>
      </c>
      <c r="V46" s="246">
        <f>全车数据表!AI47</f>
        <v>10000</v>
      </c>
      <c r="W46" s="246">
        <f>全车数据表!AO47</f>
        <v>480000</v>
      </c>
      <c r="X46" s="246">
        <f>全车数据表!AP47</f>
        <v>1086800</v>
      </c>
      <c r="Y46" s="246">
        <f>全车数据表!AJ47</f>
        <v>4</v>
      </c>
      <c r="Z46" s="246">
        <f>全车数据表!AL47</f>
        <v>1</v>
      </c>
      <c r="AA46" s="246">
        <f>IF(全车数据表!AN47="×",0,全车数据表!AN47)</f>
        <v>1</v>
      </c>
      <c r="AB46" s="248" t="str">
        <f>全车数据表!AU47</f>
        <v>uncm</v>
      </c>
      <c r="AC46" s="246">
        <f>全车数据表!AW47</f>
        <v>311</v>
      </c>
      <c r="AD46" s="246">
        <f>全车数据表!AX47</f>
        <v>0</v>
      </c>
      <c r="AE46" s="246">
        <f>全车数据表!AY47</f>
        <v>398</v>
      </c>
      <c r="AF46" s="246" t="str">
        <f>IF(全车数据表!AZ47="","",全车数据表!AZ47)</f>
        <v>通行证</v>
      </c>
      <c r="AG46" s="246" t="str">
        <f>IF(全车数据表!BP47="","",全车数据表!BP47)</f>
        <v/>
      </c>
      <c r="AH46" s="246" t="str">
        <f>IF(全车数据表!BQ47="","",全车数据表!BQ47)</f>
        <v/>
      </c>
      <c r="AI46" s="246" t="str">
        <f>IF(全车数据表!BR47="","",全车数据表!BR47)</f>
        <v/>
      </c>
      <c r="AJ46" s="246" t="str">
        <f>IF(全车数据表!BS47="","",全车数据表!BS47)</f>
        <v/>
      </c>
      <c r="AK46" s="246" t="str">
        <f>IF(全车数据表!BT47="","",全车数据表!BT47)</f>
        <v/>
      </c>
      <c r="AL46" s="246" t="str">
        <f>IF(全车数据表!BU47="","",全车数据表!BU47)</f>
        <v/>
      </c>
      <c r="AM46" s="246">
        <f>IF(全车数据表!BV47="","",全车数据表!BV47)</f>
        <v>1</v>
      </c>
      <c r="AN46" s="246" t="str">
        <f>IF(全车数据表!BW47="","",全车数据表!BW47)</f>
        <v/>
      </c>
      <c r="AO46" s="246" t="str">
        <f>IF(全车数据表!BX47="","",全车数据表!BX47)</f>
        <v/>
      </c>
      <c r="AP46" s="246" t="str">
        <f>IF(全车数据表!BY47="","",全车数据表!BY47)</f>
        <v/>
      </c>
      <c r="AQ46" s="246" t="str">
        <f>IF(全车数据表!BZ47="","",全车数据表!BZ47)</f>
        <v/>
      </c>
      <c r="AR46" s="246" t="str">
        <f>IF(全车数据表!CA47="","",全车数据表!CA47)</f>
        <v/>
      </c>
      <c r="AS46" s="246" t="str">
        <f>IF(全车数据表!CB47="","",全车数据表!CB47)</f>
        <v/>
      </c>
      <c r="AT46" s="246" t="str">
        <f>IF(全车数据表!CC47="","",全车数据表!CC47)</f>
        <v/>
      </c>
      <c r="AU46" s="246" t="str">
        <f>IF(全车数据表!CD47="","",全车数据表!CD47)</f>
        <v/>
      </c>
      <c r="AV46" s="246" t="str">
        <f>IF(全车数据表!CE47="","",全车数据表!CE47)</f>
        <v/>
      </c>
      <c r="AW46" s="246" t="str">
        <f>IF(全车数据表!CF47="","",全车数据表!CF47)</f>
        <v/>
      </c>
      <c r="AX46" s="246" t="str">
        <f>IF(全车数据表!CG47="","",全车数据表!CG47)</f>
        <v/>
      </c>
      <c r="AY46" s="246" t="str">
        <f>IF(全车数据表!CH47="","",全车数据表!CH47)</f>
        <v/>
      </c>
      <c r="AZ46" s="246" t="str">
        <f>IF(全车数据表!CI47="","",全车数据表!CI47)</f>
        <v/>
      </c>
      <c r="BA46" s="246" t="str">
        <f>IF(全车数据表!CJ47="","",全车数据表!CJ47)</f>
        <v>保时捷</v>
      </c>
      <c r="BB46" s="246" t="str">
        <f>IF(全车数据表!AV47="","",全车数据表!AV47)</f>
        <v/>
      </c>
      <c r="BC46" s="246">
        <f>IF(全车数据表!BF47="","",全车数据表!BF47)</f>
        <v>1970</v>
      </c>
      <c r="BD46" s="246">
        <f>IF(全车数据表!BG47="","",全车数据表!BG47)</f>
        <v>299.79999999999995</v>
      </c>
      <c r="BE46" s="246">
        <f>IF(全车数据表!BH47="","",全车数据表!BH47)</f>
        <v>73</v>
      </c>
      <c r="BF46" s="246">
        <f>IF(全车数据表!BI47="","",全车数据表!BI47)</f>
        <v>46.8</v>
      </c>
      <c r="BG46" s="246">
        <f>IF(全车数据表!BJ47="","",全车数据表!BJ47)</f>
        <v>56.4</v>
      </c>
    </row>
    <row r="47" spans="1:59">
      <c r="A47" s="246">
        <f>全车数据表!A48</f>
        <v>46</v>
      </c>
      <c r="B47" s="246" t="str">
        <f>全车数据表!B48</f>
        <v>Chevrolet Camaro ZL1 50TH Edition</v>
      </c>
      <c r="C47" s="246" t="str">
        <f>IF(全车数据表!AQ48="","",全车数据表!AQ48)</f>
        <v>Chevrolet</v>
      </c>
      <c r="D47" s="248" t="str">
        <f>全车数据表!AT48</f>
        <v>50th</v>
      </c>
      <c r="E47" s="248" t="str">
        <f>全车数据表!AS48</f>
        <v>1.0</v>
      </c>
      <c r="F47" s="248" t="str">
        <f>全车数据表!C48</f>
        <v>50th</v>
      </c>
      <c r="G47" s="246" t="str">
        <f>全车数据表!D48</f>
        <v>C</v>
      </c>
      <c r="H47" s="246">
        <f>LEN(全车数据表!E48)</f>
        <v>3</v>
      </c>
      <c r="I47" s="246">
        <f>IF(全车数据表!H48="×",0,全车数据表!H48)</f>
        <v>25</v>
      </c>
      <c r="J47" s="246">
        <f>IF(全车数据表!I48="×",0,全车数据表!I48)</f>
        <v>20</v>
      </c>
      <c r="K47" s="246">
        <f>IF(全车数据表!J48="×",0,全车数据表!J48)</f>
        <v>50</v>
      </c>
      <c r="L47" s="246">
        <f>IF(全车数据表!K48="×",0,全车数据表!K48)</f>
        <v>0</v>
      </c>
      <c r="M47" s="246">
        <f>IF(全车数据表!L48="×",0,全车数据表!L48)</f>
        <v>0</v>
      </c>
      <c r="N47" s="246">
        <f>IF(全车数据表!M48="×",0,全车数据表!M48)</f>
        <v>0</v>
      </c>
      <c r="O47" s="246">
        <f>全车数据表!O48</f>
        <v>1971</v>
      </c>
      <c r="P47" s="246">
        <f>全车数据表!P48</f>
        <v>271</v>
      </c>
      <c r="Q47" s="246">
        <f>全车数据表!Q48</f>
        <v>78.14</v>
      </c>
      <c r="R47" s="246">
        <f>全车数据表!R48</f>
        <v>83.14</v>
      </c>
      <c r="S47" s="246">
        <f>全车数据表!S48</f>
        <v>72.33</v>
      </c>
      <c r="T47" s="246">
        <f>全车数据表!T48</f>
        <v>13.016</v>
      </c>
      <c r="U47" s="246">
        <f>全车数据表!AH48</f>
        <v>606800</v>
      </c>
      <c r="V47" s="246">
        <f>全车数据表!AI48</f>
        <v>10000</v>
      </c>
      <c r="W47" s="246">
        <f>全车数据表!AO48</f>
        <v>480000</v>
      </c>
      <c r="X47" s="246">
        <f>全车数据表!AP48</f>
        <v>1086800</v>
      </c>
      <c r="Y47" s="246">
        <f>全车数据表!AJ48</f>
        <v>4</v>
      </c>
      <c r="Z47" s="246">
        <f>全车数据表!AL48</f>
        <v>1</v>
      </c>
      <c r="AA47" s="246">
        <f>IF(全车数据表!AN48="×",0,全车数据表!AN48)</f>
        <v>1</v>
      </c>
      <c r="AB47" s="248" t="str">
        <f>全车数据表!AU48</f>
        <v>uncm</v>
      </c>
      <c r="AC47" s="246">
        <f>全车数据表!AW48</f>
        <v>282</v>
      </c>
      <c r="AD47" s="246">
        <f>全车数据表!AX48</f>
        <v>0</v>
      </c>
      <c r="AE47" s="246">
        <f>全车数据表!AY48</f>
        <v>364</v>
      </c>
      <c r="AF47" s="246" t="str">
        <f>IF(全车数据表!AZ48="","",全车数据表!AZ48)</f>
        <v>级别杯</v>
      </c>
      <c r="AG47" s="246" t="str">
        <f>IF(全车数据表!BP48="","",全车数据表!BP48)</f>
        <v/>
      </c>
      <c r="AH47" s="246" t="str">
        <f>IF(全车数据表!BQ48="","",全车数据表!BQ48)</f>
        <v/>
      </c>
      <c r="AI47" s="246">
        <f>IF(全车数据表!BR48="","",全车数据表!BR48)</f>
        <v>1</v>
      </c>
      <c r="AJ47" s="246">
        <f>IF(全车数据表!BS48="","",全车数据表!BS48)</f>
        <v>1</v>
      </c>
      <c r="AK47" s="246" t="str">
        <f>IF(全车数据表!BT48="","",全车数据表!BT48)</f>
        <v/>
      </c>
      <c r="AL47" s="246" t="str">
        <f>IF(全车数据表!BU48="","",全车数据表!BU48)</f>
        <v/>
      </c>
      <c r="AM47" s="246" t="str">
        <f>IF(全车数据表!BV48="","",全车数据表!BV48)</f>
        <v/>
      </c>
      <c r="AN47" s="246" t="str">
        <f>IF(全车数据表!BW48="","",全车数据表!BW48)</f>
        <v/>
      </c>
      <c r="AO47" s="246" t="str">
        <f>IF(全车数据表!BX48="","",全车数据表!BX48)</f>
        <v/>
      </c>
      <c r="AP47" s="246" t="str">
        <f>IF(全车数据表!BY48="","",全车数据表!BY48)</f>
        <v/>
      </c>
      <c r="AQ47" s="246" t="str">
        <f>IF(全车数据表!BZ48="","",全车数据表!BZ48)</f>
        <v/>
      </c>
      <c r="AR47" s="246" t="str">
        <f>IF(全车数据表!CA48="","",全车数据表!CA48)</f>
        <v/>
      </c>
      <c r="AS47" s="246" t="str">
        <f>IF(全车数据表!CB48="","",全车数据表!CB48)</f>
        <v/>
      </c>
      <c r="AT47" s="246" t="str">
        <f>IF(全车数据表!CC48="","",全车数据表!CC48)</f>
        <v/>
      </c>
      <c r="AU47" s="246" t="str">
        <f>IF(全车数据表!CD48="","",全车数据表!CD48)</f>
        <v/>
      </c>
      <c r="AV47" s="246" t="str">
        <f>IF(全车数据表!CE48="","",全车数据表!CE48)</f>
        <v/>
      </c>
      <c r="AW47" s="246">
        <f>IF(全车数据表!CF48="","",全车数据表!CF48)</f>
        <v>1</v>
      </c>
      <c r="AX47" s="246" t="str">
        <f>IF(全车数据表!CG48="","",全车数据表!CG48)</f>
        <v/>
      </c>
      <c r="AY47" s="246" t="str">
        <f>IF(全车数据表!CH48="","",全车数据表!CH48)</f>
        <v/>
      </c>
      <c r="AZ47" s="246">
        <f>IF(全车数据表!CI48="","",全车数据表!CI48)</f>
        <v>1</v>
      </c>
      <c r="BA47" s="246" t="str">
        <f>IF(全车数据表!CJ48="","",全车数据表!CJ48)</f>
        <v>雪佛兰 科迈罗</v>
      </c>
      <c r="BB47" s="246">
        <f>IF(全车数据表!AV48="","",全车数据表!AV48)</f>
        <v>2</v>
      </c>
      <c r="BC47" s="246">
        <f>IF(全车数据表!BF48="","",全车数据表!BF48)</f>
        <v>2106</v>
      </c>
      <c r="BD47" s="246">
        <f>IF(全车数据表!BG48="","",全车数据表!BG48)</f>
        <v>273.89999999999998</v>
      </c>
      <c r="BE47" s="246">
        <f>IF(全车数据表!BH48="","",全车数据表!BH48)</f>
        <v>80.2</v>
      </c>
      <c r="BF47" s="246">
        <f>IF(全车数据表!BI48="","",全车数据表!BI48)</f>
        <v>86.56</v>
      </c>
      <c r="BG47" s="246">
        <f>IF(全车数据表!BJ48="","",全车数据表!BJ48)</f>
        <v>75.39</v>
      </c>
    </row>
    <row r="48" spans="1:59">
      <c r="A48" s="246">
        <f>全车数据表!A49</f>
        <v>47</v>
      </c>
      <c r="B48" s="246" t="str">
        <f>全车数据表!B49</f>
        <v>Lotus Evora Sport 410</v>
      </c>
      <c r="C48" s="246" t="str">
        <f>IF(全车数据表!AQ49="","",全车数据表!AQ49)</f>
        <v>Lotus</v>
      </c>
      <c r="D48" s="248" t="str">
        <f>全车数据表!AT49</f>
        <v>410</v>
      </c>
      <c r="E48" s="248" t="str">
        <f>全车数据表!AS49</f>
        <v>1.0</v>
      </c>
      <c r="F48" s="248" t="str">
        <f>全车数据表!C49</f>
        <v>莲花</v>
      </c>
      <c r="G48" s="246" t="str">
        <f>全车数据表!D49</f>
        <v>C</v>
      </c>
      <c r="H48" s="246">
        <f>LEN(全车数据表!E49)</f>
        <v>3</v>
      </c>
      <c r="I48" s="246">
        <f>IF(全车数据表!H49="×",0,全车数据表!H49)</f>
        <v>20</v>
      </c>
      <c r="J48" s="246">
        <f>IF(全车数据表!I49="×",0,全车数据表!I49)</f>
        <v>20</v>
      </c>
      <c r="K48" s="246">
        <f>IF(全车数据表!J49="×",0,全车数据表!J49)</f>
        <v>50</v>
      </c>
      <c r="L48" s="246">
        <f>IF(全车数据表!K49="×",0,全车数据表!K49)</f>
        <v>0</v>
      </c>
      <c r="M48" s="246">
        <f>IF(全车数据表!L49="×",0,全车数据表!L49)</f>
        <v>0</v>
      </c>
      <c r="N48" s="246">
        <f>IF(全车数据表!M49="×",0,全车数据表!M49)</f>
        <v>0</v>
      </c>
      <c r="O48" s="246">
        <f>全车数据表!O49</f>
        <v>2123</v>
      </c>
      <c r="P48" s="246">
        <f>全车数据表!P49</f>
        <v>317.7</v>
      </c>
      <c r="Q48" s="246">
        <f>全车数据表!Q49</f>
        <v>71.7</v>
      </c>
      <c r="R48" s="246">
        <f>全车数据表!R49</f>
        <v>50.93</v>
      </c>
      <c r="S48" s="246">
        <f>全车数据表!S49</f>
        <v>47.05</v>
      </c>
      <c r="T48" s="246">
        <f>全车数据表!T49</f>
        <v>5.133</v>
      </c>
      <c r="U48" s="246">
        <f>全车数据表!AH49</f>
        <v>606800</v>
      </c>
      <c r="V48" s="246">
        <f>全车数据表!AI49</f>
        <v>10000</v>
      </c>
      <c r="W48" s="246">
        <f>全车数据表!AO49</f>
        <v>480000</v>
      </c>
      <c r="X48" s="246">
        <f>全车数据表!AP49</f>
        <v>1086800</v>
      </c>
      <c r="Y48" s="246">
        <f>全车数据表!AJ49</f>
        <v>4</v>
      </c>
      <c r="Z48" s="246">
        <f>全车数据表!AL49</f>
        <v>1</v>
      </c>
      <c r="AA48" s="246">
        <f>IF(全车数据表!AN49="×",0,全车数据表!AN49)</f>
        <v>1</v>
      </c>
      <c r="AB48" s="248" t="str">
        <f>全车数据表!AU49</f>
        <v>uncm</v>
      </c>
      <c r="AC48" s="246">
        <f>全车数据表!AW49</f>
        <v>331</v>
      </c>
      <c r="AD48" s="246">
        <f>全车数据表!AX49</f>
        <v>0</v>
      </c>
      <c r="AE48" s="246">
        <f>全车数据表!AY49</f>
        <v>422</v>
      </c>
      <c r="AF48" s="246" t="str">
        <f>IF(全车数据表!AZ49="","",全车数据表!AZ49)</f>
        <v>级别杯</v>
      </c>
      <c r="AG48" s="246" t="str">
        <f>IF(全车数据表!BP49="","",全车数据表!BP49)</f>
        <v/>
      </c>
      <c r="AH48" s="246" t="str">
        <f>IF(全车数据表!BQ49="","",全车数据表!BQ49)</f>
        <v/>
      </c>
      <c r="AI48" s="246">
        <f>IF(全车数据表!BR49="","",全车数据表!BR49)</f>
        <v>1</v>
      </c>
      <c r="AJ48" s="246">
        <f>IF(全车数据表!BS49="","",全车数据表!BS49)</f>
        <v>1</v>
      </c>
      <c r="AK48" s="246" t="str">
        <f>IF(全车数据表!BT49="","",全车数据表!BT49)</f>
        <v/>
      </c>
      <c r="AL48" s="246" t="str">
        <f>IF(全车数据表!BU49="","",全车数据表!BU49)</f>
        <v/>
      </c>
      <c r="AM48" s="246" t="str">
        <f>IF(全车数据表!BV49="","",全车数据表!BV49)</f>
        <v/>
      </c>
      <c r="AN48" s="246" t="str">
        <f>IF(全车数据表!BW49="","",全车数据表!BW49)</f>
        <v/>
      </c>
      <c r="AO48" s="246" t="str">
        <f>IF(全车数据表!BX49="","",全车数据表!BX49)</f>
        <v/>
      </c>
      <c r="AP48" s="246" t="str">
        <f>IF(全车数据表!BY49="","",全车数据表!BY49)</f>
        <v/>
      </c>
      <c r="AQ48" s="246" t="str">
        <f>IF(全车数据表!BZ49="","",全车数据表!BZ49)</f>
        <v/>
      </c>
      <c r="AR48" s="246" t="str">
        <f>IF(全车数据表!CA49="","",全车数据表!CA49)</f>
        <v/>
      </c>
      <c r="AS48" s="246" t="str">
        <f>IF(全车数据表!CB49="","",全车数据表!CB49)</f>
        <v/>
      </c>
      <c r="AT48" s="246" t="str">
        <f>IF(全车数据表!CC49="","",全车数据表!CC49)</f>
        <v/>
      </c>
      <c r="AU48" s="246" t="str">
        <f>IF(全车数据表!CD49="","",全车数据表!CD49)</f>
        <v/>
      </c>
      <c r="AV48" s="246" t="str">
        <f>IF(全车数据表!CE49="","",全车数据表!CE49)</f>
        <v/>
      </c>
      <c r="AW48" s="246" t="str">
        <f>IF(全车数据表!CF49="","",全车数据表!CF49)</f>
        <v/>
      </c>
      <c r="AX48" s="246" t="str">
        <f>IF(全车数据表!CG49="","",全车数据表!CG49)</f>
        <v/>
      </c>
      <c r="AY48" s="246" t="str">
        <f>IF(全车数据表!CH49="","",全车数据表!CH49)</f>
        <v/>
      </c>
      <c r="AZ48" s="246">
        <f>IF(全车数据表!CI49="","",全车数据表!CI49)</f>
        <v>1</v>
      </c>
      <c r="BA48" s="246" t="str">
        <f>IF(全车数据表!CJ49="","",全车数据表!CJ49)</f>
        <v>路特斯 大莲花</v>
      </c>
      <c r="BB48" s="246">
        <f>IF(全车数据表!AV49="","",全车数据表!AV49)</f>
        <v>3</v>
      </c>
      <c r="BC48" s="246">
        <f>IF(全车数据表!BF49="","",全车数据表!BF49)</f>
        <v>2265</v>
      </c>
      <c r="BD48" s="246">
        <f>IF(全车数据表!BG49="","",全车数据表!BG49)</f>
        <v>320.09999999999997</v>
      </c>
      <c r="BE48" s="246">
        <f>IF(全车数据表!BH49="","",全车数据表!BH49)</f>
        <v>73</v>
      </c>
      <c r="BF48" s="246">
        <f>IF(全车数据表!BI49="","",全车数据表!BI49)</f>
        <v>51.86</v>
      </c>
      <c r="BG48" s="246">
        <f>IF(全车数据表!BJ49="","",全车数据表!BJ49)</f>
        <v>48.519999999999996</v>
      </c>
    </row>
    <row r="49" spans="1:59">
      <c r="A49" s="246">
        <f>全车数据表!A50</f>
        <v>48</v>
      </c>
      <c r="B49" s="246" t="str">
        <f>全车数据表!B50</f>
        <v>Mercedes-Benz AMG GT S</v>
      </c>
      <c r="C49" s="246" t="str">
        <f>IF(全车数据表!AQ50="","",全车数据表!AQ50)</f>
        <v>Mercedes-Benz</v>
      </c>
      <c r="D49" s="248" t="str">
        <f>全车数据表!AT50</f>
        <v>amg</v>
      </c>
      <c r="E49" s="248" t="str">
        <f>全车数据表!AS50</f>
        <v>1.0</v>
      </c>
      <c r="F49" s="248" t="str">
        <f>全车数据表!C50</f>
        <v>奔驰</v>
      </c>
      <c r="G49" s="246" t="str">
        <f>全车数据表!D50</f>
        <v>C</v>
      </c>
      <c r="H49" s="246">
        <f>LEN(全车数据表!E50)</f>
        <v>3</v>
      </c>
      <c r="I49" s="246">
        <f>IF(全车数据表!H50="×",0,全车数据表!H50)</f>
        <v>30</v>
      </c>
      <c r="J49" s="246">
        <f>IF(全车数据表!I50="×",0,全车数据表!I50)</f>
        <v>20</v>
      </c>
      <c r="K49" s="246">
        <f>IF(全车数据表!J50="×",0,全车数据表!J50)</f>
        <v>50</v>
      </c>
      <c r="L49" s="246">
        <f>IF(全车数据表!K50="×",0,全车数据表!K50)</f>
        <v>0</v>
      </c>
      <c r="M49" s="246">
        <f>IF(全车数据表!L50="×",0,全车数据表!L50)</f>
        <v>0</v>
      </c>
      <c r="N49" s="246">
        <f>IF(全车数据表!M50="×",0,全车数据表!M50)</f>
        <v>0</v>
      </c>
      <c r="O49" s="246">
        <f>全车数据表!O50</f>
        <v>2281</v>
      </c>
      <c r="P49" s="246">
        <f>全车数据表!P50</f>
        <v>329.4</v>
      </c>
      <c r="Q49" s="246">
        <f>全车数据表!Q50</f>
        <v>71.34</v>
      </c>
      <c r="R49" s="246">
        <f>全车数据表!R50</f>
        <v>42.69</v>
      </c>
      <c r="S49" s="246">
        <f>全车数据表!S50</f>
        <v>54.66</v>
      </c>
      <c r="T49" s="246">
        <f>全车数据表!T50</f>
        <v>5.7489999999999988</v>
      </c>
      <c r="U49" s="246">
        <f>全车数据表!AH50</f>
        <v>606800</v>
      </c>
      <c r="V49" s="246">
        <f>全车数据表!AI50</f>
        <v>10000</v>
      </c>
      <c r="W49" s="246">
        <f>全车数据表!AO50</f>
        <v>480000</v>
      </c>
      <c r="X49" s="246">
        <f>全车数据表!AP50</f>
        <v>1086800</v>
      </c>
      <c r="Y49" s="246">
        <f>全车数据表!AJ50</f>
        <v>4</v>
      </c>
      <c r="Z49" s="246">
        <f>全车数据表!AL50</f>
        <v>1</v>
      </c>
      <c r="AA49" s="246">
        <f>IF(全车数据表!AN50="×",0,全车数据表!AN50)</f>
        <v>1</v>
      </c>
      <c r="AB49" s="248" t="str">
        <f>全车数据表!AU50</f>
        <v>uncm</v>
      </c>
      <c r="AC49" s="246">
        <f>全车数据表!AW50</f>
        <v>343</v>
      </c>
      <c r="AD49" s="246">
        <f>全车数据表!AX50</f>
        <v>0</v>
      </c>
      <c r="AE49" s="246">
        <f>全车数据表!AY50</f>
        <v>442</v>
      </c>
      <c r="AF49" s="246" t="str">
        <f>IF(全车数据表!AZ50="","",全车数据表!AZ50)</f>
        <v>级别杯</v>
      </c>
      <c r="AG49" s="246" t="str">
        <f>IF(全车数据表!BP50="","",全车数据表!BP50)</f>
        <v/>
      </c>
      <c r="AH49" s="246" t="str">
        <f>IF(全车数据表!BQ50="","",全车数据表!BQ50)</f>
        <v/>
      </c>
      <c r="AI49" s="246">
        <f>IF(全车数据表!BR50="","",全车数据表!BR50)</f>
        <v>1</v>
      </c>
      <c r="AJ49" s="246">
        <f>IF(全车数据表!BS50="","",全车数据表!BS50)</f>
        <v>1</v>
      </c>
      <c r="AK49" s="246" t="str">
        <f>IF(全车数据表!BT50="","",全车数据表!BT50)</f>
        <v/>
      </c>
      <c r="AL49" s="246" t="str">
        <f>IF(全车数据表!BU50="","",全车数据表!BU50)</f>
        <v/>
      </c>
      <c r="AM49" s="246" t="str">
        <f>IF(全车数据表!BV50="","",全车数据表!BV50)</f>
        <v/>
      </c>
      <c r="AN49" s="246" t="str">
        <f>IF(全车数据表!BW50="","",全车数据表!BW50)</f>
        <v/>
      </c>
      <c r="AO49" s="246" t="str">
        <f>IF(全车数据表!BX50="","",全车数据表!BX50)</f>
        <v/>
      </c>
      <c r="AP49" s="246" t="str">
        <f>IF(全车数据表!BY50="","",全车数据表!BY50)</f>
        <v/>
      </c>
      <c r="AQ49" s="246" t="str">
        <f>IF(全车数据表!BZ50="","",全车数据表!BZ50)</f>
        <v/>
      </c>
      <c r="AR49" s="246" t="str">
        <f>IF(全车数据表!CA50="","",全车数据表!CA50)</f>
        <v/>
      </c>
      <c r="AS49" s="246" t="str">
        <f>IF(全车数据表!CB50="","",全车数据表!CB50)</f>
        <v/>
      </c>
      <c r="AT49" s="246" t="str">
        <f>IF(全车数据表!CC50="","",全车数据表!CC50)</f>
        <v/>
      </c>
      <c r="AU49" s="246" t="str">
        <f>IF(全车数据表!CD50="","",全车数据表!CD50)</f>
        <v/>
      </c>
      <c r="AV49" s="246" t="str">
        <f>IF(全车数据表!CE50="","",全车数据表!CE50)</f>
        <v/>
      </c>
      <c r="AW49" s="246">
        <f>IF(全车数据表!CF50="","",全车数据表!CF50)</f>
        <v>1</v>
      </c>
      <c r="AX49" s="246" t="str">
        <f>IF(全车数据表!CG50="","",全车数据表!CG50)</f>
        <v/>
      </c>
      <c r="AY49" s="246" t="str">
        <f>IF(全车数据表!CH50="","",全车数据表!CH50)</f>
        <v/>
      </c>
      <c r="AZ49" s="246">
        <f>IF(全车数据表!CI50="","",全车数据表!CI50)</f>
        <v>1</v>
      </c>
      <c r="BA49" s="246" t="str">
        <f>IF(全车数据表!CJ50="","",全车数据表!CJ50)</f>
        <v>奔驰</v>
      </c>
      <c r="BB49" s="246">
        <f>IF(全车数据表!AV50="","",全车数据表!AV50)</f>
        <v>4</v>
      </c>
      <c r="BC49" s="246" t="str">
        <f>IF(全车数据表!BF50="","",全车数据表!BF50)</f>
        <v/>
      </c>
      <c r="BD49" s="246" t="str">
        <f>IF(全车数据表!BG50="","",全车数据表!BG50)</f>
        <v/>
      </c>
      <c r="BE49" s="246" t="str">
        <f>IF(全车数据表!BH50="","",全车数据表!BH50)</f>
        <v/>
      </c>
      <c r="BF49" s="246" t="str">
        <f>IF(全车数据表!BI50="","",全车数据表!BI50)</f>
        <v/>
      </c>
      <c r="BG49" s="246" t="str">
        <f>IF(全车数据表!BJ50="","",全车数据表!BJ50)</f>
        <v/>
      </c>
    </row>
    <row r="50" spans="1:59">
      <c r="A50" s="246">
        <f>全车数据表!A51</f>
        <v>49</v>
      </c>
      <c r="B50" s="246" t="str">
        <f>全车数据表!B51</f>
        <v>BMW M4 GTS</v>
      </c>
      <c r="C50" s="246" t="str">
        <f>IF(全车数据表!AQ51="","",全车数据表!AQ51)</f>
        <v>BMW</v>
      </c>
      <c r="D50" s="248" t="str">
        <f>全车数据表!AT51</f>
        <v>m4</v>
      </c>
      <c r="E50" s="248" t="str">
        <f>全车数据表!AS51</f>
        <v>1.0</v>
      </c>
      <c r="F50" s="248" t="str">
        <f>全车数据表!C51</f>
        <v>M4</v>
      </c>
      <c r="G50" s="246" t="str">
        <f>全车数据表!D51</f>
        <v>C</v>
      </c>
      <c r="H50" s="246">
        <f>LEN(全车数据表!E51)</f>
        <v>3</v>
      </c>
      <c r="I50" s="246">
        <f>IF(全车数据表!H51="×",0,全车数据表!H51)</f>
        <v>40</v>
      </c>
      <c r="J50" s="246">
        <f>IF(全车数据表!I51="×",0,全车数据表!I51)</f>
        <v>20</v>
      </c>
      <c r="K50" s="246">
        <f>IF(全车数据表!J51="×",0,全车数据表!J51)</f>
        <v>50</v>
      </c>
      <c r="L50" s="246">
        <f>IF(全车数据表!K51="×",0,全车数据表!K51)</f>
        <v>0</v>
      </c>
      <c r="M50" s="246">
        <f>IF(全车数据表!L51="×",0,全车数据表!L51)</f>
        <v>0</v>
      </c>
      <c r="N50" s="246">
        <f>IF(全车数据表!M51="×",0,全车数据表!M51)</f>
        <v>0</v>
      </c>
      <c r="O50" s="246">
        <f>全车数据表!O51</f>
        <v>2447</v>
      </c>
      <c r="P50" s="246">
        <f>全车数据表!P51</f>
        <v>326.5</v>
      </c>
      <c r="Q50" s="246">
        <f>全车数据表!Q51</f>
        <v>73.72</v>
      </c>
      <c r="R50" s="246">
        <f>全车数据表!R51</f>
        <v>51.19</v>
      </c>
      <c r="S50" s="246">
        <f>全车数据表!S51</f>
        <v>52.48</v>
      </c>
      <c r="T50" s="246">
        <f>全车数据表!T51</f>
        <v>5.5489999999999995</v>
      </c>
      <c r="U50" s="246">
        <f>全车数据表!AH51</f>
        <v>606800</v>
      </c>
      <c r="V50" s="246">
        <f>全车数据表!AI51</f>
        <v>10000</v>
      </c>
      <c r="W50" s="246">
        <f>全车数据表!AO51</f>
        <v>480000</v>
      </c>
      <c r="X50" s="246">
        <f>全车数据表!AP51</f>
        <v>1086800</v>
      </c>
      <c r="Y50" s="246">
        <f>全车数据表!AJ51</f>
        <v>4</v>
      </c>
      <c r="Z50" s="246">
        <f>全车数据表!AL51</f>
        <v>1</v>
      </c>
      <c r="AA50" s="246">
        <f>IF(全车数据表!AN51="×",0,全车数据表!AN51)</f>
        <v>1</v>
      </c>
      <c r="AB50" s="248" t="str">
        <f>全车数据表!AU51</f>
        <v>uncm</v>
      </c>
      <c r="AC50" s="246">
        <f>全车数据表!AW51</f>
        <v>340</v>
      </c>
      <c r="AD50" s="246">
        <f>全车数据表!AX51</f>
        <v>0</v>
      </c>
      <c r="AE50" s="246">
        <f>全车数据表!AY51</f>
        <v>437</v>
      </c>
      <c r="AF50" s="246" t="str">
        <f>IF(全车数据表!AZ51="","",全车数据表!AZ51)</f>
        <v>级别杯</v>
      </c>
      <c r="AG50" s="246" t="str">
        <f>IF(全车数据表!BP51="","",全车数据表!BP51)</f>
        <v/>
      </c>
      <c r="AH50" s="246" t="str">
        <f>IF(全车数据表!BQ51="","",全车数据表!BQ51)</f>
        <v/>
      </c>
      <c r="AI50" s="246">
        <f>IF(全车数据表!BR51="","",全车数据表!BR51)</f>
        <v>1</v>
      </c>
      <c r="AJ50" s="246">
        <f>IF(全车数据表!BS51="","",全车数据表!BS51)</f>
        <v>1</v>
      </c>
      <c r="AK50" s="246" t="str">
        <f>IF(全车数据表!BT51="","",全车数据表!BT51)</f>
        <v/>
      </c>
      <c r="AL50" s="246" t="str">
        <f>IF(全车数据表!BU51="","",全车数据表!BU51)</f>
        <v/>
      </c>
      <c r="AM50" s="246" t="str">
        <f>IF(全车数据表!BV51="","",全车数据表!BV51)</f>
        <v/>
      </c>
      <c r="AN50" s="246" t="str">
        <f>IF(全车数据表!BW51="","",全车数据表!BW51)</f>
        <v/>
      </c>
      <c r="AO50" s="246" t="str">
        <f>IF(全车数据表!BX51="","",全车数据表!BX51)</f>
        <v/>
      </c>
      <c r="AP50" s="246" t="str">
        <f>IF(全车数据表!BY51="","",全车数据表!BY51)</f>
        <v/>
      </c>
      <c r="AQ50" s="246" t="str">
        <f>IF(全车数据表!BZ51="","",全车数据表!BZ51)</f>
        <v/>
      </c>
      <c r="AR50" s="246" t="str">
        <f>IF(全车数据表!CA51="","",全车数据表!CA51)</f>
        <v/>
      </c>
      <c r="AS50" s="246" t="str">
        <f>IF(全车数据表!CB51="","",全车数据表!CB51)</f>
        <v/>
      </c>
      <c r="AT50" s="246" t="str">
        <f>IF(全车数据表!CC51="","",全车数据表!CC51)</f>
        <v/>
      </c>
      <c r="AU50" s="246" t="str">
        <f>IF(全车数据表!CD51="","",全车数据表!CD51)</f>
        <v/>
      </c>
      <c r="AV50" s="246" t="str">
        <f>IF(全车数据表!CE51="","",全车数据表!CE51)</f>
        <v>三星1款</v>
      </c>
      <c r="AW50" s="246" t="str">
        <f>IF(全车数据表!CF51="","",全车数据表!CF51)</f>
        <v/>
      </c>
      <c r="AX50" s="246" t="str">
        <f>IF(全车数据表!CG51="","",全车数据表!CG51)</f>
        <v/>
      </c>
      <c r="AY50" s="246" t="str">
        <f>IF(全车数据表!CH51="","",全车数据表!CH51)</f>
        <v/>
      </c>
      <c r="AZ50" s="246">
        <f>IF(全车数据表!CI51="","",全车数据表!CI51)</f>
        <v>1</v>
      </c>
      <c r="BA50" s="246" t="str">
        <f>IF(全车数据表!CJ51="","",全车数据表!CJ51)</f>
        <v>宝马</v>
      </c>
      <c r="BB50" s="246">
        <f>IF(全车数据表!AV51="","",全车数据表!AV51)</f>
        <v>6</v>
      </c>
      <c r="BC50" s="246">
        <f>IF(全车数据表!BF51="","",全车数据表!BF51)</f>
        <v>2603</v>
      </c>
      <c r="BD50" s="246">
        <f>IF(全车数据表!BG51="","",全车数据表!BG51)</f>
        <v>329.4</v>
      </c>
      <c r="BE50" s="246">
        <f>IF(全车数据表!BH51="","",全车数据表!BH51)</f>
        <v>74.8</v>
      </c>
      <c r="BF50" s="246">
        <f>IF(全车数据表!BI51="","",全车数据表!BI51)</f>
        <v>52.19</v>
      </c>
      <c r="BG50" s="246">
        <f>IF(全车数据表!BJ51="","",全车数据表!BJ51)</f>
        <v>54.379999999999995</v>
      </c>
    </row>
    <row r="51" spans="1:59">
      <c r="A51" s="246">
        <f>全车数据表!A52</f>
        <v>50</v>
      </c>
      <c r="B51" s="246" t="str">
        <f>全车数据表!B52</f>
        <v>Rezvani Beast X</v>
      </c>
      <c r="C51" s="246" t="str">
        <f>IF(全车数据表!AQ52="","",全车数据表!AQ52)</f>
        <v>Rezvani</v>
      </c>
      <c r="D51" s="248" t="str">
        <f>全车数据表!AT52</f>
        <v>beast</v>
      </c>
      <c r="E51" s="248" t="str">
        <f>全车数据表!AS52</f>
        <v>1.0</v>
      </c>
      <c r="F51" s="248" t="str">
        <f>全车数据表!C52</f>
        <v>野兽</v>
      </c>
      <c r="G51" s="246" t="str">
        <f>全车数据表!D52</f>
        <v>C</v>
      </c>
      <c r="H51" s="246">
        <f>LEN(全车数据表!E52)</f>
        <v>4</v>
      </c>
      <c r="I51" s="246">
        <f>IF(全车数据表!H52="×",0,全车数据表!H52)</f>
        <v>35</v>
      </c>
      <c r="J51" s="246">
        <f>IF(全车数据表!I52="×",0,全车数据表!I52)</f>
        <v>15</v>
      </c>
      <c r="K51" s="246">
        <f>IF(全车数据表!J52="×",0,全车数据表!J52)</f>
        <v>21</v>
      </c>
      <c r="L51" s="246">
        <f>IF(全车数据表!K52="×",0,全车数据表!K52)</f>
        <v>32</v>
      </c>
      <c r="M51" s="246">
        <f>IF(全车数据表!L52="×",0,全车数据表!L52)</f>
        <v>0</v>
      </c>
      <c r="N51" s="246">
        <f>IF(全车数据表!M52="×",0,全车数据表!M52)</f>
        <v>0</v>
      </c>
      <c r="O51" s="246">
        <f>全车数据表!O52</f>
        <v>2635</v>
      </c>
      <c r="P51" s="246">
        <f>全车数据表!P52</f>
        <v>299.5</v>
      </c>
      <c r="Q51" s="246">
        <f>全车数据表!Q52</f>
        <v>84.62</v>
      </c>
      <c r="R51" s="246">
        <f>全车数据表!R52</f>
        <v>69.2</v>
      </c>
      <c r="S51" s="246">
        <f>全车数据表!S52</f>
        <v>63.68</v>
      </c>
      <c r="T51" s="246">
        <f>全车数据表!T52</f>
        <v>7.7829999999999995</v>
      </c>
      <c r="U51" s="246">
        <f>全车数据表!AH52</f>
        <v>1457720</v>
      </c>
      <c r="V51" s="246">
        <f>全车数据表!AI52</f>
        <v>15000</v>
      </c>
      <c r="W51" s="246">
        <f>全车数据表!AO52</f>
        <v>1080000</v>
      </c>
      <c r="X51" s="246">
        <f>全车数据表!AP52</f>
        <v>2537720</v>
      </c>
      <c r="Y51" s="246">
        <f>全车数据表!AJ52</f>
        <v>6</v>
      </c>
      <c r="Z51" s="246">
        <f>全车数据表!AL52</f>
        <v>3</v>
      </c>
      <c r="AA51" s="246">
        <f>IF(全车数据表!AN52="×",0,全车数据表!AN52)</f>
        <v>1</v>
      </c>
      <c r="AB51" s="248" t="str">
        <f>全车数据表!AU52</f>
        <v>rare</v>
      </c>
      <c r="AC51" s="246">
        <f>全车数据表!AW52</f>
        <v>312</v>
      </c>
      <c r="AD51" s="246">
        <f>全车数据表!AX52</f>
        <v>0</v>
      </c>
      <c r="AE51" s="246">
        <f>全车数据表!AY52</f>
        <v>399</v>
      </c>
      <c r="AF51" s="246" t="str">
        <f>IF(全车数据表!AZ52="","",全车数据表!AZ52)</f>
        <v>独家赛事</v>
      </c>
      <c r="AG51" s="246" t="str">
        <f>IF(全车数据表!BP52="","",全车数据表!BP52)</f>
        <v/>
      </c>
      <c r="AH51" s="246" t="str">
        <f>IF(全车数据表!BQ52="","",全车数据表!BQ52)</f>
        <v/>
      </c>
      <c r="AI51" s="246" t="str">
        <f>IF(全车数据表!BR52="","",全车数据表!BR52)</f>
        <v/>
      </c>
      <c r="AJ51" s="246" t="str">
        <f>IF(全车数据表!BS52="","",全车数据表!BS52)</f>
        <v/>
      </c>
      <c r="AK51" s="246">
        <f>IF(全车数据表!BT52="","",全车数据表!BT52)</f>
        <v>1</v>
      </c>
      <c r="AL51" s="246" t="str">
        <f>IF(全车数据表!BU52="","",全车数据表!BU52)</f>
        <v/>
      </c>
      <c r="AM51" s="246" t="str">
        <f>IF(全车数据表!BV52="","",全车数据表!BV52)</f>
        <v/>
      </c>
      <c r="AN51" s="246" t="str">
        <f>IF(全车数据表!BW52="","",全车数据表!BW52)</f>
        <v/>
      </c>
      <c r="AO51" s="246" t="str">
        <f>IF(全车数据表!BX52="","",全车数据表!BX52)</f>
        <v/>
      </c>
      <c r="AP51" s="246" t="str">
        <f>IF(全车数据表!BY52="","",全车数据表!BY52)</f>
        <v/>
      </c>
      <c r="AQ51" s="246" t="str">
        <f>IF(全车数据表!BZ52="","",全车数据表!BZ52)</f>
        <v/>
      </c>
      <c r="AR51" s="246" t="str">
        <f>IF(全车数据表!CA52="","",全车数据表!CA52)</f>
        <v/>
      </c>
      <c r="AS51" s="246" t="str">
        <f>IF(全车数据表!CB52="","",全车数据表!CB52)</f>
        <v/>
      </c>
      <c r="AT51" s="246" t="str">
        <f>IF(全车数据表!CC52="","",全车数据表!CC52)</f>
        <v/>
      </c>
      <c r="AU51" s="246" t="str">
        <f>IF(全车数据表!CD52="","",全车数据表!CD52)</f>
        <v/>
      </c>
      <c r="AV51" s="246" t="str">
        <f>IF(全车数据表!CE52="","",全车数据表!CE52)</f>
        <v/>
      </c>
      <c r="AW51" s="246" t="str">
        <f>IF(全车数据表!CF52="","",全车数据表!CF52)</f>
        <v/>
      </c>
      <c r="AX51" s="246" t="str">
        <f>IF(全车数据表!CG52="","",全车数据表!CG52)</f>
        <v/>
      </c>
      <c r="AY51" s="246" t="str">
        <f>IF(全车数据表!CH52="","",全车数据表!CH52)</f>
        <v/>
      </c>
      <c r="AZ51" s="246" t="str">
        <f>IF(全车数据表!CI52="","",全车数据表!CI52)</f>
        <v/>
      </c>
      <c r="BA51" s="246" t="str">
        <f>IF(全车数据表!CJ52="","",全车数据表!CJ52)</f>
        <v>野兽</v>
      </c>
      <c r="BB51" s="246" t="str">
        <f>IF(全车数据表!AV52="","",全车数据表!AV52)</f>
        <v/>
      </c>
      <c r="BC51" s="246">
        <f>IF(全车数据表!BF52="","",全车数据表!BF52)</f>
        <v>2783</v>
      </c>
      <c r="BD51" s="246">
        <f>IF(全车数据表!BG52="","",全车数据表!BG52)</f>
        <v>301.60000000000002</v>
      </c>
      <c r="BE51" s="246">
        <f>IF(全车数据表!BH52="","",全车数据表!BH52)</f>
        <v>86.050000000000011</v>
      </c>
      <c r="BF51" s="246">
        <f>IF(全车数据表!BI52="","",全车数据表!BI52)</f>
        <v>71.78</v>
      </c>
      <c r="BG51" s="246">
        <f>IF(全车数据表!BJ52="","",全车数据表!BJ52)</f>
        <v>65.819999999999993</v>
      </c>
    </row>
    <row r="52" spans="1:59">
      <c r="A52" s="246">
        <f>全车数据表!A53</f>
        <v>51</v>
      </c>
      <c r="B52" s="246" t="str">
        <f>全车数据表!B53</f>
        <v>Jaguar XKR-S GT</v>
      </c>
      <c r="C52" s="246" t="str">
        <f>IF(全车数据表!AQ53="","",全车数据表!AQ53)</f>
        <v>Jaguar</v>
      </c>
      <c r="D52" s="248" t="str">
        <f>全车数据表!AT53</f>
        <v>xkr-s</v>
      </c>
      <c r="E52" s="248" t="str">
        <f>全车数据表!AS53</f>
        <v>24.3</v>
      </c>
      <c r="F52" s="248" t="str">
        <f>全车数据表!C53</f>
        <v>XKR</v>
      </c>
      <c r="G52" s="246" t="str">
        <f>全车数据表!D53</f>
        <v>C</v>
      </c>
      <c r="H52" s="246">
        <f>LEN(全车数据表!E53)</f>
        <v>4</v>
      </c>
      <c r="I52" s="246">
        <f>IF(全车数据表!H53="×",0,全车数据表!H53)</f>
        <v>50</v>
      </c>
      <c r="J52" s="246">
        <f>IF(全车数据表!I53="×",0,全车数据表!I53)</f>
        <v>29</v>
      </c>
      <c r="K52" s="246">
        <f>IF(全车数据表!J53="×",0,全车数据表!J53)</f>
        <v>38</v>
      </c>
      <c r="L52" s="246">
        <f>IF(全车数据表!K53="×",0,全车数据表!K53)</f>
        <v>48</v>
      </c>
      <c r="M52" s="246">
        <f>IF(全车数据表!L53="×",0,全车数据表!L53)</f>
        <v>0</v>
      </c>
      <c r="N52" s="246">
        <f>IF(全车数据表!M53="×",0,全车数据表!M53)</f>
        <v>0</v>
      </c>
      <c r="O52" s="246">
        <f>全车数据表!O53</f>
        <v>2700</v>
      </c>
      <c r="P52" s="246">
        <f>全车数据表!P53</f>
        <v>321.2</v>
      </c>
      <c r="Q52" s="246">
        <f>全车数据表!Q53</f>
        <v>72.92</v>
      </c>
      <c r="R52" s="246">
        <f>全车数据表!R53</f>
        <v>52.08</v>
      </c>
      <c r="S52" s="246">
        <f>全车数据表!S53</f>
        <v>60.42</v>
      </c>
      <c r="T52" s="246">
        <f>全车数据表!T53</f>
        <v>0</v>
      </c>
      <c r="U52" s="246">
        <f>全车数据表!AH53</f>
        <v>2913840</v>
      </c>
      <c r="V52" s="246">
        <f>全车数据表!AI53</f>
        <v>30000</v>
      </c>
      <c r="W52" s="246">
        <f>全车数据表!AO53</f>
        <v>2160000</v>
      </c>
      <c r="X52" s="246">
        <f>全车数据表!AP53</f>
        <v>5073840</v>
      </c>
      <c r="Y52" s="246">
        <f>全车数据表!AJ53</f>
        <v>6</v>
      </c>
      <c r="Z52" s="246">
        <f>全车数据表!AL53</f>
        <v>3</v>
      </c>
      <c r="AA52" s="246">
        <f>IF(全车数据表!AN53="×",0,全车数据表!AN53)</f>
        <v>1</v>
      </c>
      <c r="AB52" s="248" t="str">
        <f>全车数据表!AU53</f>
        <v>rare</v>
      </c>
      <c r="AC52" s="246">
        <f>全车数据表!AW53</f>
        <v>0</v>
      </c>
      <c r="AD52" s="246">
        <f>全车数据表!AX53</f>
        <v>0</v>
      </c>
      <c r="AE52" s="246">
        <f>全车数据表!AY53</f>
        <v>0</v>
      </c>
      <c r="AF52" s="246" t="str">
        <f>IF(全车数据表!AZ53="","",全车数据表!AZ53)</f>
        <v>联会赛事</v>
      </c>
      <c r="AG52" s="246" t="str">
        <f>IF(全车数据表!BP53="","",全车数据表!BP53)</f>
        <v/>
      </c>
      <c r="AH52" s="246" t="str">
        <f>IF(全车数据表!BQ53="","",全车数据表!BQ53)</f>
        <v/>
      </c>
      <c r="AI52" s="246" t="str">
        <f>IF(全车数据表!BR53="","",全车数据表!BR53)</f>
        <v/>
      </c>
      <c r="AJ52" s="246" t="str">
        <f>IF(全车数据表!BS53="","",全车数据表!BS53)</f>
        <v/>
      </c>
      <c r="AK52" s="246" t="str">
        <f>IF(全车数据表!BT53="","",全车数据表!BT53)</f>
        <v/>
      </c>
      <c r="AL52" s="246" t="str">
        <f>IF(全车数据表!BU53="","",全车数据表!BU53)</f>
        <v/>
      </c>
      <c r="AM52" s="246" t="str">
        <f>IF(全车数据表!BV53="","",全车数据表!BV53)</f>
        <v/>
      </c>
      <c r="AN52" s="246" t="str">
        <f>IF(全车数据表!BW53="","",全车数据表!BW53)</f>
        <v/>
      </c>
      <c r="AO52" s="246" t="str">
        <f>IF(全车数据表!BX53="","",全车数据表!BX53)</f>
        <v/>
      </c>
      <c r="AP52" s="246" t="str">
        <f>IF(全车数据表!BY53="","",全车数据表!BY53)</f>
        <v/>
      </c>
      <c r="AQ52" s="246" t="str">
        <f>IF(全车数据表!BZ53="","",全车数据表!BZ53)</f>
        <v/>
      </c>
      <c r="AR52" s="246" t="str">
        <f>IF(全车数据表!CA53="","",全车数据表!CA53)</f>
        <v/>
      </c>
      <c r="AS52" s="246">
        <f>IF(全车数据表!CB53="","",全车数据表!CB53)</f>
        <v>1</v>
      </c>
      <c r="AT52" s="246" t="str">
        <f>IF(全车数据表!CC53="","",全车数据表!CC53)</f>
        <v/>
      </c>
      <c r="AU52" s="246" t="str">
        <f>IF(全车数据表!CD53="","",全车数据表!CD53)</f>
        <v/>
      </c>
      <c r="AV52" s="246" t="str">
        <f>IF(全车数据表!CE53="","",全车数据表!CE53)</f>
        <v/>
      </c>
      <c r="AW52" s="246" t="str">
        <f>IF(全车数据表!CF53="","",全车数据表!CF53)</f>
        <v/>
      </c>
      <c r="AX52" s="246" t="str">
        <f>IF(全车数据表!CG53="","",全车数据表!CG53)</f>
        <v/>
      </c>
      <c r="AY52" s="246" t="str">
        <f>IF(全车数据表!CH53="","",全车数据表!CH53)</f>
        <v/>
      </c>
      <c r="AZ52" s="246" t="str">
        <f>IF(全车数据表!CI53="","",全车数据表!CI53)</f>
        <v/>
      </c>
      <c r="BA52" s="246" t="str">
        <f>IF(全车数据表!CJ53="","",全车数据表!CJ53)</f>
        <v>捷豹</v>
      </c>
      <c r="BB52" s="246" t="str">
        <f>IF(全车数据表!AV53="","",全车数据表!AV53)</f>
        <v/>
      </c>
      <c r="BC52" s="246" t="str">
        <f>IF(全车数据表!BF53="","",全车数据表!BF53)</f>
        <v/>
      </c>
      <c r="BD52" s="246" t="str">
        <f>IF(全车数据表!BG53="","",全车数据表!BG53)</f>
        <v/>
      </c>
      <c r="BE52" s="246" t="str">
        <f>IF(全车数据表!BH53="","",全车数据表!BH53)</f>
        <v/>
      </c>
      <c r="BF52" s="246" t="str">
        <f>IF(全车数据表!BI53="","",全车数据表!BI53)</f>
        <v/>
      </c>
      <c r="BG52" s="246" t="str">
        <f>IF(全车数据表!BJ53="","",全车数据表!BJ53)</f>
        <v/>
      </c>
    </row>
    <row r="53" spans="1:59">
      <c r="A53" s="246">
        <f>全车数据表!A54</f>
        <v>52</v>
      </c>
      <c r="B53" s="246" t="str">
        <f>全车数据表!B54</f>
        <v>Aston Martin V12 Speedster</v>
      </c>
      <c r="C53" s="246" t="str">
        <f>IF(全车数据表!AQ54="","",全车数据表!AQ54)</f>
        <v>Aston Martin</v>
      </c>
      <c r="D53" s="248" t="str">
        <f>全车数据表!AT54</f>
        <v>v12</v>
      </c>
      <c r="E53" s="248" t="str">
        <f>全车数据表!AS54</f>
        <v>3.0</v>
      </c>
      <c r="F53" s="248" t="str">
        <f>全车数据表!C54</f>
        <v>V12</v>
      </c>
      <c r="G53" s="246" t="str">
        <f>全车数据表!D54</f>
        <v>C</v>
      </c>
      <c r="H53" s="246">
        <f>LEN(全车数据表!E54)</f>
        <v>4</v>
      </c>
      <c r="I53" s="246">
        <f>IF(全车数据表!H54="×",0,全车数据表!H54)</f>
        <v>50</v>
      </c>
      <c r="J53" s="246">
        <f>IF(全车数据表!I54="×",0,全车数据表!I54)</f>
        <v>29</v>
      </c>
      <c r="K53" s="246">
        <f>IF(全车数据表!J54="×",0,全车数据表!J54)</f>
        <v>38</v>
      </c>
      <c r="L53" s="246">
        <f>IF(全车数据表!K54="×",0,全车数据表!K54)</f>
        <v>48</v>
      </c>
      <c r="M53" s="246">
        <f>IF(全车数据表!L54="×",0,全车数据表!L54)</f>
        <v>0</v>
      </c>
      <c r="N53" s="246">
        <f>IF(全车数据表!M54="×",0,全车数据表!M54)</f>
        <v>0</v>
      </c>
      <c r="O53" s="246">
        <f>全车数据表!O54</f>
        <v>2735</v>
      </c>
      <c r="P53" s="246">
        <f>全车数据表!P54</f>
        <v>313</v>
      </c>
      <c r="Q53" s="246">
        <f>全车数据表!Q54</f>
        <v>80.12</v>
      </c>
      <c r="R53" s="246">
        <f>全车数据表!R54</f>
        <v>57.28</v>
      </c>
      <c r="S53" s="246">
        <f>全车数据表!S54</f>
        <v>62.51</v>
      </c>
      <c r="T53" s="246">
        <f>全车数据表!T54</f>
        <v>0</v>
      </c>
      <c r="U53" s="246">
        <f>全车数据表!AH54</f>
        <v>2913840</v>
      </c>
      <c r="V53" s="246">
        <f>全车数据表!AI54</f>
        <v>30000</v>
      </c>
      <c r="W53" s="246">
        <f>全车数据表!AO54</f>
        <v>2160000</v>
      </c>
      <c r="X53" s="246">
        <f>全车数据表!AP54</f>
        <v>5073840</v>
      </c>
      <c r="Y53" s="246">
        <f>全车数据表!AJ54</f>
        <v>6</v>
      </c>
      <c r="Z53" s="246">
        <f>全车数据表!AL54</f>
        <v>3</v>
      </c>
      <c r="AA53" s="246">
        <f>IF(全车数据表!AN54="×",0,全车数据表!AN54)</f>
        <v>1</v>
      </c>
      <c r="AB53" s="248" t="str">
        <f>全车数据表!AU54</f>
        <v>rare</v>
      </c>
      <c r="AC53" s="246">
        <f>全车数据表!AW54</f>
        <v>326</v>
      </c>
      <c r="AD53" s="246">
        <f>全车数据表!AX54</f>
        <v>0</v>
      </c>
      <c r="AE53" s="246">
        <f>全车数据表!AY54</f>
        <v>415</v>
      </c>
      <c r="AF53" s="246" t="str">
        <f>IF(全车数据表!AZ54="","",全车数据表!AZ54)</f>
        <v>寻车</v>
      </c>
      <c r="AG53" s="246" t="str">
        <f>IF(全车数据表!BP54="","",全车数据表!BP54)</f>
        <v/>
      </c>
      <c r="AH53" s="246" t="str">
        <f>IF(全车数据表!BQ54="","",全车数据表!BQ54)</f>
        <v/>
      </c>
      <c r="AI53" s="246" t="str">
        <f>IF(全车数据表!BR54="","",全车数据表!BR54)</f>
        <v/>
      </c>
      <c r="AJ53" s="246" t="str">
        <f>IF(全车数据表!BS54="","",全车数据表!BS54)</f>
        <v/>
      </c>
      <c r="AK53" s="246" t="str">
        <f>IF(全车数据表!BT54="","",全车数据表!BT54)</f>
        <v/>
      </c>
      <c r="AL53" s="246">
        <f>IF(全车数据表!BU54="","",全车数据表!BU54)</f>
        <v>1</v>
      </c>
      <c r="AM53" s="246" t="str">
        <f>IF(全车数据表!BV54="","",全车数据表!BV54)</f>
        <v/>
      </c>
      <c r="AN53" s="246" t="str">
        <f>IF(全车数据表!BW54="","",全车数据表!BW54)</f>
        <v/>
      </c>
      <c r="AO53" s="246" t="str">
        <f>IF(全车数据表!BX54="","",全车数据表!BX54)</f>
        <v/>
      </c>
      <c r="AP53" s="246" t="str">
        <f>IF(全车数据表!BY54="","",全车数据表!BY54)</f>
        <v/>
      </c>
      <c r="AQ53" s="246" t="str">
        <f>IF(全车数据表!BZ54="","",全车数据表!BZ54)</f>
        <v/>
      </c>
      <c r="AR53" s="246" t="str">
        <f>IF(全车数据表!CA54="","",全车数据表!CA54)</f>
        <v/>
      </c>
      <c r="AS53" s="246" t="str">
        <f>IF(全车数据表!CB54="","",全车数据表!CB54)</f>
        <v/>
      </c>
      <c r="AT53" s="246" t="str">
        <f>IF(全车数据表!CC54="","",全车数据表!CC54)</f>
        <v/>
      </c>
      <c r="AU53" s="246" t="str">
        <f>IF(全车数据表!CD54="","",全车数据表!CD54)</f>
        <v/>
      </c>
      <c r="AV53" s="246" t="str">
        <f>IF(全车数据表!CE54="","",全车数据表!CE54)</f>
        <v/>
      </c>
      <c r="AW53" s="246" t="str">
        <f>IF(全车数据表!CF54="","",全车数据表!CF54)</f>
        <v/>
      </c>
      <c r="AX53" s="246" t="str">
        <f>IF(全车数据表!CG54="","",全车数据表!CG54)</f>
        <v>无顶</v>
      </c>
      <c r="AY53" s="246" t="str">
        <f>IF(全车数据表!CH54="","",全车数据表!CH54)</f>
        <v/>
      </c>
      <c r="AZ53" s="246" t="str">
        <f>IF(全车数据表!CI54="","",全车数据表!CI54)</f>
        <v/>
      </c>
      <c r="BA53" s="246" t="str">
        <f>IF(全车数据表!CJ54="","",全车数据表!CJ54)</f>
        <v>阿斯顿马丁</v>
      </c>
      <c r="BB53" s="246">
        <f>IF(全车数据表!AV54="","",全车数据表!AV54)</f>
        <v>42</v>
      </c>
      <c r="BC53" s="246">
        <f>IF(全车数据表!BF54="","",全车数据表!BF54)</f>
        <v>2887</v>
      </c>
      <c r="BD53" s="246">
        <f>IF(全车数据表!BG54="","",全车数据表!BG54)</f>
        <v>314.60000000000002</v>
      </c>
      <c r="BE53" s="246">
        <f>IF(全车数据表!BH54="","",全车数据表!BH54)</f>
        <v>81.550000000000011</v>
      </c>
      <c r="BF53" s="246">
        <f>IF(全车数据表!BI54="","",全车数据表!BI54)</f>
        <v>59.74</v>
      </c>
      <c r="BG53" s="246">
        <f>IF(全车数据表!BJ54="","",全车数据表!BJ54)</f>
        <v>64.94</v>
      </c>
    </row>
    <row r="54" spans="1:59">
      <c r="A54" s="246">
        <f>全车数据表!A55</f>
        <v>53</v>
      </c>
      <c r="B54" s="246" t="str">
        <f>全车数据表!B55</f>
        <v>Donkervoort D8 GTO Individual Series</v>
      </c>
      <c r="C54" s="246" t="str">
        <f>IF(全车数据表!AQ55="","",全车数据表!AQ55)</f>
        <v>Donkervoort</v>
      </c>
      <c r="D54" s="248" t="str">
        <f>全车数据表!AT55</f>
        <v>d8</v>
      </c>
      <c r="E54" s="248" t="str">
        <f>全车数据表!AS55</f>
        <v>3.9</v>
      </c>
      <c r="F54" s="248" t="str">
        <f>全车数据表!C55</f>
        <v>D8 GTO</v>
      </c>
      <c r="G54" s="246" t="str">
        <f>全车数据表!D55</f>
        <v>C</v>
      </c>
      <c r="H54" s="246">
        <f>LEN(全车数据表!E55)</f>
        <v>4</v>
      </c>
      <c r="I54" s="246">
        <f>IF(全车数据表!H55="×",0,全车数据表!H55)</f>
        <v>50</v>
      </c>
      <c r="J54" s="246">
        <f>IF(全车数据表!I55="×",0,全车数据表!I55)</f>
        <v>29</v>
      </c>
      <c r="K54" s="246">
        <f>IF(全车数据表!J55="×",0,全车数据表!J55)</f>
        <v>38</v>
      </c>
      <c r="L54" s="246">
        <f>IF(全车数据表!K55="×",0,全车数据表!K55)</f>
        <v>48</v>
      </c>
      <c r="M54" s="246">
        <f>IF(全车数据表!L55="×",0,全车数据表!L55)</f>
        <v>0</v>
      </c>
      <c r="N54" s="246">
        <f>IF(全车数据表!M55="×",0,全车数据表!M55)</f>
        <v>0</v>
      </c>
      <c r="O54" s="246">
        <f>全车数据表!O55</f>
        <v>2774</v>
      </c>
      <c r="P54" s="246">
        <f>全车数据表!P55</f>
        <v>300.3</v>
      </c>
      <c r="Q54" s="246">
        <f>全车数据表!Q55</f>
        <v>85.42</v>
      </c>
      <c r="R54" s="246">
        <f>全车数据表!R55</f>
        <v>85.09</v>
      </c>
      <c r="S54" s="246">
        <f>全车数据表!S55</f>
        <v>62.77</v>
      </c>
      <c r="T54" s="246">
        <f>全车数据表!T55</f>
        <v>0</v>
      </c>
      <c r="U54" s="246">
        <f>全车数据表!AH55</f>
        <v>2913840</v>
      </c>
      <c r="V54" s="246">
        <f>全车数据表!AI55</f>
        <v>30000</v>
      </c>
      <c r="W54" s="246">
        <f>全车数据表!AO55</f>
        <v>2160000</v>
      </c>
      <c r="X54" s="246">
        <f>全车数据表!AP55</f>
        <v>5073840</v>
      </c>
      <c r="Y54" s="246">
        <f>全车数据表!AJ55</f>
        <v>6</v>
      </c>
      <c r="Z54" s="246">
        <f>全车数据表!AL55</f>
        <v>3</v>
      </c>
      <c r="AA54" s="246">
        <f>IF(全车数据表!AN55="×",0,全车数据表!AN55)</f>
        <v>1</v>
      </c>
      <c r="AB54" s="248" t="str">
        <f>全车数据表!AU55</f>
        <v>rare</v>
      </c>
      <c r="AC54" s="246">
        <f>全车数据表!AW55</f>
        <v>313</v>
      </c>
      <c r="AD54" s="246">
        <f>全车数据表!AX55</f>
        <v>0</v>
      </c>
      <c r="AE54" s="246">
        <f>全车数据表!AY55</f>
        <v>400</v>
      </c>
      <c r="AF54" s="246" t="str">
        <f>IF(全车数据表!AZ55="","",全车数据表!AZ55)</f>
        <v>通行证</v>
      </c>
      <c r="AG54" s="246" t="str">
        <f>IF(全车数据表!BP55="","",全车数据表!BP55)</f>
        <v/>
      </c>
      <c r="AH54" s="246" t="str">
        <f>IF(全车数据表!BQ55="","",全车数据表!BQ55)</f>
        <v/>
      </c>
      <c r="AI54" s="246" t="str">
        <f>IF(全车数据表!BR55="","",全车数据表!BR55)</f>
        <v/>
      </c>
      <c r="AJ54" s="246" t="str">
        <f>IF(全车数据表!BS55="","",全车数据表!BS55)</f>
        <v/>
      </c>
      <c r="AK54" s="246" t="str">
        <f>IF(全车数据表!BT55="","",全车数据表!BT55)</f>
        <v/>
      </c>
      <c r="AL54" s="246" t="str">
        <f>IF(全车数据表!BU55="","",全车数据表!BU55)</f>
        <v/>
      </c>
      <c r="AM54" s="246">
        <f>IF(全车数据表!BV55="","",全车数据表!BV55)</f>
        <v>1</v>
      </c>
      <c r="AN54" s="246" t="str">
        <f>IF(全车数据表!BW55="","",全车数据表!BW55)</f>
        <v/>
      </c>
      <c r="AO54" s="246" t="str">
        <f>IF(全车数据表!BX55="","",全车数据表!BX55)</f>
        <v/>
      </c>
      <c r="AP54" s="246" t="str">
        <f>IF(全车数据表!BY55="","",全车数据表!BY55)</f>
        <v/>
      </c>
      <c r="AQ54" s="246" t="str">
        <f>IF(全车数据表!BZ55="","",全车数据表!BZ55)</f>
        <v/>
      </c>
      <c r="AR54" s="246" t="str">
        <f>IF(全车数据表!CA55="","",全车数据表!CA55)</f>
        <v/>
      </c>
      <c r="AS54" s="246" t="str">
        <f>IF(全车数据表!CB55="","",全车数据表!CB55)</f>
        <v/>
      </c>
      <c r="AT54" s="246" t="str">
        <f>IF(全车数据表!CC55="","",全车数据表!CC55)</f>
        <v/>
      </c>
      <c r="AU54" s="246" t="str">
        <f>IF(全车数据表!CD55="","",全车数据表!CD55)</f>
        <v/>
      </c>
      <c r="AV54" s="246" t="str">
        <f>IF(全车数据表!CE55="","",全车数据表!CE55)</f>
        <v/>
      </c>
      <c r="AW54" s="246" t="str">
        <f>IF(全车数据表!CF55="","",全车数据表!CF55)</f>
        <v/>
      </c>
      <c r="AX54" s="246" t="str">
        <f>IF(全车数据表!CG55="","",全车数据表!CG55)</f>
        <v/>
      </c>
      <c r="AY54" s="246" t="str">
        <f>IF(全车数据表!CH55="","",全车数据表!CH55)</f>
        <v/>
      </c>
      <c r="AZ54" s="246" t="str">
        <f>IF(全车数据表!CI55="","",全车数据表!CI55)</f>
        <v/>
      </c>
      <c r="BA54" s="246" t="str">
        <f>IF(全车数据表!CJ55="","",全车数据表!CJ55)</f>
        <v>拖拉机</v>
      </c>
      <c r="BB54" s="246" t="str">
        <f>IF(全车数据表!AV55="","",全车数据表!AV55)</f>
        <v/>
      </c>
      <c r="BC54" s="246">
        <f>IF(全车数据表!BF55="","",全车数据表!BF55)</f>
        <v>2928</v>
      </c>
      <c r="BD54" s="246">
        <f>IF(全车数据表!BG55="","",全车数据表!BG55)</f>
        <v>302.10000000000002</v>
      </c>
      <c r="BE54" s="246">
        <f>IF(全车数据表!BH55="","",全车数据表!BH55)</f>
        <v>86.5</v>
      </c>
      <c r="BF54" s="246">
        <f>IF(全车数据表!BI55="","",全车数据表!BI55)</f>
        <v>89.09</v>
      </c>
      <c r="BG54" s="246">
        <f>IF(全车数据表!BJ55="","",全车数据表!BJ55)</f>
        <v>64.97</v>
      </c>
    </row>
    <row r="55" spans="1:59">
      <c r="A55" s="246">
        <f>全车数据表!A56</f>
        <v>54</v>
      </c>
      <c r="B55" s="246" t="str">
        <f>全车数据表!B56</f>
        <v>Citroen DS Survolt</v>
      </c>
      <c r="C55" s="246" t="str">
        <f>IF(全车数据表!AQ56="","",全车数据表!AQ56)</f>
        <v>Citroen</v>
      </c>
      <c r="D55" s="248" t="str">
        <f>全车数据表!AT56</f>
        <v>survolt</v>
      </c>
      <c r="E55" s="248" t="str">
        <f>全车数据表!AS56</f>
        <v>45.0</v>
      </c>
      <c r="F55" s="248" t="str">
        <f>全车数据表!C56</f>
        <v>DS龙</v>
      </c>
      <c r="G55" s="246" t="str">
        <f>全车数据表!D56</f>
        <v>C</v>
      </c>
      <c r="H55" s="246">
        <f>LEN(全车数据表!E56)</f>
        <v>4</v>
      </c>
      <c r="I55" s="246">
        <f>IF(全车数据表!H56="×",0,全车数据表!H56)</f>
        <v>20</v>
      </c>
      <c r="J55" s="246">
        <f>IF(全车数据表!I56="×",0,全车数据表!I56)</f>
        <v>30</v>
      </c>
      <c r="K55" s="246">
        <f>IF(全车数据表!J56="×",0,全车数据表!J56)</f>
        <v>40</v>
      </c>
      <c r="L55" s="246">
        <f>IF(全车数据表!K56="×",0,全车数据表!K56)</f>
        <v>50</v>
      </c>
      <c r="M55" s="246">
        <f>IF(全车数据表!L56="×",0,全车数据表!L56)</f>
        <v>0</v>
      </c>
      <c r="N55" s="246">
        <f>IF(全车数据表!M56="×",0,全车数据表!M56)</f>
        <v>0</v>
      </c>
      <c r="O55" s="246">
        <f>全车数据表!O56</f>
        <v>2796</v>
      </c>
      <c r="P55" s="246">
        <f>全车数据表!P56</f>
        <v>291.39999999999998</v>
      </c>
      <c r="Q55" s="246">
        <f>全车数据表!Q56</f>
        <v>81.819999999999993</v>
      </c>
      <c r="R55" s="246">
        <f>全车数据表!R56</f>
        <v>81.42</v>
      </c>
      <c r="S55" s="246">
        <f>全车数据表!S56</f>
        <v>64.56</v>
      </c>
      <c r="T55" s="246">
        <f>全车数据表!T56</f>
        <v>0</v>
      </c>
      <c r="U55" s="246">
        <f>全车数据表!AH56</f>
        <v>2913840</v>
      </c>
      <c r="V55" s="246">
        <f>全车数据表!AI56</f>
        <v>30000</v>
      </c>
      <c r="W55" s="246">
        <f>全车数据表!AO56</f>
        <v>2160000</v>
      </c>
      <c r="X55" s="246">
        <f>全车数据表!AP56</f>
        <v>5073840</v>
      </c>
      <c r="Y55" s="246">
        <f>全车数据表!AJ56</f>
        <v>6</v>
      </c>
      <c r="Z55" s="246">
        <f>全车数据表!AL56</f>
        <v>3</v>
      </c>
      <c r="AA55" s="246">
        <f>IF(全车数据表!AN56="×",0,全车数据表!AN56)</f>
        <v>1</v>
      </c>
      <c r="AB55" s="248" t="str">
        <f>全车数据表!AU56</f>
        <v>rare</v>
      </c>
      <c r="AC55" s="246">
        <f>全车数据表!AW56</f>
        <v>304</v>
      </c>
      <c r="AD55" s="246">
        <f>全车数据表!AX56</f>
        <v>321</v>
      </c>
      <c r="AE55" s="246">
        <f>全车数据表!AY56</f>
        <v>406</v>
      </c>
      <c r="AF55" s="246" t="str">
        <f>IF(全车数据表!AZ56="","",全车数据表!AZ56)</f>
        <v>联会赛事</v>
      </c>
      <c r="AG55" s="246" t="str">
        <f>IF(全车数据表!BP56="","",全车数据表!BP56)</f>
        <v/>
      </c>
      <c r="AH55" s="246" t="str">
        <f>IF(全车数据表!BQ56="","",全车数据表!BQ56)</f>
        <v/>
      </c>
      <c r="AI55" s="246" t="str">
        <f>IF(全车数据表!BR56="","",全车数据表!BR56)</f>
        <v/>
      </c>
      <c r="AJ55" s="246" t="str">
        <f>IF(全车数据表!BS56="","",全车数据表!BS56)</f>
        <v/>
      </c>
      <c r="AK55" s="246" t="str">
        <f>IF(全车数据表!BT56="","",全车数据表!BT56)</f>
        <v/>
      </c>
      <c r="AL55" s="246" t="str">
        <f>IF(全车数据表!BU56="","",全车数据表!BU56)</f>
        <v/>
      </c>
      <c r="AM55" s="246" t="str">
        <f>IF(全车数据表!BV56="","",全车数据表!BV56)</f>
        <v/>
      </c>
      <c r="AN55" s="246" t="str">
        <f>IF(全车数据表!BW56="","",全车数据表!BW56)</f>
        <v/>
      </c>
      <c r="AO55" s="246" t="str">
        <f>IF(全车数据表!BX56="","",全车数据表!BX56)</f>
        <v/>
      </c>
      <c r="AP55" s="246" t="str">
        <f>IF(全车数据表!BY56="","",全车数据表!BY56)</f>
        <v/>
      </c>
      <c r="AQ55" s="246" t="str">
        <f>IF(全车数据表!BZ56="","",全车数据表!BZ56)</f>
        <v/>
      </c>
      <c r="AR55" s="246" t="str">
        <f>IF(全车数据表!CA56="","",全车数据表!CA56)</f>
        <v/>
      </c>
      <c r="AS55" s="246" t="str">
        <f>IF(全车数据表!CB56="","",全车数据表!CB56)</f>
        <v/>
      </c>
      <c r="AT55" s="246" t="str">
        <f>IF(全车数据表!CC56="","",全车数据表!CC56)</f>
        <v/>
      </c>
      <c r="AU55" s="246" t="str">
        <f>IF(全车数据表!CD56="","",全车数据表!CD56)</f>
        <v/>
      </c>
      <c r="AV55" s="246" t="str">
        <f>IF(全车数据表!CE56="","",全车数据表!CE56)</f>
        <v/>
      </c>
      <c r="AW55" s="246" t="str">
        <f>IF(全车数据表!CF56="","",全车数据表!CF56)</f>
        <v/>
      </c>
      <c r="AX55" s="246" t="str">
        <f>IF(全车数据表!CG56="","",全车数据表!CG56)</f>
        <v/>
      </c>
      <c r="AY55" s="246" t="str">
        <f>IF(全车数据表!CH56="","",全车数据表!CH56)</f>
        <v/>
      </c>
      <c r="AZ55" s="246" t="str">
        <f>IF(全车数据表!CI56="","",全车数据表!CI56)</f>
        <v/>
      </c>
      <c r="BA55" s="246" t="str">
        <f>IF(全车数据表!CJ56="","",全车数据表!CJ56)</f>
        <v/>
      </c>
      <c r="BB55" s="246" t="str">
        <f>IF(全车数据表!AV56="","",全车数据表!AV56)</f>
        <v/>
      </c>
      <c r="BC55" s="246" t="str">
        <f>IF(全车数据表!BF56="","",全车数据表!BF56)</f>
        <v/>
      </c>
      <c r="BD55" s="246" t="str">
        <f>IF(全车数据表!BG56="","",全车数据表!BG56)</f>
        <v/>
      </c>
      <c r="BE55" s="246" t="str">
        <f>IF(全车数据表!BH56="","",全车数据表!BH56)</f>
        <v/>
      </c>
      <c r="BF55" s="246" t="str">
        <f>IF(全车数据表!BI56="","",全车数据表!BI56)</f>
        <v/>
      </c>
      <c r="BG55" s="246" t="str">
        <f>IF(全车数据表!BJ56="","",全车数据表!BJ56)</f>
        <v/>
      </c>
    </row>
    <row r="56" spans="1:59">
      <c r="A56" s="246">
        <f>全车数据表!A57</f>
        <v>55</v>
      </c>
      <c r="B56" s="246" t="str">
        <f>全车数据表!B57</f>
        <v>Dodge Viper ACR</v>
      </c>
      <c r="C56" s="246" t="str">
        <f>IF(全车数据表!AQ57="","",全车数据表!AQ57)</f>
        <v>Dodge</v>
      </c>
      <c r="D56" s="248" t="str">
        <f>全车数据表!AT57</f>
        <v>acr</v>
      </c>
      <c r="E56" s="248" t="str">
        <f>全车数据表!AS57</f>
        <v>1.0</v>
      </c>
      <c r="F56" s="248" t="str">
        <f>全车数据表!C57</f>
        <v>ACR</v>
      </c>
      <c r="G56" s="246" t="str">
        <f>全车数据表!D57</f>
        <v>C</v>
      </c>
      <c r="H56" s="246">
        <f>LEN(全车数据表!E57)</f>
        <v>4</v>
      </c>
      <c r="I56" s="246">
        <f>IF(全车数据表!H57="×",0,全车数据表!H57)</f>
        <v>35</v>
      </c>
      <c r="J56" s="246">
        <f>IF(全车数据表!I57="×",0,全车数据表!I57)</f>
        <v>15</v>
      </c>
      <c r="K56" s="246">
        <f>IF(全车数据表!J57="×",0,全车数据表!J57)</f>
        <v>21</v>
      </c>
      <c r="L56" s="246">
        <f>IF(全车数据表!K57="×",0,全车数据表!K57)</f>
        <v>32</v>
      </c>
      <c r="M56" s="246">
        <f>IF(全车数据表!L57="×",0,全车数据表!L57)</f>
        <v>0</v>
      </c>
      <c r="N56" s="246">
        <f>IF(全车数据表!M57="×",0,全车数据表!M57)</f>
        <v>0</v>
      </c>
      <c r="O56" s="246">
        <f>全车数据表!O57</f>
        <v>2816</v>
      </c>
      <c r="P56" s="246">
        <f>全车数据表!P57</f>
        <v>303.89999999999998</v>
      </c>
      <c r="Q56" s="246">
        <f>全车数据表!Q57</f>
        <v>77.319999999999993</v>
      </c>
      <c r="R56" s="246">
        <f>全车数据表!R57</f>
        <v>86.2</v>
      </c>
      <c r="S56" s="246">
        <f>全车数据表!S57</f>
        <v>68.94</v>
      </c>
      <c r="T56" s="246">
        <f>全车数据表!T57</f>
        <v>8.9660000000000011</v>
      </c>
      <c r="U56" s="246">
        <f>全车数据表!AH57</f>
        <v>1457720</v>
      </c>
      <c r="V56" s="246">
        <f>全车数据表!AI57</f>
        <v>15000</v>
      </c>
      <c r="W56" s="246">
        <f>全车数据表!AO57</f>
        <v>1080000</v>
      </c>
      <c r="X56" s="246">
        <f>全车数据表!AP57</f>
        <v>2537720</v>
      </c>
      <c r="Y56" s="246">
        <f>全车数据表!AJ57</f>
        <v>6</v>
      </c>
      <c r="Z56" s="246">
        <f>全车数据表!AL57</f>
        <v>3</v>
      </c>
      <c r="AA56" s="246">
        <f>IF(全车数据表!AN57="×",0,全车数据表!AN57)</f>
        <v>1</v>
      </c>
      <c r="AB56" s="248" t="str">
        <f>全车数据表!AU57</f>
        <v>rare</v>
      </c>
      <c r="AC56" s="246">
        <f>全车数据表!AW57</f>
        <v>317</v>
      </c>
      <c r="AD56" s="246">
        <f>全车数据表!AX57</f>
        <v>0</v>
      </c>
      <c r="AE56" s="246">
        <f>全车数据表!AY57</f>
        <v>404</v>
      </c>
      <c r="AF56" s="246" t="str">
        <f>IF(全车数据表!AZ57="","",全车数据表!AZ57)</f>
        <v>级别杯</v>
      </c>
      <c r="AG56" s="246" t="str">
        <f>IF(全车数据表!BP57="","",全车数据表!BP57)</f>
        <v/>
      </c>
      <c r="AH56" s="246" t="str">
        <f>IF(全车数据表!BQ57="","",全车数据表!BQ57)</f>
        <v/>
      </c>
      <c r="AI56" s="246">
        <f>IF(全车数据表!BR57="","",全车数据表!BR57)</f>
        <v>1</v>
      </c>
      <c r="AJ56" s="246">
        <f>IF(全车数据表!BS57="","",全车数据表!BS57)</f>
        <v>1</v>
      </c>
      <c r="AK56" s="246" t="str">
        <f>IF(全车数据表!BT57="","",全车数据表!BT57)</f>
        <v/>
      </c>
      <c r="AL56" s="246">
        <f>IF(全车数据表!BU57="","",全车数据表!BU57)</f>
        <v>1</v>
      </c>
      <c r="AM56" s="246" t="str">
        <f>IF(全车数据表!BV57="","",全车数据表!BV57)</f>
        <v/>
      </c>
      <c r="AN56" s="246" t="str">
        <f>IF(全车数据表!BW57="","",全车数据表!BW57)</f>
        <v/>
      </c>
      <c r="AO56" s="246" t="str">
        <f>IF(全车数据表!BX57="","",全车数据表!BX57)</f>
        <v/>
      </c>
      <c r="AP56" s="246" t="str">
        <f>IF(全车数据表!BY57="","",全车数据表!BY57)</f>
        <v/>
      </c>
      <c r="AQ56" s="246" t="str">
        <f>IF(全车数据表!BZ57="","",全车数据表!BZ57)</f>
        <v/>
      </c>
      <c r="AR56" s="246" t="str">
        <f>IF(全车数据表!CA57="","",全车数据表!CA57)</f>
        <v/>
      </c>
      <c r="AS56" s="246" t="str">
        <f>IF(全车数据表!CB57="","",全车数据表!CB57)</f>
        <v/>
      </c>
      <c r="AT56" s="246" t="str">
        <f>IF(全车数据表!CC57="","",全车数据表!CC57)</f>
        <v/>
      </c>
      <c r="AU56" s="246" t="str">
        <f>IF(全车数据表!CD57="","",全车数据表!CD57)</f>
        <v/>
      </c>
      <c r="AV56" s="246" t="str">
        <f>IF(全车数据表!CE57="","",全车数据表!CE57)</f>
        <v/>
      </c>
      <c r="AW56" s="246" t="str">
        <f>IF(全车数据表!CF57="","",全车数据表!CF57)</f>
        <v/>
      </c>
      <c r="AX56" s="246" t="str">
        <f>IF(全车数据表!CG57="","",全车数据表!CG57)</f>
        <v/>
      </c>
      <c r="AY56" s="246" t="str">
        <f>IF(全车数据表!CH57="","",全车数据表!CH57)</f>
        <v/>
      </c>
      <c r="AZ56" s="246">
        <f>IF(全车数据表!CI57="","",全车数据表!CI57)</f>
        <v>1</v>
      </c>
      <c r="BA56" s="246" t="str">
        <f>IF(全车数据表!CJ57="","",全车数据表!CJ57)</f>
        <v>道奇 C蛇 蝰蛇</v>
      </c>
      <c r="BB56" s="246">
        <f>IF(全车数据表!AV57="","",全车数据表!AV57)</f>
        <v>7</v>
      </c>
      <c r="BC56" s="246">
        <f>IF(全车数据表!BF57="","",全车数据表!BF57)</f>
        <v>2971</v>
      </c>
      <c r="BD56" s="246">
        <f>IF(全车数据表!BG57="","",全车数据表!BG57)</f>
        <v>306.2</v>
      </c>
      <c r="BE56" s="246">
        <f>IF(全车数据表!BH57="","",全车数据表!BH57)</f>
        <v>78.399999999999991</v>
      </c>
      <c r="BF56" s="246">
        <f>IF(全车数据表!BI57="","",全车数据表!BI57)</f>
        <v>89.93</v>
      </c>
      <c r="BG56" s="246">
        <f>IF(全车数据表!BJ57="","",全车数据表!BJ57)</f>
        <v>71.149999999999991</v>
      </c>
    </row>
    <row r="57" spans="1:59">
      <c r="A57" s="246">
        <f>全车数据表!A58</f>
        <v>56</v>
      </c>
      <c r="B57" s="246" t="str">
        <f>全车数据表!B58</f>
        <v>Bolwell MK X Nagari 500</v>
      </c>
      <c r="C57" s="246" t="str">
        <f>IF(全车数据表!AQ58="","",全车数据表!AQ58)</f>
        <v>Bolwell</v>
      </c>
      <c r="D57" s="248" t="str">
        <f>全车数据表!AT58</f>
        <v>mk500</v>
      </c>
      <c r="E57" s="248" t="str">
        <f>全车数据表!AS58</f>
        <v>3.4</v>
      </c>
      <c r="F57" s="248" t="str">
        <f>全车数据表!C58</f>
        <v>MK500</v>
      </c>
      <c r="G57" s="246" t="str">
        <f>全车数据表!D58</f>
        <v>C</v>
      </c>
      <c r="H57" s="246">
        <f>LEN(全车数据表!E58)</f>
        <v>4</v>
      </c>
      <c r="I57" s="246">
        <f>IF(全车数据表!H58="×",0,全车数据表!H58)</f>
        <v>50</v>
      </c>
      <c r="J57" s="246">
        <f>IF(全车数据表!I58="×",0,全车数据表!I58)</f>
        <v>29</v>
      </c>
      <c r="K57" s="246">
        <f>IF(全车数据表!J58="×",0,全车数据表!J58)</f>
        <v>38</v>
      </c>
      <c r="L57" s="246">
        <f>IF(全车数据表!K58="×",0,全车数据表!K58)</f>
        <v>48</v>
      </c>
      <c r="M57" s="246">
        <f>IF(全车数据表!L58="×",0,全车数据表!L58)</f>
        <v>0</v>
      </c>
      <c r="N57" s="246">
        <f>IF(全车数据表!M58="×",0,全车数据表!M58)</f>
        <v>0</v>
      </c>
      <c r="O57" s="246">
        <f>全车数据表!O58</f>
        <v>2857</v>
      </c>
      <c r="P57" s="246">
        <f>全车数据表!P58</f>
        <v>314.60000000000002</v>
      </c>
      <c r="Q57" s="246">
        <f>全车数据表!Q58</f>
        <v>81.62</v>
      </c>
      <c r="R57" s="246">
        <f>全车数据表!R58</f>
        <v>65.849999999999994</v>
      </c>
      <c r="S57" s="246">
        <f>全车数据表!S58</f>
        <v>62.99</v>
      </c>
      <c r="T57" s="246">
        <f>全车数据表!T58</f>
        <v>0</v>
      </c>
      <c r="U57" s="246">
        <f>全车数据表!AH58</f>
        <v>2913840</v>
      </c>
      <c r="V57" s="246">
        <f>全车数据表!AI58</f>
        <v>30000</v>
      </c>
      <c r="W57" s="246">
        <f>全车数据表!AO58</f>
        <v>2160000</v>
      </c>
      <c r="X57" s="246">
        <f>全车数据表!AP58</f>
        <v>5073840</v>
      </c>
      <c r="Y57" s="246">
        <f>全车数据表!AJ58</f>
        <v>6</v>
      </c>
      <c r="Z57" s="246">
        <f>全车数据表!AL58</f>
        <v>3</v>
      </c>
      <c r="AA57" s="246">
        <f>IF(全车数据表!AN58="×",0,全车数据表!AN58)</f>
        <v>1</v>
      </c>
      <c r="AB57" s="248" t="str">
        <f>全车数据表!AU58</f>
        <v>rare</v>
      </c>
      <c r="AC57" s="246">
        <f>全车数据表!AW58</f>
        <v>328</v>
      </c>
      <c r="AD57" s="246">
        <f>全车数据表!AX58</f>
        <v>0</v>
      </c>
      <c r="AE57" s="246">
        <f>全车数据表!AY58</f>
        <v>418</v>
      </c>
      <c r="AF57" s="246" t="str">
        <f>IF(全车数据表!AZ58="","",全车数据表!AZ58)</f>
        <v>寻车</v>
      </c>
      <c r="AG57" s="246" t="str">
        <f>IF(全车数据表!BP58="","",全车数据表!BP58)</f>
        <v/>
      </c>
      <c r="AH57" s="246" t="str">
        <f>IF(全车数据表!BQ58="","",全车数据表!BQ58)</f>
        <v/>
      </c>
      <c r="AI57" s="246" t="str">
        <f>IF(全车数据表!BR58="","",全车数据表!BR58)</f>
        <v/>
      </c>
      <c r="AJ57" s="246" t="str">
        <f>IF(全车数据表!BS58="","",全车数据表!BS58)</f>
        <v/>
      </c>
      <c r="AK57" s="246" t="str">
        <f>IF(全车数据表!BT58="","",全车数据表!BT58)</f>
        <v/>
      </c>
      <c r="AL57" s="246">
        <f>IF(全车数据表!BU58="","",全车数据表!BU58)</f>
        <v>1</v>
      </c>
      <c r="AM57" s="246" t="str">
        <f>IF(全车数据表!BV58="","",全车数据表!BV58)</f>
        <v/>
      </c>
      <c r="AN57" s="246" t="str">
        <f>IF(全车数据表!BW58="","",全车数据表!BW58)</f>
        <v/>
      </c>
      <c r="AO57" s="246" t="str">
        <f>IF(全车数据表!BX58="","",全车数据表!BX58)</f>
        <v/>
      </c>
      <c r="AP57" s="246" t="str">
        <f>IF(全车数据表!BY58="","",全车数据表!BY58)</f>
        <v/>
      </c>
      <c r="AQ57" s="246" t="str">
        <f>IF(全车数据表!BZ58="","",全车数据表!BZ58)</f>
        <v/>
      </c>
      <c r="AR57" s="246" t="str">
        <f>IF(全车数据表!CA58="","",全车数据表!CA58)</f>
        <v/>
      </c>
      <c r="AS57" s="246" t="str">
        <f>IF(全车数据表!CB58="","",全车数据表!CB58)</f>
        <v/>
      </c>
      <c r="AT57" s="246" t="str">
        <f>IF(全车数据表!CC58="","",全车数据表!CC58)</f>
        <v/>
      </c>
      <c r="AU57" s="246" t="str">
        <f>IF(全车数据表!CD58="","",全车数据表!CD58)</f>
        <v/>
      </c>
      <c r="AV57" s="246" t="str">
        <f>IF(全车数据表!CE58="","",全车数据表!CE58)</f>
        <v/>
      </c>
      <c r="AW57" s="246" t="str">
        <f>IF(全车数据表!CF58="","",全车数据表!CF58)</f>
        <v/>
      </c>
      <c r="AX57" s="246" t="str">
        <f>IF(全车数据表!CG58="","",全车数据表!CG58)</f>
        <v/>
      </c>
      <c r="AY57" s="246" t="str">
        <f>IF(全车数据表!CH58="","",全车数据表!CH58)</f>
        <v/>
      </c>
      <c r="AZ57" s="246" t="str">
        <f>IF(全车数据表!CI58="","",全车数据表!CI58)</f>
        <v/>
      </c>
      <c r="BA57" s="246" t="str">
        <f>IF(全车数据表!CJ58="","",全车数据表!CJ58)</f>
        <v/>
      </c>
      <c r="BB57" s="246">
        <f>IF(全车数据表!AV58="","",全车数据表!AV58)</f>
        <v>43</v>
      </c>
      <c r="BC57" s="246">
        <f>IF(全车数据表!BF58="","",全车数据表!BF58)</f>
        <v>3013</v>
      </c>
      <c r="BD57" s="246">
        <f>IF(全车数据表!BG58="","",全车数据表!BG58)</f>
        <v>316.40000000000003</v>
      </c>
      <c r="BE57" s="246">
        <f>IF(全车数据表!BH58="","",全车数据表!BH58)</f>
        <v>82.68</v>
      </c>
      <c r="BF57" s="246">
        <f>IF(全车数据表!BI58="","",全车数据表!BI58)</f>
        <v>68.52</v>
      </c>
      <c r="BG57" s="246">
        <f>IF(全车数据表!BJ58="","",全车数据表!BJ58)</f>
        <v>66.150000000000006</v>
      </c>
    </row>
    <row r="58" spans="1:59">
      <c r="A58" s="246">
        <f>全车数据表!A59</f>
        <v>57</v>
      </c>
      <c r="B58" s="246" t="str">
        <f>全车数据表!B59</f>
        <v>Ford Shelby GR-1</v>
      </c>
      <c r="C58" s="246" t="str">
        <f>IF(全车数据表!AQ59="","",全车数据表!AQ59)</f>
        <v>Ford</v>
      </c>
      <c r="D58" s="248" t="str">
        <f>全车数据表!AT59</f>
        <v>gr-1</v>
      </c>
      <c r="E58" s="248" t="str">
        <f>全车数据表!AS59</f>
        <v>1.9</v>
      </c>
      <c r="F58" s="248" t="str">
        <f>全车数据表!C59</f>
        <v>大野马</v>
      </c>
      <c r="G58" s="246" t="str">
        <f>全车数据表!D59</f>
        <v>C</v>
      </c>
      <c r="H58" s="246">
        <f>LEN(全车数据表!E59)</f>
        <v>4</v>
      </c>
      <c r="I58" s="246">
        <f>IF(全车数据表!H59="×",0,全车数据表!H59)</f>
        <v>50</v>
      </c>
      <c r="J58" s="246">
        <f>IF(全车数据表!I59="×",0,全车数据表!I59)</f>
        <v>29</v>
      </c>
      <c r="K58" s="246">
        <f>IF(全车数据表!J59="×",0,全车数据表!J59)</f>
        <v>38</v>
      </c>
      <c r="L58" s="246">
        <f>IF(全车数据表!K59="×",0,全车数据表!K59)</f>
        <v>48</v>
      </c>
      <c r="M58" s="246">
        <f>IF(全车数据表!L59="×",0,全车数据表!L59)</f>
        <v>0</v>
      </c>
      <c r="N58" s="246">
        <f>IF(全车数据表!M59="×",0,全车数据表!M59)</f>
        <v>0</v>
      </c>
      <c r="O58" s="246">
        <f>全车数据表!O59</f>
        <v>2909</v>
      </c>
      <c r="P58" s="246">
        <f>全车数据表!P59</f>
        <v>321.7</v>
      </c>
      <c r="Q58" s="246">
        <f>全车数据表!Q59</f>
        <v>75.319999999999993</v>
      </c>
      <c r="R58" s="246">
        <f>全车数据表!R59</f>
        <v>69.599999999999994</v>
      </c>
      <c r="S58" s="246">
        <f>全车数据表!S59</f>
        <v>66.63</v>
      </c>
      <c r="T58" s="246">
        <f>全车数据表!T59</f>
        <v>7.7</v>
      </c>
      <c r="U58" s="246">
        <f>全车数据表!AH59</f>
        <v>2913840</v>
      </c>
      <c r="V58" s="246">
        <f>全车数据表!AI59</f>
        <v>30000</v>
      </c>
      <c r="W58" s="246">
        <f>全车数据表!AO59</f>
        <v>2160000</v>
      </c>
      <c r="X58" s="246">
        <f>全车数据表!AP59</f>
        <v>5073840</v>
      </c>
      <c r="Y58" s="246">
        <f>全车数据表!AJ59</f>
        <v>6</v>
      </c>
      <c r="Z58" s="246">
        <f>全车数据表!AL59</f>
        <v>3</v>
      </c>
      <c r="AA58" s="246">
        <f>IF(全车数据表!AN59="×",0,全车数据表!AN59)</f>
        <v>1</v>
      </c>
      <c r="AB58" s="248" t="str">
        <f>全车数据表!AU59</f>
        <v>rare</v>
      </c>
      <c r="AC58" s="246">
        <f>全车数据表!AW59</f>
        <v>335</v>
      </c>
      <c r="AD58" s="246">
        <f>全车数据表!AX59</f>
        <v>0</v>
      </c>
      <c r="AE58" s="246">
        <f>全车数据表!AY59</f>
        <v>429</v>
      </c>
      <c r="AF58" s="246" t="str">
        <f>IF(全车数据表!AZ59="","",全车数据表!AZ59)</f>
        <v>红币商店</v>
      </c>
      <c r="AG58" s="246" t="str">
        <f>IF(全车数据表!BP59="","",全车数据表!BP59)</f>
        <v/>
      </c>
      <c r="AH58" s="246" t="str">
        <f>IF(全车数据表!BQ59="","",全车数据表!BQ59)</f>
        <v/>
      </c>
      <c r="AI58" s="246" t="str">
        <f>IF(全车数据表!BR59="","",全车数据表!BR59)</f>
        <v/>
      </c>
      <c r="AJ58" s="246">
        <f>IF(全车数据表!BS59="","",全车数据表!BS59)</f>
        <v>1</v>
      </c>
      <c r="AK58" s="246" t="str">
        <f>IF(全车数据表!BT59="","",全车数据表!BT59)</f>
        <v/>
      </c>
      <c r="AL58" s="246" t="str">
        <f>IF(全车数据表!BU59="","",全车数据表!BU59)</f>
        <v/>
      </c>
      <c r="AM58" s="246" t="str">
        <f>IF(全车数据表!BV59="","",全车数据表!BV59)</f>
        <v/>
      </c>
      <c r="AN58" s="246" t="str">
        <f>IF(全车数据表!BW59="","",全车数据表!BW59)</f>
        <v/>
      </c>
      <c r="AO58" s="246" t="str">
        <f>IF(全车数据表!BX59="","",全车数据表!BX59)</f>
        <v/>
      </c>
      <c r="AP58" s="246" t="str">
        <f>IF(全车数据表!BY59="","",全车数据表!BY59)</f>
        <v/>
      </c>
      <c r="AQ58" s="246" t="str">
        <f>IF(全车数据表!BZ59="","",全车数据表!BZ59)</f>
        <v/>
      </c>
      <c r="AR58" s="246" t="str">
        <f>IF(全车数据表!CA59="","",全车数据表!CA59)</f>
        <v/>
      </c>
      <c r="AS58" s="246" t="str">
        <f>IF(全车数据表!CB59="","",全车数据表!CB59)</f>
        <v/>
      </c>
      <c r="AT58" s="246" t="str">
        <f>IF(全车数据表!CC59="","",全车数据表!CC59)</f>
        <v/>
      </c>
      <c r="AU58" s="246" t="str">
        <f>IF(全车数据表!CD59="","",全车数据表!CD59)</f>
        <v/>
      </c>
      <c r="AV58" s="246" t="str">
        <f>IF(全车数据表!CE59="","",全车数据表!CE59)</f>
        <v/>
      </c>
      <c r="AW58" s="246" t="str">
        <f>IF(全车数据表!CF59="","",全车数据表!CF59)</f>
        <v/>
      </c>
      <c r="AX58" s="246" t="str">
        <f>IF(全车数据表!CG59="","",全车数据表!CG59)</f>
        <v/>
      </c>
      <c r="AY58" s="246" t="str">
        <f>IF(全车数据表!CH59="","",全车数据表!CH59)</f>
        <v/>
      </c>
      <c r="AZ58" s="246">
        <f>IF(全车数据表!CI59="","",全车数据表!CI59)</f>
        <v>1</v>
      </c>
      <c r="BA58" s="246" t="str">
        <f>IF(全车数据表!CJ59="","",全车数据表!CJ59)</f>
        <v>福特 大野马 阿巴</v>
      </c>
      <c r="BB58" s="246">
        <f>IF(全车数据表!AV59="","",全车数据表!AV59)</f>
        <v>42</v>
      </c>
      <c r="BC58" s="246">
        <f>IF(全车数据表!BF59="","",全车数据表!BF59)</f>
        <v>3067</v>
      </c>
      <c r="BD58" s="246">
        <f>IF(全车数据表!BG59="","",全车数据表!BG59)</f>
        <v>323.8</v>
      </c>
      <c r="BE58" s="246">
        <f>IF(全车数据表!BH59="","",全车数据表!BH59)</f>
        <v>76.599999999999994</v>
      </c>
      <c r="BF58" s="246">
        <f>IF(全车数据表!BI59="","",全车数据表!BI59)</f>
        <v>71.819999999999993</v>
      </c>
      <c r="BG58" s="246">
        <f>IF(全车数据表!BJ59="","",全车数据表!BJ59)</f>
        <v>69.16</v>
      </c>
    </row>
    <row r="59" spans="1:59">
      <c r="A59" s="246">
        <f>全车数据表!A60</f>
        <v>58</v>
      </c>
      <c r="B59" s="246" t="str">
        <f>全车数据表!B60</f>
        <v>Pininfarina H2 Speed</v>
      </c>
      <c r="C59" s="246" t="str">
        <f>IF(全车数据表!AQ60="","",全车数据表!AQ60)</f>
        <v>Pininfarina</v>
      </c>
      <c r="D59" s="248" t="str">
        <f>全车数据表!AT60</f>
        <v>h2</v>
      </c>
      <c r="E59" s="248" t="str">
        <f>全车数据表!AS60</f>
        <v>1.0</v>
      </c>
      <c r="F59" s="248" t="str">
        <f>全车数据表!C60</f>
        <v>H2</v>
      </c>
      <c r="G59" s="246" t="str">
        <f>全车数据表!D60</f>
        <v>C</v>
      </c>
      <c r="H59" s="246">
        <f>LEN(全车数据表!E60)</f>
        <v>4</v>
      </c>
      <c r="I59" s="246">
        <f>IF(全车数据表!H60="×",0,全车数据表!H60)</f>
        <v>35</v>
      </c>
      <c r="J59" s="246">
        <f>IF(全车数据表!I60="×",0,全车数据表!I60)</f>
        <v>15</v>
      </c>
      <c r="K59" s="246">
        <f>IF(全车数据表!J60="×",0,全车数据表!J60)</f>
        <v>21</v>
      </c>
      <c r="L59" s="246">
        <f>IF(全车数据表!K60="×",0,全车数据表!K60)</f>
        <v>32</v>
      </c>
      <c r="M59" s="246">
        <f>IF(全车数据表!L60="×",0,全车数据表!L60)</f>
        <v>0</v>
      </c>
      <c r="N59" s="246">
        <f>IF(全车数据表!M60="×",0,全车数据表!M60)</f>
        <v>0</v>
      </c>
      <c r="O59" s="246">
        <f>全车数据表!O60</f>
        <v>3003</v>
      </c>
      <c r="P59" s="246">
        <f>全车数据表!P60</f>
        <v>316.3</v>
      </c>
      <c r="Q59" s="246">
        <f>全车数据表!Q60</f>
        <v>78.22</v>
      </c>
      <c r="R59" s="246">
        <f>全车数据表!R60</f>
        <v>86.05</v>
      </c>
      <c r="S59" s="246">
        <f>全车数据表!S60</f>
        <v>58.34</v>
      </c>
      <c r="T59" s="246">
        <f>全车数据表!T60</f>
        <v>0</v>
      </c>
      <c r="U59" s="246">
        <f>全车数据表!AH60</f>
        <v>1457720</v>
      </c>
      <c r="V59" s="246">
        <f>全车数据表!AI60</f>
        <v>15000</v>
      </c>
      <c r="W59" s="246">
        <f>全车数据表!AO60</f>
        <v>1080000</v>
      </c>
      <c r="X59" s="246">
        <f>全车数据表!AP60</f>
        <v>2537720</v>
      </c>
      <c r="Y59" s="246">
        <f>全车数据表!AJ60</f>
        <v>6</v>
      </c>
      <c r="Z59" s="246">
        <f>全车数据表!AL60</f>
        <v>3</v>
      </c>
      <c r="AA59" s="246">
        <f>IF(全车数据表!AN60="×",0,全车数据表!AN60)</f>
        <v>1</v>
      </c>
      <c r="AB59" s="248" t="str">
        <f>全车数据表!AU60</f>
        <v>rare</v>
      </c>
      <c r="AC59" s="246">
        <f>全车数据表!AW60</f>
        <v>331</v>
      </c>
      <c r="AD59" s="246">
        <f>全车数据表!AX60</f>
        <v>0</v>
      </c>
      <c r="AE59" s="246">
        <f>全车数据表!AY60</f>
        <v>422</v>
      </c>
      <c r="AF59" s="246" t="str">
        <f>IF(全车数据表!AZ60="","",全车数据表!AZ60)</f>
        <v>级别杯</v>
      </c>
      <c r="AG59" s="246" t="str">
        <f>IF(全车数据表!BP60="","",全车数据表!BP60)</f>
        <v/>
      </c>
      <c r="AH59" s="246" t="str">
        <f>IF(全车数据表!BQ60="","",全车数据表!BQ60)</f>
        <v/>
      </c>
      <c r="AI59" s="246">
        <f>IF(全车数据表!BR60="","",全车数据表!BR60)</f>
        <v>1</v>
      </c>
      <c r="AJ59" s="246">
        <f>IF(全车数据表!BS60="","",全车数据表!BS60)</f>
        <v>1</v>
      </c>
      <c r="AK59" s="246" t="str">
        <f>IF(全车数据表!BT60="","",全车数据表!BT60)</f>
        <v/>
      </c>
      <c r="AL59" s="246">
        <f>IF(全车数据表!BU60="","",全车数据表!BU60)</f>
        <v>1</v>
      </c>
      <c r="AM59" s="246" t="str">
        <f>IF(全车数据表!BV60="","",全车数据表!BV60)</f>
        <v/>
      </c>
      <c r="AN59" s="246" t="str">
        <f>IF(全车数据表!BW60="","",全车数据表!BW60)</f>
        <v/>
      </c>
      <c r="AO59" s="246" t="str">
        <f>IF(全车数据表!BX60="","",全车数据表!BX60)</f>
        <v/>
      </c>
      <c r="AP59" s="246" t="str">
        <f>IF(全车数据表!BY60="","",全车数据表!BY60)</f>
        <v/>
      </c>
      <c r="AQ59" s="246" t="str">
        <f>IF(全车数据表!BZ60="","",全车数据表!BZ60)</f>
        <v/>
      </c>
      <c r="AR59" s="246" t="str">
        <f>IF(全车数据表!CA60="","",全车数据表!CA60)</f>
        <v/>
      </c>
      <c r="AS59" s="246" t="str">
        <f>IF(全车数据表!CB60="","",全车数据表!CB60)</f>
        <v/>
      </c>
      <c r="AT59" s="246" t="str">
        <f>IF(全车数据表!CC60="","",全车数据表!CC60)</f>
        <v/>
      </c>
      <c r="AU59" s="246" t="str">
        <f>IF(全车数据表!CD60="","",全车数据表!CD60)</f>
        <v/>
      </c>
      <c r="AV59" s="246" t="str">
        <f>IF(全车数据表!CE60="","",全车数据表!CE60)</f>
        <v/>
      </c>
      <c r="AW59" s="246" t="str">
        <f>IF(全车数据表!CF60="","",全车数据表!CF60)</f>
        <v/>
      </c>
      <c r="AX59" s="246" t="str">
        <f>IF(全车数据表!CG60="","",全车数据表!CG60)</f>
        <v/>
      </c>
      <c r="AY59" s="246" t="str">
        <f>IF(全车数据表!CH60="","",全车数据表!CH60)</f>
        <v/>
      </c>
      <c r="AZ59" s="246">
        <f>IF(全车数据表!CI60="","",全车数据表!CI60)</f>
        <v>1</v>
      </c>
      <c r="BA59" s="246" t="str">
        <f>IF(全车数据表!CJ60="","",全车数据表!CJ60)</f>
        <v>氢</v>
      </c>
      <c r="BB59" s="246">
        <f>IF(全车数据表!AV60="","",全车数据表!AV60)</f>
        <v>8</v>
      </c>
      <c r="BC59" s="246">
        <f>IF(全车数据表!BF60="","",全车数据表!BF60)</f>
        <v>3165</v>
      </c>
      <c r="BD59" s="246">
        <f>IF(全车数据表!BG60="","",全车数据表!BG60)</f>
        <v>318.5</v>
      </c>
      <c r="BE59" s="246">
        <f>IF(全车数据表!BH60="","",全车数据表!BH60)</f>
        <v>79.3</v>
      </c>
      <c r="BF59" s="246">
        <f>IF(全车数据表!BI60="","",全车数据表!BI60)</f>
        <v>88.73</v>
      </c>
      <c r="BG59" s="246">
        <f>IF(全车数据表!BJ60="","",全车数据表!BJ60)</f>
        <v>60.64</v>
      </c>
    </row>
    <row r="60" spans="1:59">
      <c r="A60" s="246">
        <f>全车数据表!A61</f>
        <v>59</v>
      </c>
      <c r="B60" s="246" t="str">
        <f>全车数据表!B61</f>
        <v>TVR Sagaris</v>
      </c>
      <c r="C60" s="246" t="str">
        <f>IF(全车数据表!AQ61="","",全车数据表!AQ61)</f>
        <v>TVR</v>
      </c>
      <c r="D60" s="248" t="str">
        <f>全车数据表!AT61</f>
        <v>sagaris</v>
      </c>
      <c r="E60" s="248" t="str">
        <f>全车数据表!AS61</f>
        <v>24.1</v>
      </c>
      <c r="F60" s="248" t="str">
        <f>全车数据表!C61</f>
        <v>Sagaris</v>
      </c>
      <c r="G60" s="246" t="str">
        <f>全车数据表!D61</f>
        <v>C</v>
      </c>
      <c r="H60" s="246">
        <f>LEN(全车数据表!E61)</f>
        <v>4</v>
      </c>
      <c r="I60" s="246">
        <f>IF(全车数据表!H61="×",0,全车数据表!H61)</f>
        <v>50</v>
      </c>
      <c r="J60" s="246">
        <f>IF(全车数据表!I61="×",0,全车数据表!I61)</f>
        <v>29</v>
      </c>
      <c r="K60" s="246">
        <f>IF(全车数据表!J61="×",0,全车数据表!J61)</f>
        <v>38</v>
      </c>
      <c r="L60" s="246">
        <f>IF(全车数据表!K61="×",0,全车数据表!K61)</f>
        <v>48</v>
      </c>
      <c r="M60" s="246">
        <f>IF(全车数据表!L61="×",0,全车数据表!L61)</f>
        <v>0</v>
      </c>
      <c r="N60" s="246">
        <f>IF(全车数据表!M61="×",0,全车数据表!M61)</f>
        <v>0</v>
      </c>
      <c r="O60" s="246">
        <f>全车数据表!O61</f>
        <v>3046</v>
      </c>
      <c r="P60" s="246">
        <f>全车数据表!P61</f>
        <v>312.8</v>
      </c>
      <c r="Q60" s="246">
        <f>全车数据表!Q61</f>
        <v>75.52</v>
      </c>
      <c r="R60" s="246">
        <f>全车数据表!R61</f>
        <v>69.34</v>
      </c>
      <c r="S60" s="246">
        <f>全车数据表!S61</f>
        <v>78.28</v>
      </c>
      <c r="T60" s="246">
        <f>全车数据表!T61</f>
        <v>0</v>
      </c>
      <c r="U60" s="246">
        <f>全车数据表!AH61</f>
        <v>2913840</v>
      </c>
      <c r="V60" s="246">
        <f>全车数据表!AI61</f>
        <v>30000</v>
      </c>
      <c r="W60" s="246">
        <f>全车数据表!AO61</f>
        <v>2160000</v>
      </c>
      <c r="X60" s="246">
        <f>全车数据表!AP61</f>
        <v>5073840</v>
      </c>
      <c r="Y60" s="246">
        <f>全车数据表!AJ61</f>
        <v>6</v>
      </c>
      <c r="Z60" s="246">
        <f>全车数据表!AL61</f>
        <v>3</v>
      </c>
      <c r="AA60" s="246">
        <f>IF(全车数据表!AN61="×",0,全车数据表!AN61)</f>
        <v>1</v>
      </c>
      <c r="AB60" s="248" t="str">
        <f>全车数据表!AU61</f>
        <v>rare</v>
      </c>
      <c r="AC60" s="246">
        <f>全车数据表!AW61</f>
        <v>0</v>
      </c>
      <c r="AD60" s="246">
        <f>全车数据表!AX61</f>
        <v>0</v>
      </c>
      <c r="AE60" s="246">
        <f>全车数据表!AY61</f>
        <v>0</v>
      </c>
      <c r="AF60" s="246" t="str">
        <f>IF(全车数据表!AZ61="","",全车数据表!AZ61)</f>
        <v>通行证</v>
      </c>
      <c r="AG60" s="246" t="str">
        <f>IF(全车数据表!BP61="","",全车数据表!BP61)</f>
        <v/>
      </c>
      <c r="AH60" s="246" t="str">
        <f>IF(全车数据表!BQ61="","",全车数据表!BQ61)</f>
        <v/>
      </c>
      <c r="AI60" s="246" t="str">
        <f>IF(全车数据表!BR61="","",全车数据表!BR61)</f>
        <v/>
      </c>
      <c r="AJ60" s="246" t="str">
        <f>IF(全车数据表!BS61="","",全车数据表!BS61)</f>
        <v/>
      </c>
      <c r="AK60" s="246" t="str">
        <f>IF(全车数据表!BT61="","",全车数据表!BT61)</f>
        <v/>
      </c>
      <c r="AL60" s="246" t="str">
        <f>IF(全车数据表!BU61="","",全车数据表!BU61)</f>
        <v/>
      </c>
      <c r="AM60" s="246">
        <f>IF(全车数据表!BV61="","",全车数据表!BV61)</f>
        <v>1</v>
      </c>
      <c r="AN60" s="246" t="str">
        <f>IF(全车数据表!BW61="","",全车数据表!BW61)</f>
        <v/>
      </c>
      <c r="AO60" s="246" t="str">
        <f>IF(全车数据表!BX61="","",全车数据表!BX61)</f>
        <v/>
      </c>
      <c r="AP60" s="246" t="str">
        <f>IF(全车数据表!BY61="","",全车数据表!BY61)</f>
        <v/>
      </c>
      <c r="AQ60" s="246" t="str">
        <f>IF(全车数据表!BZ61="","",全车数据表!BZ61)</f>
        <v/>
      </c>
      <c r="AR60" s="246" t="str">
        <f>IF(全车数据表!CA61="","",全车数据表!CA61)</f>
        <v/>
      </c>
      <c r="AS60" s="246" t="str">
        <f>IF(全车数据表!CB61="","",全车数据表!CB61)</f>
        <v/>
      </c>
      <c r="AT60" s="246" t="str">
        <f>IF(全车数据表!CC61="","",全车数据表!CC61)</f>
        <v/>
      </c>
      <c r="AU60" s="246" t="str">
        <f>IF(全车数据表!CD61="","",全车数据表!CD61)</f>
        <v/>
      </c>
      <c r="AV60" s="246" t="str">
        <f>IF(全车数据表!CE61="","",全车数据表!CE61)</f>
        <v/>
      </c>
      <c r="AW60" s="246" t="str">
        <f>IF(全车数据表!CF61="","",全车数据表!CF61)</f>
        <v/>
      </c>
      <c r="AX60" s="246" t="str">
        <f>IF(全车数据表!CG61="","",全车数据表!CG61)</f>
        <v/>
      </c>
      <c r="AY60" s="246" t="str">
        <f>IF(全车数据表!CH61="","",全车数据表!CH61)</f>
        <v/>
      </c>
      <c r="AZ60" s="246" t="str">
        <f>IF(全车数据表!CI61="","",全车数据表!CI61)</f>
        <v/>
      </c>
      <c r="BA60" s="246" t="str">
        <f>IF(全车数据表!CJ61="","",全车数据表!CJ61)</f>
        <v/>
      </c>
      <c r="BB60" s="246" t="str">
        <f>IF(全车数据表!AV61="","",全车数据表!AV61)</f>
        <v/>
      </c>
      <c r="BC60" s="246">
        <f>IF(全车数据表!BF61="","",全车数据表!BF61)</f>
        <v>3210</v>
      </c>
      <c r="BD60" s="246">
        <f>IF(全车数据表!BG61="","",全车数据表!BG61)</f>
        <v>314.60000000000002</v>
      </c>
      <c r="BE60" s="246">
        <f>IF(全车数据表!BH61="","",全车数据表!BH61)</f>
        <v>76.599999999999994</v>
      </c>
      <c r="BF60" s="246">
        <f>IF(全车数据表!BI61="","",全车数据表!BI61)</f>
        <v>71.790000000000006</v>
      </c>
      <c r="BG60" s="246">
        <f>IF(全车数据表!BJ61="","",全车数据表!BJ61)</f>
        <v>81</v>
      </c>
    </row>
    <row r="61" spans="1:59">
      <c r="A61" s="246">
        <f>全车数据表!A62</f>
        <v>60</v>
      </c>
      <c r="B61" s="246" t="str">
        <f>全车数据表!B62</f>
        <v>Artega Scalo SuperErelletra</v>
      </c>
      <c r="C61" s="246" t="str">
        <f>IF(全车数据表!AQ62="","",全车数据表!AQ62)</f>
        <v>Artega</v>
      </c>
      <c r="D61" s="248" t="str">
        <f>全车数据表!AT62</f>
        <v>ass</v>
      </c>
      <c r="E61" s="248" t="str">
        <f>全车数据表!AS62</f>
        <v>1.7</v>
      </c>
      <c r="F61" s="248" t="str">
        <f>全车数据表!C62</f>
        <v>Artega</v>
      </c>
      <c r="G61" s="246" t="str">
        <f>全车数据表!D62</f>
        <v>C</v>
      </c>
      <c r="H61" s="246">
        <f>LEN(全车数据表!E62)</f>
        <v>4</v>
      </c>
      <c r="I61" s="246">
        <f>IF(全车数据表!H62="×",0,全车数据表!H62)</f>
        <v>50</v>
      </c>
      <c r="J61" s="246">
        <f>IF(全车数据表!I62="×",0,全车数据表!I62)</f>
        <v>29</v>
      </c>
      <c r="K61" s="246">
        <f>IF(全车数据表!J62="×",0,全车数据表!J62)</f>
        <v>38</v>
      </c>
      <c r="L61" s="246">
        <f>IF(全车数据表!K62="×",0,全车数据表!K62)</f>
        <v>48</v>
      </c>
      <c r="M61" s="246">
        <f>IF(全车数据表!L62="×",0,全车数据表!L62)</f>
        <v>0</v>
      </c>
      <c r="N61" s="246">
        <f>IF(全车数据表!M62="×",0,全车数据表!M62)</f>
        <v>0</v>
      </c>
      <c r="O61" s="246">
        <f>全车数据表!O62</f>
        <v>3088</v>
      </c>
      <c r="P61" s="246">
        <f>全车数据表!P62</f>
        <v>316.3</v>
      </c>
      <c r="Q61" s="246">
        <f>全车数据表!Q62</f>
        <v>85.72</v>
      </c>
      <c r="R61" s="246">
        <f>全车数据表!R62</f>
        <v>57.94</v>
      </c>
      <c r="S61" s="246">
        <f>全车数据表!S62</f>
        <v>71.91</v>
      </c>
      <c r="T61" s="246">
        <f>全车数据表!T62</f>
        <v>9.06</v>
      </c>
      <c r="U61" s="246">
        <f>全车数据表!AH62</f>
        <v>2913840</v>
      </c>
      <c r="V61" s="246">
        <f>全车数据表!AI62</f>
        <v>30000</v>
      </c>
      <c r="W61" s="246">
        <f>全车数据表!AO62</f>
        <v>2160000</v>
      </c>
      <c r="X61" s="246">
        <f>全车数据表!AP62</f>
        <v>5073840</v>
      </c>
      <c r="Y61" s="246">
        <f>全车数据表!AJ62</f>
        <v>6</v>
      </c>
      <c r="Z61" s="246">
        <f>全车数据表!AL62</f>
        <v>3</v>
      </c>
      <c r="AA61" s="246">
        <f>IF(全车数据表!AN62="×",0,全车数据表!AN62)</f>
        <v>1</v>
      </c>
      <c r="AB61" s="248" t="str">
        <f>全车数据表!AU62</f>
        <v>rare</v>
      </c>
      <c r="AC61" s="246">
        <f>全车数据表!AW62</f>
        <v>329</v>
      </c>
      <c r="AD61" s="246">
        <f>全车数据表!AX62</f>
        <v>0</v>
      </c>
      <c r="AE61" s="246">
        <f>全车数据表!AY62</f>
        <v>420</v>
      </c>
      <c r="AF61" s="246" t="str">
        <f>IF(全车数据表!AZ62="","",全车数据表!AZ62)</f>
        <v>级别杯</v>
      </c>
      <c r="AG61" s="246" t="str">
        <f>IF(全车数据表!BP62="","",全车数据表!BP62)</f>
        <v/>
      </c>
      <c r="AH61" s="246" t="str">
        <f>IF(全车数据表!BQ62="","",全车数据表!BQ62)</f>
        <v/>
      </c>
      <c r="AI61" s="246">
        <f>IF(全车数据表!BR62="","",全车数据表!BR62)</f>
        <v>1</v>
      </c>
      <c r="AJ61" s="246">
        <f>IF(全车数据表!BS62="","",全车数据表!BS62)</f>
        <v>1</v>
      </c>
      <c r="AK61" s="246" t="str">
        <f>IF(全车数据表!BT62="","",全车数据表!BT62)</f>
        <v/>
      </c>
      <c r="AL61" s="246">
        <f>IF(全车数据表!BU62="","",全车数据表!BU62)</f>
        <v>1</v>
      </c>
      <c r="AM61" s="246" t="str">
        <f>IF(全车数据表!BV62="","",全车数据表!BV62)</f>
        <v/>
      </c>
      <c r="AN61" s="246" t="str">
        <f>IF(全车数据表!BW62="","",全车数据表!BW62)</f>
        <v/>
      </c>
      <c r="AO61" s="246" t="str">
        <f>IF(全车数据表!BX62="","",全车数据表!BX62)</f>
        <v/>
      </c>
      <c r="AP61" s="246" t="str">
        <f>IF(全车数据表!BY62="","",全车数据表!BY62)</f>
        <v/>
      </c>
      <c r="AQ61" s="246" t="str">
        <f>IF(全车数据表!BZ62="","",全车数据表!BZ62)</f>
        <v/>
      </c>
      <c r="AR61" s="246" t="str">
        <f>IF(全车数据表!CA62="","",全车数据表!CA62)</f>
        <v/>
      </c>
      <c r="AS61" s="246" t="str">
        <f>IF(全车数据表!CB62="","",全车数据表!CB62)</f>
        <v/>
      </c>
      <c r="AT61" s="246" t="str">
        <f>IF(全车数据表!CC62="","",全车数据表!CC62)</f>
        <v/>
      </c>
      <c r="AU61" s="246" t="str">
        <f>IF(全车数据表!CD62="","",全车数据表!CD62)</f>
        <v/>
      </c>
      <c r="AV61" s="246" t="str">
        <f>IF(全车数据表!CE62="","",全车数据表!CE62)</f>
        <v/>
      </c>
      <c r="AW61" s="246" t="str">
        <f>IF(全车数据表!CF62="","",全车数据表!CF62)</f>
        <v/>
      </c>
      <c r="AX61" s="246" t="str">
        <f>IF(全车数据表!CG62="","",全车数据表!CG62)</f>
        <v/>
      </c>
      <c r="AY61" s="246" t="str">
        <f>IF(全车数据表!CH62="","",全车数据表!CH62)</f>
        <v/>
      </c>
      <c r="AZ61" s="246">
        <f>IF(全车数据表!CI62="","",全车数据表!CI62)</f>
        <v>1</v>
      </c>
      <c r="BA61" s="246" t="str">
        <f>IF(全车数据表!CJ62="","",全车数据表!CJ62)</f>
        <v>ass 斯卡洛</v>
      </c>
      <c r="BB61" s="246">
        <f>IF(全车数据表!AV62="","",全车数据表!AV62)</f>
        <v>7</v>
      </c>
      <c r="BC61" s="246">
        <f>IF(全车数据表!BF62="","",全车数据表!BF62)</f>
        <v>3254</v>
      </c>
      <c r="BD61" s="246">
        <f>IF(全车数据表!BG62="","",全车数据表!BG62)</f>
        <v>318.3</v>
      </c>
      <c r="BE61" s="246">
        <f>IF(全车数据表!BH62="","",全车数据表!BH62)</f>
        <v>86.95</v>
      </c>
      <c r="BF61" s="246">
        <f>IF(全车数据表!BI62="","",全车数据表!BI62)</f>
        <v>60.23</v>
      </c>
      <c r="BG61" s="246">
        <f>IF(全车数据表!BJ62="","",全车数据表!BJ62)</f>
        <v>74.039999999999992</v>
      </c>
    </row>
    <row r="62" spans="1:59">
      <c r="A62" s="246">
        <f>全车数据表!A63</f>
        <v>61</v>
      </c>
      <c r="B62" s="246" t="str">
        <f>全车数据表!B63</f>
        <v>Saleen S1</v>
      </c>
      <c r="C62" s="246" t="str">
        <f>IF(全车数据表!AQ63="","",全车数据表!AQ63)</f>
        <v>Saleen</v>
      </c>
      <c r="D62" s="248" t="str">
        <f>全车数据表!AT63</f>
        <v>saleens1</v>
      </c>
      <c r="E62" s="248" t="str">
        <f>全车数据表!AS63</f>
        <v>3.2</v>
      </c>
      <c r="F62" s="248" t="str">
        <f>全车数据表!C63</f>
        <v>萨林S1</v>
      </c>
      <c r="G62" s="246" t="str">
        <f>全车数据表!D63</f>
        <v>C</v>
      </c>
      <c r="H62" s="246">
        <f>LEN(全车数据表!E63)</f>
        <v>4</v>
      </c>
      <c r="I62" s="246">
        <f>IF(全车数据表!H63="×",0,全车数据表!H63)</f>
        <v>50</v>
      </c>
      <c r="J62" s="246">
        <f>IF(全车数据表!I63="×",0,全车数据表!I63)</f>
        <v>29</v>
      </c>
      <c r="K62" s="246">
        <f>IF(全车数据表!J63="×",0,全车数据表!J63)</f>
        <v>38</v>
      </c>
      <c r="L62" s="246">
        <f>IF(全车数据表!K63="×",0,全车数据表!K63)</f>
        <v>48</v>
      </c>
      <c r="M62" s="246">
        <f>IF(全车数据表!L63="×",0,全车数据表!L63)</f>
        <v>0</v>
      </c>
      <c r="N62" s="246">
        <f>IF(全车数据表!M63="×",0,全车数据表!M63)</f>
        <v>0</v>
      </c>
      <c r="O62" s="246">
        <f>全车数据表!O63</f>
        <v>3144</v>
      </c>
      <c r="P62" s="246">
        <f>全车数据表!P63</f>
        <v>305.3</v>
      </c>
      <c r="Q62" s="246">
        <f>全车数据表!Q63</f>
        <v>76.739999999999995</v>
      </c>
      <c r="R62" s="246">
        <f>全车数据表!R63</f>
        <v>82.8</v>
      </c>
      <c r="S62" s="246">
        <f>全车数据表!S63</f>
        <v>74.069999999999993</v>
      </c>
      <c r="T62" s="246">
        <f>全车数据表!T63</f>
        <v>0</v>
      </c>
      <c r="U62" s="246">
        <f>全车数据表!AH63</f>
        <v>2913840</v>
      </c>
      <c r="V62" s="246">
        <f>全车数据表!AI63</f>
        <v>30000</v>
      </c>
      <c r="W62" s="246">
        <f>全车数据表!AO63</f>
        <v>2160000</v>
      </c>
      <c r="X62" s="246">
        <f>全车数据表!AP63</f>
        <v>5073840</v>
      </c>
      <c r="Y62" s="246">
        <f>全车数据表!AJ63</f>
        <v>6</v>
      </c>
      <c r="Z62" s="246">
        <f>全车数据表!AL63</f>
        <v>3</v>
      </c>
      <c r="AA62" s="246">
        <f>IF(全车数据表!AN63="×",0,全车数据表!AN63)</f>
        <v>1</v>
      </c>
      <c r="AB62" s="248" t="str">
        <f>全车数据表!AU63</f>
        <v>rare</v>
      </c>
      <c r="AC62" s="246">
        <f>全车数据表!AW63</f>
        <v>318</v>
      </c>
      <c r="AD62" s="246">
        <f>全车数据表!AX63</f>
        <v>327</v>
      </c>
      <c r="AE62" s="246">
        <f>全车数据表!AY63</f>
        <v>415</v>
      </c>
      <c r="AF62" s="246" t="str">
        <f>IF(全车数据表!AZ63="","",全车数据表!AZ63)</f>
        <v>车手联会</v>
      </c>
      <c r="AG62" s="246" t="str">
        <f>IF(全车数据表!BP63="","",全车数据表!BP63)</f>
        <v/>
      </c>
      <c r="AH62" s="246" t="str">
        <f>IF(全车数据表!BQ63="","",全车数据表!BQ63)</f>
        <v/>
      </c>
      <c r="AI62" s="246" t="str">
        <f>IF(全车数据表!BR63="","",全车数据表!BR63)</f>
        <v/>
      </c>
      <c r="AJ62" s="246" t="str">
        <f>IF(全车数据表!BS63="","",全车数据表!BS63)</f>
        <v/>
      </c>
      <c r="AK62" s="246" t="str">
        <f>IF(全车数据表!BT63="","",全车数据表!BT63)</f>
        <v/>
      </c>
      <c r="AL62" s="246" t="str">
        <f>IF(全车数据表!BU63="","",全车数据表!BU63)</f>
        <v/>
      </c>
      <c r="AM62" s="246" t="str">
        <f>IF(全车数据表!BV63="","",全车数据表!BV63)</f>
        <v/>
      </c>
      <c r="AN62" s="246" t="str">
        <f>IF(全车数据表!BW63="","",全车数据表!BW63)</f>
        <v/>
      </c>
      <c r="AO62" s="246" t="str">
        <f>IF(全车数据表!BX63="","",全车数据表!BX63)</f>
        <v/>
      </c>
      <c r="AP62" s="246" t="str">
        <f>IF(全车数据表!BY63="","",全车数据表!BY63)</f>
        <v/>
      </c>
      <c r="AQ62" s="246" t="str">
        <f>IF(全车数据表!BZ63="","",全车数据表!BZ63)</f>
        <v/>
      </c>
      <c r="AR62" s="246" t="str">
        <f>IF(全车数据表!CA63="","",全车数据表!CA63)</f>
        <v/>
      </c>
      <c r="AS62" s="246" t="str">
        <f>IF(全车数据表!CB63="","",全车数据表!CB63)</f>
        <v/>
      </c>
      <c r="AT62" s="246" t="str">
        <f>IF(全车数据表!CC63="","",全车数据表!CC63)</f>
        <v/>
      </c>
      <c r="AU62" s="246" t="str">
        <f>IF(全车数据表!CD63="","",全车数据表!CD63)</f>
        <v/>
      </c>
      <c r="AV62" s="246" t="str">
        <f>IF(全车数据表!CE63="","",全车数据表!CE63)</f>
        <v/>
      </c>
      <c r="AW62" s="246" t="str">
        <f>IF(全车数据表!CF63="","",全车数据表!CF63)</f>
        <v/>
      </c>
      <c r="AX62" s="246" t="str">
        <f>IF(全车数据表!CG63="","",全车数据表!CG63)</f>
        <v/>
      </c>
      <c r="AY62" s="246" t="str">
        <f>IF(全车数据表!CH63="","",全车数据表!CH63)</f>
        <v/>
      </c>
      <c r="AZ62" s="246" t="str">
        <f>IF(全车数据表!CI63="","",全车数据表!CI63)</f>
        <v/>
      </c>
      <c r="BA62" s="246" t="str">
        <f>IF(全车数据表!CJ63="","",全车数据表!CJ63)</f>
        <v>赛麟 萨林</v>
      </c>
      <c r="BB62" s="246">
        <f>IF(全车数据表!AV63="","",全车数据表!AV63)</f>
        <v>24</v>
      </c>
      <c r="BC62" s="246">
        <f>IF(全车数据表!BF63="","",全车数据表!BF63)</f>
        <v>3311</v>
      </c>
      <c r="BD62" s="246">
        <f>IF(全车数据表!BG63="","",全车数据表!BG63)</f>
        <v>307.2</v>
      </c>
      <c r="BE62" s="246">
        <f>IF(全车数据表!BH63="","",全车数据表!BH63)</f>
        <v>77.86</v>
      </c>
      <c r="BF62" s="246">
        <f>IF(全车数据表!BI63="","",全车数据表!BI63)</f>
        <v>85.94</v>
      </c>
      <c r="BG62" s="246">
        <f>IF(全车数据表!BJ63="","",全车数据表!BJ63)</f>
        <v>75.949999999999989</v>
      </c>
    </row>
    <row r="63" spans="1:59">
      <c r="A63" s="246">
        <f>全车数据表!A64</f>
        <v>62</v>
      </c>
      <c r="B63" s="246" t="str">
        <f>全车数据表!B64</f>
        <v>Acura 2017 NSX</v>
      </c>
      <c r="C63" s="246" t="str">
        <f>IF(全车数据表!AQ64="","",全车数据表!AQ64)</f>
        <v>Acura</v>
      </c>
      <c r="D63" s="248" t="str">
        <f>全车数据表!AT64</f>
        <v>nsx</v>
      </c>
      <c r="E63" s="248" t="str">
        <f>全车数据表!AS64</f>
        <v>1.0</v>
      </c>
      <c r="F63" s="248" t="str">
        <f>全车数据表!C64</f>
        <v>NSX</v>
      </c>
      <c r="G63" s="246" t="str">
        <f>全车数据表!D64</f>
        <v>C</v>
      </c>
      <c r="H63" s="246">
        <f>LEN(全车数据表!E64)</f>
        <v>4</v>
      </c>
      <c r="I63" s="246">
        <f>IF(全车数据表!H64="×",0,全车数据表!H64)</f>
        <v>35</v>
      </c>
      <c r="J63" s="246">
        <f>IF(全车数据表!I64="×",0,全车数据表!I64)</f>
        <v>15</v>
      </c>
      <c r="K63" s="246">
        <f>IF(全车数据表!J64="×",0,全车数据表!J64)</f>
        <v>21</v>
      </c>
      <c r="L63" s="246">
        <f>IF(全车数据表!K64="×",0,全车数据表!K64)</f>
        <v>32</v>
      </c>
      <c r="M63" s="246">
        <f>IF(全车数据表!L64="×",0,全车数据表!L64)</f>
        <v>0</v>
      </c>
      <c r="N63" s="246">
        <f>IF(全车数据表!M64="×",0,全车数据表!M64)</f>
        <v>0</v>
      </c>
      <c r="O63" s="246">
        <f>全车数据表!O64</f>
        <v>3199</v>
      </c>
      <c r="P63" s="246">
        <f>全车数据表!P64</f>
        <v>323.5</v>
      </c>
      <c r="Q63" s="246">
        <f>全车数据表!Q64</f>
        <v>84.32</v>
      </c>
      <c r="R63" s="246">
        <f>全车数据表!R64</f>
        <v>63.02</v>
      </c>
      <c r="S63" s="246">
        <f>全车数据表!S64</f>
        <v>54.67</v>
      </c>
      <c r="T63" s="246">
        <f>全车数据表!T64</f>
        <v>5.8490000000000002</v>
      </c>
      <c r="U63" s="246">
        <f>全车数据表!AH64</f>
        <v>1457720</v>
      </c>
      <c r="V63" s="246">
        <f>全车数据表!AI64</f>
        <v>15000</v>
      </c>
      <c r="W63" s="246">
        <f>全车数据表!AO64</f>
        <v>1080000</v>
      </c>
      <c r="X63" s="246">
        <f>全车数据表!AP64</f>
        <v>2537720</v>
      </c>
      <c r="Y63" s="246">
        <f>全车数据表!AJ64</f>
        <v>6</v>
      </c>
      <c r="Z63" s="246">
        <f>全车数据表!AL64</f>
        <v>3</v>
      </c>
      <c r="AA63" s="246">
        <f>IF(全车数据表!AN64="×",0,全车数据表!AN64)</f>
        <v>1</v>
      </c>
      <c r="AB63" s="248" t="str">
        <f>全车数据表!AU64</f>
        <v>rare</v>
      </c>
      <c r="AC63" s="246">
        <f>全车数据表!AW64</f>
        <v>337</v>
      </c>
      <c r="AD63" s="246">
        <f>全车数据表!AX64</f>
        <v>0</v>
      </c>
      <c r="AE63" s="246">
        <f>全车数据表!AY64</f>
        <v>432</v>
      </c>
      <c r="AF63" s="246" t="str">
        <f>IF(全车数据表!AZ64="","",全车数据表!AZ64)</f>
        <v>级别杯</v>
      </c>
      <c r="AG63" s="246" t="str">
        <f>IF(全车数据表!BP64="","",全车数据表!BP64)</f>
        <v/>
      </c>
      <c r="AH63" s="246" t="str">
        <f>IF(全车数据表!BQ64="","",全车数据表!BQ64)</f>
        <v/>
      </c>
      <c r="AI63" s="246">
        <f>IF(全车数据表!BR64="","",全车数据表!BR64)</f>
        <v>1</v>
      </c>
      <c r="AJ63" s="246">
        <f>IF(全车数据表!BS64="","",全车数据表!BS64)</f>
        <v>1</v>
      </c>
      <c r="AK63" s="246" t="str">
        <f>IF(全车数据表!BT64="","",全车数据表!BT64)</f>
        <v/>
      </c>
      <c r="AL63" s="246">
        <f>IF(全车数据表!BU64="","",全车数据表!BU64)</f>
        <v>1</v>
      </c>
      <c r="AM63" s="246" t="str">
        <f>IF(全车数据表!BV64="","",全车数据表!BV64)</f>
        <v/>
      </c>
      <c r="AN63" s="246" t="str">
        <f>IF(全车数据表!BW64="","",全车数据表!BW64)</f>
        <v/>
      </c>
      <c r="AO63" s="246">
        <f>IF(全车数据表!BX64="","",全车数据表!BX64)</f>
        <v>1</v>
      </c>
      <c r="AP63" s="246" t="str">
        <f>IF(全车数据表!BY64="","",全车数据表!BY64)</f>
        <v/>
      </c>
      <c r="AQ63" s="246" t="str">
        <f>IF(全车数据表!BZ64="","",全车数据表!BZ64)</f>
        <v/>
      </c>
      <c r="AR63" s="246" t="str">
        <f>IF(全车数据表!CA64="","",全车数据表!CA64)</f>
        <v/>
      </c>
      <c r="AS63" s="246" t="str">
        <f>IF(全车数据表!CB64="","",全车数据表!CB64)</f>
        <v/>
      </c>
      <c r="AT63" s="246" t="str">
        <f>IF(全车数据表!CC64="","",全车数据表!CC64)</f>
        <v/>
      </c>
      <c r="AU63" s="246" t="str">
        <f>IF(全车数据表!CD64="","",全车数据表!CD64)</f>
        <v/>
      </c>
      <c r="AV63" s="246" t="str">
        <f>IF(全车数据表!CE64="","",全车数据表!CE64)</f>
        <v/>
      </c>
      <c r="AW63" s="246" t="str">
        <f>IF(全车数据表!CF64="","",全车数据表!CF64)</f>
        <v/>
      </c>
      <c r="AX63" s="246" t="str">
        <f>IF(全车数据表!CG64="","",全车数据表!CG64)</f>
        <v/>
      </c>
      <c r="AY63" s="246" t="str">
        <f>IF(全车数据表!CH64="","",全车数据表!CH64)</f>
        <v/>
      </c>
      <c r="AZ63" s="246">
        <f>IF(全车数据表!CI64="","",全车数据表!CI64)</f>
        <v>1</v>
      </c>
      <c r="BA63" s="246" t="str">
        <f>IF(全车数据表!CJ64="","",全车数据表!CJ64)</f>
        <v>讴歌</v>
      </c>
      <c r="BB63" s="246">
        <f>IF(全车数据表!AV64="","",全车数据表!AV64)</f>
        <v>10</v>
      </c>
      <c r="BC63" s="246">
        <f>IF(全车数据表!BF64="","",全车数据表!BF64)</f>
        <v>3368</v>
      </c>
      <c r="BD63" s="246">
        <f>IF(全车数据表!BG64="","",全车数据表!BG64)</f>
        <v>325.7</v>
      </c>
      <c r="BE63" s="246">
        <f>IF(全车数据表!BH64="","",全车数据表!BH64)</f>
        <v>85.38</v>
      </c>
      <c r="BF63" s="246">
        <f>IF(全车数据表!BI64="","",全车数据表!BI64)</f>
        <v>64.84</v>
      </c>
      <c r="BG63" s="246">
        <f>IF(全车数据表!BJ64="","",全车数据表!BJ64)</f>
        <v>56.86</v>
      </c>
    </row>
    <row r="64" spans="1:59">
      <c r="A64" s="246">
        <f>全车数据表!A65</f>
        <v>63</v>
      </c>
      <c r="B64" s="246" t="str">
        <f>全车数据表!B65</f>
        <v>Maserati Alfieri</v>
      </c>
      <c r="C64" s="246" t="str">
        <f>IF(全车数据表!AQ65="","",全车数据表!AQ65)</f>
        <v>Maserati</v>
      </c>
      <c r="D64" s="248" t="str">
        <f>全车数据表!AT65</f>
        <v>alfieri</v>
      </c>
      <c r="E64" s="248" t="str">
        <f>全车数据表!AS65</f>
        <v>1.2</v>
      </c>
      <c r="F64" s="248" t="str">
        <f>全车数据表!C65</f>
        <v>玛莎</v>
      </c>
      <c r="G64" s="246" t="str">
        <f>全车数据表!D65</f>
        <v>C</v>
      </c>
      <c r="H64" s="246">
        <f>LEN(全车数据表!E65)</f>
        <v>4</v>
      </c>
      <c r="I64" s="246">
        <f>IF(全车数据表!H65="×",0,全车数据表!H65)</f>
        <v>35</v>
      </c>
      <c r="J64" s="246">
        <f>IF(全车数据表!I65="×",0,全车数据表!I65)</f>
        <v>15</v>
      </c>
      <c r="K64" s="246">
        <f>IF(全车数据表!J65="×",0,全车数据表!J65)</f>
        <v>21</v>
      </c>
      <c r="L64" s="246">
        <f>IF(全车数据表!K65="×",0,全车数据表!K65)</f>
        <v>32</v>
      </c>
      <c r="M64" s="246">
        <f>IF(全车数据表!L65="×",0,全车数据表!L65)</f>
        <v>0</v>
      </c>
      <c r="N64" s="246">
        <f>IF(全车数据表!M65="×",0,全车数据表!M65)</f>
        <v>0</v>
      </c>
      <c r="O64" s="246">
        <f>全车数据表!O65</f>
        <v>3206</v>
      </c>
      <c r="P64" s="246">
        <f>全车数据表!P65</f>
        <v>335.7</v>
      </c>
      <c r="Q64" s="246">
        <f>全车数据表!Q65</f>
        <v>74.430000000000007</v>
      </c>
      <c r="R64" s="246">
        <f>全车数据表!R65</f>
        <v>41.38</v>
      </c>
      <c r="S64" s="246">
        <f>全车数据表!S65</f>
        <v>72.91</v>
      </c>
      <c r="T64" s="246">
        <f>全车数据表!T65</f>
        <v>8.6829999999999998</v>
      </c>
      <c r="U64" s="246">
        <f>全车数据表!AH65</f>
        <v>2913840</v>
      </c>
      <c r="V64" s="246">
        <f>全车数据表!AI65</f>
        <v>30000</v>
      </c>
      <c r="W64" s="246">
        <f>全车数据表!AO65</f>
        <v>2160000</v>
      </c>
      <c r="X64" s="246">
        <f>全车数据表!AP65</f>
        <v>5073840</v>
      </c>
      <c r="Y64" s="246">
        <f>全车数据表!AJ65</f>
        <v>6</v>
      </c>
      <c r="Z64" s="246">
        <f>全车数据表!AL65</f>
        <v>3</v>
      </c>
      <c r="AA64" s="246">
        <f>IF(全车数据表!AN65="×",0,全车数据表!AN65)</f>
        <v>1</v>
      </c>
      <c r="AB64" s="248" t="str">
        <f>全车数据表!AU65</f>
        <v>rare</v>
      </c>
      <c r="AC64" s="246">
        <f>全车数据表!AW65</f>
        <v>349</v>
      </c>
      <c r="AD64" s="246">
        <f>全车数据表!AX65</f>
        <v>0</v>
      </c>
      <c r="AE64" s="246">
        <f>全车数据表!AY65</f>
        <v>453</v>
      </c>
      <c r="AF64" s="246" t="str">
        <f>IF(全车数据表!AZ65="","",全车数据表!AZ65)</f>
        <v>级别杯</v>
      </c>
      <c r="AG64" s="246" t="str">
        <f>IF(全车数据表!BP65="","",全车数据表!BP65)</f>
        <v/>
      </c>
      <c r="AH64" s="246" t="str">
        <f>IF(全车数据表!BQ65="","",全车数据表!BQ65)</f>
        <v/>
      </c>
      <c r="AI64" s="246">
        <f>IF(全车数据表!BR65="","",全车数据表!BR65)</f>
        <v>1</v>
      </c>
      <c r="AJ64" s="246">
        <f>IF(全车数据表!BS65="","",全车数据表!BS65)</f>
        <v>1</v>
      </c>
      <c r="AK64" s="246" t="str">
        <f>IF(全车数据表!BT65="","",全车数据表!BT65)</f>
        <v/>
      </c>
      <c r="AL64" s="246">
        <f>IF(全车数据表!BU65="","",全车数据表!BU65)</f>
        <v>1</v>
      </c>
      <c r="AM64" s="246" t="str">
        <f>IF(全车数据表!BV65="","",全车数据表!BV65)</f>
        <v/>
      </c>
      <c r="AN64" s="246" t="str">
        <f>IF(全车数据表!BW65="","",全车数据表!BW65)</f>
        <v/>
      </c>
      <c r="AO64" s="246" t="str">
        <f>IF(全车数据表!BX65="","",全车数据表!BX65)</f>
        <v/>
      </c>
      <c r="AP64" s="246" t="str">
        <f>IF(全车数据表!BY65="","",全车数据表!BY65)</f>
        <v/>
      </c>
      <c r="AQ64" s="246" t="str">
        <f>IF(全车数据表!BZ65="","",全车数据表!BZ65)</f>
        <v/>
      </c>
      <c r="AR64" s="246" t="str">
        <f>IF(全车数据表!CA65="","",全车数据表!CA65)</f>
        <v/>
      </c>
      <c r="AS64" s="246" t="str">
        <f>IF(全车数据表!CB65="","",全车数据表!CB65)</f>
        <v/>
      </c>
      <c r="AT64" s="246" t="str">
        <f>IF(全车数据表!CC65="","",全车数据表!CC65)</f>
        <v/>
      </c>
      <c r="AU64" s="246" t="str">
        <f>IF(全车数据表!CD65="","",全车数据表!CD65)</f>
        <v/>
      </c>
      <c r="AV64" s="246" t="str">
        <f>IF(全车数据表!CE65="","",全车数据表!CE65)</f>
        <v/>
      </c>
      <c r="AW64" s="246" t="str">
        <f>IF(全车数据表!CF65="","",全车数据表!CF65)</f>
        <v/>
      </c>
      <c r="AX64" s="246" t="str">
        <f>IF(全车数据表!CG65="","",全车数据表!CG65)</f>
        <v/>
      </c>
      <c r="AY64" s="246" t="str">
        <f>IF(全车数据表!CH65="","",全车数据表!CH65)</f>
        <v/>
      </c>
      <c r="AZ64" s="246">
        <f>IF(全车数据表!CI65="","",全车数据表!CI65)</f>
        <v>1</v>
      </c>
      <c r="BA64" s="246" t="str">
        <f>IF(全车数据表!CJ65="","",全车数据表!CJ65)</f>
        <v>玛莎拉蒂</v>
      </c>
      <c r="BB64" s="246">
        <f>IF(全车数据表!AV65="","",全车数据表!AV65)</f>
        <v>11</v>
      </c>
      <c r="BC64" s="246">
        <f>IF(全车数据表!BF65="","",全车数据表!BF65)</f>
        <v>3450</v>
      </c>
      <c r="BD64" s="246">
        <f>IF(全车数据表!BG65="","",全车数据表!BG65)</f>
        <v>339.5</v>
      </c>
      <c r="BE64" s="246">
        <f>IF(全车数据表!BH65="","",全车数据表!BH65)</f>
        <v>76.150000000000006</v>
      </c>
      <c r="BF64" s="246">
        <f>IF(全车数据表!BI65="","",全车数据表!BI65)</f>
        <v>42.86</v>
      </c>
      <c r="BG64" s="246">
        <f>IF(全车数据表!BJ65="","",全车数据表!BJ65)</f>
        <v>75.53</v>
      </c>
    </row>
    <row r="65" spans="1:59">
      <c r="A65" s="246">
        <f>全车数据表!A66</f>
        <v>64</v>
      </c>
      <c r="B65" s="246" t="str">
        <f>全车数据表!B66</f>
        <v>Porsche 911 50 Years Porsche Design</v>
      </c>
      <c r="C65" s="246" t="str">
        <f>IF(全车数据表!AQ66="","",全车数据表!AQ66)</f>
        <v>Porsche</v>
      </c>
      <c r="D65" s="248" t="str">
        <f>全车数据表!AT66</f>
        <v>91150</v>
      </c>
      <c r="E65" s="248" t="str">
        <f>全车数据表!AS66</f>
        <v>24.4</v>
      </c>
      <c r="F65" s="248" t="str">
        <f>全车数据表!C66</f>
        <v>911五十周年</v>
      </c>
      <c r="G65" s="246" t="str">
        <f>全车数据表!D66</f>
        <v>C</v>
      </c>
      <c r="H65" s="246">
        <f>LEN(全车数据表!E66)</f>
        <v>4</v>
      </c>
      <c r="I65" s="246">
        <f>IF(全车数据表!H66="×",0,全车数据表!H66)</f>
        <v>50</v>
      </c>
      <c r="J65" s="246">
        <f>IF(全车数据表!I66="×",0,全车数据表!I66)</f>
        <v>29</v>
      </c>
      <c r="K65" s="246">
        <f>IF(全车数据表!J66="×",0,全车数据表!J66)</f>
        <v>38</v>
      </c>
      <c r="L65" s="246">
        <f>IF(全车数据表!K66="×",0,全车数据表!K66)</f>
        <v>48</v>
      </c>
      <c r="M65" s="246">
        <f>IF(全车数据表!L66="×",0,全车数据表!L66)</f>
        <v>0</v>
      </c>
      <c r="N65" s="246">
        <f>IF(全车数据表!M66="×",0,全车数据表!M66)</f>
        <v>0</v>
      </c>
      <c r="O65" s="246">
        <f>全车数据表!O66</f>
        <v>3210</v>
      </c>
      <c r="P65" s="246">
        <f>全车数据表!P66</f>
        <v>312.10000000000002</v>
      </c>
      <c r="Q65" s="246">
        <f>全车数据表!Q66</f>
        <v>79.72</v>
      </c>
      <c r="R65" s="246">
        <f>全车数据表!R66</f>
        <v>84.61</v>
      </c>
      <c r="S65" s="246">
        <f>全车数据表!S66</f>
        <v>70.45</v>
      </c>
      <c r="T65" s="246">
        <f>全车数据表!T66</f>
        <v>0</v>
      </c>
      <c r="U65" s="246">
        <f>全车数据表!AH66</f>
        <v>2913840</v>
      </c>
      <c r="V65" s="246">
        <f>全车数据表!AI66</f>
        <v>30000</v>
      </c>
      <c r="W65" s="246">
        <f>全车数据表!AO66</f>
        <v>2160000</v>
      </c>
      <c r="X65" s="246">
        <f>全车数据表!AP66</f>
        <v>5073840</v>
      </c>
      <c r="Y65" s="246">
        <f>全车数据表!AJ66</f>
        <v>6</v>
      </c>
      <c r="Z65" s="246">
        <f>全车数据表!AL66</f>
        <v>3</v>
      </c>
      <c r="AA65" s="246">
        <f>IF(全车数据表!AN66="×",0,全车数据表!AN66)</f>
        <v>1</v>
      </c>
      <c r="AB65" s="248" t="str">
        <f>全车数据表!AU66</f>
        <v>rare</v>
      </c>
      <c r="AC65" s="246">
        <f>全车数据表!AW66</f>
        <v>0</v>
      </c>
      <c r="AD65" s="246">
        <f>全车数据表!AX66</f>
        <v>0</v>
      </c>
      <c r="AE65" s="246">
        <f>全车数据表!AY66</f>
        <v>0</v>
      </c>
      <c r="AF65" s="246" t="str">
        <f>IF(全车数据表!AZ66="","",全车数据表!AZ66)</f>
        <v>寻车</v>
      </c>
      <c r="AG65" s="246" t="str">
        <f>IF(全车数据表!BP66="","",全车数据表!BP66)</f>
        <v/>
      </c>
      <c r="AH65" s="246" t="str">
        <f>IF(全车数据表!BQ66="","",全车数据表!BQ66)</f>
        <v/>
      </c>
      <c r="AI65" s="246" t="str">
        <f>IF(全车数据表!BR66="","",全车数据表!BR66)</f>
        <v/>
      </c>
      <c r="AJ65" s="246" t="str">
        <f>IF(全车数据表!BS66="","",全车数据表!BS66)</f>
        <v/>
      </c>
      <c r="AK65" s="246" t="str">
        <f>IF(全车数据表!BT66="","",全车数据表!BT66)</f>
        <v/>
      </c>
      <c r="AL65" s="246" t="str">
        <f>IF(全车数据表!BU66="","",全车数据表!BU66)</f>
        <v/>
      </c>
      <c r="AM65" s="246" t="str">
        <f>IF(全车数据表!BV66="","",全车数据表!BV66)</f>
        <v/>
      </c>
      <c r="AN65" s="246" t="str">
        <f>IF(全车数据表!BW66="","",全车数据表!BW66)</f>
        <v/>
      </c>
      <c r="AO65" s="246" t="str">
        <f>IF(全车数据表!BX66="","",全车数据表!BX66)</f>
        <v/>
      </c>
      <c r="AP65" s="246" t="str">
        <f>IF(全车数据表!BY66="","",全车数据表!BY66)</f>
        <v/>
      </c>
      <c r="AQ65" s="246" t="str">
        <f>IF(全车数据表!BZ66="","",全车数据表!BZ66)</f>
        <v/>
      </c>
      <c r="AR65" s="246" t="str">
        <f>IF(全车数据表!CA66="","",全车数据表!CA66)</f>
        <v/>
      </c>
      <c r="AS65" s="246" t="str">
        <f>IF(全车数据表!CB66="","",全车数据表!CB66)</f>
        <v/>
      </c>
      <c r="AT65" s="246" t="str">
        <f>IF(全车数据表!CC66="","",全车数据表!CC66)</f>
        <v/>
      </c>
      <c r="AU65" s="246" t="str">
        <f>IF(全车数据表!CD66="","",全车数据表!CD66)</f>
        <v/>
      </c>
      <c r="AV65" s="246" t="str">
        <f>IF(全车数据表!CE66="","",全车数据表!CE66)</f>
        <v/>
      </c>
      <c r="AW65" s="246" t="str">
        <f>IF(全车数据表!CF66="","",全车数据表!CF66)</f>
        <v/>
      </c>
      <c r="AX65" s="246" t="str">
        <f>IF(全车数据表!CG66="","",全车数据表!CG66)</f>
        <v/>
      </c>
      <c r="AY65" s="246" t="str">
        <f>IF(全车数据表!CH66="","",全车数据表!CH66)</f>
        <v/>
      </c>
      <c r="AZ65" s="246" t="str">
        <f>IF(全车数据表!CI66="","",全车数据表!CI66)</f>
        <v/>
      </c>
      <c r="BA65" s="246" t="str">
        <f>IF(全车数据表!CJ66="","",全车数据表!CJ66)</f>
        <v>保时捷设计</v>
      </c>
      <c r="BB65" s="246" t="str">
        <f>IF(全车数据表!AV66="","",全车数据表!AV66)</f>
        <v/>
      </c>
      <c r="BC65" s="246">
        <f>IF(全车数据表!BF66="","",全车数据表!BF66)</f>
        <v>3379</v>
      </c>
      <c r="BD65" s="246">
        <f>IF(全车数据表!BG66="","",全车数据表!BG66)</f>
        <v>313.60000000000002</v>
      </c>
      <c r="BE65" s="246">
        <f>IF(全车数据表!BH66="","",全车数据表!BH66)</f>
        <v>81.099999999999994</v>
      </c>
      <c r="BF65" s="246">
        <f>IF(全车数据表!BI66="","",全车数据表!BI66)</f>
        <v>87.91</v>
      </c>
      <c r="BG65" s="246">
        <f>IF(全车数据表!BJ66="","",全车数据表!BJ66)</f>
        <v>73.290000000000006</v>
      </c>
    </row>
    <row r="66" spans="1:59">
      <c r="A66" s="246">
        <f>全车数据表!A67</f>
        <v>65</v>
      </c>
      <c r="B66" s="246" t="str">
        <f>全车数据表!B67</f>
        <v>Jaguar XJR-15</v>
      </c>
      <c r="C66" s="246" t="str">
        <f>IF(全车数据表!AQ67="","",全车数据表!AQ67)</f>
        <v>Jaguar</v>
      </c>
      <c r="D66" s="248" t="str">
        <f>全车数据表!AT67</f>
        <v>xjr-15</v>
      </c>
      <c r="E66" s="248" t="str">
        <f>全车数据表!AS67</f>
        <v>4.2</v>
      </c>
      <c r="F66" s="248" t="str">
        <f>全车数据表!C67</f>
        <v>XJR15</v>
      </c>
      <c r="G66" s="246" t="str">
        <f>全车数据表!D67</f>
        <v>C</v>
      </c>
      <c r="H66" s="246">
        <f>LEN(全车数据表!E67)</f>
        <v>4</v>
      </c>
      <c r="I66" s="246">
        <f>IF(全车数据表!H67="×",0,全车数据表!H67)</f>
        <v>50</v>
      </c>
      <c r="J66" s="246">
        <f>IF(全车数据表!I67="×",0,全车数据表!I67)</f>
        <v>29</v>
      </c>
      <c r="K66" s="246">
        <f>IF(全车数据表!J67="×",0,全车数据表!J67)</f>
        <v>38</v>
      </c>
      <c r="L66" s="246">
        <f>IF(全车数据表!K67="×",0,全车数据表!K67)</f>
        <v>48</v>
      </c>
      <c r="M66" s="246">
        <f>IF(全车数据表!L67="×",0,全车数据表!L67)</f>
        <v>0</v>
      </c>
      <c r="N66" s="246">
        <f>IF(全车数据表!M67="×",0,全车数据表!M67)</f>
        <v>0</v>
      </c>
      <c r="O66" s="246">
        <f>全车数据表!O67</f>
        <v>3221</v>
      </c>
      <c r="P66" s="246">
        <f>全车数据表!P67</f>
        <v>320.39999999999998</v>
      </c>
      <c r="Q66" s="246">
        <f>全车数据表!Q67</f>
        <v>80.819999999999993</v>
      </c>
      <c r="R66" s="246">
        <f>全车数据表!R67</f>
        <v>70.91</v>
      </c>
      <c r="S66" s="246">
        <f>全车数据表!S67</f>
        <v>61.06</v>
      </c>
      <c r="T66" s="246">
        <f>全车数据表!T67</f>
        <v>6.6</v>
      </c>
      <c r="U66" s="246">
        <f>全车数据表!AH67</f>
        <v>2913840</v>
      </c>
      <c r="V66" s="246">
        <f>全车数据表!AI67</f>
        <v>30000</v>
      </c>
      <c r="W66" s="246">
        <f>全车数据表!AO67</f>
        <v>2160000</v>
      </c>
      <c r="X66" s="246">
        <f>全车数据表!AP67</f>
        <v>5073840</v>
      </c>
      <c r="Y66" s="246">
        <f>全车数据表!AJ67</f>
        <v>6</v>
      </c>
      <c r="Z66" s="246">
        <f>全车数据表!AL67</f>
        <v>3</v>
      </c>
      <c r="AA66" s="246">
        <f>IF(全车数据表!AN67="×",0,全车数据表!AN67)</f>
        <v>1</v>
      </c>
      <c r="AB66" s="248" t="str">
        <f>全车数据表!AU67</f>
        <v>rare</v>
      </c>
      <c r="AC66" s="246">
        <f>全车数据表!AW67</f>
        <v>334</v>
      </c>
      <c r="AD66" s="246">
        <f>全车数据表!AX67</f>
        <v>0</v>
      </c>
      <c r="AE66" s="246">
        <f>全车数据表!AY67</f>
        <v>427</v>
      </c>
      <c r="AF66" s="246" t="str">
        <f>IF(全车数据表!AZ67="","",全车数据表!AZ67)</f>
        <v>通行证</v>
      </c>
      <c r="AG66" s="246" t="str">
        <f>IF(全车数据表!BP67="","",全车数据表!BP67)</f>
        <v/>
      </c>
      <c r="AH66" s="246" t="str">
        <f>IF(全车数据表!BQ67="","",全车数据表!BQ67)</f>
        <v/>
      </c>
      <c r="AI66" s="246" t="str">
        <f>IF(全车数据表!BR67="","",全车数据表!BR67)</f>
        <v/>
      </c>
      <c r="AJ66" s="246" t="str">
        <f>IF(全车数据表!BS67="","",全车数据表!BS67)</f>
        <v/>
      </c>
      <c r="AK66" s="246" t="str">
        <f>IF(全车数据表!BT67="","",全车数据表!BT67)</f>
        <v/>
      </c>
      <c r="AL66" s="246" t="str">
        <f>IF(全车数据表!BU67="","",全车数据表!BU67)</f>
        <v/>
      </c>
      <c r="AM66" s="246">
        <f>IF(全车数据表!BV67="","",全车数据表!BV67)</f>
        <v>1</v>
      </c>
      <c r="AN66" s="246" t="str">
        <f>IF(全车数据表!BW67="","",全车数据表!BW67)</f>
        <v/>
      </c>
      <c r="AO66" s="246" t="str">
        <f>IF(全车数据表!BX67="","",全车数据表!BX67)</f>
        <v/>
      </c>
      <c r="AP66" s="246" t="str">
        <f>IF(全车数据表!BY67="","",全车数据表!BY67)</f>
        <v/>
      </c>
      <c r="AQ66" s="246" t="str">
        <f>IF(全车数据表!BZ67="","",全车数据表!BZ67)</f>
        <v/>
      </c>
      <c r="AR66" s="246" t="str">
        <f>IF(全车数据表!CA67="","",全车数据表!CA67)</f>
        <v/>
      </c>
      <c r="AS66" s="246" t="str">
        <f>IF(全车数据表!CB67="","",全车数据表!CB67)</f>
        <v/>
      </c>
      <c r="AT66" s="246" t="str">
        <f>IF(全车数据表!CC67="","",全车数据表!CC67)</f>
        <v/>
      </c>
      <c r="AU66" s="246" t="str">
        <f>IF(全车数据表!CD67="","",全车数据表!CD67)</f>
        <v/>
      </c>
      <c r="AV66" s="246" t="str">
        <f>IF(全车数据表!CE67="","",全车数据表!CE67)</f>
        <v/>
      </c>
      <c r="AW66" s="246" t="str">
        <f>IF(全车数据表!CF67="","",全车数据表!CF67)</f>
        <v/>
      </c>
      <c r="AX66" s="246" t="str">
        <f>IF(全车数据表!CG67="","",全车数据表!CG67)</f>
        <v/>
      </c>
      <c r="AY66" s="246" t="str">
        <f>IF(全车数据表!CH67="","",全车数据表!CH67)</f>
        <v/>
      </c>
      <c r="AZ66" s="246" t="str">
        <f>IF(全车数据表!CI67="","",全车数据表!CI67)</f>
        <v/>
      </c>
      <c r="BA66" s="246" t="str">
        <f>IF(全车数据表!CJ67="","",全车数据表!CJ67)</f>
        <v>捷豹</v>
      </c>
      <c r="BB66" s="246" t="str">
        <f>IF(全车数据表!AV67="","",全车数据表!AV67)</f>
        <v/>
      </c>
      <c r="BC66" s="246">
        <f>IF(全车数据表!BF67="","",全车数据表!BF67)</f>
        <v>3391</v>
      </c>
      <c r="BD66" s="246">
        <f>IF(全车数据表!BG67="","",全车数据表!BG67)</f>
        <v>322</v>
      </c>
      <c r="BE66" s="246">
        <f>IF(全车数据表!BH67="","",全车数据表!BH67)</f>
        <v>82</v>
      </c>
      <c r="BF66" s="246">
        <f>IF(全车数据表!BI67="","",全车数据表!BI67)</f>
        <v>73.69</v>
      </c>
      <c r="BG66" s="246">
        <f>IF(全车数据表!BJ67="","",全车数据表!BJ67)</f>
        <v>63.120000000000005</v>
      </c>
    </row>
    <row r="67" spans="1:59">
      <c r="A67" s="246">
        <f>全车数据表!A68</f>
        <v>66</v>
      </c>
      <c r="B67" s="246" t="str">
        <f>全车数据表!B68</f>
        <v>Porsche Mission R</v>
      </c>
      <c r="C67" s="246" t="str">
        <f>IF(全车数据表!AQ68="","",全车数据表!AQ68)</f>
        <v>Porsche</v>
      </c>
      <c r="D67" s="248" t="str">
        <f>全车数据表!AT68</f>
        <v>missionr</v>
      </c>
      <c r="E67" s="248" t="str">
        <f>全车数据表!AS68</f>
        <v>24.0</v>
      </c>
      <c r="F67" s="248" t="str">
        <f>全车数据表!C68</f>
        <v>MissionR</v>
      </c>
      <c r="G67" s="246" t="str">
        <f>全车数据表!D68</f>
        <v>C</v>
      </c>
      <c r="H67" s="246">
        <f>LEN(全车数据表!E68)</f>
        <v>4</v>
      </c>
      <c r="I67" s="246">
        <f>IF(全车数据表!H68="×",0,全车数据表!H68)</f>
        <v>50</v>
      </c>
      <c r="J67" s="246">
        <f>IF(全车数据表!I68="×",0,全车数据表!I68)</f>
        <v>29</v>
      </c>
      <c r="K67" s="246">
        <f>IF(全车数据表!J68="×",0,全车数据表!J68)</f>
        <v>38</v>
      </c>
      <c r="L67" s="246">
        <f>IF(全车数据表!K68="×",0,全车数据表!K68)</f>
        <v>48</v>
      </c>
      <c r="M67" s="246">
        <f>IF(全车数据表!L68="×",0,全车数据表!L68)</f>
        <v>0</v>
      </c>
      <c r="N67" s="246">
        <f>IF(全车数据表!M68="×",0,全车数据表!M68)</f>
        <v>0</v>
      </c>
      <c r="O67" s="246">
        <f>全车数据表!O68</f>
        <v>3229</v>
      </c>
      <c r="P67" s="246">
        <f>全车数据表!P68</f>
        <v>312.10000000000002</v>
      </c>
      <c r="Q67" s="246">
        <f>全车数据表!Q68</f>
        <v>87.92</v>
      </c>
      <c r="R67" s="246">
        <f>全车数据表!R68</f>
        <v>63.47</v>
      </c>
      <c r="S67" s="246">
        <f>全车数据表!S68</f>
        <v>62.72</v>
      </c>
      <c r="T67" s="246">
        <f>全车数据表!T68</f>
        <v>0</v>
      </c>
      <c r="U67" s="246">
        <f>全车数据表!AH68</f>
        <v>2913840</v>
      </c>
      <c r="V67" s="246">
        <f>全车数据表!AI68</f>
        <v>30000</v>
      </c>
      <c r="W67" s="246">
        <f>全车数据表!AO68</f>
        <v>2160000</v>
      </c>
      <c r="X67" s="246">
        <f>全车数据表!AP68</f>
        <v>5073840</v>
      </c>
      <c r="Y67" s="246">
        <f>全车数据表!AJ68</f>
        <v>6</v>
      </c>
      <c r="Z67" s="246">
        <f>全车数据表!AL68</f>
        <v>3</v>
      </c>
      <c r="AA67" s="246">
        <f>IF(全车数据表!AN68="×",0,全车数据表!AN68)</f>
        <v>1</v>
      </c>
      <c r="AB67" s="248" t="str">
        <f>全车数据表!AU68</f>
        <v>rare</v>
      </c>
      <c r="AC67" s="246">
        <f>全车数据表!AW68</f>
        <v>0</v>
      </c>
      <c r="AD67" s="246">
        <f>全车数据表!AX68</f>
        <v>0</v>
      </c>
      <c r="AE67" s="246">
        <f>全车数据表!AY68</f>
        <v>0</v>
      </c>
      <c r="AF67" s="246" t="str">
        <f>IF(全车数据表!AZ68="","",全车数据表!AZ68)</f>
        <v>联会赛事</v>
      </c>
      <c r="AG67" s="246" t="str">
        <f>IF(全车数据表!BP68="","",全车数据表!BP68)</f>
        <v/>
      </c>
      <c r="AH67" s="246" t="str">
        <f>IF(全车数据表!BQ68="","",全车数据表!BQ68)</f>
        <v/>
      </c>
      <c r="AI67" s="246" t="str">
        <f>IF(全车数据表!BR68="","",全车数据表!BR68)</f>
        <v/>
      </c>
      <c r="AJ67" s="246" t="str">
        <f>IF(全车数据表!BS68="","",全车数据表!BS68)</f>
        <v/>
      </c>
      <c r="AK67" s="246" t="str">
        <f>IF(全车数据表!BT68="","",全车数据表!BT68)</f>
        <v/>
      </c>
      <c r="AL67" s="246" t="str">
        <f>IF(全车数据表!BU68="","",全车数据表!BU68)</f>
        <v/>
      </c>
      <c r="AM67" s="246" t="str">
        <f>IF(全车数据表!BV68="","",全车数据表!BV68)</f>
        <v/>
      </c>
      <c r="AN67" s="246" t="str">
        <f>IF(全车数据表!BW68="","",全车数据表!BW68)</f>
        <v/>
      </c>
      <c r="AO67" s="246" t="str">
        <f>IF(全车数据表!BX68="","",全车数据表!BX68)</f>
        <v/>
      </c>
      <c r="AP67" s="246" t="str">
        <f>IF(全车数据表!BY68="","",全车数据表!BY68)</f>
        <v/>
      </c>
      <c r="AQ67" s="246" t="str">
        <f>IF(全车数据表!BZ68="","",全车数据表!BZ68)</f>
        <v/>
      </c>
      <c r="AR67" s="246" t="str">
        <f>IF(全车数据表!CA68="","",全车数据表!CA68)</f>
        <v/>
      </c>
      <c r="AS67" s="246">
        <f>IF(全车数据表!CB68="","",全车数据表!CB68)</f>
        <v>1</v>
      </c>
      <c r="AT67" s="246" t="str">
        <f>IF(全车数据表!CC68="","",全车数据表!CC68)</f>
        <v/>
      </c>
      <c r="AU67" s="246" t="str">
        <f>IF(全车数据表!CD68="","",全车数据表!CD68)</f>
        <v/>
      </c>
      <c r="AV67" s="246" t="str">
        <f>IF(全车数据表!CE68="","",全车数据表!CE68)</f>
        <v/>
      </c>
      <c r="AW67" s="246" t="str">
        <f>IF(全车数据表!CF68="","",全车数据表!CF68)</f>
        <v/>
      </c>
      <c r="AX67" s="246" t="str">
        <f>IF(全车数据表!CG68="","",全车数据表!CG68)</f>
        <v/>
      </c>
      <c r="AY67" s="246" t="str">
        <f>IF(全车数据表!CH68="","",全车数据表!CH68)</f>
        <v/>
      </c>
      <c r="AZ67" s="246" t="str">
        <f>IF(全车数据表!CI68="","",全车数据表!CI68)</f>
        <v/>
      </c>
      <c r="BA67" s="246" t="str">
        <f>IF(全车数据表!CJ68="","",全车数据表!CJ68)</f>
        <v>本赛季</v>
      </c>
      <c r="BB67" s="246" t="str">
        <f>IF(全车数据表!AV68="","",全车数据表!AV68)</f>
        <v/>
      </c>
      <c r="BC67" s="246">
        <f>IF(全车数据表!BF68="","",全车数据表!BF68)</f>
        <v>3402</v>
      </c>
      <c r="BD67" s="246">
        <f>IF(全车数据表!BG68="","",全车数据表!BG68)</f>
        <v>313.60000000000002</v>
      </c>
      <c r="BE67" s="246">
        <f>IF(全车数据表!BH68="","",全车数据表!BH68)</f>
        <v>89.2</v>
      </c>
      <c r="BF67" s="246">
        <f>IF(全车数据表!BI68="","",全车数据表!BI68)</f>
        <v>66.69</v>
      </c>
      <c r="BG67" s="246">
        <f>IF(全车数据表!BJ68="","",全车数据表!BJ68)</f>
        <v>65.739999999999995</v>
      </c>
    </row>
    <row r="68" spans="1:59">
      <c r="A68" s="246">
        <f>全车数据表!A69</f>
        <v>67</v>
      </c>
      <c r="B68" s="246" t="str">
        <f>全车数据表!B69</f>
        <v>Mercedes-Benz 2022 Showcar Vision AMG</v>
      </c>
      <c r="C68" s="246" t="str">
        <f>IF(全车数据表!AQ69="","",全车数据表!AQ69)</f>
        <v>Mercedes-Benz</v>
      </c>
      <c r="D68" s="248" t="str">
        <f>全车数据表!AT69</f>
        <v>visionamg</v>
      </c>
      <c r="E68" s="248" t="str">
        <f>全车数据表!AS69</f>
        <v>4.4</v>
      </c>
      <c r="F68" s="248" t="str">
        <f>全车数据表!C69</f>
        <v>Vision AMG</v>
      </c>
      <c r="G68" s="246" t="str">
        <f>全车数据表!D69</f>
        <v>C</v>
      </c>
      <c r="H68" s="246">
        <f>LEN(全车数据表!E69)</f>
        <v>4</v>
      </c>
      <c r="I68" s="246">
        <f>IF(全车数据表!H69="×",0,全车数据表!H69)</f>
        <v>50</v>
      </c>
      <c r="J68" s="246">
        <f>IF(全车数据表!I69="×",0,全车数据表!I69)</f>
        <v>29</v>
      </c>
      <c r="K68" s="246">
        <f>IF(全车数据表!J69="×",0,全车数据表!J69)</f>
        <v>38</v>
      </c>
      <c r="L68" s="246">
        <f>IF(全车数据表!K69="×",0,全车数据表!K69)</f>
        <v>48</v>
      </c>
      <c r="M68" s="246">
        <f>IF(全车数据表!L69="×",0,全车数据表!L69)</f>
        <v>0</v>
      </c>
      <c r="N68" s="246">
        <f>IF(全车数据表!M69="×",0,全车数据表!M69)</f>
        <v>0</v>
      </c>
      <c r="O68" s="246">
        <f>全车数据表!O69</f>
        <v>3294</v>
      </c>
      <c r="P68" s="246">
        <f>全车数据表!P69</f>
        <v>335.1</v>
      </c>
      <c r="Q68" s="246">
        <f>全车数据表!Q69</f>
        <v>75.36</v>
      </c>
      <c r="R68" s="246">
        <f>全车数据表!R69</f>
        <v>51.75</v>
      </c>
      <c r="S68" s="246">
        <f>全车数据表!S69</f>
        <v>59.32</v>
      </c>
      <c r="T68" s="246">
        <f>全车数据表!T69</f>
        <v>0</v>
      </c>
      <c r="U68" s="246">
        <f>全车数据表!AH69</f>
        <v>2913840</v>
      </c>
      <c r="V68" s="246">
        <f>全车数据表!AI69</f>
        <v>30000</v>
      </c>
      <c r="W68" s="246">
        <f>全车数据表!AO69</f>
        <v>2160000</v>
      </c>
      <c r="X68" s="246">
        <f>全车数据表!AP69</f>
        <v>5073840</v>
      </c>
      <c r="Y68" s="246">
        <f>全车数据表!AJ69</f>
        <v>6</v>
      </c>
      <c r="Z68" s="246">
        <f>全车数据表!AL69</f>
        <v>3</v>
      </c>
      <c r="AA68" s="246">
        <f>IF(全车数据表!AN69="×",0,全车数据表!AN69)</f>
        <v>1</v>
      </c>
      <c r="AB68" s="248" t="str">
        <f>全车数据表!AU69</f>
        <v>rare</v>
      </c>
      <c r="AC68" s="246">
        <f>全车数据表!AW69</f>
        <v>348</v>
      </c>
      <c r="AD68" s="246">
        <f>全车数据表!AX69</f>
        <v>0</v>
      </c>
      <c r="AE68" s="246">
        <f>全车数据表!AY69</f>
        <v>451</v>
      </c>
      <c r="AF68" s="246" t="str">
        <f>IF(全车数据表!AZ69="","",全车数据表!AZ69)</f>
        <v>联会赛事</v>
      </c>
      <c r="AG68" s="246" t="str">
        <f>IF(全车数据表!BP69="","",全车数据表!BP69)</f>
        <v/>
      </c>
      <c r="AH68" s="246" t="str">
        <f>IF(全车数据表!BQ69="","",全车数据表!BQ69)</f>
        <v/>
      </c>
      <c r="AI68" s="246" t="str">
        <f>IF(全车数据表!BR69="","",全车数据表!BR69)</f>
        <v/>
      </c>
      <c r="AJ68" s="246" t="str">
        <f>IF(全车数据表!BS69="","",全车数据表!BS69)</f>
        <v/>
      </c>
      <c r="AK68" s="246" t="str">
        <f>IF(全车数据表!BT69="","",全车数据表!BT69)</f>
        <v/>
      </c>
      <c r="AL68" s="246" t="str">
        <f>IF(全车数据表!BU69="","",全车数据表!BU69)</f>
        <v/>
      </c>
      <c r="AM68" s="246" t="str">
        <f>IF(全车数据表!BV69="","",全车数据表!BV69)</f>
        <v/>
      </c>
      <c r="AN68" s="246" t="str">
        <f>IF(全车数据表!BW69="","",全车数据表!BW69)</f>
        <v/>
      </c>
      <c r="AO68" s="246" t="str">
        <f>IF(全车数据表!BX69="","",全车数据表!BX69)</f>
        <v/>
      </c>
      <c r="AP68" s="246" t="str">
        <f>IF(全车数据表!BY69="","",全车数据表!BY69)</f>
        <v/>
      </c>
      <c r="AQ68" s="246" t="str">
        <f>IF(全车数据表!BZ69="","",全车数据表!BZ69)</f>
        <v/>
      </c>
      <c r="AR68" s="246" t="str">
        <f>IF(全车数据表!CA69="","",全车数据表!CA69)</f>
        <v/>
      </c>
      <c r="AS68" s="246">
        <f>IF(全车数据表!CB69="","",全车数据表!CB69)</f>
        <v>1</v>
      </c>
      <c r="AT68" s="246" t="str">
        <f>IF(全车数据表!CC69="","",全车数据表!CC69)</f>
        <v/>
      </c>
      <c r="AU68" s="246" t="str">
        <f>IF(全车数据表!CD69="","",全车数据表!CD69)</f>
        <v/>
      </c>
      <c r="AV68" s="246" t="str">
        <f>IF(全车数据表!CE69="","",全车数据表!CE69)</f>
        <v/>
      </c>
      <c r="AW68" s="246" t="str">
        <f>IF(全车数据表!CF69="","",全车数据表!CF69)</f>
        <v/>
      </c>
      <c r="AX68" s="246" t="str">
        <f>IF(全车数据表!CG69="","",全车数据表!CG69)</f>
        <v/>
      </c>
      <c r="AY68" s="246" t="str">
        <f>IF(全车数据表!CH69="","",全车数据表!CH69)</f>
        <v/>
      </c>
      <c r="AZ68" s="246" t="str">
        <f>IF(全车数据表!CI69="","",全车数据表!CI69)</f>
        <v/>
      </c>
      <c r="BA68" s="246" t="str">
        <f>IF(全车数据表!CJ69="","",全车数据表!CJ69)</f>
        <v>梅赛德斯奔驰</v>
      </c>
      <c r="BB68" s="246" t="str">
        <f>IF(全车数据表!AV69="","",全车数据表!AV69)</f>
        <v/>
      </c>
      <c r="BC68" s="246">
        <f>IF(全车数据表!BF69="","",全车数据表!BF69)</f>
        <v>3476</v>
      </c>
      <c r="BD68" s="246">
        <f>IF(全车数据表!BG69="","",全车数据表!BG69)</f>
        <v>337.20000000000005</v>
      </c>
      <c r="BE68" s="246">
        <f>IF(全车数据表!BH69="","",全车数据表!BH69)</f>
        <v>76.86</v>
      </c>
      <c r="BF68" s="246">
        <f>IF(全车数据表!BI69="","",全车数据表!BI69)</f>
        <v>54</v>
      </c>
      <c r="BG68" s="246">
        <f>IF(全车数据表!BJ69="","",全车数据表!BJ69)</f>
        <v>63.64</v>
      </c>
    </row>
    <row r="69" spans="1:59">
      <c r="A69" s="246">
        <f>全车数据表!A70</f>
        <v>68</v>
      </c>
      <c r="B69" s="246" t="str">
        <f>全车数据表!B70</f>
        <v>Ferrari Monza SP1</v>
      </c>
      <c r="C69" s="246" t="str">
        <f>IF(全车数据表!AQ70="","",全车数据表!AQ70)</f>
        <v>Ferrari</v>
      </c>
      <c r="D69" s="248" t="str">
        <f>全车数据表!AT70</f>
        <v>monza</v>
      </c>
      <c r="E69" s="248" t="str">
        <f>全车数据表!AS70</f>
        <v>3.6</v>
      </c>
      <c r="F69" s="248" t="str">
        <f>全车数据表!C70</f>
        <v>Monza</v>
      </c>
      <c r="G69" s="246" t="str">
        <f>全车数据表!D70</f>
        <v>C</v>
      </c>
      <c r="H69" s="246">
        <f>LEN(全车数据表!E70)</f>
        <v>4</v>
      </c>
      <c r="I69" s="246">
        <f>IF(全车数据表!H70="×",0,全车数据表!H70)</f>
        <v>50</v>
      </c>
      <c r="J69" s="246">
        <f>IF(全车数据表!I70="×",0,全车数据表!I70)</f>
        <v>29</v>
      </c>
      <c r="K69" s="246">
        <f>IF(全车数据表!J70="×",0,全车数据表!J70)</f>
        <v>38</v>
      </c>
      <c r="L69" s="246">
        <f>IF(全车数据表!K70="×",0,全车数据表!K70)</f>
        <v>48</v>
      </c>
      <c r="M69" s="246">
        <f>IF(全车数据表!L70="×",0,全车数据表!L70)</f>
        <v>0</v>
      </c>
      <c r="N69" s="246">
        <f>IF(全车数据表!M70="×",0,全车数据表!M70)</f>
        <v>0</v>
      </c>
      <c r="O69" s="246">
        <f>全车数据表!O70</f>
        <v>3334</v>
      </c>
      <c r="P69" s="246">
        <f>全车数据表!P70</f>
        <v>319.60000000000002</v>
      </c>
      <c r="Q69" s="246">
        <f>全车数据表!Q70</f>
        <v>82.32</v>
      </c>
      <c r="R69" s="246">
        <f>全车数据表!R70</f>
        <v>62.53</v>
      </c>
      <c r="S69" s="246">
        <f>全车数据表!S70</f>
        <v>63.22</v>
      </c>
      <c r="T69" s="246">
        <f>全车数据表!T70</f>
        <v>0</v>
      </c>
      <c r="U69" s="246">
        <f>全车数据表!AH70</f>
        <v>2913840</v>
      </c>
      <c r="V69" s="246">
        <f>全车数据表!AI70</f>
        <v>30000</v>
      </c>
      <c r="W69" s="246">
        <f>全车数据表!AO70</f>
        <v>2160000</v>
      </c>
      <c r="X69" s="246">
        <f>全车数据表!AP70</f>
        <v>5073840</v>
      </c>
      <c r="Y69" s="246">
        <f>全车数据表!AJ70</f>
        <v>6</v>
      </c>
      <c r="Z69" s="246">
        <f>全车数据表!AL70</f>
        <v>3</v>
      </c>
      <c r="AA69" s="246">
        <f>IF(全车数据表!AN70="×",0,全车数据表!AN70)</f>
        <v>1</v>
      </c>
      <c r="AB69" s="248" t="str">
        <f>全车数据表!AU70</f>
        <v>rare</v>
      </c>
      <c r="AC69" s="246">
        <f>全车数据表!AW70</f>
        <v>332</v>
      </c>
      <c r="AD69" s="246">
        <f>全车数据表!AX70</f>
        <v>0</v>
      </c>
      <c r="AE69" s="246">
        <f>全车数据表!AY70</f>
        <v>424</v>
      </c>
      <c r="AF69" s="246" t="str">
        <f>IF(全车数据表!AZ70="","",全车数据表!AZ70)</f>
        <v>通行证</v>
      </c>
      <c r="AG69" s="246" t="str">
        <f>IF(全车数据表!BP70="","",全车数据表!BP70)</f>
        <v/>
      </c>
      <c r="AH69" s="246" t="str">
        <f>IF(全车数据表!BQ70="","",全车数据表!BQ70)</f>
        <v/>
      </c>
      <c r="AI69" s="246" t="str">
        <f>IF(全车数据表!BR70="","",全车数据表!BR70)</f>
        <v/>
      </c>
      <c r="AJ69" s="246" t="str">
        <f>IF(全车数据表!BS70="","",全车数据表!BS70)</f>
        <v/>
      </c>
      <c r="AK69" s="246" t="str">
        <f>IF(全车数据表!BT70="","",全车数据表!BT70)</f>
        <v/>
      </c>
      <c r="AL69" s="246" t="str">
        <f>IF(全车数据表!BU70="","",全车数据表!BU70)</f>
        <v/>
      </c>
      <c r="AM69" s="246">
        <f>IF(全车数据表!BV70="","",全车数据表!BV70)</f>
        <v>1</v>
      </c>
      <c r="AN69" s="246" t="str">
        <f>IF(全车数据表!BW70="","",全车数据表!BW70)</f>
        <v/>
      </c>
      <c r="AO69" s="246" t="str">
        <f>IF(全车数据表!BX70="","",全车数据表!BX70)</f>
        <v/>
      </c>
      <c r="AP69" s="246" t="str">
        <f>IF(全车数据表!BY70="","",全车数据表!BY70)</f>
        <v/>
      </c>
      <c r="AQ69" s="246" t="str">
        <f>IF(全车数据表!BZ70="","",全车数据表!BZ70)</f>
        <v/>
      </c>
      <c r="AR69" s="246" t="str">
        <f>IF(全车数据表!CA70="","",全车数据表!CA70)</f>
        <v/>
      </c>
      <c r="AS69" s="246" t="str">
        <f>IF(全车数据表!CB70="","",全车数据表!CB70)</f>
        <v/>
      </c>
      <c r="AT69" s="246" t="str">
        <f>IF(全车数据表!CC70="","",全车数据表!CC70)</f>
        <v/>
      </c>
      <c r="AU69" s="246" t="str">
        <f>IF(全车数据表!CD70="","",全车数据表!CD70)</f>
        <v/>
      </c>
      <c r="AV69" s="246" t="str">
        <f>IF(全车数据表!CE70="","",全车数据表!CE70)</f>
        <v/>
      </c>
      <c r="AW69" s="246" t="str">
        <f>IF(全车数据表!CF70="","",全车数据表!CF70)</f>
        <v/>
      </c>
      <c r="AX69" s="246" t="str">
        <f>IF(全车数据表!CG70="","",全车数据表!CG70)</f>
        <v/>
      </c>
      <c r="AY69" s="246" t="str">
        <f>IF(全车数据表!CH70="","",全车数据表!CH70)</f>
        <v/>
      </c>
      <c r="AZ69" s="246" t="str">
        <f>IF(全车数据表!CI70="","",全车数据表!CI70)</f>
        <v/>
      </c>
      <c r="BA69" s="246" t="str">
        <f>IF(全车数据表!CJ70="","",全车数据表!CJ70)</f>
        <v>法拉利</v>
      </c>
      <c r="BB69" s="246">
        <f>IF(全车数据表!AV70="","",全车数据表!AV70)</f>
        <v>45</v>
      </c>
      <c r="BC69" s="246">
        <f>IF(全车数据表!BF70="","",全车数据表!BF70)</f>
        <v>3507</v>
      </c>
      <c r="BD69" s="246">
        <f>IF(全车数据表!BG70="","",全车数据表!BG70)</f>
        <v>322</v>
      </c>
      <c r="BE69" s="246">
        <f>IF(全车数据表!BH70="","",全车数据表!BH70)</f>
        <v>83.35</v>
      </c>
      <c r="BF69" s="246">
        <f>IF(全车数据表!BI70="","",全车数据表!BI70)</f>
        <v>65.040000000000006</v>
      </c>
      <c r="BG69" s="246">
        <f>IF(全车数据表!BJ70="","",全车数据表!BJ70)</f>
        <v>66.959999999999994</v>
      </c>
    </row>
    <row r="70" spans="1:59">
      <c r="A70" s="246">
        <f>全车数据表!A71</f>
        <v>69</v>
      </c>
      <c r="B70" s="246" t="str">
        <f>全车数据表!B71</f>
        <v>ATS Automobili Corsa RRTurbo🔑</v>
      </c>
      <c r="C70" s="246" t="str">
        <f>IF(全车数据表!AQ71="","",全车数据表!AQ71)</f>
        <v>ATS Automobili</v>
      </c>
      <c r="D70" s="248" t="str">
        <f>全车数据表!AT71</f>
        <v>rrturbo</v>
      </c>
      <c r="E70" s="248" t="str">
        <f>全车数据表!AS71</f>
        <v>2.8</v>
      </c>
      <c r="F70" s="248" t="str">
        <f>全车数据表!C71</f>
        <v>RRTurbo</v>
      </c>
      <c r="G70" s="246" t="str">
        <f>全车数据表!D71</f>
        <v>C</v>
      </c>
      <c r="H70" s="246">
        <f>LEN(全车数据表!E71)</f>
        <v>4</v>
      </c>
      <c r="I70" s="246" t="str">
        <f>IF(全车数据表!H71="×",0,全车数据表!H71)</f>
        <v>🔑</v>
      </c>
      <c r="J70" s="246">
        <f>IF(全车数据表!I71="×",0,全车数据表!I71)</f>
        <v>25</v>
      </c>
      <c r="K70" s="246">
        <f>IF(全车数据表!J71="×",0,全车数据表!J71)</f>
        <v>38</v>
      </c>
      <c r="L70" s="246">
        <f>IF(全车数据表!K71="×",0,全车数据表!K71)</f>
        <v>52</v>
      </c>
      <c r="M70" s="246">
        <f>IF(全车数据表!L71="×",0,全车数据表!L71)</f>
        <v>0</v>
      </c>
      <c r="N70" s="246">
        <f>IF(全车数据表!M71="×",0,全车数据表!M71)</f>
        <v>0</v>
      </c>
      <c r="O70" s="246">
        <f>全车数据表!O71</f>
        <v>3392</v>
      </c>
      <c r="P70" s="246">
        <f>全车数据表!P71</f>
        <v>321.7</v>
      </c>
      <c r="Q70" s="246">
        <f>全车数据表!Q71</f>
        <v>87.51</v>
      </c>
      <c r="R70" s="246">
        <f>全车数据表!R71</f>
        <v>68.27</v>
      </c>
      <c r="S70" s="246">
        <f>全车数据表!S71</f>
        <v>45.8</v>
      </c>
      <c r="T70" s="246">
        <f>全车数据表!T71</f>
        <v>4.7300000000000004</v>
      </c>
      <c r="U70" s="246">
        <f>全车数据表!AH71</f>
        <v>2913840</v>
      </c>
      <c r="V70" s="246">
        <f>全车数据表!AI71</f>
        <v>30000</v>
      </c>
      <c r="W70" s="246">
        <f>全车数据表!AO71</f>
        <v>2160000</v>
      </c>
      <c r="X70" s="246">
        <f>全车数据表!AP71</f>
        <v>5073840</v>
      </c>
      <c r="Y70" s="246">
        <f>全车数据表!AJ71</f>
        <v>6</v>
      </c>
      <c r="Z70" s="246">
        <f>全车数据表!AL71</f>
        <v>3</v>
      </c>
      <c r="AA70" s="246">
        <f>IF(全车数据表!AN71="×",0,全车数据表!AN71)</f>
        <v>1</v>
      </c>
      <c r="AB70" s="248" t="str">
        <f>全车数据表!AU71</f>
        <v>rare</v>
      </c>
      <c r="AC70" s="246">
        <f>全车数据表!AW71</f>
        <v>335</v>
      </c>
      <c r="AD70" s="246">
        <f>全车数据表!AX71</f>
        <v>0</v>
      </c>
      <c r="AE70" s="246">
        <f>全车数据表!AY71</f>
        <v>429</v>
      </c>
      <c r="AF70" s="246" t="str">
        <f>IF(全车数据表!AZ71="","",全车数据表!AZ71)</f>
        <v>惊艳亮相</v>
      </c>
      <c r="AG70" s="246" t="str">
        <f>IF(全车数据表!BP71="","",全车数据表!BP71)</f>
        <v/>
      </c>
      <c r="AH70" s="246" t="str">
        <f>IF(全车数据表!BQ71="","",全车数据表!BQ71)</f>
        <v/>
      </c>
      <c r="AI70" s="246" t="str">
        <f>IF(全车数据表!BR71="","",全车数据表!BR71)</f>
        <v/>
      </c>
      <c r="AJ70" s="246" t="str">
        <f>IF(全车数据表!BS71="","",全车数据表!BS71)</f>
        <v/>
      </c>
      <c r="AK70" s="246" t="str">
        <f>IF(全车数据表!BT71="","",全车数据表!BT71)</f>
        <v/>
      </c>
      <c r="AL70" s="246" t="str">
        <f>IF(全车数据表!BU71="","",全车数据表!BU71)</f>
        <v/>
      </c>
      <c r="AM70" s="246" t="str">
        <f>IF(全车数据表!BV71="","",全车数据表!BV71)</f>
        <v/>
      </c>
      <c r="AN70" s="246">
        <f>IF(全车数据表!BW71="","",全车数据表!BW71)</f>
        <v>1</v>
      </c>
      <c r="AO70" s="246" t="str">
        <f>IF(全车数据表!BX71="","",全车数据表!BX71)</f>
        <v/>
      </c>
      <c r="AP70" s="246" t="str">
        <f>IF(全车数据表!BY71="","",全车数据表!BY71)</f>
        <v/>
      </c>
      <c r="AQ70" s="246" t="str">
        <f>IF(全车数据表!BZ71="","",全车数据表!BZ71)</f>
        <v/>
      </c>
      <c r="AR70" s="246" t="str">
        <f>IF(全车数据表!CA71="","",全车数据表!CA71)</f>
        <v/>
      </c>
      <c r="AS70" s="246" t="str">
        <f>IF(全车数据表!CB71="","",全车数据表!CB71)</f>
        <v/>
      </c>
      <c r="AT70" s="246">
        <f>IF(全车数据表!CC71="","",全车数据表!CC71)</f>
        <v>1</v>
      </c>
      <c r="AU70" s="246" t="str">
        <f>IF(全车数据表!CD71="","",全车数据表!CD71)</f>
        <v/>
      </c>
      <c r="AV70" s="246" t="str">
        <f>IF(全车数据表!CE71="","",全车数据表!CE71)</f>
        <v/>
      </c>
      <c r="AW70" s="246" t="str">
        <f>IF(全车数据表!CF71="","",全车数据表!CF71)</f>
        <v/>
      </c>
      <c r="AX70" s="246" t="str">
        <f>IF(全车数据表!CG71="","",全车数据表!CG71)</f>
        <v/>
      </c>
      <c r="AY70" s="246" t="str">
        <f>IF(全车数据表!CH71="","",全车数据表!CH71)</f>
        <v/>
      </c>
      <c r="AZ70" s="246" t="str">
        <f>IF(全车数据表!CI71="","",全车数据表!CI71)</f>
        <v/>
      </c>
      <c r="BA70" s="246" t="str">
        <f>IF(全车数据表!CJ71="","",全车数据表!CJ71)</f>
        <v/>
      </c>
      <c r="BB70" s="246" t="str">
        <f>IF(全车数据表!AV71="","",全车数据表!AV71)</f>
        <v/>
      </c>
      <c r="BC70" s="246">
        <f>IF(全车数据表!BF71="","",全车数据表!BF71)</f>
        <v>3565</v>
      </c>
      <c r="BD70" s="246">
        <f>IF(全车数据表!BG71="","",全车数据表!BG71)</f>
        <v>323.8</v>
      </c>
      <c r="BE70" s="246">
        <f>IF(全车数据表!BH71="","",全车数据表!BH71)</f>
        <v>88.300000000000011</v>
      </c>
      <c r="BF70" s="246">
        <f>IF(全车数据表!BI71="","",全车数据表!BI71)</f>
        <v>71.819999999999993</v>
      </c>
      <c r="BG70" s="246">
        <f>IF(全车数据表!BJ71="","",全车数据表!BJ71)</f>
        <v>49.36</v>
      </c>
    </row>
    <row r="71" spans="1:59">
      <c r="A71" s="246">
        <f>全车数据表!A72</f>
        <v>70</v>
      </c>
      <c r="B71" s="246" t="str">
        <f>全车数据表!B72</f>
        <v>Formula E Gen 2 Asphalt Edition</v>
      </c>
      <c r="C71" s="246" t="str">
        <f>IF(全车数据表!AQ72="","",全车数据表!AQ72)</f>
        <v>Formula E</v>
      </c>
      <c r="D71" s="248" t="str">
        <f>全车数据表!AT72</f>
        <v>fegen2</v>
      </c>
      <c r="E71" s="248" t="str">
        <f>全车数据表!AS72</f>
        <v>4.5</v>
      </c>
      <c r="F71" s="248" t="str">
        <f>全车数据表!C72</f>
        <v>FE Gen2</v>
      </c>
      <c r="G71" s="246" t="str">
        <f>全车数据表!D72</f>
        <v>C</v>
      </c>
      <c r="H71" s="246">
        <f>LEN(全车数据表!E72)</f>
        <v>5</v>
      </c>
      <c r="I71" s="246">
        <f>IF(全车数据表!H72="×",0,全车数据表!H72)</f>
        <v>35</v>
      </c>
      <c r="J71" s="246">
        <f>IF(全车数据表!I72="×",0,全车数据表!I72)</f>
        <v>15</v>
      </c>
      <c r="K71" s="246">
        <f>IF(全车数据表!J72="×",0,全车数据表!J72)</f>
        <v>21</v>
      </c>
      <c r="L71" s="246">
        <f>IF(全车数据表!K72="×",0,全车数据表!K72)</f>
        <v>28</v>
      </c>
      <c r="M71" s="246">
        <f>IF(全车数据表!L72="×",0,全车数据表!L72)</f>
        <v>35</v>
      </c>
      <c r="N71" s="246">
        <f>IF(全车数据表!M72="×",0,全车数据表!M72)</f>
        <v>0</v>
      </c>
      <c r="O71" s="246">
        <f>全车数据表!O72</f>
        <v>3412</v>
      </c>
      <c r="P71" s="246">
        <f>全车数据表!P72</f>
        <v>304.60000000000002</v>
      </c>
      <c r="Q71" s="246">
        <f>全车数据表!Q72</f>
        <v>87.43</v>
      </c>
      <c r="R71" s="246">
        <f>全车数据表!R72</f>
        <v>83.66</v>
      </c>
      <c r="S71" s="246">
        <f>全车数据表!S72</f>
        <v>75.040000000000006</v>
      </c>
      <c r="T71" s="246">
        <f>全车数据表!T72</f>
        <v>0</v>
      </c>
      <c r="U71" s="246">
        <f>全车数据表!AH72</f>
        <v>5804120</v>
      </c>
      <c r="V71" s="246">
        <f>全车数据表!AI72</f>
        <v>40000</v>
      </c>
      <c r="W71" s="246">
        <f>全车数据表!AO72</f>
        <v>4640000</v>
      </c>
      <c r="X71" s="246">
        <f>全车数据表!AP72</f>
        <v>10444120</v>
      </c>
      <c r="Y71" s="246">
        <f>全车数据表!AJ72</f>
        <v>9</v>
      </c>
      <c r="Z71" s="246">
        <f>全车数据表!AL72</f>
        <v>4</v>
      </c>
      <c r="AA71" s="246">
        <f>IF(全车数据表!AN72="×",0,全车数据表!AN72)</f>
        <v>2</v>
      </c>
      <c r="AB71" s="248" t="str">
        <f>全车数据表!AU72</f>
        <v>epic</v>
      </c>
      <c r="AC71" s="246">
        <f>全车数据表!AW72</f>
        <v>317</v>
      </c>
      <c r="AD71" s="246">
        <f>全车数据表!AX72</f>
        <v>0</v>
      </c>
      <c r="AE71" s="246">
        <f>全车数据表!AY72</f>
        <v>405</v>
      </c>
      <c r="AF71" s="246" t="str">
        <f>IF(全车数据表!AZ72="","",全车数据表!AZ72)</f>
        <v>限时赛事</v>
      </c>
      <c r="AG71" s="246" t="str">
        <f>IF(全车数据表!BP72="","",全车数据表!BP72)</f>
        <v/>
      </c>
      <c r="AH71" s="246" t="str">
        <f>IF(全车数据表!BQ72="","",全车数据表!BQ72)</f>
        <v/>
      </c>
      <c r="AI71" s="246" t="str">
        <f>IF(全车数据表!BR72="","",全车数据表!BR72)</f>
        <v/>
      </c>
      <c r="AJ71" s="246" t="str">
        <f>IF(全车数据表!BS72="","",全车数据表!BS72)</f>
        <v/>
      </c>
      <c r="AK71" s="246" t="str">
        <f>IF(全车数据表!BT72="","",全车数据表!BT72)</f>
        <v/>
      </c>
      <c r="AL71" s="246" t="str">
        <f>IF(全车数据表!BU72="","",全车数据表!BU72)</f>
        <v/>
      </c>
      <c r="AM71" s="246" t="str">
        <f>IF(全车数据表!BV72="","",全车数据表!BV72)</f>
        <v/>
      </c>
      <c r="AN71" s="246" t="str">
        <f>IF(全车数据表!BW72="","",全车数据表!BW72)</f>
        <v/>
      </c>
      <c r="AO71" s="246" t="str">
        <f>IF(全车数据表!BX72="","",全车数据表!BX72)</f>
        <v/>
      </c>
      <c r="AP71" s="246" t="str">
        <f>IF(全车数据表!BY72="","",全车数据表!BY72)</f>
        <v/>
      </c>
      <c r="AQ71" s="246" t="str">
        <f>IF(全车数据表!BZ72="","",全车数据表!BZ72)</f>
        <v/>
      </c>
      <c r="AR71" s="246" t="str">
        <f>IF(全车数据表!CA72="","",全车数据表!CA72)</f>
        <v/>
      </c>
      <c r="AS71" s="246" t="str">
        <f>IF(全车数据表!CB72="","",全车数据表!CB72)</f>
        <v/>
      </c>
      <c r="AT71" s="246" t="str">
        <f>IF(全车数据表!CC72="","",全车数据表!CC72)</f>
        <v/>
      </c>
      <c r="AU71" s="246" t="str">
        <f>IF(全车数据表!CD72="","",全车数据表!CD72)</f>
        <v/>
      </c>
      <c r="AV71" s="246" t="str">
        <f>IF(全车数据表!CE72="","",全车数据表!CE72)</f>
        <v/>
      </c>
      <c r="AW71" s="246" t="str">
        <f>IF(全车数据表!CF72="","",全车数据表!CF72)</f>
        <v/>
      </c>
      <c r="AX71" s="246" t="str">
        <f>IF(全车数据表!CG72="","",全车数据表!CG72)</f>
        <v/>
      </c>
      <c r="AY71" s="246" t="str">
        <f>IF(全车数据表!CH72="","",全车数据表!CH72)</f>
        <v/>
      </c>
      <c r="AZ71" s="246" t="str">
        <f>IF(全车数据表!CI72="","",全车数据表!CI72)</f>
        <v/>
      </c>
      <c r="BA71" s="246" t="str">
        <f>IF(全车数据表!CJ72="","",全车数据表!CJ72)</f>
        <v>电动方程式</v>
      </c>
      <c r="BB71" s="246" t="str">
        <f>IF(全车数据表!AV72="","",全车数据表!AV72)</f>
        <v/>
      </c>
      <c r="BC71" s="246">
        <f>IF(全车数据表!BF72="","",全车数据表!BF72)</f>
        <v>3577</v>
      </c>
      <c r="BD71" s="246">
        <f>IF(全车数据表!BG72="","",全车数据表!BG72)</f>
        <v>307.2</v>
      </c>
      <c r="BE71" s="246">
        <f>IF(全车数据表!BH72="","",全车数据表!BH72)</f>
        <v>88.75</v>
      </c>
      <c r="BF71" s="246">
        <f>IF(全车数据表!BI72="","",全车数据表!BI72)</f>
        <v>86.64</v>
      </c>
      <c r="BG71" s="246">
        <f>IF(全车数据表!BJ72="","",全车数据表!BJ72)</f>
        <v>77.81</v>
      </c>
    </row>
    <row r="72" spans="1:59">
      <c r="A72" s="246">
        <f>全车数据表!A73</f>
        <v>71</v>
      </c>
      <c r="B72" s="246" t="str">
        <f>全车数据表!B73</f>
        <v>Jaguar XE SV Project 8</v>
      </c>
      <c r="C72" s="246" t="str">
        <f>IF(全车数据表!AQ73="","",全车数据表!AQ73)</f>
        <v>Jaguar</v>
      </c>
      <c r="D72" s="248" t="str">
        <f>全车数据表!AT73</f>
        <v>project8</v>
      </c>
      <c r="E72" s="248" t="str">
        <f>全车数据表!AS73</f>
        <v>3.7</v>
      </c>
      <c r="F72" s="248" t="str">
        <f>全车数据表!C73</f>
        <v>Project8</v>
      </c>
      <c r="G72" s="246" t="str">
        <f>全车数据表!D73</f>
        <v>C</v>
      </c>
      <c r="H72" s="246">
        <f>LEN(全车数据表!E73)</f>
        <v>5</v>
      </c>
      <c r="I72" s="246">
        <f>IF(全车数据表!H73="×",0,全车数据表!H73)</f>
        <v>35</v>
      </c>
      <c r="J72" s="246">
        <f>IF(全车数据表!I73="×",0,全车数据表!I73)</f>
        <v>15</v>
      </c>
      <c r="K72" s="246">
        <f>IF(全车数据表!J73="×",0,全车数据表!J73)</f>
        <v>21</v>
      </c>
      <c r="L72" s="246">
        <f>IF(全车数据表!K73="×",0,全车数据表!K73)</f>
        <v>28</v>
      </c>
      <c r="M72" s="246">
        <f>IF(全车数据表!L73="×",0,全车数据表!L73)</f>
        <v>35</v>
      </c>
      <c r="N72" s="246">
        <f>IF(全车数据表!M73="×",0,全车数据表!M73)</f>
        <v>0</v>
      </c>
      <c r="O72" s="246">
        <f>全车数据表!O73</f>
        <v>3483</v>
      </c>
      <c r="P72" s="246">
        <f>全车数据表!P73</f>
        <v>338.7</v>
      </c>
      <c r="Q72" s="246">
        <f>全车数据表!Q73</f>
        <v>78.28</v>
      </c>
      <c r="R72" s="246">
        <f>全车数据表!R73</f>
        <v>48.14</v>
      </c>
      <c r="S72" s="246">
        <f>全车数据表!S73</f>
        <v>62.98</v>
      </c>
      <c r="T72" s="246">
        <f>全车数据表!T73</f>
        <v>0</v>
      </c>
      <c r="U72" s="246">
        <f>全车数据表!AH73</f>
        <v>5804120</v>
      </c>
      <c r="V72" s="246">
        <f>全车数据表!AI73</f>
        <v>40000</v>
      </c>
      <c r="W72" s="246">
        <f>全车数据表!AO73</f>
        <v>4640000</v>
      </c>
      <c r="X72" s="246">
        <f>全车数据表!AP73</f>
        <v>10444120</v>
      </c>
      <c r="Y72" s="246">
        <f>全车数据表!AJ73</f>
        <v>9</v>
      </c>
      <c r="Z72" s="246">
        <f>全车数据表!AL73</f>
        <v>4</v>
      </c>
      <c r="AA72" s="246">
        <f>IF(全车数据表!AN73="×",0,全车数据表!AN73)</f>
        <v>2</v>
      </c>
      <c r="AB72" s="248" t="str">
        <f>全车数据表!AU73</f>
        <v>epic</v>
      </c>
      <c r="AC72" s="246">
        <f>全车数据表!AW73</f>
        <v>352</v>
      </c>
      <c r="AD72" s="246">
        <f>全车数据表!AX73</f>
        <v>0</v>
      </c>
      <c r="AE72" s="246">
        <f>全车数据表!AY73</f>
        <v>458</v>
      </c>
      <c r="AF72" s="246" t="str">
        <f>IF(全车数据表!AZ73="","",全车数据表!AZ73)</f>
        <v>通行证</v>
      </c>
      <c r="AG72" s="246" t="str">
        <f>IF(全车数据表!BP73="","",全车数据表!BP73)</f>
        <v/>
      </c>
      <c r="AH72" s="246" t="str">
        <f>IF(全车数据表!BQ73="","",全车数据表!BQ73)</f>
        <v/>
      </c>
      <c r="AI72" s="246" t="str">
        <f>IF(全车数据表!BR73="","",全车数据表!BR73)</f>
        <v/>
      </c>
      <c r="AJ72" s="246" t="str">
        <f>IF(全车数据表!BS73="","",全车数据表!BS73)</f>
        <v/>
      </c>
      <c r="AK72" s="246" t="str">
        <f>IF(全车数据表!BT73="","",全车数据表!BT73)</f>
        <v/>
      </c>
      <c r="AL72" s="246" t="str">
        <f>IF(全车数据表!BU73="","",全车数据表!BU73)</f>
        <v/>
      </c>
      <c r="AM72" s="246">
        <f>IF(全车数据表!BV73="","",全车数据表!BV73)</f>
        <v>1</v>
      </c>
      <c r="AN72" s="246" t="str">
        <f>IF(全车数据表!BW73="","",全车数据表!BW73)</f>
        <v/>
      </c>
      <c r="AO72" s="246" t="str">
        <f>IF(全车数据表!BX73="","",全车数据表!BX73)</f>
        <v/>
      </c>
      <c r="AP72" s="246" t="str">
        <f>IF(全车数据表!BY73="","",全车数据表!BY73)</f>
        <v/>
      </c>
      <c r="AQ72" s="246" t="str">
        <f>IF(全车数据表!BZ73="","",全车数据表!BZ73)</f>
        <v/>
      </c>
      <c r="AR72" s="246" t="str">
        <f>IF(全车数据表!CA73="","",全车数据表!CA73)</f>
        <v/>
      </c>
      <c r="AS72" s="246" t="str">
        <f>IF(全车数据表!CB73="","",全车数据表!CB73)</f>
        <v/>
      </c>
      <c r="AT72" s="246" t="str">
        <f>IF(全车数据表!CC73="","",全车数据表!CC73)</f>
        <v/>
      </c>
      <c r="AU72" s="246" t="str">
        <f>IF(全车数据表!CD73="","",全车数据表!CD73)</f>
        <v/>
      </c>
      <c r="AV72" s="246" t="str">
        <f>IF(全车数据表!CE73="","",全车数据表!CE73)</f>
        <v/>
      </c>
      <c r="AW72" s="246" t="str">
        <f>IF(全车数据表!CF73="","",全车数据表!CF73)</f>
        <v/>
      </c>
      <c r="AX72" s="246" t="str">
        <f>IF(全车数据表!CG73="","",全车数据表!CG73)</f>
        <v/>
      </c>
      <c r="AY72" s="246" t="str">
        <f>IF(全车数据表!CH73="","",全车数据表!CH73)</f>
        <v/>
      </c>
      <c r="AZ72" s="246" t="str">
        <f>IF(全车数据表!CI73="","",全车数据表!CI73)</f>
        <v/>
      </c>
      <c r="BA72" s="246" t="str">
        <f>IF(全车数据表!CJ73="","",全车数据表!CJ73)</f>
        <v>捷豹</v>
      </c>
      <c r="BB72" s="246" t="str">
        <f>IF(全车数据表!AV73="","",全车数据表!AV73)</f>
        <v/>
      </c>
      <c r="BC72" s="246">
        <f>IF(全车数据表!BF73="","",全车数据表!BF73)</f>
        <v>3637</v>
      </c>
      <c r="BD72" s="246">
        <f>IF(全车数据表!BG73="","",全车数据表!BG73)</f>
        <v>340.5</v>
      </c>
      <c r="BE72" s="246">
        <f>IF(全车数据表!BH73="","",全车数据表!BH73)</f>
        <v>79.3</v>
      </c>
      <c r="BF72" s="246">
        <f>IF(全车数据表!BI73="","",全车数据表!BI73)</f>
        <v>49.69</v>
      </c>
      <c r="BG72" s="246">
        <f>IF(全车数据表!BJ73="","",全车数据表!BJ73)</f>
        <v>65.679999999999993</v>
      </c>
    </row>
    <row r="73" spans="1:59">
      <c r="A73" s="246">
        <f>全车数据表!A74</f>
        <v>72</v>
      </c>
      <c r="B73" s="246" t="str">
        <f>全车数据表!B74</f>
        <v>Ferrari F40</v>
      </c>
      <c r="C73" s="246" t="str">
        <f>IF(全车数据表!AQ74="","",全车数据表!AQ74)</f>
        <v>Ferrari</v>
      </c>
      <c r="D73" s="248" t="str">
        <f>全车数据表!AT74</f>
        <v>f40</v>
      </c>
      <c r="E73" s="248" t="str">
        <f>全车数据表!AS74</f>
        <v>2.5</v>
      </c>
      <c r="F73" s="248" t="str">
        <f>全车数据表!C74</f>
        <v>F40</v>
      </c>
      <c r="G73" s="246" t="str">
        <f>全车数据表!D74</f>
        <v>C</v>
      </c>
      <c r="H73" s="246">
        <f>LEN(全车数据表!E74)</f>
        <v>5</v>
      </c>
      <c r="I73" s="246">
        <f>IF(全车数据表!H74="×",0,全车数据表!H74)</f>
        <v>35</v>
      </c>
      <c r="J73" s="246">
        <f>IF(全车数据表!I74="×",0,全车数据表!I74)</f>
        <v>15</v>
      </c>
      <c r="K73" s="246">
        <f>IF(全车数据表!J74="×",0,全车数据表!J74)</f>
        <v>21</v>
      </c>
      <c r="L73" s="246">
        <f>IF(全车数据表!K74="×",0,全车数据表!K74)</f>
        <v>28</v>
      </c>
      <c r="M73" s="246">
        <f>IF(全车数据表!L74="×",0,全车数据表!L74)</f>
        <v>35</v>
      </c>
      <c r="N73" s="246">
        <f>IF(全车数据表!M74="×",0,全车数据表!M74)</f>
        <v>0</v>
      </c>
      <c r="O73" s="246">
        <f>全车数据表!O74</f>
        <v>3531</v>
      </c>
      <c r="P73" s="246">
        <f>全车数据表!P74</f>
        <v>340.6</v>
      </c>
      <c r="Q73" s="246">
        <f>全车数据表!Q74</f>
        <v>72.88</v>
      </c>
      <c r="R73" s="246">
        <f>全车数据表!R74</f>
        <v>69.319999999999993</v>
      </c>
      <c r="S73" s="246">
        <f>全车数据表!S74</f>
        <v>63.5</v>
      </c>
      <c r="T73" s="246">
        <f>全车数据表!T74</f>
        <v>6.33</v>
      </c>
      <c r="U73" s="246">
        <f>全车数据表!AH74</f>
        <v>5804120</v>
      </c>
      <c r="V73" s="246">
        <f>全车数据表!AI74</f>
        <v>40000</v>
      </c>
      <c r="W73" s="246">
        <f>全车数据表!AO74</f>
        <v>4640000</v>
      </c>
      <c r="X73" s="246">
        <f>全车数据表!AP74</f>
        <v>10444120</v>
      </c>
      <c r="Y73" s="246">
        <f>全车数据表!AJ74</f>
        <v>9</v>
      </c>
      <c r="Z73" s="246">
        <f>全车数据表!AL74</f>
        <v>4</v>
      </c>
      <c r="AA73" s="246">
        <f>IF(全车数据表!AN74="×",0,全车数据表!AN74)</f>
        <v>2</v>
      </c>
      <c r="AB73" s="248" t="str">
        <f>全车数据表!AU74</f>
        <v>epic</v>
      </c>
      <c r="AC73" s="246">
        <f>全车数据表!AW74</f>
        <v>354</v>
      </c>
      <c r="AD73" s="246">
        <f>全车数据表!AX74</f>
        <v>0</v>
      </c>
      <c r="AE73" s="246">
        <f>全车数据表!AY74</f>
        <v>462</v>
      </c>
      <c r="AF73" s="246" t="str">
        <f>IF(全车数据表!AZ74="","",全车数据表!AZ74)</f>
        <v>寻车</v>
      </c>
      <c r="AG73" s="246" t="str">
        <f>IF(全车数据表!BP74="","",全车数据表!BP74)</f>
        <v/>
      </c>
      <c r="AH73" s="246" t="str">
        <f>IF(全车数据表!BQ74="","",全车数据表!BQ74)</f>
        <v/>
      </c>
      <c r="AI73" s="246" t="str">
        <f>IF(全车数据表!BR74="","",全车数据表!BR74)</f>
        <v/>
      </c>
      <c r="AJ73" s="246" t="str">
        <f>IF(全车数据表!BS74="","",全车数据表!BS74)</f>
        <v/>
      </c>
      <c r="AK73" s="246" t="str">
        <f>IF(全车数据表!BT74="","",全车数据表!BT74)</f>
        <v/>
      </c>
      <c r="AL73" s="246">
        <f>IF(全车数据表!BU74="","",全车数据表!BU74)</f>
        <v>1</v>
      </c>
      <c r="AM73" s="246" t="str">
        <f>IF(全车数据表!BV74="","",全车数据表!BV74)</f>
        <v/>
      </c>
      <c r="AN73" s="246" t="str">
        <f>IF(全车数据表!BW74="","",全车数据表!BW74)</f>
        <v/>
      </c>
      <c r="AO73" s="246" t="str">
        <f>IF(全车数据表!BX74="","",全车数据表!BX74)</f>
        <v/>
      </c>
      <c r="AP73" s="246" t="str">
        <f>IF(全车数据表!BY74="","",全车数据表!BY74)</f>
        <v/>
      </c>
      <c r="AQ73" s="246" t="str">
        <f>IF(全车数据表!BZ74="","",全车数据表!BZ74)</f>
        <v/>
      </c>
      <c r="AR73" s="246" t="str">
        <f>IF(全车数据表!CA74="","",全车数据表!CA74)</f>
        <v/>
      </c>
      <c r="AS73" s="246" t="str">
        <f>IF(全车数据表!CB74="","",全车数据表!CB74)</f>
        <v/>
      </c>
      <c r="AT73" s="246" t="str">
        <f>IF(全车数据表!CC74="","",全车数据表!CC74)</f>
        <v/>
      </c>
      <c r="AU73" s="246" t="str">
        <f>IF(全车数据表!CD74="","",全车数据表!CD74)</f>
        <v/>
      </c>
      <c r="AV73" s="246" t="str">
        <f>IF(全车数据表!CE74="","",全车数据表!CE74)</f>
        <v/>
      </c>
      <c r="AW73" s="246" t="str">
        <f>IF(全车数据表!CF74="","",全车数据表!CF74)</f>
        <v/>
      </c>
      <c r="AX73" s="246" t="str">
        <f>IF(全车数据表!CG74="","",全车数据表!CG74)</f>
        <v/>
      </c>
      <c r="AY73" s="246" t="str">
        <f>IF(全车数据表!CH74="","",全车数据表!CH74)</f>
        <v/>
      </c>
      <c r="AZ73" s="246" t="str">
        <f>IF(全车数据表!CI74="","",全车数据表!CI74)</f>
        <v/>
      </c>
      <c r="BA73" s="246" t="str">
        <f>IF(全车数据表!CJ74="","",全车数据表!CJ74)</f>
        <v>法拉利</v>
      </c>
      <c r="BB73" s="246" t="str">
        <f>IF(全车数据表!AV74="","",全车数据表!AV74)</f>
        <v/>
      </c>
      <c r="BC73" s="246">
        <f>IF(全车数据表!BF74="","",全车数据表!BF74)</f>
        <v>3685</v>
      </c>
      <c r="BD73" s="246">
        <f>IF(全车数据表!BG74="","",全车数据表!BG74)</f>
        <v>342.3</v>
      </c>
      <c r="BE73" s="246">
        <f>IF(全车数据表!BH74="","",全车数据表!BH74)</f>
        <v>73.899999999999991</v>
      </c>
      <c r="BF73" s="246">
        <f>IF(全车数据表!BI74="","",全车数据表!BI74)</f>
        <v>70.949999999999989</v>
      </c>
      <c r="BG73" s="246">
        <f>IF(全车数据表!BJ74="","",全车数据表!BJ74)</f>
        <v>65.930000000000007</v>
      </c>
    </row>
    <row r="74" spans="1:59">
      <c r="A74" s="246">
        <f>全车数据表!A75</f>
        <v>73</v>
      </c>
      <c r="B74" s="246" t="str">
        <f>全车数据表!B75</f>
        <v>Praga Bohema</v>
      </c>
      <c r="C74" s="246" t="str">
        <f>IF(全车数据表!AQ75="","",全车数据表!AQ75)</f>
        <v>Praga</v>
      </c>
      <c r="D74" s="248" t="str">
        <f>全车数据表!AT75</f>
        <v>bohema</v>
      </c>
      <c r="E74" s="248" t="str">
        <f>全车数据表!AS75</f>
        <v>24.4</v>
      </c>
      <c r="F74" s="248" t="str">
        <f>全车数据表!C75</f>
        <v>Bohema</v>
      </c>
      <c r="G74" s="246" t="str">
        <f>全车数据表!D75</f>
        <v>C</v>
      </c>
      <c r="H74" s="246">
        <f>LEN(全车数据表!E75)</f>
        <v>5</v>
      </c>
      <c r="I74" s="246">
        <f>IF(全车数据表!H75="×",0,全车数据表!H75)</f>
        <v>35</v>
      </c>
      <c r="J74" s="246">
        <f>IF(全车数据表!I75="×",0,全车数据表!I75)</f>
        <v>15</v>
      </c>
      <c r="K74" s="246">
        <f>IF(全车数据表!J75="×",0,全车数据表!J75)</f>
        <v>21</v>
      </c>
      <c r="L74" s="246">
        <f>IF(全车数据表!K75="×",0,全车数据表!K75)</f>
        <v>28</v>
      </c>
      <c r="M74" s="246">
        <f>IF(全车数据表!L75="×",0,全车数据表!L75)</f>
        <v>35</v>
      </c>
      <c r="N74" s="246">
        <f>IF(全车数据表!M75="×",0,全车数据表!M75)</f>
        <v>0</v>
      </c>
      <c r="O74" s="246">
        <f>全车数据表!O75</f>
        <v>3553</v>
      </c>
      <c r="P74" s="246">
        <f>全车数据表!P75</f>
        <v>315.7</v>
      </c>
      <c r="Q74" s="246">
        <f>全车数据表!Q75</f>
        <v>80.72</v>
      </c>
      <c r="R74" s="246">
        <f>全车数据表!R75</f>
        <v>80.22</v>
      </c>
      <c r="S74" s="246">
        <f>全车数据表!S75</f>
        <v>69.650000000000006</v>
      </c>
      <c r="T74" s="246">
        <f>全车数据表!T75</f>
        <v>0</v>
      </c>
      <c r="U74" s="246">
        <f>全车数据表!AH75</f>
        <v>5804120</v>
      </c>
      <c r="V74" s="246">
        <f>全车数据表!AI75</f>
        <v>40000</v>
      </c>
      <c r="W74" s="246">
        <f>全车数据表!AO75</f>
        <v>4640000</v>
      </c>
      <c r="X74" s="246">
        <f>全车数据表!AP75</f>
        <v>10444120</v>
      </c>
      <c r="Y74" s="246">
        <f>全车数据表!AJ75</f>
        <v>9</v>
      </c>
      <c r="Z74" s="246">
        <f>全车数据表!AL75</f>
        <v>4</v>
      </c>
      <c r="AA74" s="246">
        <f>IF(全车数据表!AN75="×",0,全车数据表!AN75)</f>
        <v>2</v>
      </c>
      <c r="AB74" s="248" t="str">
        <f>全车数据表!AU75</f>
        <v>epic</v>
      </c>
      <c r="AC74" s="246">
        <f>全车数据表!AW75</f>
        <v>0</v>
      </c>
      <c r="AD74" s="246">
        <f>全车数据表!AX75</f>
        <v>0</v>
      </c>
      <c r="AE74" s="246">
        <f>全车数据表!AY75</f>
        <v>0</v>
      </c>
      <c r="AF74" s="246" t="str">
        <f>IF(全车数据表!AZ75="","",全车数据表!AZ75)</f>
        <v>通行证</v>
      </c>
      <c r="AG74" s="246" t="str">
        <f>IF(全车数据表!BP75="","",全车数据表!BP75)</f>
        <v/>
      </c>
      <c r="AH74" s="246" t="str">
        <f>IF(全车数据表!BQ75="","",全车数据表!BQ75)</f>
        <v/>
      </c>
      <c r="AI74" s="246" t="str">
        <f>IF(全车数据表!BR75="","",全车数据表!BR75)</f>
        <v/>
      </c>
      <c r="AJ74" s="246" t="str">
        <f>IF(全车数据表!BS75="","",全车数据表!BS75)</f>
        <v/>
      </c>
      <c r="AK74" s="246" t="str">
        <f>IF(全车数据表!BT75="","",全车数据表!BT75)</f>
        <v/>
      </c>
      <c r="AL74" s="246" t="str">
        <f>IF(全车数据表!BU75="","",全车数据表!BU75)</f>
        <v/>
      </c>
      <c r="AM74" s="246" t="str">
        <f>IF(全车数据表!BV75="","",全车数据表!BV75)</f>
        <v/>
      </c>
      <c r="AN74" s="246" t="str">
        <f>IF(全车数据表!BW75="","",全车数据表!BW75)</f>
        <v/>
      </c>
      <c r="AO74" s="246" t="str">
        <f>IF(全车数据表!BX75="","",全车数据表!BX75)</f>
        <v/>
      </c>
      <c r="AP74" s="246" t="str">
        <f>IF(全车数据表!BY75="","",全车数据表!BY75)</f>
        <v/>
      </c>
      <c r="AQ74" s="246" t="str">
        <f>IF(全车数据表!BZ75="","",全车数据表!BZ75)</f>
        <v/>
      </c>
      <c r="AR74" s="246" t="str">
        <f>IF(全车数据表!CA75="","",全车数据表!CA75)</f>
        <v/>
      </c>
      <c r="AS74" s="246" t="str">
        <f>IF(全车数据表!CB75="","",全车数据表!CB75)</f>
        <v/>
      </c>
      <c r="AT74" s="246" t="str">
        <f>IF(全车数据表!CC75="","",全车数据表!CC75)</f>
        <v/>
      </c>
      <c r="AU74" s="246" t="str">
        <f>IF(全车数据表!CD75="","",全车数据表!CD75)</f>
        <v/>
      </c>
      <c r="AV74" s="246" t="str">
        <f>IF(全车数据表!CE75="","",全车数据表!CE75)</f>
        <v/>
      </c>
      <c r="AW74" s="246" t="str">
        <f>IF(全车数据表!CF75="","",全车数据表!CF75)</f>
        <v/>
      </c>
      <c r="AX74" s="246" t="str">
        <f>IF(全车数据表!CG75="","",全车数据表!CG75)</f>
        <v/>
      </c>
      <c r="AY74" s="246" t="str">
        <f>IF(全车数据表!CH75="","",全车数据表!CH75)</f>
        <v/>
      </c>
      <c r="AZ74" s="246" t="str">
        <f>IF(全车数据表!CI75="","",全车数据表!CI75)</f>
        <v/>
      </c>
      <c r="BA74" s="246" t="str">
        <f>IF(全车数据表!CJ75="","",全车数据表!CJ75)</f>
        <v/>
      </c>
      <c r="BB74" s="246" t="str">
        <f>IF(全车数据表!AV75="","",全车数据表!AV75)</f>
        <v/>
      </c>
      <c r="BC74" s="246">
        <f>IF(全车数据表!BF75="","",全车数据表!BF75)</f>
        <v>3709</v>
      </c>
      <c r="BD74" s="246">
        <f>IF(全车数据表!BG75="","",全车数据表!BG75)</f>
        <v>317.3</v>
      </c>
      <c r="BE74" s="246">
        <f>IF(全车数据表!BH75="","",全车数据表!BH75)</f>
        <v>82</v>
      </c>
      <c r="BF74" s="246">
        <f>IF(全车数据表!BI75="","",全车数据表!BI75)</f>
        <v>82.929999999999993</v>
      </c>
      <c r="BG74" s="246">
        <f>IF(全车数据表!BJ75="","",全车数据表!BJ75)</f>
        <v>71.990000000000009</v>
      </c>
    </row>
    <row r="75" spans="1:59">
      <c r="A75" s="246">
        <f>全车数据表!A76</f>
        <v>74</v>
      </c>
      <c r="B75" s="246" t="str">
        <f>全车数据表!B76</f>
        <v>Renault R.S. 01🔑</v>
      </c>
      <c r="C75" s="246" t="str">
        <f>IF(全车数据表!AQ76="","",全车数据表!AQ76)</f>
        <v>Renault</v>
      </c>
      <c r="D75" s="248" t="str">
        <f>全车数据表!AT76</f>
        <v>rs01</v>
      </c>
      <c r="E75" s="248" t="str">
        <f>全车数据表!AS76</f>
        <v>2.9</v>
      </c>
      <c r="F75" s="248" t="str">
        <f>全车数据表!C76</f>
        <v>雷诺RS</v>
      </c>
      <c r="G75" s="246" t="str">
        <f>全车数据表!D76</f>
        <v>C</v>
      </c>
      <c r="H75" s="246">
        <f>LEN(全车数据表!E76)</f>
        <v>5</v>
      </c>
      <c r="I75" s="246" t="str">
        <f>IF(全车数据表!H76="×",0,全车数据表!H76)</f>
        <v>🔑</v>
      </c>
      <c r="J75" s="246">
        <f>IF(全车数据表!I76="×",0,全车数据表!I76)</f>
        <v>25</v>
      </c>
      <c r="K75" s="246">
        <f>IF(全车数据表!J76="×",0,全车数据表!J76)</f>
        <v>32</v>
      </c>
      <c r="L75" s="246">
        <f>IF(全车数据表!K76="×",0,全车数据表!K76)</f>
        <v>36</v>
      </c>
      <c r="M75" s="246">
        <f>IF(全车数据表!L76="×",0,全车数据表!L76)</f>
        <v>40</v>
      </c>
      <c r="N75" s="246">
        <f>IF(全车数据表!M76="×",0,全车数据表!M76)</f>
        <v>0</v>
      </c>
      <c r="O75" s="246">
        <f>全车数据表!O76</f>
        <v>3565</v>
      </c>
      <c r="P75" s="246">
        <f>全车数据表!P76</f>
        <v>320.7</v>
      </c>
      <c r="Q75" s="246">
        <f>全车数据表!Q76</f>
        <v>83.68</v>
      </c>
      <c r="R75" s="246">
        <f>全车数据表!R76</f>
        <v>61.38</v>
      </c>
      <c r="S75" s="246">
        <f>全车数据表!S76</f>
        <v>72.010000000000005</v>
      </c>
      <c r="T75" s="246">
        <f>全车数据表!T76</f>
        <v>9</v>
      </c>
      <c r="U75" s="246">
        <f>全车数据表!AH76</f>
        <v>5804120</v>
      </c>
      <c r="V75" s="246">
        <f>全车数据表!AI76</f>
        <v>40000</v>
      </c>
      <c r="W75" s="246">
        <f>全车数据表!AO76</f>
        <v>4640000</v>
      </c>
      <c r="X75" s="246">
        <f>全车数据表!AP76</f>
        <v>10444120</v>
      </c>
      <c r="Y75" s="246">
        <f>全车数据表!AJ76</f>
        <v>9</v>
      </c>
      <c r="Z75" s="246">
        <f>全车数据表!AL76</f>
        <v>4</v>
      </c>
      <c r="AA75" s="246">
        <f>IF(全车数据表!AN76="×",0,全车数据表!AN76)</f>
        <v>2</v>
      </c>
      <c r="AB75" s="248" t="str">
        <f>全车数据表!AU76</f>
        <v>epic</v>
      </c>
      <c r="AC75" s="246">
        <f>全车数据表!AW76</f>
        <v>334</v>
      </c>
      <c r="AD75" s="246">
        <f>全车数据表!AX76</f>
        <v>0</v>
      </c>
      <c r="AE75" s="246">
        <f>全车数据表!AY76</f>
        <v>427</v>
      </c>
      <c r="AF75" s="246" t="str">
        <f>IF(全车数据表!AZ76="","",全车数据表!AZ76)</f>
        <v>大奖赛</v>
      </c>
      <c r="AG75" s="246" t="str">
        <f>IF(全车数据表!BP76="","",全车数据表!BP76)</f>
        <v/>
      </c>
      <c r="AH75" s="246" t="str">
        <f>IF(全车数据表!BQ76="","",全车数据表!BQ76)</f>
        <v/>
      </c>
      <c r="AI75" s="246" t="str">
        <f>IF(全车数据表!BR76="","",全车数据表!BR76)</f>
        <v/>
      </c>
      <c r="AJ75" s="246" t="str">
        <f>IF(全车数据表!BS76="","",全车数据表!BS76)</f>
        <v/>
      </c>
      <c r="AK75" s="246" t="str">
        <f>IF(全车数据表!BT76="","",全车数据表!BT76)</f>
        <v/>
      </c>
      <c r="AL75" s="246" t="str">
        <f>IF(全车数据表!BU76="","",全车数据表!BU76)</f>
        <v/>
      </c>
      <c r="AM75" s="246" t="str">
        <f>IF(全车数据表!BV76="","",全车数据表!BV76)</f>
        <v/>
      </c>
      <c r="AN75" s="246" t="str">
        <f>IF(全车数据表!BW76="","",全车数据表!BW76)</f>
        <v/>
      </c>
      <c r="AO75" s="246" t="str">
        <f>IF(全车数据表!BX76="","",全车数据表!BX76)</f>
        <v/>
      </c>
      <c r="AP75" s="246" t="str">
        <f>IF(全车数据表!BY76="","",全车数据表!BY76)</f>
        <v/>
      </c>
      <c r="AQ75" s="246" t="str">
        <f>IF(全车数据表!BZ76="","",全车数据表!BZ76)</f>
        <v/>
      </c>
      <c r="AR75" s="246">
        <f>IF(全车数据表!CA76="","",全车数据表!CA76)</f>
        <v>1</v>
      </c>
      <c r="AS75" s="246" t="str">
        <f>IF(全车数据表!CB76="","",全车数据表!CB76)</f>
        <v/>
      </c>
      <c r="AT75" s="246">
        <f>IF(全车数据表!CC76="","",全车数据表!CC76)</f>
        <v>1</v>
      </c>
      <c r="AU75" s="246">
        <f>IF(全车数据表!CD76="","",全车数据表!CD76)</f>
        <v>1</v>
      </c>
      <c r="AV75" s="246" t="str">
        <f>IF(全车数据表!CE76="","",全车数据表!CE76)</f>
        <v/>
      </c>
      <c r="AW75" s="246" t="str">
        <f>IF(全车数据表!CF76="","",全车数据表!CF76)</f>
        <v/>
      </c>
      <c r="AX75" s="246" t="str">
        <f>IF(全车数据表!CG76="","",全车数据表!CG76)</f>
        <v/>
      </c>
      <c r="AY75" s="246" t="str">
        <f>IF(全车数据表!CH76="","",全车数据表!CH76)</f>
        <v/>
      </c>
      <c r="AZ75" s="246" t="str">
        <f>IF(全车数据表!CI76="","",全车数据表!CI76)</f>
        <v/>
      </c>
      <c r="BA75" s="246" t="str">
        <f>IF(全车数据表!CJ76="","",全车数据表!CJ76)</f>
        <v>雷诺rs01</v>
      </c>
      <c r="BB75" s="246" t="str">
        <f>IF(全车数据表!AV76="","",全车数据表!AV76)</f>
        <v/>
      </c>
      <c r="BC75" s="246">
        <f>IF(全车数据表!BF76="","",全车数据表!BF76)</f>
        <v>3721</v>
      </c>
      <c r="BD75" s="246">
        <f>IF(全车数据表!BG76="","",全车数据表!BG76)</f>
        <v>322.89999999999998</v>
      </c>
      <c r="BE75" s="246">
        <f>IF(全车数据表!BH76="","",全车数据表!BH76)</f>
        <v>84.7</v>
      </c>
      <c r="BF75" s="246">
        <f>IF(全车数据表!BI76="","",全车数据表!BI76)</f>
        <v>63.370000000000005</v>
      </c>
      <c r="BG75" s="246">
        <f>IF(全车数据表!BJ76="","",全车数据表!BJ76)</f>
        <v>73.84</v>
      </c>
    </row>
    <row r="76" spans="1:59">
      <c r="A76" s="246">
        <f>全车数据表!A77</f>
        <v>75</v>
      </c>
      <c r="B76" s="246" t="str">
        <f>全车数据表!B77</f>
        <v>Mercedes-Benz CLK-GTR</v>
      </c>
      <c r="C76" s="246" t="str">
        <f>IF(全车数据表!AQ77="","",全车数据表!AQ77)</f>
        <v>Mercedes-Benz</v>
      </c>
      <c r="D76" s="248" t="str">
        <f>全车数据表!AT77</f>
        <v>clk</v>
      </c>
      <c r="E76" s="248" t="str">
        <f>全车数据表!AS77</f>
        <v>4.1</v>
      </c>
      <c r="F76" s="248" t="str">
        <f>全车数据表!C77</f>
        <v>CLK</v>
      </c>
      <c r="G76" s="246" t="str">
        <f>全车数据表!D77</f>
        <v>C</v>
      </c>
      <c r="H76" s="246">
        <f>LEN(全车数据表!E77)</f>
        <v>5</v>
      </c>
      <c r="I76" s="246">
        <f>IF(全车数据表!H77="×",0,全车数据表!H77)</f>
        <v>35</v>
      </c>
      <c r="J76" s="246">
        <f>IF(全车数据表!I77="×",0,全车数据表!I77)</f>
        <v>15</v>
      </c>
      <c r="K76" s="246">
        <f>IF(全车数据表!J77="×",0,全车数据表!J77)</f>
        <v>21</v>
      </c>
      <c r="L76" s="246">
        <f>IF(全车数据表!K77="×",0,全车数据表!K77)</f>
        <v>28</v>
      </c>
      <c r="M76" s="246">
        <f>IF(全车数据表!L77="×",0,全车数据表!L77)</f>
        <v>35</v>
      </c>
      <c r="N76" s="246">
        <f>IF(全车数据表!M77="×",0,全车数据表!M77)</f>
        <v>0</v>
      </c>
      <c r="O76" s="246">
        <f>全车数据表!O77</f>
        <v>3575</v>
      </c>
      <c r="P76" s="246">
        <f>全车数据表!P77</f>
        <v>332.7</v>
      </c>
      <c r="Q76" s="246">
        <f>全车数据表!Q77</f>
        <v>78.92</v>
      </c>
      <c r="R76" s="246">
        <f>全车数据表!R77</f>
        <v>70.489999999999995</v>
      </c>
      <c r="S76" s="246">
        <f>全车数据表!S77</f>
        <v>57.24</v>
      </c>
      <c r="T76" s="246">
        <f>全车数据表!T77</f>
        <v>5.83</v>
      </c>
      <c r="U76" s="246">
        <f>全车数据表!AH77</f>
        <v>5804120</v>
      </c>
      <c r="V76" s="246">
        <f>全车数据表!AI77</f>
        <v>40000</v>
      </c>
      <c r="W76" s="246">
        <f>全车数据表!AO77</f>
        <v>4640000</v>
      </c>
      <c r="X76" s="246">
        <f>全车数据表!AP77</f>
        <v>10444120</v>
      </c>
      <c r="Y76" s="246">
        <f>全车数据表!AJ77</f>
        <v>9</v>
      </c>
      <c r="Z76" s="246">
        <f>全车数据表!AL77</f>
        <v>4</v>
      </c>
      <c r="AA76" s="246">
        <f>IF(全车数据表!AN77="×",0,全车数据表!AN77)</f>
        <v>2</v>
      </c>
      <c r="AB76" s="248" t="str">
        <f>全车数据表!AU77</f>
        <v>epic</v>
      </c>
      <c r="AC76" s="246">
        <f>全车数据表!AW77</f>
        <v>346</v>
      </c>
      <c r="AD76" s="246">
        <f>全车数据表!AX77</f>
        <v>0</v>
      </c>
      <c r="AE76" s="246">
        <f>全车数据表!AY77</f>
        <v>448</v>
      </c>
      <c r="AF76" s="246" t="str">
        <f>IF(全车数据表!AZ77="","",全车数据表!AZ77)</f>
        <v>通行证</v>
      </c>
      <c r="AG76" s="246" t="str">
        <f>IF(全车数据表!BP77="","",全车数据表!BP77)</f>
        <v/>
      </c>
      <c r="AH76" s="246" t="str">
        <f>IF(全车数据表!BQ77="","",全车数据表!BQ77)</f>
        <v/>
      </c>
      <c r="AI76" s="246" t="str">
        <f>IF(全车数据表!BR77="","",全车数据表!BR77)</f>
        <v/>
      </c>
      <c r="AJ76" s="246" t="str">
        <f>IF(全车数据表!BS77="","",全车数据表!BS77)</f>
        <v/>
      </c>
      <c r="AK76" s="246" t="str">
        <f>IF(全车数据表!BT77="","",全车数据表!BT77)</f>
        <v/>
      </c>
      <c r="AL76" s="246" t="str">
        <f>IF(全车数据表!BU77="","",全车数据表!BU77)</f>
        <v/>
      </c>
      <c r="AM76" s="246">
        <f>IF(全车数据表!BV77="","",全车数据表!BV77)</f>
        <v>1</v>
      </c>
      <c r="AN76" s="246" t="str">
        <f>IF(全车数据表!BW77="","",全车数据表!BW77)</f>
        <v/>
      </c>
      <c r="AO76" s="246" t="str">
        <f>IF(全车数据表!BX77="","",全车数据表!BX77)</f>
        <v/>
      </c>
      <c r="AP76" s="246" t="str">
        <f>IF(全车数据表!BY77="","",全车数据表!BY77)</f>
        <v/>
      </c>
      <c r="AQ76" s="246" t="str">
        <f>IF(全车数据表!BZ77="","",全车数据表!BZ77)</f>
        <v/>
      </c>
      <c r="AR76" s="246" t="str">
        <f>IF(全车数据表!CA77="","",全车数据表!CA77)</f>
        <v/>
      </c>
      <c r="AS76" s="246" t="str">
        <f>IF(全车数据表!CB77="","",全车数据表!CB77)</f>
        <v/>
      </c>
      <c r="AT76" s="246" t="str">
        <f>IF(全车数据表!CC77="","",全车数据表!CC77)</f>
        <v/>
      </c>
      <c r="AU76" s="246" t="str">
        <f>IF(全车数据表!CD77="","",全车数据表!CD77)</f>
        <v/>
      </c>
      <c r="AV76" s="246" t="str">
        <f>IF(全车数据表!CE77="","",全车数据表!CE77)</f>
        <v/>
      </c>
      <c r="AW76" s="246" t="str">
        <f>IF(全车数据表!CF77="","",全车数据表!CF77)</f>
        <v/>
      </c>
      <c r="AX76" s="246" t="str">
        <f>IF(全车数据表!CG77="","",全车数据表!CG77)</f>
        <v/>
      </c>
      <c r="AY76" s="246" t="str">
        <f>IF(全车数据表!CH77="","",全车数据表!CH77)</f>
        <v/>
      </c>
      <c r="AZ76" s="246" t="str">
        <f>IF(全车数据表!CI77="","",全车数据表!CI77)</f>
        <v/>
      </c>
      <c r="BA76" s="246" t="str">
        <f>IF(全车数据表!CJ77="","",全车数据表!CJ77)</f>
        <v>梅赛德斯奔驰</v>
      </c>
      <c r="BB76" s="246" t="str">
        <f>IF(全车数据表!AV77="","",全车数据表!AV77)</f>
        <v/>
      </c>
      <c r="BC76" s="246">
        <f>IF(全车数据表!BF77="","",全车数据表!BF77)</f>
        <v>3731</v>
      </c>
      <c r="BD76" s="246">
        <f>IF(全车数据表!BG77="","",全车数据表!BG77)</f>
        <v>334</v>
      </c>
      <c r="BE76" s="246">
        <f>IF(全车数据表!BH77="","",全车数据表!BH77)</f>
        <v>80.2</v>
      </c>
      <c r="BF76" s="246">
        <f>IF(全车数据表!BI77="","",全车数据表!BI77)</f>
        <v>73.41</v>
      </c>
      <c r="BG76" s="246">
        <f>IF(全车数据表!BJ77="","",全车数据表!BJ77)</f>
        <v>59.85</v>
      </c>
    </row>
    <row r="77" spans="1:59">
      <c r="A77" s="246">
        <f>全车数据表!A78</f>
        <v>76</v>
      </c>
      <c r="B77" s="246" t="str">
        <f>全车数据表!B78</f>
        <v>Acura NSX GT3 EVO🔑</v>
      </c>
      <c r="C77" s="246" t="str">
        <f>IF(全车数据表!AQ78="","",全车数据表!AQ78)</f>
        <v>Acura</v>
      </c>
      <c r="D77" s="248" t="str">
        <f>全车数据表!AT78</f>
        <v>nsxgt3</v>
      </c>
      <c r="E77" s="248" t="str">
        <f>全车数据表!AS78</f>
        <v>2.7</v>
      </c>
      <c r="F77" s="248" t="str">
        <f>全车数据表!C78</f>
        <v>NSX GT3</v>
      </c>
      <c r="G77" s="246" t="str">
        <f>全车数据表!D78</f>
        <v>C</v>
      </c>
      <c r="H77" s="246">
        <f>LEN(全车数据表!E78)</f>
        <v>5</v>
      </c>
      <c r="I77" s="246" t="str">
        <f>IF(全车数据表!H78="×",0,全车数据表!H78)</f>
        <v>🔑</v>
      </c>
      <c r="J77" s="246">
        <f>IF(全车数据表!I78="×",0,全车数据表!I78)</f>
        <v>25</v>
      </c>
      <c r="K77" s="246">
        <f>IF(全车数据表!J78="×",0,全车数据表!J78)</f>
        <v>32</v>
      </c>
      <c r="L77" s="246">
        <f>IF(全车数据表!K78="×",0,全车数据表!K78)</f>
        <v>36</v>
      </c>
      <c r="M77" s="246">
        <f>IF(全车数据表!L78="×",0,全车数据表!L78)</f>
        <v>41</v>
      </c>
      <c r="N77" s="246">
        <f>IF(全车数据表!M78="×",0,全车数据表!M78)</f>
        <v>0</v>
      </c>
      <c r="O77" s="246">
        <f>全车数据表!O78</f>
        <v>3585</v>
      </c>
      <c r="P77" s="246">
        <f>全车数据表!P78</f>
        <v>314.39999999999998</v>
      </c>
      <c r="Q77" s="246">
        <f>全车数据表!Q78</f>
        <v>74.290000000000006</v>
      </c>
      <c r="R77" s="246">
        <f>全车数据表!R78</f>
        <v>86.13</v>
      </c>
      <c r="S77" s="246">
        <f>全车数据表!S78</f>
        <v>73.760000000000005</v>
      </c>
      <c r="T77" s="246">
        <f>全车数据表!T78</f>
        <v>9.8000000000000007</v>
      </c>
      <c r="U77" s="246">
        <f>全车数据表!AH78</f>
        <v>5804120</v>
      </c>
      <c r="V77" s="246">
        <f>全车数据表!AI78</f>
        <v>40000</v>
      </c>
      <c r="W77" s="246">
        <f>全车数据表!AO78</f>
        <v>4640000</v>
      </c>
      <c r="X77" s="246">
        <f>全车数据表!AP78</f>
        <v>10444120</v>
      </c>
      <c r="Y77" s="246">
        <f>全车数据表!AJ78</f>
        <v>9</v>
      </c>
      <c r="Z77" s="246">
        <f>全车数据表!AL78</f>
        <v>4</v>
      </c>
      <c r="AA77" s="246">
        <f>IF(全车数据表!AN78="×",0,全车数据表!AN78)</f>
        <v>2</v>
      </c>
      <c r="AB77" s="248" t="str">
        <f>全车数据表!AU78</f>
        <v>epic</v>
      </c>
      <c r="AC77" s="246">
        <f>全车数据表!AW78</f>
        <v>327</v>
      </c>
      <c r="AD77" s="246">
        <f>全车数据表!AX78</f>
        <v>345</v>
      </c>
      <c r="AE77" s="246">
        <f>全车数据表!AY78</f>
        <v>442</v>
      </c>
      <c r="AF77" s="246" t="str">
        <f>IF(全车数据表!AZ78="","",全车数据表!AZ78)</f>
        <v>大奖赛</v>
      </c>
      <c r="AG77" s="246" t="str">
        <f>IF(全车数据表!BP78="","",全车数据表!BP78)</f>
        <v/>
      </c>
      <c r="AH77" s="246" t="str">
        <f>IF(全车数据表!BQ78="","",全车数据表!BQ78)</f>
        <v/>
      </c>
      <c r="AI77" s="246" t="str">
        <f>IF(全车数据表!BR78="","",全车数据表!BR78)</f>
        <v/>
      </c>
      <c r="AJ77" s="246" t="str">
        <f>IF(全车数据表!BS78="","",全车数据表!BS78)</f>
        <v/>
      </c>
      <c r="AK77" s="246" t="str">
        <f>IF(全车数据表!BT78="","",全车数据表!BT78)</f>
        <v/>
      </c>
      <c r="AL77" s="246" t="str">
        <f>IF(全车数据表!BU78="","",全车数据表!BU78)</f>
        <v/>
      </c>
      <c r="AM77" s="246" t="str">
        <f>IF(全车数据表!BV78="","",全车数据表!BV78)</f>
        <v/>
      </c>
      <c r="AN77" s="246" t="str">
        <f>IF(全车数据表!BW78="","",全车数据表!BW78)</f>
        <v/>
      </c>
      <c r="AO77" s="246" t="str">
        <f>IF(全车数据表!BX78="","",全车数据表!BX78)</f>
        <v/>
      </c>
      <c r="AP77" s="246" t="str">
        <f>IF(全车数据表!BY78="","",全车数据表!BY78)</f>
        <v/>
      </c>
      <c r="AQ77" s="246" t="str">
        <f>IF(全车数据表!BZ78="","",全车数据表!BZ78)</f>
        <v/>
      </c>
      <c r="AR77" s="246">
        <f>IF(全车数据表!CA78="","",全车数据表!CA78)</f>
        <v>1</v>
      </c>
      <c r="AS77" s="246" t="str">
        <f>IF(全车数据表!CB78="","",全车数据表!CB78)</f>
        <v/>
      </c>
      <c r="AT77" s="246">
        <f>IF(全车数据表!CC78="","",全车数据表!CC78)</f>
        <v>1</v>
      </c>
      <c r="AU77" s="246">
        <f>IF(全车数据表!CD78="","",全车数据表!CD78)</f>
        <v>1</v>
      </c>
      <c r="AV77" s="246" t="str">
        <f>IF(全车数据表!CE78="","",全车数据表!CE78)</f>
        <v/>
      </c>
      <c r="AW77" s="246" t="str">
        <f>IF(全车数据表!CF78="","",全车数据表!CF78)</f>
        <v/>
      </c>
      <c r="AX77" s="246" t="str">
        <f>IF(全车数据表!CG78="","",全车数据表!CG78)</f>
        <v/>
      </c>
      <c r="AY77" s="246" t="str">
        <f>IF(全车数据表!CH78="","",全车数据表!CH78)</f>
        <v/>
      </c>
      <c r="AZ77" s="246" t="str">
        <f>IF(全车数据表!CI78="","",全车数据表!CI78)</f>
        <v/>
      </c>
      <c r="BA77" s="246" t="str">
        <f>IF(全车数据表!CJ78="","",全车数据表!CJ78)</f>
        <v>讴歌</v>
      </c>
      <c r="BB77" s="246" t="str">
        <f>IF(全车数据表!AV78="","",全车数据表!AV78)</f>
        <v/>
      </c>
      <c r="BC77" s="246">
        <f>IF(全车数据表!BF78="","",全车数据表!BF78)</f>
        <v>3741</v>
      </c>
      <c r="BD77" s="246">
        <f>IF(全车数据表!BG78="","",全车数据表!BG78)</f>
        <v>316.39999999999998</v>
      </c>
      <c r="BE77" s="246">
        <f>IF(全车数据表!BH78="","",全车数据表!BH78)</f>
        <v>75.7</v>
      </c>
      <c r="BF77" s="246">
        <f>IF(全车数据表!BI78="","",全车数据表!BI78)</f>
        <v>88.449999999999989</v>
      </c>
      <c r="BG77" s="246">
        <f>IF(全车数据表!BJ78="","",全车数据表!BJ78)</f>
        <v>75.64</v>
      </c>
    </row>
    <row r="78" spans="1:59">
      <c r="A78" s="246">
        <f>全车数据表!A79</f>
        <v>77</v>
      </c>
      <c r="B78" s="246" t="str">
        <f>全车数据表!B79</f>
        <v>Vencer Sarthe</v>
      </c>
      <c r="C78" s="246" t="str">
        <f>IF(全车数据表!AQ79="","",全车数据表!AQ79)</f>
        <v>Vencer</v>
      </c>
      <c r="D78" s="248" t="str">
        <f>全车数据表!AT79</f>
        <v>sarthe</v>
      </c>
      <c r="E78" s="248" t="str">
        <f>全车数据表!AS79</f>
        <v>1.3</v>
      </c>
      <c r="F78" s="248" t="str">
        <f>全车数据表!C79</f>
        <v>剃刀</v>
      </c>
      <c r="G78" s="246" t="str">
        <f>全车数据表!D79</f>
        <v>C</v>
      </c>
      <c r="H78" s="246">
        <f>LEN(全车数据表!E79)</f>
        <v>5</v>
      </c>
      <c r="I78" s="246">
        <f>IF(全车数据表!H79="×",0,全车数据表!H79)</f>
        <v>35</v>
      </c>
      <c r="J78" s="246">
        <f>IF(全车数据表!I79="×",0,全车数据表!I79)</f>
        <v>15</v>
      </c>
      <c r="K78" s="246">
        <f>IF(全车数据表!J79="×",0,全车数据表!J79)</f>
        <v>21</v>
      </c>
      <c r="L78" s="246">
        <f>IF(全车数据表!K79="×",0,全车数据表!K79)</f>
        <v>28</v>
      </c>
      <c r="M78" s="246">
        <f>IF(全车数据表!L79="×",0,全车数据表!L79)</f>
        <v>35</v>
      </c>
      <c r="N78" s="246">
        <f>IF(全车数据表!M79="×",0,全车数据表!M79)</f>
        <v>0</v>
      </c>
      <c r="O78" s="246">
        <f>全车数据表!O79</f>
        <v>3638</v>
      </c>
      <c r="P78" s="246">
        <f>全车数据表!P79</f>
        <v>350.5</v>
      </c>
      <c r="Q78" s="246">
        <f>全车数据表!Q79</f>
        <v>74.12</v>
      </c>
      <c r="R78" s="246">
        <f>全车数据表!R79</f>
        <v>62.87</v>
      </c>
      <c r="S78" s="246">
        <f>全车数据表!S79</f>
        <v>46.83</v>
      </c>
      <c r="T78" s="246">
        <f>全车数据表!T79</f>
        <v>5.0669999999999993</v>
      </c>
      <c r="U78" s="246">
        <f>全车数据表!AH79</f>
        <v>5804120</v>
      </c>
      <c r="V78" s="246">
        <f>全车数据表!AI79</f>
        <v>40000</v>
      </c>
      <c r="W78" s="246">
        <f>全车数据表!AO79</f>
        <v>4640000</v>
      </c>
      <c r="X78" s="246">
        <f>全车数据表!AP79</f>
        <v>10444120</v>
      </c>
      <c r="Y78" s="246">
        <f>全车数据表!AJ79</f>
        <v>9</v>
      </c>
      <c r="Z78" s="246">
        <f>全车数据表!AL79</f>
        <v>4</v>
      </c>
      <c r="AA78" s="246">
        <f>IF(全车数据表!AN79="×",0,全车数据表!AN79)</f>
        <v>2</v>
      </c>
      <c r="AB78" s="248" t="str">
        <f>全车数据表!AU79</f>
        <v>epic</v>
      </c>
      <c r="AC78" s="246">
        <f>全车数据表!AW79</f>
        <v>365</v>
      </c>
      <c r="AD78" s="246">
        <f>全车数据表!AX79</f>
        <v>0</v>
      </c>
      <c r="AE78" s="246">
        <f>全车数据表!AY79</f>
        <v>479</v>
      </c>
      <c r="AF78" s="246" t="str">
        <f>IF(全车数据表!AZ79="","",全车数据表!AZ79)</f>
        <v>级别杯</v>
      </c>
      <c r="AG78" s="246" t="str">
        <f>IF(全车数据表!BP79="","",全车数据表!BP79)</f>
        <v/>
      </c>
      <c r="AH78" s="246" t="str">
        <f>IF(全车数据表!BQ79="","",全车数据表!BQ79)</f>
        <v/>
      </c>
      <c r="AI78" s="246">
        <f>IF(全车数据表!BR79="","",全车数据表!BR79)</f>
        <v>1</v>
      </c>
      <c r="AJ78" s="246">
        <f>IF(全车数据表!BS79="","",全车数据表!BS79)</f>
        <v>1</v>
      </c>
      <c r="AK78" s="246" t="str">
        <f>IF(全车数据表!BT79="","",全车数据表!BT79)</f>
        <v/>
      </c>
      <c r="AL78" s="246">
        <f>IF(全车数据表!BU79="","",全车数据表!BU79)</f>
        <v>1</v>
      </c>
      <c r="AM78" s="246" t="str">
        <f>IF(全车数据表!BV79="","",全车数据表!BV79)</f>
        <v/>
      </c>
      <c r="AN78" s="246" t="str">
        <f>IF(全车数据表!BW79="","",全车数据表!BW79)</f>
        <v/>
      </c>
      <c r="AO78" s="246" t="str">
        <f>IF(全车数据表!BX79="","",全车数据表!BX79)</f>
        <v/>
      </c>
      <c r="AP78" s="246" t="str">
        <f>IF(全车数据表!BY79="","",全车数据表!BY79)</f>
        <v/>
      </c>
      <c r="AQ78" s="246" t="str">
        <f>IF(全车数据表!BZ79="","",全车数据表!BZ79)</f>
        <v/>
      </c>
      <c r="AR78" s="246" t="str">
        <f>IF(全车数据表!CA79="","",全车数据表!CA79)</f>
        <v/>
      </c>
      <c r="AS78" s="246" t="str">
        <f>IF(全车数据表!CB79="","",全车数据表!CB79)</f>
        <v/>
      </c>
      <c r="AT78" s="246" t="str">
        <f>IF(全车数据表!CC79="","",全车数据表!CC79)</f>
        <v/>
      </c>
      <c r="AU78" s="246" t="str">
        <f>IF(全车数据表!CD79="","",全车数据表!CD79)</f>
        <v/>
      </c>
      <c r="AV78" s="246" t="str">
        <f>IF(全车数据表!CE79="","",全车数据表!CE79)</f>
        <v/>
      </c>
      <c r="AW78" s="246" t="str">
        <f>IF(全车数据表!CF79="","",全车数据表!CF79)</f>
        <v/>
      </c>
      <c r="AX78" s="246" t="str">
        <f>IF(全车数据表!CG79="","",全车数据表!CG79)</f>
        <v/>
      </c>
      <c r="AY78" s="246" t="str">
        <f>IF(全车数据表!CH79="","",全车数据表!CH79)</f>
        <v/>
      </c>
      <c r="AZ78" s="246">
        <f>IF(全车数据表!CI79="","",全车数据表!CI79)</f>
        <v>1</v>
      </c>
      <c r="BA78" s="246" t="str">
        <f>IF(全车数据表!CJ79="","",全车数据表!CJ79)</f>
        <v>C萎 剃刀</v>
      </c>
      <c r="BB78" s="246">
        <f>IF(全车数据表!AV79="","",全车数据表!AV79)</f>
        <v>11</v>
      </c>
      <c r="BC78" s="246">
        <f>IF(全车数据表!BF79="","",全车数据表!BF79)</f>
        <v>3795</v>
      </c>
      <c r="BD78" s="246">
        <f>IF(全车数据表!BG79="","",全车数据表!BG79)</f>
        <v>351.6</v>
      </c>
      <c r="BE78" s="246">
        <f>IF(全车数据表!BH79="","",全车数据表!BH79)</f>
        <v>74.800000000000011</v>
      </c>
      <c r="BF78" s="246">
        <f>IF(全车数据表!BI79="","",全车数据表!BI79)</f>
        <v>64.41</v>
      </c>
      <c r="BG78" s="246">
        <f>IF(全车数据表!BJ79="","",全车数据表!BJ79)</f>
        <v>48.62</v>
      </c>
    </row>
    <row r="79" spans="1:59">
      <c r="A79" s="246">
        <f>全车数据表!A80</f>
        <v>78</v>
      </c>
      <c r="B79" s="246" t="str">
        <f>全车数据表!B80</f>
        <v>Maserati MC12🔑</v>
      </c>
      <c r="C79" s="246" t="str">
        <f>IF(全车数据表!AQ80="","",全车数据表!AQ80)</f>
        <v>Maserati</v>
      </c>
      <c r="D79" s="248" t="str">
        <f>全车数据表!AT80</f>
        <v>mc12</v>
      </c>
      <c r="E79" s="248" t="str">
        <f>全车数据表!AS80</f>
        <v>4.0</v>
      </c>
      <c r="F79" s="248" t="str">
        <f>全车数据表!C80</f>
        <v>MC12</v>
      </c>
      <c r="G79" s="246" t="str">
        <f>全车数据表!D80</f>
        <v>C</v>
      </c>
      <c r="H79" s="246">
        <f>LEN(全车数据表!E80)</f>
        <v>5</v>
      </c>
      <c r="I79" s="246" t="str">
        <f>IF(全车数据表!H80="×",0,全车数据表!H80)</f>
        <v>🔑</v>
      </c>
      <c r="J79" s="246">
        <f>IF(全车数据表!I80="×",0,全车数据表!I80)</f>
        <v>25</v>
      </c>
      <c r="K79" s="246">
        <f>IF(全车数据表!J80="×",0,全车数据表!J80)</f>
        <v>32</v>
      </c>
      <c r="L79" s="246">
        <f>IF(全车数据表!K80="×",0,全车数据表!K80)</f>
        <v>36</v>
      </c>
      <c r="M79" s="246">
        <f>IF(全车数据表!L80="×",0,全车数据表!L80)</f>
        <v>41</v>
      </c>
      <c r="N79" s="246">
        <f>IF(全车数据表!M80="×",0,全车数据表!M80)</f>
        <v>0</v>
      </c>
      <c r="O79" s="246">
        <f>全车数据表!O80</f>
        <v>3660</v>
      </c>
      <c r="P79" s="246">
        <f>全车数据表!P80</f>
        <v>342.9</v>
      </c>
      <c r="Q79" s="246">
        <f>全车数据表!Q80</f>
        <v>76.48</v>
      </c>
      <c r="R79" s="246">
        <f>全车数据表!R80</f>
        <v>72.36</v>
      </c>
      <c r="S79" s="246">
        <f>全车数据表!S80</f>
        <v>38.94</v>
      </c>
      <c r="T79" s="246">
        <f>全车数据表!T80</f>
        <v>4.3</v>
      </c>
      <c r="U79" s="246">
        <f>全车数据表!AH80</f>
        <v>5804120</v>
      </c>
      <c r="V79" s="246">
        <f>全车数据表!AI80</f>
        <v>40000</v>
      </c>
      <c r="W79" s="246">
        <f>全车数据表!AO80</f>
        <v>4640000</v>
      </c>
      <c r="X79" s="246">
        <f>全车数据表!AP80</f>
        <v>10444120</v>
      </c>
      <c r="Y79" s="246">
        <f>全车数据表!AJ80</f>
        <v>9</v>
      </c>
      <c r="Z79" s="246">
        <f>全车数据表!AL80</f>
        <v>4</v>
      </c>
      <c r="AA79" s="246">
        <f>IF(全车数据表!AN80="×",0,全车数据表!AN80)</f>
        <v>2</v>
      </c>
      <c r="AB79" s="248" t="str">
        <f>全车数据表!AU80</f>
        <v>epic</v>
      </c>
      <c r="AC79" s="246">
        <f>全车数据表!AW80</f>
        <v>357</v>
      </c>
      <c r="AD79" s="246">
        <f>全车数据表!AX80</f>
        <v>0</v>
      </c>
      <c r="AE79" s="246">
        <f>全车数据表!AY80</f>
        <v>466</v>
      </c>
      <c r="AF79" s="246" t="str">
        <f>IF(全车数据表!AZ80="","",全车数据表!AZ80)</f>
        <v>大奖赛</v>
      </c>
      <c r="AG79" s="246" t="str">
        <f>IF(全车数据表!BP80="","",全车数据表!BP80)</f>
        <v/>
      </c>
      <c r="AH79" s="246" t="str">
        <f>IF(全车数据表!BQ80="","",全车数据表!BQ80)</f>
        <v/>
      </c>
      <c r="AI79" s="246" t="str">
        <f>IF(全车数据表!BR80="","",全车数据表!BR80)</f>
        <v/>
      </c>
      <c r="AJ79" s="246" t="str">
        <f>IF(全车数据表!BS80="","",全车数据表!BS80)</f>
        <v/>
      </c>
      <c r="AK79" s="246" t="str">
        <f>IF(全车数据表!BT80="","",全车数据表!BT80)</f>
        <v/>
      </c>
      <c r="AL79" s="246" t="str">
        <f>IF(全车数据表!BU80="","",全车数据表!BU80)</f>
        <v/>
      </c>
      <c r="AM79" s="246" t="str">
        <f>IF(全车数据表!BV80="","",全车数据表!BV80)</f>
        <v/>
      </c>
      <c r="AN79" s="246" t="str">
        <f>IF(全车数据表!BW80="","",全车数据表!BW80)</f>
        <v/>
      </c>
      <c r="AO79" s="246" t="str">
        <f>IF(全车数据表!BX80="","",全车数据表!BX80)</f>
        <v/>
      </c>
      <c r="AP79" s="246" t="str">
        <f>IF(全车数据表!BY80="","",全车数据表!BY80)</f>
        <v/>
      </c>
      <c r="AQ79" s="246" t="str">
        <f>IF(全车数据表!BZ80="","",全车数据表!BZ80)</f>
        <v/>
      </c>
      <c r="AR79" s="246">
        <f>IF(全车数据表!CA80="","",全车数据表!CA80)</f>
        <v>1</v>
      </c>
      <c r="AS79" s="246" t="str">
        <f>IF(全车数据表!CB80="","",全车数据表!CB80)</f>
        <v/>
      </c>
      <c r="AT79" s="246">
        <f>IF(全车数据表!CC80="","",全车数据表!CC80)</f>
        <v>1</v>
      </c>
      <c r="AU79" s="246" t="str">
        <f>IF(全车数据表!CD80="","",全车数据表!CD80)</f>
        <v/>
      </c>
      <c r="AV79" s="246" t="str">
        <f>IF(全车数据表!CE80="","",全车数据表!CE80)</f>
        <v/>
      </c>
      <c r="AW79" s="246" t="str">
        <f>IF(全车数据表!CF80="","",全车数据表!CF80)</f>
        <v/>
      </c>
      <c r="AX79" s="246" t="str">
        <f>IF(全车数据表!CG80="","",全车数据表!CG80)</f>
        <v/>
      </c>
      <c r="AY79" s="246" t="str">
        <f>IF(全车数据表!CH80="","",全车数据表!CH80)</f>
        <v/>
      </c>
      <c r="AZ79" s="246" t="str">
        <f>IF(全车数据表!CI80="","",全车数据表!CI80)</f>
        <v/>
      </c>
      <c r="BA79" s="246" t="str">
        <f>IF(全车数据表!CJ80="","",全车数据表!CJ80)</f>
        <v>玛莎拉蒂</v>
      </c>
      <c r="BB79" s="246" t="str">
        <f>IF(全车数据表!AV80="","",全车数据表!AV80)</f>
        <v/>
      </c>
      <c r="BC79" s="246">
        <f>IF(全车数据表!BF80="","",全车数据表!BF80)</f>
        <v>3819</v>
      </c>
      <c r="BD79" s="246">
        <f>IF(全车数据表!BG80="","",全车数据表!BG80)</f>
        <v>344.2</v>
      </c>
      <c r="BE79" s="246">
        <f>IF(全车数据表!BH80="","",全车数据表!BH80)</f>
        <v>77.5</v>
      </c>
      <c r="BF79" s="246">
        <f>IF(全车数据表!BI80="","",全车数据表!BI80)</f>
        <v>75</v>
      </c>
      <c r="BG79" s="246">
        <f>IF(全车数据表!BJ80="","",全车数据表!BJ80)</f>
        <v>42.02</v>
      </c>
    </row>
    <row r="80" spans="1:59">
      <c r="A80" s="246">
        <f>全车数据表!A81</f>
        <v>79</v>
      </c>
      <c r="B80" s="246" t="str">
        <f>全车数据表!B81</f>
        <v>Bentley Mulliner Bacalar</v>
      </c>
      <c r="C80" s="246" t="str">
        <f>IF(全车数据表!AQ81="","",全车数据表!AQ81)</f>
        <v>Bentley</v>
      </c>
      <c r="D80" s="248" t="str">
        <f>全车数据表!AT81</f>
        <v>bacalar</v>
      </c>
      <c r="E80" s="248" t="str">
        <f>全车数据表!AS81</f>
        <v>2.4</v>
      </c>
      <c r="F80" s="248" t="str">
        <f>全车数据表!C81</f>
        <v>Bacalar</v>
      </c>
      <c r="G80" s="246" t="str">
        <f>全车数据表!D81</f>
        <v>C</v>
      </c>
      <c r="H80" s="246">
        <f>LEN(全车数据表!E81)</f>
        <v>5</v>
      </c>
      <c r="I80" s="246">
        <f>IF(全车数据表!H81="×",0,全车数据表!H81)</f>
        <v>35</v>
      </c>
      <c r="J80" s="246">
        <f>IF(全车数据表!I81="×",0,全车数据表!I81)</f>
        <v>15</v>
      </c>
      <c r="K80" s="246">
        <f>IF(全车数据表!J81="×",0,全车数据表!J81)</f>
        <v>21</v>
      </c>
      <c r="L80" s="246">
        <f>IF(全车数据表!K81="×",0,全车数据表!K81)</f>
        <v>28</v>
      </c>
      <c r="M80" s="246">
        <f>IF(全车数据表!L81="×",0,全车数据表!L81)</f>
        <v>35</v>
      </c>
      <c r="N80" s="246">
        <f>IF(全车数据表!M81="×",0,全车数据表!M81)</f>
        <v>0</v>
      </c>
      <c r="O80" s="246">
        <f>全车数据表!O81</f>
        <v>3665</v>
      </c>
      <c r="P80" s="246">
        <f>全车数据表!P81</f>
        <v>340.4</v>
      </c>
      <c r="Q80" s="246">
        <f>全车数据表!Q81</f>
        <v>77.38</v>
      </c>
      <c r="R80" s="246">
        <f>全车数据表!R81</f>
        <v>67.260000000000005</v>
      </c>
      <c r="S80" s="246">
        <f>全车数据表!S81</f>
        <v>55.86</v>
      </c>
      <c r="T80" s="246">
        <f>全车数据表!T81</f>
        <v>5.73</v>
      </c>
      <c r="U80" s="246">
        <f>全车数据表!AH81</f>
        <v>5804120</v>
      </c>
      <c r="V80" s="246">
        <f>全车数据表!AI81</f>
        <v>40000</v>
      </c>
      <c r="W80" s="246">
        <f>全车数据表!AO81</f>
        <v>4640000</v>
      </c>
      <c r="X80" s="246">
        <f>全车数据表!AP81</f>
        <v>10444120</v>
      </c>
      <c r="Y80" s="246">
        <f>全车数据表!AJ81</f>
        <v>9</v>
      </c>
      <c r="Z80" s="246">
        <f>全车数据表!AL81</f>
        <v>4</v>
      </c>
      <c r="AA80" s="246">
        <f>IF(全车数据表!AN81="×",0,全车数据表!AN81)</f>
        <v>2</v>
      </c>
      <c r="AB80" s="248" t="str">
        <f>全车数据表!AU81</f>
        <v>epic</v>
      </c>
      <c r="AC80" s="246">
        <f>全车数据表!AW81</f>
        <v>354</v>
      </c>
      <c r="AD80" s="246">
        <f>全车数据表!AX81</f>
        <v>0</v>
      </c>
      <c r="AE80" s="246">
        <f>全车数据表!AY81</f>
        <v>461</v>
      </c>
      <c r="AF80" s="246" t="str">
        <f>IF(全车数据表!AZ81="","",全车数据表!AZ81)</f>
        <v>通行证</v>
      </c>
      <c r="AG80" s="246" t="str">
        <f>IF(全车数据表!BP81="","",全车数据表!BP81)</f>
        <v/>
      </c>
      <c r="AH80" s="246" t="str">
        <f>IF(全车数据表!BQ81="","",全车数据表!BQ81)</f>
        <v/>
      </c>
      <c r="AI80" s="246" t="str">
        <f>IF(全车数据表!BR81="","",全车数据表!BR81)</f>
        <v/>
      </c>
      <c r="AJ80" s="246" t="str">
        <f>IF(全车数据表!BS81="","",全车数据表!BS81)</f>
        <v/>
      </c>
      <c r="AK80" s="246" t="str">
        <f>IF(全车数据表!BT81="","",全车数据表!BT81)</f>
        <v/>
      </c>
      <c r="AL80" s="246" t="str">
        <f>IF(全车数据表!BU81="","",全车数据表!BU81)</f>
        <v/>
      </c>
      <c r="AM80" s="246">
        <f>IF(全车数据表!BV81="","",全车数据表!BV81)</f>
        <v>1</v>
      </c>
      <c r="AN80" s="246" t="str">
        <f>IF(全车数据表!BW81="","",全车数据表!BW81)</f>
        <v/>
      </c>
      <c r="AO80" s="246" t="str">
        <f>IF(全车数据表!BX81="","",全车数据表!BX81)</f>
        <v/>
      </c>
      <c r="AP80" s="246" t="str">
        <f>IF(全车数据表!BY81="","",全车数据表!BY81)</f>
        <v/>
      </c>
      <c r="AQ80" s="246" t="str">
        <f>IF(全车数据表!BZ81="","",全车数据表!BZ81)</f>
        <v/>
      </c>
      <c r="AR80" s="246" t="str">
        <f>IF(全车数据表!CA81="","",全车数据表!CA81)</f>
        <v/>
      </c>
      <c r="AS80" s="246" t="str">
        <f>IF(全车数据表!CB81="","",全车数据表!CB81)</f>
        <v/>
      </c>
      <c r="AT80" s="246" t="str">
        <f>IF(全车数据表!CC81="","",全车数据表!CC81)</f>
        <v/>
      </c>
      <c r="AU80" s="246">
        <f>IF(全车数据表!CD81="","",全车数据表!CD81)</f>
        <v>1</v>
      </c>
      <c r="AV80" s="246" t="str">
        <f>IF(全车数据表!CE81="","",全车数据表!CE81)</f>
        <v/>
      </c>
      <c r="AW80" s="246" t="str">
        <f>IF(全车数据表!CF81="","",全车数据表!CF81)</f>
        <v/>
      </c>
      <c r="AX80" s="246" t="str">
        <f>IF(全车数据表!CG81="","",全车数据表!CG81)</f>
        <v>无顶</v>
      </c>
      <c r="AY80" s="246" t="str">
        <f>IF(全车数据表!CH81="","",全车数据表!CH81)</f>
        <v/>
      </c>
      <c r="AZ80" s="246" t="str">
        <f>IF(全车数据表!CI81="","",全车数据表!CI81)</f>
        <v/>
      </c>
      <c r="BA80" s="246" t="str">
        <f>IF(全车数据表!CJ81="","",全车数据表!CJ81)</f>
        <v>宾利</v>
      </c>
      <c r="BB80" s="246">
        <f>IF(全车数据表!AV81="","",全车数据表!AV81)</f>
        <v>47</v>
      </c>
      <c r="BC80" s="246">
        <f>IF(全车数据表!BF81="","",全车数据表!BF81)</f>
        <v>3856</v>
      </c>
      <c r="BD80" s="246">
        <f>IF(全车数据表!BG81="","",全车数据表!BG81)</f>
        <v>342.29999999999995</v>
      </c>
      <c r="BE80" s="246">
        <f>IF(全车数据表!BH81="","",全车数据表!BH81)</f>
        <v>78.399999999999991</v>
      </c>
      <c r="BF80" s="246">
        <f>IF(全车数据表!BI81="","",全车数据表!BI81)</f>
        <v>69.45</v>
      </c>
      <c r="BG80" s="246">
        <f>IF(全车数据表!BJ81="","",全车数据表!BJ81)</f>
        <v>57.91</v>
      </c>
    </row>
    <row r="81" spans="1:59">
      <c r="A81" s="246">
        <f>全车数据表!A82</f>
        <v>80</v>
      </c>
      <c r="B81" s="246" t="str">
        <f>全车数据表!B82</f>
        <v>De Tomaso P900</v>
      </c>
      <c r="C81" s="246" t="str">
        <f>IF(全车数据表!AQ82="","",全车数据表!AQ82)</f>
        <v>De Tomaso</v>
      </c>
      <c r="D81" s="248" t="str">
        <f>全车数据表!AT82</f>
        <v>p900</v>
      </c>
      <c r="E81" s="248" t="str">
        <f>全车数据表!AS82</f>
        <v>4.6</v>
      </c>
      <c r="F81" s="248" t="str">
        <f>全车数据表!C82</f>
        <v>P900</v>
      </c>
      <c r="G81" s="246" t="str">
        <f>全车数据表!D82</f>
        <v>C</v>
      </c>
      <c r="H81" s="246">
        <f>LEN(全车数据表!E82)</f>
        <v>5</v>
      </c>
      <c r="I81" s="246">
        <f>IF(全车数据表!H82="×",0,全车数据表!H82)</f>
        <v>35</v>
      </c>
      <c r="J81" s="246">
        <f>IF(全车数据表!I82="×",0,全车数据表!I82)</f>
        <v>15</v>
      </c>
      <c r="K81" s="246">
        <f>IF(全车数据表!J82="×",0,全车数据表!J82)</f>
        <v>21</v>
      </c>
      <c r="L81" s="246">
        <f>IF(全车数据表!K82="×",0,全车数据表!K82)</f>
        <v>28</v>
      </c>
      <c r="M81" s="246">
        <f>IF(全车数据表!L82="×",0,全车数据表!L82)</f>
        <v>35</v>
      </c>
      <c r="N81" s="246">
        <f>IF(全车数据表!M82="×",0,全车数据表!M82)</f>
        <v>0</v>
      </c>
      <c r="O81" s="246">
        <f>全车数据表!O82</f>
        <v>3678</v>
      </c>
      <c r="P81" s="246">
        <f>全车数据表!P82</f>
        <v>335.2</v>
      </c>
      <c r="Q81" s="246">
        <f>全车数据表!Q82</f>
        <v>81.319999999999993</v>
      </c>
      <c r="R81" s="246">
        <f>全车数据表!R82</f>
        <v>60.44</v>
      </c>
      <c r="S81" s="246">
        <f>全车数据表!S82</f>
        <v>59.52</v>
      </c>
      <c r="T81" s="246">
        <f>全车数据表!T82</f>
        <v>0</v>
      </c>
      <c r="U81" s="246">
        <f>全车数据表!AH82</f>
        <v>5804120</v>
      </c>
      <c r="V81" s="246">
        <f>全车数据表!AI82</f>
        <v>40000</v>
      </c>
      <c r="W81" s="246">
        <f>全车数据表!AO82</f>
        <v>4640000</v>
      </c>
      <c r="X81" s="246">
        <f>全车数据表!AP82</f>
        <v>10444120</v>
      </c>
      <c r="Y81" s="246">
        <f>全车数据表!AJ82</f>
        <v>9</v>
      </c>
      <c r="Z81" s="246">
        <f>全车数据表!AL82</f>
        <v>4</v>
      </c>
      <c r="AA81" s="246">
        <f>IF(全车数据表!AN82="×",0,全车数据表!AN82)</f>
        <v>2</v>
      </c>
      <c r="AB81" s="248" t="str">
        <f>全车数据表!AU82</f>
        <v>epic</v>
      </c>
      <c r="AC81" s="246">
        <f>全车数据表!AW82</f>
        <v>0</v>
      </c>
      <c r="AD81" s="246">
        <f>全车数据表!AX82</f>
        <v>0</v>
      </c>
      <c r="AE81" s="246">
        <f>全车数据表!AY82</f>
        <v>0</v>
      </c>
      <c r="AF81" s="246" t="str">
        <f>IF(全车数据表!AZ82="","",全车数据表!AZ82)</f>
        <v>寻车</v>
      </c>
      <c r="AG81" s="246" t="str">
        <f>IF(全车数据表!BP82="","",全车数据表!BP82)</f>
        <v/>
      </c>
      <c r="AH81" s="246" t="str">
        <f>IF(全车数据表!BQ82="","",全车数据表!BQ82)</f>
        <v/>
      </c>
      <c r="AI81" s="246" t="str">
        <f>IF(全车数据表!BR82="","",全车数据表!BR82)</f>
        <v/>
      </c>
      <c r="AJ81" s="246" t="str">
        <f>IF(全车数据表!BS82="","",全车数据表!BS82)</f>
        <v/>
      </c>
      <c r="AK81" s="246" t="str">
        <f>IF(全车数据表!BT82="","",全车数据表!BT82)</f>
        <v/>
      </c>
      <c r="AL81" s="246">
        <f>IF(全车数据表!BU82="","",全车数据表!BU82)</f>
        <v>1</v>
      </c>
      <c r="AM81" s="246" t="str">
        <f>IF(全车数据表!BV82="","",全车数据表!BV82)</f>
        <v/>
      </c>
      <c r="AN81" s="246" t="str">
        <f>IF(全车数据表!BW82="","",全车数据表!BW82)</f>
        <v/>
      </c>
      <c r="AO81" s="246" t="str">
        <f>IF(全车数据表!BX82="","",全车数据表!BX82)</f>
        <v/>
      </c>
      <c r="AP81" s="246" t="str">
        <f>IF(全车数据表!BY82="","",全车数据表!BY82)</f>
        <v/>
      </c>
      <c r="AQ81" s="246" t="str">
        <f>IF(全车数据表!BZ82="","",全车数据表!BZ82)</f>
        <v/>
      </c>
      <c r="AR81" s="246" t="str">
        <f>IF(全车数据表!CA82="","",全车数据表!CA82)</f>
        <v/>
      </c>
      <c r="AS81" s="246" t="str">
        <f>IF(全车数据表!CB82="","",全车数据表!CB82)</f>
        <v/>
      </c>
      <c r="AT81" s="246" t="str">
        <f>IF(全车数据表!CC82="","",全车数据表!CC82)</f>
        <v/>
      </c>
      <c r="AU81" s="246" t="str">
        <f>IF(全车数据表!CD82="","",全车数据表!CD82)</f>
        <v/>
      </c>
      <c r="AV81" s="246" t="str">
        <f>IF(全车数据表!CE82="","",全车数据表!CE82)</f>
        <v/>
      </c>
      <c r="AW81" s="246" t="str">
        <f>IF(全车数据表!CF82="","",全车数据表!CF82)</f>
        <v/>
      </c>
      <c r="AX81" s="246" t="str">
        <f>IF(全车数据表!CG82="","",全车数据表!CG82)</f>
        <v/>
      </c>
      <c r="AY81" s="246" t="str">
        <f>IF(全车数据表!CH82="","",全车数据表!CH82)</f>
        <v/>
      </c>
      <c r="AZ81" s="246" t="str">
        <f>IF(全车数据表!CI82="","",全车数据表!CI82)</f>
        <v/>
      </c>
      <c r="BA81" s="246" t="str">
        <f>IF(全车数据表!CJ82="","",全车数据表!CJ82)</f>
        <v>德托马索</v>
      </c>
      <c r="BB81" s="246" t="str">
        <f>IF(全车数据表!AV82="","",全车数据表!AV82)</f>
        <v/>
      </c>
      <c r="BC81" s="246">
        <f>IF(全车数据表!BF82="","",全车数据表!BF82)</f>
        <v>3869</v>
      </c>
      <c r="BD81" s="246">
        <f>IF(全车数据表!BG82="","",全车数据表!BG82)</f>
        <v>336.8</v>
      </c>
      <c r="BE81" s="246">
        <f>IF(全车数据表!BH82="","",全车数据表!BH82)</f>
        <v>82</v>
      </c>
      <c r="BF81" s="246">
        <f>IF(全车数据表!BI82="","",全车数据表!BI82)</f>
        <v>62.69</v>
      </c>
      <c r="BG81" s="246">
        <f>IF(全车数据表!BJ82="","",全车数据表!BJ82)</f>
        <v>63.18</v>
      </c>
    </row>
    <row r="82" spans="1:59">
      <c r="A82" s="246">
        <f>全车数据表!A83</f>
        <v>81</v>
      </c>
      <c r="B82" s="246" t="str">
        <f>全车数据表!B83</f>
        <v>Lamborghini Miura Concept🔑</v>
      </c>
      <c r="C82" s="246" t="str">
        <f>IF(全车数据表!AQ83="","",全车数据表!AQ83)</f>
        <v>Lamborghini</v>
      </c>
      <c r="D82" s="248" t="str">
        <f>全车数据表!AT83</f>
        <v>miura</v>
      </c>
      <c r="E82" s="248" t="str">
        <f>全车数据表!AS83</f>
        <v>3.5</v>
      </c>
      <c r="F82" s="248" t="str">
        <f>全车数据表!C83</f>
        <v>Miura</v>
      </c>
      <c r="G82" s="246" t="str">
        <f>全车数据表!D83</f>
        <v>C</v>
      </c>
      <c r="H82" s="246">
        <f>LEN(全车数据表!E83)</f>
        <v>5</v>
      </c>
      <c r="I82" s="246" t="str">
        <f>IF(全车数据表!H83="×",0,全车数据表!H83)</f>
        <v>🔑</v>
      </c>
      <c r="J82" s="246">
        <f>IF(全车数据表!I83="×",0,全车数据表!I83)</f>
        <v>25</v>
      </c>
      <c r="K82" s="246">
        <f>IF(全车数据表!J83="×",0,全车数据表!J83)</f>
        <v>32</v>
      </c>
      <c r="L82" s="246">
        <f>IF(全车数据表!K83="×",0,全车数据表!K83)</f>
        <v>36</v>
      </c>
      <c r="M82" s="246">
        <f>IF(全车数据表!L83="×",0,全车数据表!L83)</f>
        <v>40</v>
      </c>
      <c r="N82" s="246">
        <f>IF(全车数据表!M83="×",0,全车数据表!M83)</f>
        <v>0</v>
      </c>
      <c r="O82" s="246">
        <f>全车数据表!O83</f>
        <v>3690</v>
      </c>
      <c r="P82" s="246">
        <f>全车数据表!P83</f>
        <v>346.2</v>
      </c>
      <c r="Q82" s="246">
        <f>全车数据表!Q83</f>
        <v>72.319999999999993</v>
      </c>
      <c r="R82" s="246">
        <f>全车数据表!R83</f>
        <v>54.97</v>
      </c>
      <c r="S82" s="246">
        <f>全车数据表!S83</f>
        <v>60.38</v>
      </c>
      <c r="T82" s="246">
        <f>全车数据表!T83</f>
        <v>6.07</v>
      </c>
      <c r="U82" s="246">
        <f>全车数据表!AH83</f>
        <v>5804120</v>
      </c>
      <c r="V82" s="246">
        <f>全车数据表!AI83</f>
        <v>40000</v>
      </c>
      <c r="W82" s="246">
        <f>全车数据表!AO83</f>
        <v>4640000</v>
      </c>
      <c r="X82" s="246">
        <f>全车数据表!AP83</f>
        <v>10444120</v>
      </c>
      <c r="Y82" s="246">
        <f>全车数据表!AJ83</f>
        <v>9</v>
      </c>
      <c r="Z82" s="246">
        <f>全车数据表!AL83</f>
        <v>4</v>
      </c>
      <c r="AA82" s="246">
        <f>IF(全车数据表!AN83="×",0,全车数据表!AN83)</f>
        <v>2</v>
      </c>
      <c r="AB82" s="248" t="str">
        <f>全车数据表!AU83</f>
        <v>epic</v>
      </c>
      <c r="AC82" s="246">
        <f>全车数据表!AW83</f>
        <v>361</v>
      </c>
      <c r="AD82" s="246">
        <f>全车数据表!AX83</f>
        <v>0</v>
      </c>
      <c r="AE82" s="246">
        <f>全车数据表!AY83</f>
        <v>473</v>
      </c>
      <c r="AF82" s="246" t="str">
        <f>IF(全车数据表!AZ83="","",全车数据表!AZ83)</f>
        <v>大奖赛</v>
      </c>
      <c r="AG82" s="246" t="str">
        <f>IF(全车数据表!BP83="","",全车数据表!BP83)</f>
        <v/>
      </c>
      <c r="AH82" s="246" t="str">
        <f>IF(全车数据表!BQ83="","",全车数据表!BQ83)</f>
        <v/>
      </c>
      <c r="AI82" s="246" t="str">
        <f>IF(全车数据表!BR83="","",全车数据表!BR83)</f>
        <v/>
      </c>
      <c r="AJ82" s="246" t="str">
        <f>IF(全车数据表!BS83="","",全车数据表!BS83)</f>
        <v/>
      </c>
      <c r="AK82" s="246" t="str">
        <f>IF(全车数据表!BT83="","",全车数据表!BT83)</f>
        <v/>
      </c>
      <c r="AL82" s="246" t="str">
        <f>IF(全车数据表!BU83="","",全车数据表!BU83)</f>
        <v/>
      </c>
      <c r="AM82" s="246" t="str">
        <f>IF(全车数据表!BV83="","",全车数据表!BV83)</f>
        <v/>
      </c>
      <c r="AN82" s="246" t="str">
        <f>IF(全车数据表!BW83="","",全车数据表!BW83)</f>
        <v/>
      </c>
      <c r="AO82" s="246" t="str">
        <f>IF(全车数据表!BX83="","",全车数据表!BX83)</f>
        <v/>
      </c>
      <c r="AP82" s="246" t="str">
        <f>IF(全车数据表!BY83="","",全车数据表!BY83)</f>
        <v/>
      </c>
      <c r="AQ82" s="246" t="str">
        <f>IF(全车数据表!BZ83="","",全车数据表!BZ83)</f>
        <v/>
      </c>
      <c r="AR82" s="246">
        <f>IF(全车数据表!CA83="","",全车数据表!CA83)</f>
        <v>1</v>
      </c>
      <c r="AS82" s="246" t="str">
        <f>IF(全车数据表!CB83="","",全车数据表!CB83)</f>
        <v/>
      </c>
      <c r="AT82" s="246">
        <f>IF(全车数据表!CC83="","",全车数据表!CC83)</f>
        <v>1</v>
      </c>
      <c r="AU82" s="246">
        <f>IF(全车数据表!CD83="","",全车数据表!CD83)</f>
        <v>1</v>
      </c>
      <c r="AV82" s="246" t="str">
        <f>IF(全车数据表!CE83="","",全车数据表!CE83)</f>
        <v/>
      </c>
      <c r="AW82" s="246" t="str">
        <f>IF(全车数据表!CF83="","",全车数据表!CF83)</f>
        <v/>
      </c>
      <c r="AX82" s="246" t="str">
        <f>IF(全车数据表!CG83="","",全车数据表!CG83)</f>
        <v/>
      </c>
      <c r="AY82" s="246" t="str">
        <f>IF(全车数据表!CH83="","",全车数据表!CH83)</f>
        <v/>
      </c>
      <c r="AZ82" s="246" t="str">
        <f>IF(全车数据表!CI83="","",全车数据表!CI83)</f>
        <v/>
      </c>
      <c r="BA82" s="246" t="str">
        <f>IF(全车数据表!CJ83="","",全车数据表!CJ83)</f>
        <v>兰博基尼</v>
      </c>
      <c r="BB82" s="246" t="str">
        <f>IF(全车数据表!AV83="","",全车数据表!AV83)</f>
        <v/>
      </c>
      <c r="BC82" s="246">
        <f>IF(全车数据表!BF83="","",全车数据表!BF83)</f>
        <v>3881</v>
      </c>
      <c r="BD82" s="246">
        <f>IF(全车数据表!BG83="","",全车数据表!BG83)</f>
        <v>347.9</v>
      </c>
      <c r="BE82" s="246">
        <f>IF(全车数据表!BH83="","",全车数据表!BH83)</f>
        <v>73</v>
      </c>
      <c r="BF82" s="246">
        <f>IF(全车数据表!BI83="","",全车数据表!BI83)</f>
        <v>56.55</v>
      </c>
      <c r="BG82" s="246">
        <f>IF(全车数据表!BJ83="","",全车数据表!BJ83)</f>
        <v>62.64</v>
      </c>
    </row>
    <row r="83" spans="1:59">
      <c r="A83" s="246">
        <f>全车数据表!A84</f>
        <v>82</v>
      </c>
      <c r="B83" s="246" t="str">
        <f>全车数据表!B84</f>
        <v>Porsche 718 Cayman GT4 ClubSport🔑</v>
      </c>
      <c r="C83" s="246" t="str">
        <f>IF(全车数据表!AQ84="","",全车数据表!AQ84)</f>
        <v>Porsche</v>
      </c>
      <c r="D83" s="248" t="str">
        <f>全车数据表!AT84</f>
        <v>718gt4</v>
      </c>
      <c r="E83" s="248" t="str">
        <f>全车数据表!AS84</f>
        <v>2.1</v>
      </c>
      <c r="F83" s="248" t="str">
        <f>全车数据表!C84</f>
        <v>718GT4</v>
      </c>
      <c r="G83" s="246" t="str">
        <f>全车数据表!D84</f>
        <v>C</v>
      </c>
      <c r="H83" s="246">
        <f>LEN(全车数据表!E84)</f>
        <v>5</v>
      </c>
      <c r="I83" s="246" t="str">
        <f>IF(全车数据表!H84="×",0,全车数据表!H84)</f>
        <v>🔑</v>
      </c>
      <c r="J83" s="246">
        <f>IF(全车数据表!I84="×",0,全车数据表!I84)</f>
        <v>25</v>
      </c>
      <c r="K83" s="246">
        <f>IF(全车数据表!J84="×",0,全车数据表!J84)</f>
        <v>32</v>
      </c>
      <c r="L83" s="246">
        <f>IF(全车数据表!K84="×",0,全车数据表!K84)</f>
        <v>36</v>
      </c>
      <c r="M83" s="246">
        <f>IF(全车数据表!L84="×",0,全车数据表!L84)</f>
        <v>40</v>
      </c>
      <c r="N83" s="246">
        <f>IF(全车数据表!M84="×",0,全车数据表!M84)</f>
        <v>0</v>
      </c>
      <c r="O83" s="246">
        <f>全车数据表!O84</f>
        <v>3727</v>
      </c>
      <c r="P83" s="246">
        <f>全车数据表!P84</f>
        <v>323.60000000000002</v>
      </c>
      <c r="Q83" s="246">
        <f>全车数据表!Q84</f>
        <v>73.44</v>
      </c>
      <c r="R83" s="246">
        <f>全车数据表!R84</f>
        <v>87.24</v>
      </c>
      <c r="S83" s="246">
        <f>全车数据表!S84</f>
        <v>70.55</v>
      </c>
      <c r="T83" s="246">
        <f>全车数据表!T84</f>
        <v>8.5500000000000007</v>
      </c>
      <c r="U83" s="246">
        <f>全车数据表!AH84</f>
        <v>5804120</v>
      </c>
      <c r="V83" s="246">
        <f>全车数据表!AI84</f>
        <v>40000</v>
      </c>
      <c r="W83" s="246">
        <f>全车数据表!AO84</f>
        <v>4640000</v>
      </c>
      <c r="X83" s="246">
        <f>全车数据表!AP84</f>
        <v>10444120</v>
      </c>
      <c r="Y83" s="246">
        <f>全车数据表!AJ84</f>
        <v>9</v>
      </c>
      <c r="Z83" s="246">
        <f>全车数据表!AL84</f>
        <v>4</v>
      </c>
      <c r="AA83" s="246">
        <f>IF(全车数据表!AN84="×",0,全车数据表!AN84)</f>
        <v>2</v>
      </c>
      <c r="AB83" s="248" t="str">
        <f>全车数据表!AU84</f>
        <v>epic</v>
      </c>
      <c r="AC83" s="246">
        <f>全车数据表!AW84</f>
        <v>337</v>
      </c>
      <c r="AD83" s="246">
        <f>全车数据表!AX84</f>
        <v>0</v>
      </c>
      <c r="AE83" s="246">
        <f>全车数据表!AY84</f>
        <v>432</v>
      </c>
      <c r="AF83" s="246" t="str">
        <f>IF(全车数据表!AZ84="","",全车数据表!AZ84)</f>
        <v>大奖赛</v>
      </c>
      <c r="AG83" s="246" t="str">
        <f>IF(全车数据表!BP84="","",全车数据表!BP84)</f>
        <v/>
      </c>
      <c r="AH83" s="246" t="str">
        <f>IF(全车数据表!BQ84="","",全车数据表!BQ84)</f>
        <v/>
      </c>
      <c r="AI83" s="246" t="str">
        <f>IF(全车数据表!BR84="","",全车数据表!BR84)</f>
        <v/>
      </c>
      <c r="AJ83" s="246" t="str">
        <f>IF(全车数据表!BS84="","",全车数据表!BS84)</f>
        <v/>
      </c>
      <c r="AK83" s="246" t="str">
        <f>IF(全车数据表!BT84="","",全车数据表!BT84)</f>
        <v/>
      </c>
      <c r="AL83" s="246" t="str">
        <f>IF(全车数据表!BU84="","",全车数据表!BU84)</f>
        <v/>
      </c>
      <c r="AM83" s="246" t="str">
        <f>IF(全车数据表!BV84="","",全车数据表!BV84)</f>
        <v/>
      </c>
      <c r="AN83" s="246" t="str">
        <f>IF(全车数据表!BW84="","",全车数据表!BW84)</f>
        <v/>
      </c>
      <c r="AO83" s="246" t="str">
        <f>IF(全车数据表!BX84="","",全车数据表!BX84)</f>
        <v/>
      </c>
      <c r="AP83" s="246" t="str">
        <f>IF(全车数据表!BY84="","",全车数据表!BY84)</f>
        <v/>
      </c>
      <c r="AQ83" s="246" t="str">
        <f>IF(全车数据表!BZ84="","",全车数据表!BZ84)</f>
        <v/>
      </c>
      <c r="AR83" s="246">
        <f>IF(全车数据表!CA84="","",全车数据表!CA84)</f>
        <v>1</v>
      </c>
      <c r="AS83" s="246" t="str">
        <f>IF(全车数据表!CB84="","",全车数据表!CB84)</f>
        <v/>
      </c>
      <c r="AT83" s="246">
        <f>IF(全车数据表!CC84="","",全车数据表!CC84)</f>
        <v>1</v>
      </c>
      <c r="AU83" s="246">
        <f>IF(全车数据表!CD84="","",全车数据表!CD84)</f>
        <v>1</v>
      </c>
      <c r="AV83" s="246" t="str">
        <f>IF(全车数据表!CE84="","",全车数据表!CE84)</f>
        <v/>
      </c>
      <c r="AW83" s="246" t="str">
        <f>IF(全车数据表!CF84="","",全车数据表!CF84)</f>
        <v/>
      </c>
      <c r="AX83" s="246" t="str">
        <f>IF(全车数据表!CG84="","",全车数据表!CG84)</f>
        <v/>
      </c>
      <c r="AY83" s="246" t="str">
        <f>IF(全车数据表!CH84="","",全车数据表!CH84)</f>
        <v/>
      </c>
      <c r="AZ83" s="246" t="str">
        <f>IF(全车数据表!CI84="","",全车数据表!CI84)</f>
        <v/>
      </c>
      <c r="BA83" s="246" t="str">
        <f>IF(全车数据表!CJ84="","",全车数据表!CJ84)</f>
        <v>保时捷</v>
      </c>
      <c r="BB83" s="246" t="str">
        <f>IF(全车数据表!AV84="","",全车数据表!AV84)</f>
        <v/>
      </c>
      <c r="BC83" s="246">
        <f>IF(全车数据表!BF84="","",全车数据表!BF84)</f>
        <v>3919</v>
      </c>
      <c r="BD83" s="246">
        <f>IF(全车数据表!BG84="","",全车数据表!BG84)</f>
        <v>325.60000000000002</v>
      </c>
      <c r="BE83" s="246">
        <f>IF(全车数据表!BH84="","",全车数据表!BH84)</f>
        <v>74.8</v>
      </c>
      <c r="BF83" s="246">
        <f>IF(全车数据表!BI84="","",全车数据表!BI84)</f>
        <v>90.259999999999991</v>
      </c>
      <c r="BG83" s="246">
        <f>IF(全车数据表!BJ84="","",全车数据表!BJ84)</f>
        <v>73.319999999999993</v>
      </c>
    </row>
    <row r="84" spans="1:59">
      <c r="A84" s="246">
        <f>全车数据表!A85</f>
        <v>83</v>
      </c>
      <c r="B84" s="246" t="str">
        <f>全车数据表!B85</f>
        <v>Dodge Challenger SRT8 Security</v>
      </c>
      <c r="C84" s="246" t="str">
        <f>IF(全车数据表!AQ85="","",全车数据表!AQ85)</f>
        <v>Dodge</v>
      </c>
      <c r="D84" s="248" t="str">
        <f>全车数据表!AT85</f>
        <v>srt8security</v>
      </c>
      <c r="E84" s="248" t="str">
        <f>全车数据表!AS85</f>
        <v>24.0</v>
      </c>
      <c r="F84" s="248" t="str">
        <f>全车数据表!C85</f>
        <v>安保SRT8</v>
      </c>
      <c r="G84" s="246" t="str">
        <f>全车数据表!D85</f>
        <v>C</v>
      </c>
      <c r="H84" s="246">
        <f>LEN(全车数据表!E85)</f>
        <v>4</v>
      </c>
      <c r="I84" s="246">
        <f>IF(全车数据表!H85="×",0,全车数据表!H85)</f>
        <v>50</v>
      </c>
      <c r="J84" s="246">
        <f>IF(全车数据表!I85="×",0,全车数据表!I85)</f>
        <v>29</v>
      </c>
      <c r="K84" s="246">
        <f>IF(全车数据表!J85="×",0,全车数据表!J85)</f>
        <v>38</v>
      </c>
      <c r="L84" s="246">
        <f>IF(全车数据表!K85="×",0,全车数据表!K85)</f>
        <v>48</v>
      </c>
      <c r="M84" s="246">
        <f>IF(全车数据表!L85="×",0,全车数据表!L85)</f>
        <v>0</v>
      </c>
      <c r="N84" s="246">
        <f>IF(全车数据表!M85="×",0,全车数据表!M85)</f>
        <v>0</v>
      </c>
      <c r="O84" s="246">
        <f>全车数据表!O85</f>
        <v>3727</v>
      </c>
      <c r="P84" s="246">
        <f>全车数据表!P85</f>
        <v>327.2</v>
      </c>
      <c r="Q84" s="246">
        <f>全车数据表!Q85</f>
        <v>84.93</v>
      </c>
      <c r="R84" s="246">
        <f>全车数据表!R85</f>
        <v>79.97</v>
      </c>
      <c r="S84" s="246">
        <f>全车数据表!S85</f>
        <v>77.239999999999995</v>
      </c>
      <c r="T84" s="246">
        <f>全车数据表!T85</f>
        <v>0</v>
      </c>
      <c r="U84" s="246">
        <f>全车数据表!AH85</f>
        <v>0</v>
      </c>
      <c r="V84" s="246">
        <f>全车数据表!AI85</f>
        <v>0</v>
      </c>
      <c r="W84" s="246">
        <f>全车数据表!AO85</f>
        <v>0</v>
      </c>
      <c r="X84" s="246">
        <f>全车数据表!AP85</f>
        <v>0</v>
      </c>
      <c r="Y84" s="246">
        <f>全车数据表!AJ85</f>
        <v>0</v>
      </c>
      <c r="Z84" s="246">
        <f>全车数据表!AL85</f>
        <v>0</v>
      </c>
      <c r="AA84" s="246">
        <f>IF(全车数据表!AN85="×",0,全车数据表!AN85)</f>
        <v>0</v>
      </c>
      <c r="AB84" s="248" t="str">
        <f>全车数据表!AU85</f>
        <v>rare</v>
      </c>
      <c r="AC84" s="246">
        <f>全车数据表!AW85</f>
        <v>341</v>
      </c>
      <c r="AD84" s="246">
        <f>全车数据表!AX85</f>
        <v>0</v>
      </c>
      <c r="AE84" s="246">
        <f>全车数据表!AY85</f>
        <v>438</v>
      </c>
      <c r="AF84" s="246" t="str">
        <f>IF(全车数据表!AZ85="","",全车数据表!AZ85)</f>
        <v>多人</v>
      </c>
      <c r="AG84" s="246" t="str">
        <f>IF(全车数据表!BP85="","",全车数据表!BP85)</f>
        <v/>
      </c>
      <c r="AH84" s="246" t="str">
        <f>IF(全车数据表!BQ85="","",全车数据表!BQ85)</f>
        <v/>
      </c>
      <c r="AI84" s="246" t="str">
        <f>IF(全车数据表!BR85="","",全车数据表!BR85)</f>
        <v/>
      </c>
      <c r="AJ84" s="246" t="str">
        <f>IF(全车数据表!BS85="","",全车数据表!BS85)</f>
        <v/>
      </c>
      <c r="AK84" s="246" t="str">
        <f>IF(全车数据表!BT85="","",全车数据表!BT85)</f>
        <v/>
      </c>
      <c r="AL84" s="246" t="str">
        <f>IF(全车数据表!BU85="","",全车数据表!BU85)</f>
        <v/>
      </c>
      <c r="AM84" s="246" t="str">
        <f>IF(全车数据表!BV85="","",全车数据表!BV85)</f>
        <v/>
      </c>
      <c r="AN84" s="246" t="str">
        <f>IF(全车数据表!BW85="","",全车数据表!BW85)</f>
        <v/>
      </c>
      <c r="AO84" s="246" t="str">
        <f>IF(全车数据表!BX85="","",全车数据表!BX85)</f>
        <v/>
      </c>
      <c r="AP84" s="246" t="str">
        <f>IF(全车数据表!BY85="","",全车数据表!BY85)</f>
        <v/>
      </c>
      <c r="AQ84" s="246" t="str">
        <f>IF(全车数据表!BZ85="","",全车数据表!BZ85)</f>
        <v/>
      </c>
      <c r="AR84" s="246" t="str">
        <f>IF(全车数据表!CA85="","",全车数据表!CA85)</f>
        <v/>
      </c>
      <c r="AS84" s="246" t="str">
        <f>IF(全车数据表!CB85="","",全车数据表!CB85)</f>
        <v/>
      </c>
      <c r="AT84" s="246" t="str">
        <f>IF(全车数据表!CC85="","",全车数据表!CC85)</f>
        <v/>
      </c>
      <c r="AU84" s="246" t="str">
        <f>IF(全车数据表!CD85="","",全车数据表!CD85)</f>
        <v/>
      </c>
      <c r="AV84" s="246" t="str">
        <f>IF(全车数据表!CE85="","",全车数据表!CE85)</f>
        <v/>
      </c>
      <c r="AW84" s="246" t="str">
        <f>IF(全车数据表!CF85="","",全车数据表!CF85)</f>
        <v/>
      </c>
      <c r="AX84" s="246" t="str">
        <f>IF(全车数据表!CG85="","",全车数据表!CG85)</f>
        <v/>
      </c>
      <c r="AY84" s="246" t="str">
        <f>IF(全车数据表!CH85="","",全车数据表!CH85)</f>
        <v/>
      </c>
      <c r="AZ84" s="246" t="str">
        <f>IF(全车数据表!CI85="","",全车数据表!CI85)</f>
        <v/>
      </c>
      <c r="BA84" s="246" t="str">
        <f>IF(全车数据表!CJ85="","",全车数据表!CJ85)</f>
        <v/>
      </c>
      <c r="BB84" s="246" t="str">
        <f>IF(全车数据表!AV85="","",全车数据表!AV85)</f>
        <v/>
      </c>
      <c r="BC84" s="246" t="str">
        <f>IF(全车数据表!BF85="","",全车数据表!BF85)</f>
        <v/>
      </c>
      <c r="BD84" s="246" t="str">
        <f>IF(全车数据表!BG85="","",全车数据表!BG85)</f>
        <v/>
      </c>
      <c r="BE84" s="246" t="str">
        <f>IF(全车数据表!BH85="","",全车数据表!BH85)</f>
        <v/>
      </c>
      <c r="BF84" s="246" t="str">
        <f>IF(全车数据表!BI85="","",全车数据表!BI85)</f>
        <v/>
      </c>
      <c r="BG84" s="246" t="str">
        <f>IF(全车数据表!BJ85="","",全车数据表!BJ85)</f>
        <v/>
      </c>
    </row>
    <row r="85" spans="1:59">
      <c r="A85" s="246">
        <f>全车数据表!A86</f>
        <v>84</v>
      </c>
      <c r="B85" s="246" t="str">
        <f>全车数据表!B86</f>
        <v>Chevrolet Corvette Stingray</v>
      </c>
      <c r="C85" s="246" t="str">
        <f>IF(全车数据表!AQ86="","",全车数据表!AQ86)</f>
        <v>Chevrolet Corvette</v>
      </c>
      <c r="D85" s="248" t="str">
        <f>全车数据表!AT86</f>
        <v>stingray</v>
      </c>
      <c r="E85" s="248" t="str">
        <f>全车数据表!AS86</f>
        <v>2.3</v>
      </c>
      <c r="F85" s="248" t="str">
        <f>全车数据表!C86</f>
        <v>Stingray</v>
      </c>
      <c r="G85" s="246" t="str">
        <f>全车数据表!D86</f>
        <v>C</v>
      </c>
      <c r="H85" s="246">
        <f>LEN(全车数据表!E86)</f>
        <v>5</v>
      </c>
      <c r="I85" s="246">
        <f>IF(全车数据表!H86="×",0,全车数据表!H86)</f>
        <v>35</v>
      </c>
      <c r="J85" s="246">
        <f>IF(全车数据表!I86="×",0,全车数据表!I86)</f>
        <v>15</v>
      </c>
      <c r="K85" s="246">
        <f>IF(全车数据表!J86="×",0,全车数据表!J86)</f>
        <v>21</v>
      </c>
      <c r="L85" s="246">
        <f>IF(全车数据表!K86="×",0,全车数据表!K86)</f>
        <v>28</v>
      </c>
      <c r="M85" s="246">
        <f>IF(全车数据表!L86="×",0,全车数据表!L86)</f>
        <v>35</v>
      </c>
      <c r="N85" s="246">
        <f>IF(全车数据表!M86="×",0,全车数据表!M86)</f>
        <v>0</v>
      </c>
      <c r="O85" s="246">
        <f>全车数据表!O86</f>
        <v>3787</v>
      </c>
      <c r="P85" s="246">
        <f>全车数据表!P86</f>
        <v>327.7</v>
      </c>
      <c r="Q85" s="246">
        <f>全车数据表!Q86</f>
        <v>81.56</v>
      </c>
      <c r="R85" s="246">
        <f>全车数据表!R86</f>
        <v>60.15</v>
      </c>
      <c r="S85" s="246">
        <f>全车数据表!S86</f>
        <v>64.44</v>
      </c>
      <c r="T85" s="246">
        <f>全车数据表!T86</f>
        <v>7.1</v>
      </c>
      <c r="U85" s="246">
        <f>全车数据表!AH86</f>
        <v>5804120</v>
      </c>
      <c r="V85" s="246">
        <f>全车数据表!AI86</f>
        <v>40000</v>
      </c>
      <c r="W85" s="246">
        <f>全车数据表!AO86</f>
        <v>4640000</v>
      </c>
      <c r="X85" s="246">
        <f>全车数据表!AP86</f>
        <v>10444120</v>
      </c>
      <c r="Y85" s="246">
        <f>全车数据表!AJ86</f>
        <v>9</v>
      </c>
      <c r="Z85" s="246">
        <f>全车数据表!AL86</f>
        <v>4</v>
      </c>
      <c r="AA85" s="246">
        <f>IF(全车数据表!AN86="×",0,全车数据表!AN86)</f>
        <v>2</v>
      </c>
      <c r="AB85" s="248" t="str">
        <f>全车数据表!AU86</f>
        <v>epic</v>
      </c>
      <c r="AC85" s="246">
        <f>全车数据表!AW86</f>
        <v>341</v>
      </c>
      <c r="AD85" s="246">
        <f>全车数据表!AX86</f>
        <v>0</v>
      </c>
      <c r="AE85" s="246">
        <f>全车数据表!AY86</f>
        <v>439</v>
      </c>
      <c r="AF85" s="246" t="str">
        <f>IF(全车数据表!AZ86="","",全车数据表!AZ86)</f>
        <v>通行证</v>
      </c>
      <c r="AG85" s="246" t="str">
        <f>IF(全车数据表!BP86="","",全车数据表!BP86)</f>
        <v/>
      </c>
      <c r="AH85" s="246" t="str">
        <f>IF(全车数据表!BQ86="","",全车数据表!BQ86)</f>
        <v/>
      </c>
      <c r="AI85" s="246" t="str">
        <f>IF(全车数据表!BR86="","",全车数据表!BR86)</f>
        <v/>
      </c>
      <c r="AJ85" s="246" t="str">
        <f>IF(全车数据表!BS86="","",全车数据表!BS86)</f>
        <v/>
      </c>
      <c r="AK85" s="246" t="str">
        <f>IF(全车数据表!BT86="","",全车数据表!BT86)</f>
        <v/>
      </c>
      <c r="AL85" s="246" t="str">
        <f>IF(全车数据表!BU86="","",全车数据表!BU86)</f>
        <v/>
      </c>
      <c r="AM85" s="246">
        <f>IF(全车数据表!BV86="","",全车数据表!BV86)</f>
        <v>1</v>
      </c>
      <c r="AN85" s="246" t="str">
        <f>IF(全车数据表!BW86="","",全车数据表!BW86)</f>
        <v/>
      </c>
      <c r="AO85" s="246" t="str">
        <f>IF(全车数据表!BX86="","",全车数据表!BX86)</f>
        <v/>
      </c>
      <c r="AP85" s="246" t="str">
        <f>IF(全车数据表!BY86="","",全车数据表!BY86)</f>
        <v/>
      </c>
      <c r="AQ85" s="246" t="str">
        <f>IF(全车数据表!BZ86="","",全车数据表!BZ86)</f>
        <v/>
      </c>
      <c r="AR85" s="246" t="str">
        <f>IF(全车数据表!CA86="","",全车数据表!CA86)</f>
        <v/>
      </c>
      <c r="AS85" s="246" t="str">
        <f>IF(全车数据表!CB86="","",全车数据表!CB86)</f>
        <v/>
      </c>
      <c r="AT85" s="246" t="str">
        <f>IF(全车数据表!CC86="","",全车数据表!CC86)</f>
        <v/>
      </c>
      <c r="AU85" s="246">
        <f>IF(全车数据表!CD86="","",全车数据表!CD86)</f>
        <v>1</v>
      </c>
      <c r="AV85" s="246" t="str">
        <f>IF(全车数据表!CE86="","",全车数据表!CE86)</f>
        <v/>
      </c>
      <c r="AW85" s="246" t="str">
        <f>IF(全车数据表!CF86="","",全车数据表!CF86)</f>
        <v/>
      </c>
      <c r="AX85" s="246" t="str">
        <f>IF(全车数据表!CG86="","",全车数据表!CG86)</f>
        <v/>
      </c>
      <c r="AY85" s="246" t="str">
        <f>IF(全车数据表!CH86="","",全车数据表!CH86)</f>
        <v/>
      </c>
      <c r="AZ85" s="246" t="str">
        <f>IF(全车数据表!CI86="","",全车数据表!CI86)</f>
        <v/>
      </c>
      <c r="BA85" s="246" t="str">
        <f>IF(全车数据表!CJ86="","",全车数据表!CJ86)</f>
        <v>雪佛兰 克尔维特 黄貂鱼 C8</v>
      </c>
      <c r="BB85" s="246">
        <f>IF(全车数据表!AV86="","",全车数据表!AV86)</f>
        <v>25</v>
      </c>
      <c r="BC85" s="246">
        <f>IF(全车数据表!BF86="","",全车数据表!BF86)</f>
        <v>3956</v>
      </c>
      <c r="BD85" s="246">
        <f>IF(全车数据表!BG86="","",全车数据表!BG86)</f>
        <v>329.4</v>
      </c>
      <c r="BE85" s="246">
        <f>IF(全车数据表!BH86="","",全车数据表!BH86)</f>
        <v>82.45</v>
      </c>
      <c r="BF85" s="246">
        <f>IF(全车数据表!BI86="","",全车数据表!BI86)</f>
        <v>61.699999999999996</v>
      </c>
      <c r="BG85" s="246">
        <f>IF(全车数据表!BJ86="","",全车数据表!BJ86)</f>
        <v>66.099999999999994</v>
      </c>
    </row>
    <row r="86" spans="1:59">
      <c r="A86" s="246">
        <f>全车数据表!A87</f>
        <v>85</v>
      </c>
      <c r="B86" s="246" t="str">
        <f>全车数据表!B87</f>
        <v>Brabham BT62🔑</v>
      </c>
      <c r="C86" s="246" t="str">
        <f>IF(全车数据表!AQ87="","",全车数据表!AQ87)</f>
        <v>Brabham</v>
      </c>
      <c r="D86" s="248" t="str">
        <f>全车数据表!AT87</f>
        <v>bt62</v>
      </c>
      <c r="E86" s="248" t="str">
        <f>全车数据表!AS87</f>
        <v>3.4</v>
      </c>
      <c r="F86" s="248" t="str">
        <f>全车数据表!C87</f>
        <v>BT62</v>
      </c>
      <c r="G86" s="246" t="str">
        <f>全车数据表!D87</f>
        <v>C</v>
      </c>
      <c r="H86" s="246">
        <f>LEN(全车数据表!E87)</f>
        <v>5</v>
      </c>
      <c r="I86" s="246" t="str">
        <f>IF(全车数据表!H87="×",0,全车数据表!H87)</f>
        <v>🔑</v>
      </c>
      <c r="J86" s="246">
        <f>IF(全车数据表!I87="×",0,全车数据表!I87)</f>
        <v>25</v>
      </c>
      <c r="K86" s="246">
        <f>IF(全车数据表!J87="×",0,全车数据表!J87)</f>
        <v>32</v>
      </c>
      <c r="L86" s="246">
        <f>IF(全车数据表!K87="×",0,全车数据表!K87)</f>
        <v>36</v>
      </c>
      <c r="M86" s="246">
        <f>IF(全车数据表!L87="×",0,全车数据表!L87)</f>
        <v>41</v>
      </c>
      <c r="N86" s="246">
        <f>IF(全车数据表!M87="×",0,全车数据表!M87)</f>
        <v>0</v>
      </c>
      <c r="O86" s="246">
        <f>全车数据表!O87</f>
        <v>3817</v>
      </c>
      <c r="P86" s="246">
        <f>全车数据表!P87</f>
        <v>322</v>
      </c>
      <c r="Q86" s="246">
        <f>全车数据表!Q87</f>
        <v>83.93</v>
      </c>
      <c r="R86" s="246">
        <f>全车数据表!R87</f>
        <v>76.11</v>
      </c>
      <c r="S86" s="246">
        <f>全车数据表!S87</f>
        <v>75.7</v>
      </c>
      <c r="T86" s="246">
        <f>全车数据表!T87</f>
        <v>0</v>
      </c>
      <c r="U86" s="246">
        <f>全车数据表!AH87</f>
        <v>5804120</v>
      </c>
      <c r="V86" s="246">
        <f>全车数据表!AI87</f>
        <v>40000</v>
      </c>
      <c r="W86" s="246">
        <f>全车数据表!AO87</f>
        <v>4640000</v>
      </c>
      <c r="X86" s="246">
        <f>全车数据表!AP87</f>
        <v>10444120</v>
      </c>
      <c r="Y86" s="246">
        <f>全车数据表!AJ87</f>
        <v>9</v>
      </c>
      <c r="Z86" s="246">
        <f>全车数据表!AL87</f>
        <v>4</v>
      </c>
      <c r="AA86" s="246">
        <f>IF(全车数据表!AN87="×",0,全车数据表!AN87)</f>
        <v>2</v>
      </c>
      <c r="AB86" s="248" t="str">
        <f>全车数据表!AU87</f>
        <v>epic</v>
      </c>
      <c r="AC86" s="246">
        <f>全车数据表!AW87</f>
        <v>335</v>
      </c>
      <c r="AD86" s="246">
        <f>全车数据表!AX87</f>
        <v>0</v>
      </c>
      <c r="AE86" s="246">
        <f>全车数据表!AY87</f>
        <v>429</v>
      </c>
      <c r="AF86" s="246" t="str">
        <f>IF(全车数据表!AZ87="","",全车数据表!AZ87)</f>
        <v>大奖赛</v>
      </c>
      <c r="AG86" s="246" t="str">
        <f>IF(全车数据表!BP87="","",全车数据表!BP87)</f>
        <v/>
      </c>
      <c r="AH86" s="246" t="str">
        <f>IF(全车数据表!BQ87="","",全车数据表!BQ87)</f>
        <v>s</v>
      </c>
      <c r="AI86" s="246" t="str">
        <f>IF(全车数据表!BR87="","",全车数据表!BR87)</f>
        <v/>
      </c>
      <c r="AJ86" s="246" t="str">
        <f>IF(全车数据表!BS87="","",全车数据表!BS87)</f>
        <v/>
      </c>
      <c r="AK86" s="246" t="str">
        <f>IF(全车数据表!BT87="","",全车数据表!BT87)</f>
        <v/>
      </c>
      <c r="AL86" s="246" t="str">
        <f>IF(全车数据表!BU87="","",全车数据表!BU87)</f>
        <v/>
      </c>
      <c r="AM86" s="246" t="str">
        <f>IF(全车数据表!BV87="","",全车数据表!BV87)</f>
        <v/>
      </c>
      <c r="AN86" s="246" t="str">
        <f>IF(全车数据表!BW87="","",全车数据表!BW87)</f>
        <v/>
      </c>
      <c r="AO86" s="246" t="str">
        <f>IF(全车数据表!BX87="","",全车数据表!BX87)</f>
        <v/>
      </c>
      <c r="AP86" s="246" t="str">
        <f>IF(全车数据表!BY87="","",全车数据表!BY87)</f>
        <v/>
      </c>
      <c r="AQ86" s="246" t="str">
        <f>IF(全车数据表!BZ87="","",全车数据表!BZ87)</f>
        <v/>
      </c>
      <c r="AR86" s="246">
        <f>IF(全车数据表!CA87="","",全车数据表!CA87)</f>
        <v>1</v>
      </c>
      <c r="AS86" s="246" t="str">
        <f>IF(全车数据表!CB87="","",全车数据表!CB87)</f>
        <v/>
      </c>
      <c r="AT86" s="246">
        <f>IF(全车数据表!CC87="","",全车数据表!CC87)</f>
        <v>1</v>
      </c>
      <c r="AU86" s="246">
        <f>IF(全车数据表!CD87="","",全车数据表!CD87)</f>
        <v>1</v>
      </c>
      <c r="AV86" s="246" t="str">
        <f>IF(全车数据表!CE87="","",全车数据表!CE87)</f>
        <v/>
      </c>
      <c r="AW86" s="246" t="str">
        <f>IF(全车数据表!CF87="","",全车数据表!CF87)</f>
        <v/>
      </c>
      <c r="AX86" s="246" t="str">
        <f>IF(全车数据表!CG87="","",全车数据表!CG87)</f>
        <v/>
      </c>
      <c r="AY86" s="246" t="str">
        <f>IF(全车数据表!CH87="","",全车数据表!CH87)</f>
        <v/>
      </c>
      <c r="AZ86" s="246" t="str">
        <f>IF(全车数据表!CI87="","",全车数据表!CI87)</f>
        <v/>
      </c>
      <c r="BA86" s="246" t="str">
        <f>IF(全车数据表!CJ87="","",全车数据表!CJ87)</f>
        <v/>
      </c>
      <c r="BB86" s="246" t="str">
        <f>IF(全车数据表!AV87="","",全车数据表!AV87)</f>
        <v/>
      </c>
      <c r="BC86" s="246">
        <f>IF(全车数据表!BF87="","",全车数据表!BF87)</f>
        <v>3987</v>
      </c>
      <c r="BD86" s="246">
        <f>IF(全车数据表!BG87="","",全车数据表!BG87)</f>
        <v>323.8</v>
      </c>
      <c r="BE86" s="246">
        <f>IF(全车数据表!BH87="","",全车数据表!BH87)</f>
        <v>84.7</v>
      </c>
      <c r="BF86" s="246">
        <f>IF(全车数据表!BI87="","",全车数据表!BI87)</f>
        <v>79.05</v>
      </c>
      <c r="BG86" s="246">
        <f>IF(全车数据表!BJ87="","",全车数据表!BJ87)</f>
        <v>78.81</v>
      </c>
    </row>
    <row r="87" spans="1:59">
      <c r="A87" s="246">
        <f>全车数据表!A88</f>
        <v>86</v>
      </c>
      <c r="B87" s="246" t="str">
        <f>全车数据表!B88</f>
        <v>Maserati MC20 GT2🔑</v>
      </c>
      <c r="C87" s="246" t="str">
        <f>IF(全车数据表!AQ88="","",全车数据表!AQ88)</f>
        <v>Maserati</v>
      </c>
      <c r="D87" s="248" t="str">
        <f>全车数据表!AT88</f>
        <v>mc20gt2</v>
      </c>
      <c r="E87" s="248" t="str">
        <f>全车数据表!AS88</f>
        <v>4.7</v>
      </c>
      <c r="F87" s="248" t="str">
        <f>全车数据表!C88</f>
        <v>MC20 GT2</v>
      </c>
      <c r="G87" s="246" t="str">
        <f>全车数据表!D88</f>
        <v>C</v>
      </c>
      <c r="H87" s="246">
        <f>LEN(全车数据表!E88)</f>
        <v>5</v>
      </c>
      <c r="I87" s="246" t="str">
        <f>IF(全车数据表!H88="×",0,全车数据表!H88)</f>
        <v>🔑</v>
      </c>
      <c r="J87" s="246">
        <f>IF(全车数据表!I88="×",0,全车数据表!I88)</f>
        <v>25</v>
      </c>
      <c r="K87" s="246">
        <f>IF(全车数据表!J88="×",0,全车数据表!J88)</f>
        <v>32</v>
      </c>
      <c r="L87" s="246">
        <f>IF(全车数据表!K88="×",0,全车数据表!K88)</f>
        <v>36</v>
      </c>
      <c r="M87" s="246">
        <f>IF(全车数据表!L88="×",0,全车数据表!L88)</f>
        <v>41</v>
      </c>
      <c r="N87" s="246">
        <f>IF(全车数据表!M88="×",0,全车数据表!M88)</f>
        <v>0</v>
      </c>
      <c r="O87" s="246">
        <f>全车数据表!O88</f>
        <v>3832</v>
      </c>
      <c r="P87" s="246">
        <f>全车数据表!P88</f>
        <v>336.3</v>
      </c>
      <c r="Q87" s="246">
        <f>全车数据表!Q88</f>
        <v>83.68</v>
      </c>
      <c r="R87" s="246">
        <f>全车数据表!R88</f>
        <v>63.95</v>
      </c>
      <c r="S87" s="246">
        <f>全车数据表!S88</f>
        <v>46.53</v>
      </c>
      <c r="T87" s="246">
        <f>全车数据表!T88</f>
        <v>0</v>
      </c>
      <c r="U87" s="246">
        <f>全车数据表!AH88</f>
        <v>5804120</v>
      </c>
      <c r="V87" s="246">
        <f>全车数据表!AI88</f>
        <v>40000</v>
      </c>
      <c r="W87" s="246">
        <f>全车数据表!AO88</f>
        <v>4640000</v>
      </c>
      <c r="X87" s="246">
        <f>全车数据表!AP88</f>
        <v>10444120</v>
      </c>
      <c r="Y87" s="246">
        <f>全车数据表!AJ88</f>
        <v>9</v>
      </c>
      <c r="Z87" s="246">
        <f>全车数据表!AL88</f>
        <v>4</v>
      </c>
      <c r="AA87" s="246">
        <f>IF(全车数据表!AN88="×",0,全车数据表!AN88)</f>
        <v>2</v>
      </c>
      <c r="AB87" s="248" t="str">
        <f>全车数据表!AU88</f>
        <v>epic</v>
      </c>
      <c r="AC87" s="246">
        <f>全车数据表!AW88</f>
        <v>0</v>
      </c>
      <c r="AD87" s="246">
        <f>全车数据表!AX88</f>
        <v>0</v>
      </c>
      <c r="AE87" s="246">
        <f>全车数据表!AY88</f>
        <v>0</v>
      </c>
      <c r="AF87" s="246" t="str">
        <f>IF(全车数据表!AZ88="","",全车数据表!AZ88)</f>
        <v>大奖赛</v>
      </c>
      <c r="AG87" s="246" t="str">
        <f>IF(全车数据表!BP88="","",全车数据表!BP88)</f>
        <v/>
      </c>
      <c r="AH87" s="246" t="str">
        <f>IF(全车数据表!BQ88="","",全车数据表!BQ88)</f>
        <v/>
      </c>
      <c r="AI87" s="246" t="str">
        <f>IF(全车数据表!BR88="","",全车数据表!BR88)</f>
        <v/>
      </c>
      <c r="AJ87" s="246" t="str">
        <f>IF(全车数据表!BS88="","",全车数据表!BS88)</f>
        <v/>
      </c>
      <c r="AK87" s="246" t="str">
        <f>IF(全车数据表!BT88="","",全车数据表!BT88)</f>
        <v/>
      </c>
      <c r="AL87" s="246" t="str">
        <f>IF(全车数据表!BU88="","",全车数据表!BU88)</f>
        <v/>
      </c>
      <c r="AM87" s="246" t="str">
        <f>IF(全车数据表!BV88="","",全车数据表!BV88)</f>
        <v/>
      </c>
      <c r="AN87" s="246" t="str">
        <f>IF(全车数据表!BW88="","",全车数据表!BW88)</f>
        <v/>
      </c>
      <c r="AO87" s="246" t="str">
        <f>IF(全车数据表!BX88="","",全车数据表!BX88)</f>
        <v/>
      </c>
      <c r="AP87" s="246" t="str">
        <f>IF(全车数据表!BY88="","",全车数据表!BY88)</f>
        <v/>
      </c>
      <c r="AQ87" s="246" t="str">
        <f>IF(全车数据表!BZ88="","",全车数据表!BZ88)</f>
        <v/>
      </c>
      <c r="AR87" s="246">
        <f>IF(全车数据表!CA88="","",全车数据表!CA88)</f>
        <v>1</v>
      </c>
      <c r="AS87" s="246" t="str">
        <f>IF(全车数据表!CB88="","",全车数据表!CB88)</f>
        <v/>
      </c>
      <c r="AT87" s="246">
        <f>IF(全车数据表!CC88="","",全车数据表!CC88)</f>
        <v>1</v>
      </c>
      <c r="AU87" s="246" t="str">
        <f>IF(全车数据表!CD88="","",全车数据表!CD88)</f>
        <v/>
      </c>
      <c r="AV87" s="246" t="str">
        <f>IF(全车数据表!CE88="","",全车数据表!CE88)</f>
        <v/>
      </c>
      <c r="AW87" s="246" t="str">
        <f>IF(全车数据表!CF88="","",全车数据表!CF88)</f>
        <v/>
      </c>
      <c r="AX87" s="246" t="str">
        <f>IF(全车数据表!CG88="","",全车数据表!CG88)</f>
        <v/>
      </c>
      <c r="AY87" s="246" t="str">
        <f>IF(全车数据表!CH88="","",全车数据表!CH88)</f>
        <v/>
      </c>
      <c r="AZ87" s="246" t="str">
        <f>IF(全车数据表!CI88="","",全车数据表!CI88)</f>
        <v/>
      </c>
      <c r="BA87" s="246" t="str">
        <f>IF(全车数据表!CJ88="","",全车数据表!CJ88)</f>
        <v>玛莎拉蒂</v>
      </c>
      <c r="BB87" s="246" t="str">
        <f>IF(全车数据表!AV88="","",全车数据表!AV88)</f>
        <v/>
      </c>
      <c r="BC87" s="246">
        <f>IF(全车数据表!BF88="","",全车数据表!BF88)</f>
        <v>4002</v>
      </c>
      <c r="BD87" s="246">
        <f>IF(全车数据表!BG88="","",全车数据表!BG88)</f>
        <v>337.7</v>
      </c>
      <c r="BE87" s="246">
        <f>IF(全车数据表!BH88="","",全车数据表!BH88)</f>
        <v>84.7</v>
      </c>
      <c r="BF87" s="246">
        <f>IF(全车数据表!BI88="","",全车数据表!BI88)</f>
        <v>66.540000000000006</v>
      </c>
      <c r="BG87" s="246">
        <f>IF(全车数据表!BJ88="","",全车数据表!BJ88)</f>
        <v>48.4</v>
      </c>
    </row>
    <row r="88" spans="1:59">
      <c r="A88" s="246">
        <f>全车数据表!A89</f>
        <v>87</v>
      </c>
      <c r="B88" s="246" t="str">
        <f>全车数据表!B89</f>
        <v>Ferrari 599XX EVO🔑</v>
      </c>
      <c r="C88" s="246" t="str">
        <f>IF(全车数据表!AQ89="","",全车数据表!AQ89)</f>
        <v>Ferrari</v>
      </c>
      <c r="D88" s="248" t="str">
        <f>全车数据表!AT89</f>
        <v>xxe</v>
      </c>
      <c r="E88" s="248" t="str">
        <f>全车数据表!AS89</f>
        <v>2.5</v>
      </c>
      <c r="F88" s="248" t="str">
        <f>全车数据表!C89</f>
        <v>XXE</v>
      </c>
      <c r="G88" s="246" t="str">
        <f>全车数据表!D89</f>
        <v>C</v>
      </c>
      <c r="H88" s="246">
        <f>LEN(全车数据表!E89)</f>
        <v>5</v>
      </c>
      <c r="I88" s="246" t="str">
        <f>IF(全车数据表!H89="×",0,全车数据表!H89)</f>
        <v>🔑</v>
      </c>
      <c r="J88" s="246">
        <f>IF(全车数据表!I89="×",0,全车数据表!I89)</f>
        <v>25</v>
      </c>
      <c r="K88" s="246">
        <f>IF(全车数据表!J89="×",0,全车数据表!J89)</f>
        <v>32</v>
      </c>
      <c r="L88" s="246">
        <f>IF(全车数据表!K89="×",0,全车数据表!K89)</f>
        <v>36</v>
      </c>
      <c r="M88" s="246">
        <f>IF(全车数据表!L89="×",0,全车数据表!L89)</f>
        <v>41</v>
      </c>
      <c r="N88" s="246">
        <f>IF(全车数据表!M89="×",0,全车数据表!M89)</f>
        <v>0</v>
      </c>
      <c r="O88" s="246">
        <f>全车数据表!O89</f>
        <v>3843</v>
      </c>
      <c r="P88" s="246">
        <f>全车数据表!P89</f>
        <v>322</v>
      </c>
      <c r="Q88" s="246">
        <f>全车数据表!Q89</f>
        <v>80.98</v>
      </c>
      <c r="R88" s="246">
        <f>全车数据表!R89</f>
        <v>83.65</v>
      </c>
      <c r="S88" s="246">
        <f>全车数据表!S89</f>
        <v>70.81</v>
      </c>
      <c r="T88" s="246">
        <f>全车数据表!T89</f>
        <v>0</v>
      </c>
      <c r="U88" s="246">
        <f>全车数据表!AH89</f>
        <v>5804120</v>
      </c>
      <c r="V88" s="246">
        <f>全车数据表!AI89</f>
        <v>40000</v>
      </c>
      <c r="W88" s="246">
        <f>全车数据表!AO89</f>
        <v>4640000</v>
      </c>
      <c r="X88" s="246">
        <f>全车数据表!AP89</f>
        <v>10444120</v>
      </c>
      <c r="Y88" s="246">
        <f>全车数据表!AJ89</f>
        <v>9</v>
      </c>
      <c r="Z88" s="246">
        <f>全车数据表!AL89</f>
        <v>4</v>
      </c>
      <c r="AA88" s="246">
        <f>IF(全车数据表!AN89="×",0,全车数据表!AN89)</f>
        <v>2</v>
      </c>
      <c r="AB88" s="248" t="str">
        <f>全车数据表!AU89</f>
        <v>epic</v>
      </c>
      <c r="AC88" s="246">
        <f>全车数据表!AW89</f>
        <v>335</v>
      </c>
      <c r="AD88" s="246">
        <f>全车数据表!AX89</f>
        <v>0</v>
      </c>
      <c r="AE88" s="246">
        <f>全车数据表!AY89</f>
        <v>429</v>
      </c>
      <c r="AF88" s="246" t="str">
        <f>IF(全车数据表!AZ89="","",全车数据表!AZ89)</f>
        <v>大奖赛</v>
      </c>
      <c r="AG88" s="246" t="str">
        <f>IF(全车数据表!BP89="","",全车数据表!BP89)</f>
        <v/>
      </c>
      <c r="AH88" s="246" t="str">
        <f>IF(全车数据表!BQ89="","",全车数据表!BQ89)</f>
        <v/>
      </c>
      <c r="AI88" s="246" t="str">
        <f>IF(全车数据表!BR89="","",全车数据表!BR89)</f>
        <v/>
      </c>
      <c r="AJ88" s="246" t="str">
        <f>IF(全车数据表!BS89="","",全车数据表!BS89)</f>
        <v/>
      </c>
      <c r="AK88" s="246" t="str">
        <f>IF(全车数据表!BT89="","",全车数据表!BT89)</f>
        <v/>
      </c>
      <c r="AL88" s="246" t="str">
        <f>IF(全车数据表!BU89="","",全车数据表!BU89)</f>
        <v/>
      </c>
      <c r="AM88" s="246" t="str">
        <f>IF(全车数据表!BV89="","",全车数据表!BV89)</f>
        <v/>
      </c>
      <c r="AN88" s="246" t="str">
        <f>IF(全车数据表!BW89="","",全车数据表!BW89)</f>
        <v/>
      </c>
      <c r="AO88" s="246" t="str">
        <f>IF(全车数据表!BX89="","",全车数据表!BX89)</f>
        <v/>
      </c>
      <c r="AP88" s="246" t="str">
        <f>IF(全车数据表!BY89="","",全车数据表!BY89)</f>
        <v/>
      </c>
      <c r="AQ88" s="246" t="str">
        <f>IF(全车数据表!BZ89="","",全车数据表!BZ89)</f>
        <v/>
      </c>
      <c r="AR88" s="246">
        <f>IF(全车数据表!CA89="","",全车数据表!CA89)</f>
        <v>1</v>
      </c>
      <c r="AS88" s="246" t="str">
        <f>IF(全车数据表!CB89="","",全车数据表!CB89)</f>
        <v/>
      </c>
      <c r="AT88" s="246">
        <f>IF(全车数据表!CC89="","",全车数据表!CC89)</f>
        <v>1</v>
      </c>
      <c r="AU88" s="246">
        <f>IF(全车数据表!CD89="","",全车数据表!CD89)</f>
        <v>1</v>
      </c>
      <c r="AV88" s="246" t="str">
        <f>IF(全车数据表!CE89="","",全车数据表!CE89)</f>
        <v/>
      </c>
      <c r="AW88" s="246" t="str">
        <f>IF(全车数据表!CF89="","",全车数据表!CF89)</f>
        <v/>
      </c>
      <c r="AX88" s="246" t="str">
        <f>IF(全车数据表!CG89="","",全车数据表!CG89)</f>
        <v/>
      </c>
      <c r="AY88" s="246" t="str">
        <f>IF(全车数据表!CH89="","",全车数据表!CH89)</f>
        <v/>
      </c>
      <c r="AZ88" s="246" t="str">
        <f>IF(全车数据表!CI89="","",全车数据表!CI89)</f>
        <v/>
      </c>
      <c r="BA88" s="246" t="str">
        <f>IF(全车数据表!CJ89="","",全车数据表!CJ89)</f>
        <v>法拉利</v>
      </c>
      <c r="BB88" s="246" t="str">
        <f>IF(全车数据表!AV89="","",全车数据表!AV89)</f>
        <v/>
      </c>
      <c r="BC88" s="246">
        <f>IF(全车数据表!BF89="","",全车数据表!BF89)</f>
        <v>4015</v>
      </c>
      <c r="BD88" s="246">
        <f>IF(全车数据表!BG89="","",全车数据表!BG89)</f>
        <v>323.8</v>
      </c>
      <c r="BE88" s="246">
        <f>IF(全车数据表!BH89="","",全车数据表!BH89)</f>
        <v>82</v>
      </c>
      <c r="BF88" s="246">
        <f>IF(全车数据表!BI89="","",全车数据表!BI89)</f>
        <v>86.28</v>
      </c>
      <c r="BG88" s="246">
        <f>IF(全车数据表!BJ89="","",全车数据表!BJ89)</f>
        <v>73.02</v>
      </c>
    </row>
    <row r="89" spans="1:59">
      <c r="A89" s="246">
        <f>全车数据表!A90</f>
        <v>88</v>
      </c>
      <c r="B89" s="246" t="str">
        <f>全车数据表!B90</f>
        <v>Ares S1🔑</v>
      </c>
      <c r="C89" s="246" t="str">
        <f>IF(全车数据表!AQ90="","",全车数据表!AQ90)</f>
        <v>Ares</v>
      </c>
      <c r="D89" s="248" t="str">
        <f>全车数据表!AT90</f>
        <v>ares</v>
      </c>
      <c r="E89" s="248" t="str">
        <f>全车数据表!AS90</f>
        <v>3.8</v>
      </c>
      <c r="F89" s="248" t="str">
        <f>全车数据表!C90</f>
        <v>Ares</v>
      </c>
      <c r="G89" s="246" t="str">
        <f>全车数据表!D90</f>
        <v>C</v>
      </c>
      <c r="H89" s="246">
        <f>LEN(全车数据表!E90)</f>
        <v>5</v>
      </c>
      <c r="I89" s="246" t="str">
        <f>IF(全车数据表!H90="×",0,全车数据表!H90)</f>
        <v>🔑</v>
      </c>
      <c r="J89" s="246">
        <f>IF(全车数据表!I90="×",0,全车数据表!I90)</f>
        <v>25</v>
      </c>
      <c r="K89" s="246">
        <f>IF(全车数据表!J90="×",0,全车数据表!J90)</f>
        <v>32</v>
      </c>
      <c r="L89" s="246">
        <f>IF(全车数据表!K90="×",0,全车数据表!K90)</f>
        <v>36</v>
      </c>
      <c r="M89" s="246">
        <f>IF(全车数据表!L90="×",0,全车数据表!L90)</f>
        <v>41</v>
      </c>
      <c r="N89" s="246">
        <f>IF(全车数据表!M90="×",0,全车数据表!M90)</f>
        <v>0</v>
      </c>
      <c r="O89" s="246">
        <f>全车数据表!O90</f>
        <v>3859</v>
      </c>
      <c r="P89" s="246">
        <f>全车数据表!P90</f>
        <v>307.8</v>
      </c>
      <c r="Q89" s="246">
        <f>全车数据表!Q90</f>
        <v>89.55</v>
      </c>
      <c r="R89" s="246">
        <f>全车数据表!R90</f>
        <v>78.930000000000007</v>
      </c>
      <c r="S89" s="246">
        <f>全车数据表!S90</f>
        <v>68.930000000000007</v>
      </c>
      <c r="T89" s="246">
        <f>全车数据表!T90</f>
        <v>0</v>
      </c>
      <c r="U89" s="246">
        <f>全车数据表!AH90</f>
        <v>5804120</v>
      </c>
      <c r="V89" s="246">
        <f>全车数据表!AI90</f>
        <v>40000</v>
      </c>
      <c r="W89" s="246">
        <f>全车数据表!AO90</f>
        <v>4640000</v>
      </c>
      <c r="X89" s="246">
        <f>全车数据表!AP90</f>
        <v>10444120</v>
      </c>
      <c r="Y89" s="246">
        <f>全车数据表!AJ90</f>
        <v>9</v>
      </c>
      <c r="Z89" s="246">
        <f>全车数据表!AL90</f>
        <v>4</v>
      </c>
      <c r="AA89" s="246">
        <f>IF(全车数据表!AN90="×",0,全车数据表!AN90)</f>
        <v>2</v>
      </c>
      <c r="AB89" s="248" t="str">
        <f>全车数据表!AU90</f>
        <v>epic</v>
      </c>
      <c r="AC89" s="246">
        <f>全车数据表!AW90</f>
        <v>321</v>
      </c>
      <c r="AD89" s="246">
        <f>全车数据表!AX90</f>
        <v>333</v>
      </c>
      <c r="AE89" s="246">
        <f>全车数据表!AY90</f>
        <v>422</v>
      </c>
      <c r="AF89" s="246" t="str">
        <f>IF(全车数据表!AZ90="","",全车数据表!AZ90)</f>
        <v>大奖赛</v>
      </c>
      <c r="AG89" s="246" t="str">
        <f>IF(全车数据表!BP90="","",全车数据表!BP90)</f>
        <v/>
      </c>
      <c r="AH89" s="246" t="str">
        <f>IF(全车数据表!BQ90="","",全车数据表!BQ90)</f>
        <v/>
      </c>
      <c r="AI89" s="246" t="str">
        <f>IF(全车数据表!BR90="","",全车数据表!BR90)</f>
        <v/>
      </c>
      <c r="AJ89" s="246" t="str">
        <f>IF(全车数据表!BS90="","",全车数据表!BS90)</f>
        <v/>
      </c>
      <c r="AK89" s="246" t="str">
        <f>IF(全车数据表!BT90="","",全车数据表!BT90)</f>
        <v/>
      </c>
      <c r="AL89" s="246" t="str">
        <f>IF(全车数据表!BU90="","",全车数据表!BU90)</f>
        <v/>
      </c>
      <c r="AM89" s="246" t="str">
        <f>IF(全车数据表!BV90="","",全车数据表!BV90)</f>
        <v/>
      </c>
      <c r="AN89" s="246" t="str">
        <f>IF(全车数据表!BW90="","",全车数据表!BW90)</f>
        <v/>
      </c>
      <c r="AO89" s="246" t="str">
        <f>IF(全车数据表!BX90="","",全车数据表!BX90)</f>
        <v/>
      </c>
      <c r="AP89" s="246" t="str">
        <f>IF(全车数据表!BY90="","",全车数据表!BY90)</f>
        <v/>
      </c>
      <c r="AQ89" s="246" t="str">
        <f>IF(全车数据表!BZ90="","",全车数据表!BZ90)</f>
        <v/>
      </c>
      <c r="AR89" s="246">
        <f>IF(全车数据表!CA90="","",全车数据表!CA90)</f>
        <v>1</v>
      </c>
      <c r="AS89" s="246" t="str">
        <f>IF(全车数据表!CB90="","",全车数据表!CB90)</f>
        <v/>
      </c>
      <c r="AT89" s="246">
        <f>IF(全车数据表!CC90="","",全车数据表!CC90)</f>
        <v>1</v>
      </c>
      <c r="AU89" s="246" t="str">
        <f>IF(全车数据表!CD90="","",全车数据表!CD90)</f>
        <v/>
      </c>
      <c r="AV89" s="246" t="str">
        <f>IF(全车数据表!CE90="","",全车数据表!CE90)</f>
        <v/>
      </c>
      <c r="AW89" s="246" t="str">
        <f>IF(全车数据表!CF90="","",全车数据表!CF90)</f>
        <v/>
      </c>
      <c r="AX89" s="246" t="str">
        <f>IF(全车数据表!CG90="","",全车数据表!CG90)</f>
        <v/>
      </c>
      <c r="AY89" s="246" t="str">
        <f>IF(全车数据表!CH90="","",全车数据表!CH90)</f>
        <v/>
      </c>
      <c r="AZ89" s="246" t="str">
        <f>IF(全车数据表!CI90="","",全车数据表!CI90)</f>
        <v/>
      </c>
      <c r="BA89" s="246" t="str">
        <f>IF(全车数据表!CJ90="","",全车数据表!CJ90)</f>
        <v>战神</v>
      </c>
      <c r="BB89" s="246" t="str">
        <f>IF(全车数据表!AV90="","",全车数据表!AV90)</f>
        <v/>
      </c>
      <c r="BC89" s="246">
        <f>IF(全车数据表!BF90="","",全车数据表!BF90)</f>
        <v>4032</v>
      </c>
      <c r="BD89" s="246">
        <f>IF(全车数据表!BG90="","",全车数据表!BG90)</f>
        <v>309</v>
      </c>
      <c r="BE89" s="246">
        <f>IF(全车数据表!BH90="","",全车数据表!BH90)</f>
        <v>91</v>
      </c>
      <c r="BF89" s="246">
        <f>IF(全车数据表!BI90="","",全车数据表!BI90)</f>
        <v>80.7</v>
      </c>
      <c r="BG89" s="246">
        <f>IF(全车数据表!BJ90="","",全车数据表!BJ90)</f>
        <v>70.67</v>
      </c>
    </row>
    <row r="90" spans="1:59">
      <c r="A90" s="246">
        <f>全车数据表!A91</f>
        <v>89</v>
      </c>
      <c r="B90" s="246" t="str">
        <f>全车数据表!B91</f>
        <v>Lamborghini Diablo GT</v>
      </c>
      <c r="C90" s="246" t="str">
        <f>IF(全车数据表!AQ91="","",全车数据表!AQ91)</f>
        <v>Lamborghini</v>
      </c>
      <c r="D90" s="248" t="str">
        <f>全车数据表!AT91</f>
        <v>diablo</v>
      </c>
      <c r="E90" s="248" t="str">
        <f>全车数据表!AS91</f>
        <v>3.5</v>
      </c>
      <c r="F90" s="248" t="str">
        <f>全车数据表!C91</f>
        <v>Diablo</v>
      </c>
      <c r="G90" s="246" t="str">
        <f>全车数据表!D91</f>
        <v>C</v>
      </c>
      <c r="H90" s="246">
        <f>LEN(全车数据表!E91)</f>
        <v>5</v>
      </c>
      <c r="I90" s="246">
        <f>IF(全车数据表!H91="×",0,全车数据表!H91)</f>
        <v>35</v>
      </c>
      <c r="J90" s="246">
        <f>IF(全车数据表!I91="×",0,全车数据表!I91)</f>
        <v>15</v>
      </c>
      <c r="K90" s="246">
        <f>IF(全车数据表!J91="×",0,全车数据表!J91)</f>
        <v>21</v>
      </c>
      <c r="L90" s="246">
        <f>IF(全车数据表!K91="×",0,全车数据表!K91)</f>
        <v>28</v>
      </c>
      <c r="M90" s="246">
        <f>IF(全车数据表!L91="×",0,全车数据表!L91)</f>
        <v>35</v>
      </c>
      <c r="N90" s="246">
        <f>IF(全车数据表!M91="×",0,全车数据表!M91)</f>
        <v>0</v>
      </c>
      <c r="O90" s="246">
        <f>全车数据表!O91</f>
        <v>3871</v>
      </c>
      <c r="P90" s="246">
        <f>全车数据表!P91</f>
        <v>348.6</v>
      </c>
      <c r="Q90" s="246">
        <f>全车数据表!Q91</f>
        <v>74.03</v>
      </c>
      <c r="R90" s="246">
        <f>全车数据表!R91</f>
        <v>62.5</v>
      </c>
      <c r="S90" s="246">
        <f>全车数据表!S91</f>
        <v>58.63</v>
      </c>
      <c r="T90" s="246">
        <f>全车数据表!T91</f>
        <v>0</v>
      </c>
      <c r="U90" s="246">
        <f>全车数据表!AH91</f>
        <v>5804120</v>
      </c>
      <c r="V90" s="246">
        <f>全车数据表!AI91</f>
        <v>40000</v>
      </c>
      <c r="W90" s="246">
        <f>全车数据表!AO91</f>
        <v>4640000</v>
      </c>
      <c r="X90" s="246">
        <f>全车数据表!AP91</f>
        <v>10444120</v>
      </c>
      <c r="Y90" s="246">
        <f>全车数据表!AJ91</f>
        <v>9</v>
      </c>
      <c r="Z90" s="246">
        <f>全车数据表!AL91</f>
        <v>4</v>
      </c>
      <c r="AA90" s="246">
        <f>IF(全车数据表!AN91="×",0,全车数据表!AN91)</f>
        <v>2</v>
      </c>
      <c r="AB90" s="248" t="str">
        <f>全车数据表!AU91</f>
        <v>epic</v>
      </c>
      <c r="AC90" s="246">
        <f>全车数据表!AW91</f>
        <v>363</v>
      </c>
      <c r="AD90" s="246">
        <f>全车数据表!AX91</f>
        <v>0</v>
      </c>
      <c r="AE90" s="246">
        <f>全车数据表!AY91</f>
        <v>475</v>
      </c>
      <c r="AF90" s="246" t="str">
        <f>IF(全车数据表!AZ91="","",全车数据表!AZ91)</f>
        <v>氪金</v>
      </c>
      <c r="AG90" s="246" t="str">
        <f>IF(全车数据表!BP91="","",全车数据表!BP91)</f>
        <v/>
      </c>
      <c r="AH90" s="246" t="str">
        <f>IF(全车数据表!BQ91="","",全车数据表!BQ91)</f>
        <v/>
      </c>
      <c r="AI90" s="246" t="str">
        <f>IF(全车数据表!BR91="","",全车数据表!BR91)</f>
        <v/>
      </c>
      <c r="AJ90" s="246" t="str">
        <f>IF(全车数据表!BS91="","",全车数据表!BS91)</f>
        <v/>
      </c>
      <c r="AK90" s="246" t="str">
        <f>IF(全车数据表!BT91="","",全车数据表!BT91)</f>
        <v/>
      </c>
      <c r="AL90" s="246" t="str">
        <f>IF(全车数据表!BU91="","",全车数据表!BU91)</f>
        <v/>
      </c>
      <c r="AM90" s="246" t="str">
        <f>IF(全车数据表!BV91="","",全车数据表!BV91)</f>
        <v/>
      </c>
      <c r="AN90" s="246" t="str">
        <f>IF(全车数据表!BW91="","",全车数据表!BW91)</f>
        <v/>
      </c>
      <c r="AO90" s="246" t="str">
        <f>IF(全车数据表!BX91="","",全车数据表!BX91)</f>
        <v/>
      </c>
      <c r="AP90" s="246" t="str">
        <f>IF(全车数据表!BY91="","",全车数据表!BY91)</f>
        <v/>
      </c>
      <c r="AQ90" s="246" t="str">
        <f>IF(全车数据表!BZ91="","",全车数据表!BZ91)</f>
        <v/>
      </c>
      <c r="AR90" s="246" t="str">
        <f>IF(全车数据表!CA91="","",全车数据表!CA91)</f>
        <v/>
      </c>
      <c r="AS90" s="246" t="str">
        <f>IF(全车数据表!CB91="","",全车数据表!CB91)</f>
        <v/>
      </c>
      <c r="AT90" s="246" t="str">
        <f>IF(全车数据表!CC91="","",全车数据表!CC91)</f>
        <v/>
      </c>
      <c r="AU90" s="246">
        <f>IF(全车数据表!CD91="","",全车数据表!CD91)</f>
        <v>1</v>
      </c>
      <c r="AV90" s="246" t="str">
        <f>IF(全车数据表!CE91="","",全车数据表!CE91)</f>
        <v/>
      </c>
      <c r="AW90" s="246" t="str">
        <f>IF(全车数据表!CF91="","",全车数据表!CF91)</f>
        <v/>
      </c>
      <c r="AX90" s="246" t="str">
        <f>IF(全车数据表!CG91="","",全车数据表!CG91)</f>
        <v/>
      </c>
      <c r="AY90" s="246" t="str">
        <f>IF(全车数据表!CH91="","",全车数据表!CH91)</f>
        <v/>
      </c>
      <c r="AZ90" s="246" t="str">
        <f>IF(全车数据表!CI91="","",全车数据表!CI91)</f>
        <v/>
      </c>
      <c r="BA90" s="246" t="str">
        <f>IF(全车数据表!CJ91="","",全车数据表!CJ91)</f>
        <v>兰博基尼 菠萝</v>
      </c>
      <c r="BB90" s="246">
        <f>IF(全车数据表!AV91="","",全车数据表!AV91)</f>
        <v>26</v>
      </c>
      <c r="BC90" s="246">
        <f>IF(全车数据表!BF91="","",全车数据表!BF91)</f>
        <v>4045</v>
      </c>
      <c r="BD90" s="246">
        <f>IF(全车数据表!BG91="","",全车数据表!BG91)</f>
        <v>349.70000000000005</v>
      </c>
      <c r="BE90" s="246">
        <f>IF(全车数据表!BH91="","",全车数据表!BH91)</f>
        <v>74.8</v>
      </c>
      <c r="BF90" s="246">
        <f>IF(全车数据表!BI91="","",全车数据表!BI91)</f>
        <v>64.41</v>
      </c>
      <c r="BG90" s="246">
        <f>IF(全车数据表!BJ91="","",全车数据表!BJ91)</f>
        <v>60.84</v>
      </c>
    </row>
    <row r="91" spans="1:59">
      <c r="A91" s="246">
        <f>全车数据表!A92</f>
        <v>90</v>
      </c>
      <c r="B91" s="246" t="str">
        <f>全车数据表!B92</f>
        <v>Arrinera Hussarya 33</v>
      </c>
      <c r="C91" s="246" t="str">
        <f>IF(全车数据表!AQ92="","",全车数据表!AQ92)</f>
        <v>Arrinera</v>
      </c>
      <c r="D91" s="248" t="str">
        <f>全车数据表!AT92</f>
        <v>33</v>
      </c>
      <c r="E91" s="248" t="str">
        <f>全车数据表!AS92</f>
        <v>1.7</v>
      </c>
      <c r="F91" s="248">
        <f>全车数据表!C92</f>
        <v>33</v>
      </c>
      <c r="G91" s="246" t="str">
        <f>全车数据表!D92</f>
        <v>C</v>
      </c>
      <c r="H91" s="246">
        <f>LEN(全车数据表!E92)</f>
        <v>5</v>
      </c>
      <c r="I91" s="246">
        <f>IF(全车数据表!H92="×",0,全车数据表!H92)</f>
        <v>35</v>
      </c>
      <c r="J91" s="246">
        <f>IF(全车数据表!I92="×",0,全车数据表!I92)</f>
        <v>15</v>
      </c>
      <c r="K91" s="246">
        <f>IF(全车数据表!J92="×",0,全车数据表!J92)</f>
        <v>21</v>
      </c>
      <c r="L91" s="246">
        <f>IF(全车数据表!K92="×",0,全车数据表!K92)</f>
        <v>28</v>
      </c>
      <c r="M91" s="246">
        <f>IF(全车数据表!L92="×",0,全车数据表!L92)</f>
        <v>35</v>
      </c>
      <c r="N91" s="246">
        <f>IF(全车数据表!M92="×",0,全车数据表!M92)</f>
        <v>0</v>
      </c>
      <c r="O91" s="246">
        <f>全车数据表!O92</f>
        <v>3897</v>
      </c>
      <c r="P91" s="246">
        <f>全车数据表!P92</f>
        <v>352.1</v>
      </c>
      <c r="Q91" s="246">
        <f>全车数据表!Q92</f>
        <v>78.53</v>
      </c>
      <c r="R91" s="246">
        <f>全车数据表!R92</f>
        <v>59.47</v>
      </c>
      <c r="S91" s="246">
        <f>全车数据表!S92</f>
        <v>47.71</v>
      </c>
      <c r="T91" s="246">
        <f>全车数据表!T92</f>
        <v>4.9000000000000004</v>
      </c>
      <c r="U91" s="246">
        <f>全车数据表!AH92</f>
        <v>5804120</v>
      </c>
      <c r="V91" s="246">
        <f>全车数据表!AI92</f>
        <v>40000</v>
      </c>
      <c r="W91" s="246">
        <f>全车数据表!AO92</f>
        <v>4640000</v>
      </c>
      <c r="X91" s="246">
        <f>全车数据表!AP92</f>
        <v>10444120</v>
      </c>
      <c r="Y91" s="246">
        <f>全车数据表!AJ92</f>
        <v>9</v>
      </c>
      <c r="Z91" s="246">
        <f>全车数据表!AL92</f>
        <v>4</v>
      </c>
      <c r="AA91" s="246">
        <f>IF(全车数据表!AN92="×",0,全车数据表!AN92)</f>
        <v>2</v>
      </c>
      <c r="AB91" s="248" t="str">
        <f>全车数据表!AU92</f>
        <v>epic</v>
      </c>
      <c r="AC91" s="246">
        <f>全车数据表!AW92</f>
        <v>366</v>
      </c>
      <c r="AD91" s="246">
        <f>全车数据表!AX92</f>
        <v>0</v>
      </c>
      <c r="AE91" s="246">
        <f>全车数据表!AY92</f>
        <v>482</v>
      </c>
      <c r="AF91" s="246" t="str">
        <f>IF(全车数据表!AZ92="","",全车数据表!AZ92)</f>
        <v>寻车</v>
      </c>
      <c r="AG91" s="246" t="str">
        <f>IF(全车数据表!BP92="","",全车数据表!BP92)</f>
        <v/>
      </c>
      <c r="AH91" s="246" t="str">
        <f>IF(全车数据表!BQ92="","",全车数据表!BQ92)</f>
        <v/>
      </c>
      <c r="AI91" s="246" t="str">
        <f>IF(全车数据表!BR92="","",全车数据表!BR92)</f>
        <v/>
      </c>
      <c r="AJ91" s="246">
        <f>IF(全车数据表!BS92="","",全车数据表!BS92)</f>
        <v>1</v>
      </c>
      <c r="AK91" s="246" t="str">
        <f>IF(全车数据表!BT92="","",全车数据表!BT92)</f>
        <v/>
      </c>
      <c r="AL91" s="246">
        <f>IF(全车数据表!BU92="","",全车数据表!BU92)</f>
        <v>1</v>
      </c>
      <c r="AM91" s="246" t="str">
        <f>IF(全车数据表!BV92="","",全车数据表!BV92)</f>
        <v/>
      </c>
      <c r="AN91" s="246" t="str">
        <f>IF(全车数据表!BW92="","",全车数据表!BW92)</f>
        <v/>
      </c>
      <c r="AO91" s="246" t="str">
        <f>IF(全车数据表!BX92="","",全车数据表!BX92)</f>
        <v/>
      </c>
      <c r="AP91" s="246" t="str">
        <f>IF(全车数据表!BY92="","",全车数据表!BY92)</f>
        <v/>
      </c>
      <c r="AQ91" s="246" t="str">
        <f>IF(全车数据表!BZ92="","",全车数据表!BZ92)</f>
        <v/>
      </c>
      <c r="AR91" s="246" t="str">
        <f>IF(全车数据表!CA92="","",全车数据表!CA92)</f>
        <v/>
      </c>
      <c r="AS91" s="246" t="str">
        <f>IF(全车数据表!CB92="","",全车数据表!CB92)</f>
        <v/>
      </c>
      <c r="AT91" s="246" t="str">
        <f>IF(全车数据表!CC92="","",全车数据表!CC92)</f>
        <v/>
      </c>
      <c r="AU91" s="246" t="str">
        <f>IF(全车数据表!CD92="","",全车数据表!CD92)</f>
        <v/>
      </c>
      <c r="AV91" s="246" t="str">
        <f>IF(全车数据表!CE92="","",全车数据表!CE92)</f>
        <v/>
      </c>
      <c r="AW91" s="246" t="str">
        <f>IF(全车数据表!CF92="","",全车数据表!CF92)</f>
        <v/>
      </c>
      <c r="AX91" s="246" t="str">
        <f>IF(全车数据表!CG92="","",全车数据表!CG92)</f>
        <v/>
      </c>
      <c r="AY91" s="246" t="str">
        <f>IF(全车数据表!CH92="","",全车数据表!CH92)</f>
        <v/>
      </c>
      <c r="AZ91" s="246">
        <f>IF(全车数据表!CI92="","",全车数据表!CI92)</f>
        <v>1</v>
      </c>
      <c r="BA91" s="246" t="str">
        <f>IF(全车数据表!CJ92="","",全车数据表!CJ92)</f>
        <v>波兰车</v>
      </c>
      <c r="BB91" s="246">
        <f>IF(全车数据表!AV92="","",全车数据表!AV92)</f>
        <v>14</v>
      </c>
      <c r="BC91" s="246">
        <f>IF(全车数据表!BF92="","",全车数据表!BF92)</f>
        <v>4071</v>
      </c>
      <c r="BD91" s="246">
        <f>IF(全车数据表!BG92="","",全车数据表!BG92)</f>
        <v>353.40000000000003</v>
      </c>
      <c r="BE91" s="246">
        <f>IF(全车数据表!BH92="","",全车数据表!BH92)</f>
        <v>79.3</v>
      </c>
      <c r="BF91" s="246">
        <f>IF(全车数据表!BI92="","",全车数据表!BI92)</f>
        <v>61.05</v>
      </c>
      <c r="BG91" s="246">
        <f>IF(全车数据表!BJ92="","",全车数据表!BJ92)</f>
        <v>50.01</v>
      </c>
    </row>
    <row r="92" spans="1:59">
      <c r="A92" s="246">
        <f>全车数据表!A93</f>
        <v>91</v>
      </c>
      <c r="B92" s="246" t="str">
        <f>全车数据表!B93</f>
        <v>Bugatti EB110🔑</v>
      </c>
      <c r="C92" s="246" t="str">
        <f>IF(全车数据表!AQ93="","",全车数据表!AQ93)</f>
        <v>Bugatti</v>
      </c>
      <c r="D92" s="248" t="str">
        <f>全车数据表!AT93</f>
        <v>eb110</v>
      </c>
      <c r="E92" s="248" t="str">
        <f>全车数据表!AS93</f>
        <v>3.6</v>
      </c>
      <c r="F92" s="248" t="str">
        <f>全车数据表!C93</f>
        <v>EB110</v>
      </c>
      <c r="G92" s="246" t="str">
        <f>全车数据表!D93</f>
        <v>C</v>
      </c>
      <c r="H92" s="246">
        <f>LEN(全车数据表!E93)</f>
        <v>5</v>
      </c>
      <c r="I92" s="246" t="str">
        <f>IF(全车数据表!H93="×",0,全车数据表!H93)</f>
        <v>🔑</v>
      </c>
      <c r="J92" s="246">
        <f>IF(全车数据表!I93="×",0,全车数据表!I93)</f>
        <v>25</v>
      </c>
      <c r="K92" s="246">
        <f>IF(全车数据表!J93="×",0,全车数据表!J93)</f>
        <v>32</v>
      </c>
      <c r="L92" s="246">
        <f>IF(全车数据表!K93="×",0,全车数据表!K93)</f>
        <v>36</v>
      </c>
      <c r="M92" s="246">
        <f>IF(全车数据表!L93="×",0,全车数据表!L93)</f>
        <v>41</v>
      </c>
      <c r="N92" s="246">
        <f>IF(全车数据表!M93="×",0,全车数据表!M93)</f>
        <v>0</v>
      </c>
      <c r="O92" s="246">
        <f>全车数据表!O93</f>
        <v>3946</v>
      </c>
      <c r="P92" s="246">
        <f>全车数据表!P93</f>
        <v>348.4</v>
      </c>
      <c r="Q92" s="246">
        <f>全车数据表!Q93</f>
        <v>76.180000000000007</v>
      </c>
      <c r="R92" s="246">
        <f>全车数据表!R93</f>
        <v>66.08</v>
      </c>
      <c r="S92" s="246">
        <f>全车数据表!S93</f>
        <v>58.82</v>
      </c>
      <c r="T92" s="246">
        <f>全车数据表!T93</f>
        <v>0</v>
      </c>
      <c r="U92" s="246">
        <f>全车数据表!AH93</f>
        <v>5804120</v>
      </c>
      <c r="V92" s="246">
        <f>全车数据表!AI93</f>
        <v>40000</v>
      </c>
      <c r="W92" s="246">
        <f>全车数据表!AO93</f>
        <v>4640000</v>
      </c>
      <c r="X92" s="246">
        <f>全车数据表!AP93</f>
        <v>10444120</v>
      </c>
      <c r="Y92" s="246">
        <f>全车数据表!AJ93</f>
        <v>9</v>
      </c>
      <c r="Z92" s="246">
        <f>全车数据表!AL93</f>
        <v>4</v>
      </c>
      <c r="AA92" s="246">
        <f>IF(全车数据表!AN93="×",0,全车数据表!AN93)</f>
        <v>2</v>
      </c>
      <c r="AB92" s="248" t="str">
        <f>全车数据表!AU93</f>
        <v>epic</v>
      </c>
      <c r="AC92" s="246">
        <f>全车数据表!AW93</f>
        <v>362</v>
      </c>
      <c r="AD92" s="246">
        <f>全车数据表!AX93</f>
        <v>0</v>
      </c>
      <c r="AE92" s="246">
        <f>全车数据表!AY93</f>
        <v>475</v>
      </c>
      <c r="AF92" s="246" t="str">
        <f>IF(全车数据表!AZ93="","",全车数据表!AZ93)</f>
        <v>大奖赛</v>
      </c>
      <c r="AG92" s="246" t="str">
        <f>IF(全车数据表!BP93="","",全车数据表!BP93)</f>
        <v/>
      </c>
      <c r="AH92" s="246" t="str">
        <f>IF(全车数据表!BQ93="","",全车数据表!BQ93)</f>
        <v/>
      </c>
      <c r="AI92" s="246" t="str">
        <f>IF(全车数据表!BR93="","",全车数据表!BR93)</f>
        <v/>
      </c>
      <c r="AJ92" s="246" t="str">
        <f>IF(全车数据表!BS93="","",全车数据表!BS93)</f>
        <v/>
      </c>
      <c r="AK92" s="246" t="str">
        <f>IF(全车数据表!BT93="","",全车数据表!BT93)</f>
        <v/>
      </c>
      <c r="AL92" s="246" t="str">
        <f>IF(全车数据表!BU93="","",全车数据表!BU93)</f>
        <v/>
      </c>
      <c r="AM92" s="246" t="str">
        <f>IF(全车数据表!BV93="","",全车数据表!BV93)</f>
        <v/>
      </c>
      <c r="AN92" s="246" t="str">
        <f>IF(全车数据表!BW93="","",全车数据表!BW93)</f>
        <v/>
      </c>
      <c r="AO92" s="246" t="str">
        <f>IF(全车数据表!BX93="","",全车数据表!BX93)</f>
        <v/>
      </c>
      <c r="AP92" s="246" t="str">
        <f>IF(全车数据表!BY93="","",全车数据表!BY93)</f>
        <v/>
      </c>
      <c r="AQ92" s="246" t="str">
        <f>IF(全车数据表!BZ93="","",全车数据表!BZ93)</f>
        <v/>
      </c>
      <c r="AR92" s="246">
        <f>IF(全车数据表!CA93="","",全车数据表!CA93)</f>
        <v>1</v>
      </c>
      <c r="AS92" s="246" t="str">
        <f>IF(全车数据表!CB93="","",全车数据表!CB93)</f>
        <v/>
      </c>
      <c r="AT92" s="246">
        <f>IF(全车数据表!CC93="","",全车数据表!CC93)</f>
        <v>1</v>
      </c>
      <c r="AU92" s="246">
        <f>IF(全车数据表!CD93="","",全车数据表!CD93)</f>
        <v>1</v>
      </c>
      <c r="AV92" s="246" t="str">
        <f>IF(全车数据表!CE93="","",全车数据表!CE93)</f>
        <v/>
      </c>
      <c r="AW92" s="246" t="str">
        <f>IF(全车数据表!CF93="","",全车数据表!CF93)</f>
        <v/>
      </c>
      <c r="AX92" s="246" t="str">
        <f>IF(全车数据表!CG93="","",全车数据表!CG93)</f>
        <v/>
      </c>
      <c r="AY92" s="246" t="str">
        <f>IF(全车数据表!CH93="","",全车数据表!CH93)</f>
        <v/>
      </c>
      <c r="AZ92" s="246" t="str">
        <f>IF(全车数据表!CI93="","",全车数据表!CI93)</f>
        <v/>
      </c>
      <c r="BA92" s="246" t="str">
        <f>IF(全车数据表!CJ93="","",全车数据表!CJ93)</f>
        <v>布加迪</v>
      </c>
      <c r="BB92" s="246" t="str">
        <f>IF(全车数据表!AV93="","",全车数据表!AV93)</f>
        <v/>
      </c>
      <c r="BC92" s="246">
        <f>IF(全车数据表!BF93="","",全车数据表!BF93)</f>
        <v>4122</v>
      </c>
      <c r="BD92" s="246">
        <f>IF(全车数据表!BG93="","",全车数据表!BG93)</f>
        <v>349.7</v>
      </c>
      <c r="BE92" s="246">
        <f>IF(全车数据表!BH93="","",全车数据表!BH93)</f>
        <v>77.5</v>
      </c>
      <c r="BF92" s="246">
        <f>IF(全车数据表!BI93="","",全车数据表!BI93)</f>
        <v>68.23</v>
      </c>
      <c r="BG92" s="246">
        <f>IF(全车数据表!BJ93="","",全车数据表!BJ93)</f>
        <v>60.84</v>
      </c>
    </row>
    <row r="93" spans="1:59">
      <c r="A93" s="246">
        <f>全车数据表!A94</f>
        <v>92</v>
      </c>
      <c r="B93" s="246" t="str">
        <f>全车数据表!B94</f>
        <v>Porsche Panamera Turbo S🔑</v>
      </c>
      <c r="C93" s="246" t="str">
        <f>IF(全车数据表!AQ94="","",全车数据表!AQ94)</f>
        <v>Porsche</v>
      </c>
      <c r="D93" s="248" t="str">
        <f>全车数据表!AT94</f>
        <v>panamera</v>
      </c>
      <c r="E93" s="248" t="str">
        <f>全车数据表!AS94</f>
        <v>4.1</v>
      </c>
      <c r="F93" s="248" t="str">
        <f>全车数据表!C94</f>
        <v>帕拉梅拉</v>
      </c>
      <c r="G93" s="246" t="str">
        <f>全车数据表!D94</f>
        <v>C</v>
      </c>
      <c r="H93" s="246">
        <f>LEN(全车数据表!E94)</f>
        <v>5</v>
      </c>
      <c r="I93" s="246" t="str">
        <f>IF(全车数据表!H94="×",0,全车数据表!H94)</f>
        <v>🔑</v>
      </c>
      <c r="J93" s="246">
        <f>IF(全车数据表!I94="×",0,全车数据表!I94)</f>
        <v>25</v>
      </c>
      <c r="K93" s="246">
        <f>IF(全车数据表!J94="×",0,全车数据表!J94)</f>
        <v>32</v>
      </c>
      <c r="L93" s="246">
        <f>IF(全车数据表!K94="×",0,全车数据表!K94)</f>
        <v>36</v>
      </c>
      <c r="M93" s="246">
        <f>IF(全车数据表!L94="×",0,全车数据表!L94)</f>
        <v>41</v>
      </c>
      <c r="N93" s="246">
        <f>IF(全车数据表!M94="×",0,全车数据表!M94)</f>
        <v>0</v>
      </c>
      <c r="O93" s="246">
        <f>全车数据表!O94</f>
        <v>3971</v>
      </c>
      <c r="P93" s="246">
        <f>全车数据表!P94</f>
        <v>326.3</v>
      </c>
      <c r="Q93" s="246">
        <f>全车数据表!Q94</f>
        <v>88.03</v>
      </c>
      <c r="R93" s="246">
        <f>全车数据表!R94</f>
        <v>72.48</v>
      </c>
      <c r="S93" s="246">
        <f>全车数据表!S94</f>
        <v>58.56</v>
      </c>
      <c r="T93" s="246">
        <f>全车数据表!T94</f>
        <v>6.1</v>
      </c>
      <c r="U93" s="246">
        <f>全车数据表!AH94</f>
        <v>5804120</v>
      </c>
      <c r="V93" s="246">
        <f>全车数据表!AI94</f>
        <v>40000</v>
      </c>
      <c r="W93" s="246">
        <f>全车数据表!AO94</f>
        <v>4640000</v>
      </c>
      <c r="X93" s="246">
        <f>全车数据表!AP94</f>
        <v>10444120</v>
      </c>
      <c r="Y93" s="246">
        <f>全车数据表!AJ94</f>
        <v>9</v>
      </c>
      <c r="Z93" s="246">
        <f>全车数据表!AL94</f>
        <v>4</v>
      </c>
      <c r="AA93" s="246">
        <f>IF(全车数据表!AN94="×",0,全车数据表!AN94)</f>
        <v>2</v>
      </c>
      <c r="AB93" s="248" t="str">
        <f>全车数据表!AU94</f>
        <v>epic</v>
      </c>
      <c r="AC93" s="246">
        <f>全车数据表!AW94</f>
        <v>340</v>
      </c>
      <c r="AD93" s="246">
        <f>全车数据表!AX94</f>
        <v>0</v>
      </c>
      <c r="AE93" s="246">
        <f>全车数据表!AY94</f>
        <v>437</v>
      </c>
      <c r="AF93" s="246" t="str">
        <f>IF(全车数据表!AZ94="","",全车数据表!AZ94)</f>
        <v>寻车</v>
      </c>
      <c r="AG93" s="246" t="str">
        <f>IF(全车数据表!BP94="","",全车数据表!BP94)</f>
        <v/>
      </c>
      <c r="AH93" s="246" t="str">
        <f>IF(全车数据表!BQ94="","",全车数据表!BQ94)</f>
        <v/>
      </c>
      <c r="AI93" s="246" t="str">
        <f>IF(全车数据表!BR94="","",全车数据表!BR94)</f>
        <v/>
      </c>
      <c r="AJ93" s="246" t="str">
        <f>IF(全车数据表!BS94="","",全车数据表!BS94)</f>
        <v/>
      </c>
      <c r="AK93" s="246" t="str">
        <f>IF(全车数据表!BT94="","",全车数据表!BT94)</f>
        <v/>
      </c>
      <c r="AL93" s="246">
        <f>IF(全车数据表!BU94="","",全车数据表!BU94)</f>
        <v>1</v>
      </c>
      <c r="AM93" s="246" t="str">
        <f>IF(全车数据表!BV94="","",全车数据表!BV94)</f>
        <v/>
      </c>
      <c r="AN93" s="246" t="str">
        <f>IF(全车数据表!BW94="","",全车数据表!BW94)</f>
        <v/>
      </c>
      <c r="AO93" s="246" t="str">
        <f>IF(全车数据表!BX94="","",全车数据表!BX94)</f>
        <v/>
      </c>
      <c r="AP93" s="246" t="str">
        <f>IF(全车数据表!BY94="","",全车数据表!BY94)</f>
        <v/>
      </c>
      <c r="AQ93" s="246" t="str">
        <f>IF(全车数据表!BZ94="","",全车数据表!BZ94)</f>
        <v/>
      </c>
      <c r="AR93" s="246" t="str">
        <f>IF(全车数据表!CA94="","",全车数据表!CA94)</f>
        <v/>
      </c>
      <c r="AS93" s="246" t="str">
        <f>IF(全车数据表!CB94="","",全车数据表!CB94)</f>
        <v/>
      </c>
      <c r="AT93" s="246">
        <f>IF(全车数据表!CC94="","",全车数据表!CC94)</f>
        <v>1</v>
      </c>
      <c r="AU93" s="246" t="str">
        <f>IF(全车数据表!CD94="","",全车数据表!CD94)</f>
        <v/>
      </c>
      <c r="AV93" s="246" t="str">
        <f>IF(全车数据表!CE94="","",全车数据表!CE94)</f>
        <v/>
      </c>
      <c r="AW93" s="246" t="str">
        <f>IF(全车数据表!CF94="","",全车数据表!CF94)</f>
        <v/>
      </c>
      <c r="AX93" s="246" t="str">
        <f>IF(全车数据表!CG94="","",全车数据表!CG94)</f>
        <v/>
      </c>
      <c r="AY93" s="246" t="str">
        <f>IF(全车数据表!CH94="","",全车数据表!CH94)</f>
        <v/>
      </c>
      <c r="AZ93" s="246" t="str">
        <f>IF(全车数据表!CI94="","",全车数据表!CI94)</f>
        <v/>
      </c>
      <c r="BA93" s="246" t="str">
        <f>IF(全车数据表!CJ94="","",全车数据表!CJ94)</f>
        <v>保时捷</v>
      </c>
      <c r="BB93" s="246" t="str">
        <f>IF(全车数据表!AV94="","",全车数据表!AV94)</f>
        <v/>
      </c>
      <c r="BC93" s="246">
        <f>IF(全车数据表!BF94="","",全车数据表!BF94)</f>
        <v>4148</v>
      </c>
      <c r="BD93" s="246">
        <f>IF(全车数据表!BG94="","",全车数据表!BG94)</f>
        <v>327.5</v>
      </c>
      <c r="BE93" s="246">
        <f>IF(全车数据表!BH94="","",全车数据表!BH94)</f>
        <v>88.75</v>
      </c>
      <c r="BF93" s="246">
        <f>IF(全车数据表!BI94="","",全车数据表!BI94)</f>
        <v>76.040000000000006</v>
      </c>
      <c r="BG93" s="246">
        <f>IF(全车数据表!BJ94="","",全车数据表!BJ94)</f>
        <v>61.940000000000005</v>
      </c>
    </row>
    <row r="94" spans="1:59">
      <c r="A94" s="246">
        <f>全车数据表!A95</f>
        <v>93</v>
      </c>
      <c r="B94" s="246" t="str">
        <f>全车数据表!B95</f>
        <v>Lamborghini Gallardo LP 560-4</v>
      </c>
      <c r="C94" s="246" t="str">
        <f>IF(全车数据表!AQ95="","",全车数据表!AQ95)</f>
        <v>Lamborghini</v>
      </c>
      <c r="D94" s="248" t="str">
        <f>全车数据表!AT95</f>
        <v>gallardo</v>
      </c>
      <c r="E94" s="248" t="str">
        <f>全车数据表!AS95</f>
        <v>2.2</v>
      </c>
      <c r="F94" s="248" t="str">
        <f>全车数据表!C95</f>
        <v>盖拉多</v>
      </c>
      <c r="G94" s="246" t="str">
        <f>全车数据表!D95</f>
        <v>C</v>
      </c>
      <c r="H94" s="246">
        <f>LEN(全车数据表!E95)</f>
        <v>5</v>
      </c>
      <c r="I94" s="246">
        <f>IF(全车数据表!H95="×",0,全车数据表!H95)</f>
        <v>35</v>
      </c>
      <c r="J94" s="246">
        <f>IF(全车数据表!I95="×",0,全车数据表!I95)</f>
        <v>15</v>
      </c>
      <c r="K94" s="246">
        <f>IF(全车数据表!J95="×",0,全车数据表!J95)</f>
        <v>21</v>
      </c>
      <c r="L94" s="246">
        <f>IF(全车数据表!K95="×",0,全车数据表!K95)</f>
        <v>28</v>
      </c>
      <c r="M94" s="246">
        <f>IF(全车数据表!L95="×",0,全车数据表!L95)</f>
        <v>35</v>
      </c>
      <c r="N94" s="246">
        <f>IF(全车数据表!M95="×",0,全车数据表!M95)</f>
        <v>0</v>
      </c>
      <c r="O94" s="246">
        <f>全车数据表!O95</f>
        <v>3997</v>
      </c>
      <c r="P94" s="246">
        <f>全车数据表!P95</f>
        <v>340.7</v>
      </c>
      <c r="Q94" s="246">
        <f>全车数据表!Q95</f>
        <v>76.56</v>
      </c>
      <c r="R94" s="246">
        <f>全车数据表!R95</f>
        <v>75.81</v>
      </c>
      <c r="S94" s="246">
        <f>全车数据表!S95</f>
        <v>59.69</v>
      </c>
      <c r="T94" s="246">
        <f>全车数据表!T95</f>
        <v>6</v>
      </c>
      <c r="U94" s="246">
        <f>全车数据表!AH95</f>
        <v>5804120</v>
      </c>
      <c r="V94" s="246">
        <f>全车数据表!AI95</f>
        <v>40000</v>
      </c>
      <c r="W94" s="246">
        <f>全车数据表!AO95</f>
        <v>4640000</v>
      </c>
      <c r="X94" s="246">
        <f>全车数据表!AP95</f>
        <v>10444120</v>
      </c>
      <c r="Y94" s="246">
        <f>全车数据表!AJ95</f>
        <v>9</v>
      </c>
      <c r="Z94" s="246">
        <f>全车数据表!AL95</f>
        <v>4</v>
      </c>
      <c r="AA94" s="246">
        <f>IF(全车数据表!AN95="×",0,全车数据表!AN95)</f>
        <v>2</v>
      </c>
      <c r="AB94" s="248" t="str">
        <f>全车数据表!AU95</f>
        <v>epic</v>
      </c>
      <c r="AC94" s="246">
        <f>全车数据表!AW95</f>
        <v>354</v>
      </c>
      <c r="AD94" s="246">
        <f>全车数据表!AX95</f>
        <v>0</v>
      </c>
      <c r="AE94" s="246">
        <f>全车数据表!AY95</f>
        <v>462</v>
      </c>
      <c r="AF94" s="246" t="str">
        <f>IF(全车数据表!AZ95="","",全车数据表!AZ95)</f>
        <v>通行证</v>
      </c>
      <c r="AG94" s="246" t="str">
        <f>IF(全车数据表!BP95="","",全车数据表!BP95)</f>
        <v/>
      </c>
      <c r="AH94" s="246" t="str">
        <f>IF(全车数据表!BQ95="","",全车数据表!BQ95)</f>
        <v/>
      </c>
      <c r="AI94" s="246" t="str">
        <f>IF(全车数据表!BR95="","",全车数据表!BR95)</f>
        <v/>
      </c>
      <c r="AJ94" s="246" t="str">
        <f>IF(全车数据表!BS95="","",全车数据表!BS95)</f>
        <v/>
      </c>
      <c r="AK94" s="246" t="str">
        <f>IF(全车数据表!BT95="","",全车数据表!BT95)</f>
        <v/>
      </c>
      <c r="AL94" s="246" t="str">
        <f>IF(全车数据表!BU95="","",全车数据表!BU95)</f>
        <v/>
      </c>
      <c r="AM94" s="246">
        <f>IF(全车数据表!BV95="","",全车数据表!BV95)</f>
        <v>1</v>
      </c>
      <c r="AN94" s="246" t="str">
        <f>IF(全车数据表!BW95="","",全车数据表!BW95)</f>
        <v/>
      </c>
      <c r="AO94" s="246" t="str">
        <f>IF(全车数据表!BX95="","",全车数据表!BX95)</f>
        <v/>
      </c>
      <c r="AP94" s="246" t="str">
        <f>IF(全车数据表!BY95="","",全车数据表!BY95)</f>
        <v/>
      </c>
      <c r="AQ94" s="246" t="str">
        <f>IF(全车数据表!BZ95="","",全车数据表!BZ95)</f>
        <v/>
      </c>
      <c r="AR94" s="246" t="str">
        <f>IF(全车数据表!CA95="","",全车数据表!CA95)</f>
        <v/>
      </c>
      <c r="AS94" s="246" t="str">
        <f>IF(全车数据表!CB95="","",全车数据表!CB95)</f>
        <v/>
      </c>
      <c r="AT94" s="246" t="str">
        <f>IF(全车数据表!CC95="","",全车数据表!CC95)</f>
        <v/>
      </c>
      <c r="AU94" s="246">
        <f>IF(全车数据表!CD95="","",全车数据表!CD95)</f>
        <v>1</v>
      </c>
      <c r="AV94" s="246" t="str">
        <f>IF(全车数据表!CE95="","",全车数据表!CE95)</f>
        <v/>
      </c>
      <c r="AW94" s="246" t="str">
        <f>IF(全车数据表!CF95="","",全车数据表!CF95)</f>
        <v/>
      </c>
      <c r="AX94" s="246" t="str">
        <f>IF(全车数据表!CG95="","",全车数据表!CG95)</f>
        <v/>
      </c>
      <c r="AY94" s="246" t="str">
        <f>IF(全车数据表!CH95="","",全车数据表!CH95)</f>
        <v/>
      </c>
      <c r="AZ94" s="246" t="str">
        <f>IF(全车数据表!CI95="","",全车数据表!CI95)</f>
        <v/>
      </c>
      <c r="BA94" s="246" t="str">
        <f>IF(全车数据表!CJ95="","",全车数据表!CJ95)</f>
        <v>兰博基尼 盖拉多</v>
      </c>
      <c r="BB94" s="246">
        <f>IF(全车数据表!AV95="","",全车数据表!AV95)</f>
        <v>48</v>
      </c>
      <c r="BC94" s="246">
        <f>IF(全车数据表!BF95="","",全车数据表!BF95)</f>
        <v>4174</v>
      </c>
      <c r="BD94" s="246">
        <f>IF(全车数据表!BG95="","",全车数据表!BG95)</f>
        <v>342.3</v>
      </c>
      <c r="BE94" s="246">
        <f>IF(全车数据表!BH95="","",全车数据表!BH95)</f>
        <v>77.5</v>
      </c>
      <c r="BF94" s="246">
        <f>IF(全车数据表!BI95="","",全车数据表!BI95)</f>
        <v>78.48</v>
      </c>
      <c r="BG94" s="246">
        <f>IF(全车数据表!BJ95="","",全车数据表!BJ95)</f>
        <v>61.921999999999997</v>
      </c>
    </row>
    <row r="95" spans="1:59">
      <c r="A95" s="246">
        <f>全车数据表!A96</f>
        <v>94</v>
      </c>
      <c r="B95" s="246" t="str">
        <f>全车数据表!B96</f>
        <v>Ferrari 296 GTB🔑</v>
      </c>
      <c r="C95" s="246" t="str">
        <f>IF(全车数据表!AQ96="","",全车数据表!AQ96)</f>
        <v>Ferrari</v>
      </c>
      <c r="D95" s="248" t="str">
        <f>全车数据表!AT96</f>
        <v>296</v>
      </c>
      <c r="E95" s="248" t="str">
        <f>全车数据表!AS96</f>
        <v>4.4</v>
      </c>
      <c r="F95" s="248" t="str">
        <f>全车数据表!C96</f>
        <v>296</v>
      </c>
      <c r="G95" s="246" t="str">
        <f>全车数据表!D96</f>
        <v>C</v>
      </c>
      <c r="H95" s="246">
        <f>LEN(全车数据表!E96)</f>
        <v>5</v>
      </c>
      <c r="I95" s="246" t="str">
        <f>IF(全车数据表!H96="×",0,全车数据表!H96)</f>
        <v>🔑</v>
      </c>
      <c r="J95" s="246">
        <f>IF(全车数据表!I96="×",0,全车数据表!I96)</f>
        <v>25</v>
      </c>
      <c r="K95" s="246">
        <f>IF(全车数据表!J96="×",0,全车数据表!J96)</f>
        <v>32</v>
      </c>
      <c r="L95" s="246">
        <f>IF(全车数据表!K96="×",0,全车数据表!K96)</f>
        <v>36</v>
      </c>
      <c r="M95" s="246">
        <f>IF(全车数据表!L96="×",0,全车数据表!L96)</f>
        <v>41</v>
      </c>
      <c r="N95" s="246">
        <f>IF(全车数据表!M96="×",0,全车数据表!M96)</f>
        <v>0</v>
      </c>
      <c r="O95" s="246">
        <f>全车数据表!O96</f>
        <v>4009</v>
      </c>
      <c r="P95" s="246">
        <f>全车数据表!P96</f>
        <v>341.6</v>
      </c>
      <c r="Q95" s="246">
        <f>全车数据表!Q96</f>
        <v>81.23</v>
      </c>
      <c r="R95" s="246">
        <f>全车数据表!R96</f>
        <v>65</v>
      </c>
      <c r="S95" s="246">
        <f>全车数据表!S96</f>
        <v>52.13</v>
      </c>
      <c r="T95" s="246">
        <f>全车数据表!T96</f>
        <v>0</v>
      </c>
      <c r="U95" s="246">
        <f>全车数据表!AH96</f>
        <v>5804120</v>
      </c>
      <c r="V95" s="246">
        <f>全车数据表!AI96</f>
        <v>40000</v>
      </c>
      <c r="W95" s="246">
        <f>全车数据表!AO96</f>
        <v>4640000</v>
      </c>
      <c r="X95" s="246">
        <f>全车数据表!AP96</f>
        <v>10444120</v>
      </c>
      <c r="Y95" s="246">
        <f>全车数据表!AJ96</f>
        <v>9</v>
      </c>
      <c r="Z95" s="246">
        <f>全车数据表!AL96</f>
        <v>4</v>
      </c>
      <c r="AA95" s="246">
        <f>IF(全车数据表!AN96="×",0,全车数据表!AN96)</f>
        <v>2</v>
      </c>
      <c r="AB95" s="248" t="str">
        <f>全车数据表!AU96</f>
        <v>epic</v>
      </c>
      <c r="AC95" s="246">
        <f>全车数据表!AW96</f>
        <v>355</v>
      </c>
      <c r="AD95" s="246">
        <f>全车数据表!AX96</f>
        <v>0</v>
      </c>
      <c r="AE95" s="246">
        <f>全车数据表!AY96</f>
        <v>463</v>
      </c>
      <c r="AF95" s="246" t="str">
        <f>IF(全车数据表!AZ96="","",全车数据表!AZ96)</f>
        <v>大奖赛</v>
      </c>
      <c r="AG95" s="246" t="str">
        <f>IF(全车数据表!BP96="","",全车数据表!BP96)</f>
        <v/>
      </c>
      <c r="AH95" s="246" t="str">
        <f>IF(全车数据表!BQ96="","",全车数据表!BQ96)</f>
        <v/>
      </c>
      <c r="AI95" s="246" t="str">
        <f>IF(全车数据表!BR96="","",全车数据表!BR96)</f>
        <v/>
      </c>
      <c r="AJ95" s="246" t="str">
        <f>IF(全车数据表!BS96="","",全车数据表!BS96)</f>
        <v/>
      </c>
      <c r="AK95" s="246" t="str">
        <f>IF(全车数据表!BT96="","",全车数据表!BT96)</f>
        <v/>
      </c>
      <c r="AL95" s="246" t="str">
        <f>IF(全车数据表!BU96="","",全车数据表!BU96)</f>
        <v/>
      </c>
      <c r="AM95" s="246" t="str">
        <f>IF(全车数据表!BV96="","",全车数据表!BV96)</f>
        <v/>
      </c>
      <c r="AN95" s="246" t="str">
        <f>IF(全车数据表!BW96="","",全车数据表!BW96)</f>
        <v/>
      </c>
      <c r="AO95" s="246" t="str">
        <f>IF(全车数据表!BX96="","",全车数据表!BX96)</f>
        <v/>
      </c>
      <c r="AP95" s="246" t="str">
        <f>IF(全车数据表!BY96="","",全车数据表!BY96)</f>
        <v/>
      </c>
      <c r="AQ95" s="246" t="str">
        <f>IF(全车数据表!BZ96="","",全车数据表!BZ96)</f>
        <v/>
      </c>
      <c r="AR95" s="246">
        <f>IF(全车数据表!CA96="","",全车数据表!CA96)</f>
        <v>1</v>
      </c>
      <c r="AS95" s="246" t="str">
        <f>IF(全车数据表!CB96="","",全车数据表!CB96)</f>
        <v/>
      </c>
      <c r="AT95" s="246">
        <f>IF(全车数据表!CC96="","",全车数据表!CC96)</f>
        <v>1</v>
      </c>
      <c r="AU95" s="246" t="str">
        <f>IF(全车数据表!CD96="","",全车数据表!CD96)</f>
        <v/>
      </c>
      <c r="AV95" s="246" t="str">
        <f>IF(全车数据表!CE96="","",全车数据表!CE96)</f>
        <v/>
      </c>
      <c r="AW95" s="246" t="str">
        <f>IF(全车数据表!CF96="","",全车数据表!CF96)</f>
        <v/>
      </c>
      <c r="AX95" s="246" t="str">
        <f>IF(全车数据表!CG96="","",全车数据表!CG96)</f>
        <v/>
      </c>
      <c r="AY95" s="246" t="str">
        <f>IF(全车数据表!CH96="","",全车数据表!CH96)</f>
        <v/>
      </c>
      <c r="AZ95" s="246" t="str">
        <f>IF(全车数据表!CI96="","",全车数据表!CI96)</f>
        <v/>
      </c>
      <c r="BA95" s="246" t="str">
        <f>IF(全车数据表!CJ96="","",全车数据表!CJ96)</f>
        <v>法拉利</v>
      </c>
      <c r="BB95" s="246" t="str">
        <f>IF(全车数据表!AV96="","",全车数据表!AV96)</f>
        <v/>
      </c>
      <c r="BC95" s="246">
        <f>IF(全车数据表!BF96="","",全车数据表!BF96)</f>
        <v>4187</v>
      </c>
      <c r="BD95" s="246">
        <f>IF(全车数据表!BG96="","",全车数据表!BG96)</f>
        <v>342.8</v>
      </c>
      <c r="BE95" s="246">
        <f>IF(全车数据表!BH96="","",全车数据表!BH96)</f>
        <v>82</v>
      </c>
      <c r="BF95" s="246">
        <f>IF(全车数据表!BI96="","",全车数据表!BI96)</f>
        <v>67.25</v>
      </c>
      <c r="BG95" s="246">
        <f>IF(全车数据表!BJ96="","",全车数据表!BJ96)</f>
        <v>54.95</v>
      </c>
    </row>
    <row r="96" spans="1:59">
      <c r="A96" s="246">
        <f>全车数据表!A97</f>
        <v>95</v>
      </c>
      <c r="B96" s="246" t="str">
        <f>全车数据表!B97</f>
        <v>McLaren GT</v>
      </c>
      <c r="C96" s="246" t="str">
        <f>IF(全车数据表!AQ97="","",全车数据表!AQ97)</f>
        <v>McLaren</v>
      </c>
      <c r="D96" s="248" t="str">
        <f>全车数据表!AT97</f>
        <v>mclarengt</v>
      </c>
      <c r="E96" s="248" t="str">
        <f>全车数据表!AS97</f>
        <v>3.3</v>
      </c>
      <c r="F96" s="248" t="str">
        <f>全车数据表!C97</f>
        <v>迈凯伦GT</v>
      </c>
      <c r="G96" s="246" t="str">
        <f>全车数据表!D97</f>
        <v>C</v>
      </c>
      <c r="H96" s="246">
        <f>LEN(全车数据表!E97)</f>
        <v>5</v>
      </c>
      <c r="I96" s="246">
        <f>IF(全车数据表!H97="×",0,全车数据表!H97)</f>
        <v>35</v>
      </c>
      <c r="J96" s="246">
        <f>IF(全车数据表!I97="×",0,全车数据表!I97)</f>
        <v>15</v>
      </c>
      <c r="K96" s="246">
        <f>IF(全车数据表!J97="×",0,全车数据表!J97)</f>
        <v>21</v>
      </c>
      <c r="L96" s="246">
        <f>IF(全车数据表!K97="×",0,全车数据表!K97)</f>
        <v>28</v>
      </c>
      <c r="M96" s="246">
        <f>IF(全车数据表!L97="×",0,全车数据表!L97)</f>
        <v>35</v>
      </c>
      <c r="N96" s="246">
        <f>IF(全车数据表!M97="×",0,全车数据表!M97)</f>
        <v>0</v>
      </c>
      <c r="O96" s="246">
        <f>全车数据表!O97</f>
        <v>4022</v>
      </c>
      <c r="P96" s="246">
        <f>全车数据表!P97</f>
        <v>339.1</v>
      </c>
      <c r="Q96" s="246">
        <f>全车数据表!Q97</f>
        <v>80.98</v>
      </c>
      <c r="R96" s="246">
        <f>全车数据表!R97</f>
        <v>69.09</v>
      </c>
      <c r="S96" s="246">
        <f>全车数据表!S97</f>
        <v>57.31</v>
      </c>
      <c r="T96" s="246">
        <f>全车数据表!T97</f>
        <v>5.8</v>
      </c>
      <c r="U96" s="246">
        <f>全车数据表!AH97</f>
        <v>5804120</v>
      </c>
      <c r="V96" s="246">
        <f>全车数据表!AI97</f>
        <v>40000</v>
      </c>
      <c r="W96" s="246">
        <f>全车数据表!AO97</f>
        <v>4640000</v>
      </c>
      <c r="X96" s="246">
        <f>全车数据表!AP97</f>
        <v>10444120</v>
      </c>
      <c r="Y96" s="246">
        <f>全车数据表!AJ97</f>
        <v>9</v>
      </c>
      <c r="Z96" s="246">
        <f>全车数据表!AL97</f>
        <v>4</v>
      </c>
      <c r="AA96" s="246">
        <f>IF(全车数据表!AN97="×",0,全车数据表!AN97)</f>
        <v>2</v>
      </c>
      <c r="AB96" s="248" t="str">
        <f>全车数据表!AU97</f>
        <v>epic</v>
      </c>
      <c r="AC96" s="246">
        <f>全车数据表!AW97</f>
        <v>353</v>
      </c>
      <c r="AD96" s="246">
        <f>全车数据表!AX97</f>
        <v>0</v>
      </c>
      <c r="AE96" s="246">
        <f>全车数据表!AY97</f>
        <v>459</v>
      </c>
      <c r="AF96" s="246" t="str">
        <f>IF(全车数据表!AZ97="","",全车数据表!AZ97)</f>
        <v>护照寻车</v>
      </c>
      <c r="AG96" s="246" t="str">
        <f>IF(全车数据表!BP97="","",全车数据表!BP97)</f>
        <v/>
      </c>
      <c r="AH96" s="246" t="str">
        <f>IF(全车数据表!BQ97="","",全车数据表!BQ97)</f>
        <v/>
      </c>
      <c r="AI96" s="246" t="str">
        <f>IF(全车数据表!BR97="","",全车数据表!BR97)</f>
        <v/>
      </c>
      <c r="AJ96" s="246" t="str">
        <f>IF(全车数据表!BS97="","",全车数据表!BS97)</f>
        <v/>
      </c>
      <c r="AK96" s="246" t="str">
        <f>IF(全车数据表!BT97="","",全车数据表!BT97)</f>
        <v/>
      </c>
      <c r="AL96" s="246">
        <f>IF(全车数据表!BU97="","",全车数据表!BU97)</f>
        <v>1</v>
      </c>
      <c r="AM96" s="246" t="str">
        <f>IF(全车数据表!BV97="","",全车数据表!BV97)</f>
        <v/>
      </c>
      <c r="AN96" s="246" t="str">
        <f>IF(全车数据表!BW97="","",全车数据表!BW97)</f>
        <v/>
      </c>
      <c r="AO96" s="246" t="str">
        <f>IF(全车数据表!BX97="","",全车数据表!BX97)</f>
        <v/>
      </c>
      <c r="AP96" s="246" t="str">
        <f>IF(全车数据表!BY97="","",全车数据表!BY97)</f>
        <v/>
      </c>
      <c r="AQ96" s="246" t="str">
        <f>IF(全车数据表!BZ97="","",全车数据表!BZ97)</f>
        <v/>
      </c>
      <c r="AR96" s="246" t="str">
        <f>IF(全车数据表!CA97="","",全车数据表!CA97)</f>
        <v/>
      </c>
      <c r="AS96" s="246" t="str">
        <f>IF(全车数据表!CB97="","",全车数据表!CB97)</f>
        <v/>
      </c>
      <c r="AT96" s="246" t="str">
        <f>IF(全车数据表!CC97="","",全车数据表!CC97)</f>
        <v/>
      </c>
      <c r="AU96" s="246" t="str">
        <f>IF(全车数据表!CD97="","",全车数据表!CD97)</f>
        <v/>
      </c>
      <c r="AV96" s="246" t="str">
        <f>IF(全车数据表!CE97="","",全车数据表!CE97)</f>
        <v/>
      </c>
      <c r="AW96" s="246" t="str">
        <f>IF(全车数据表!CF97="","",全车数据表!CF97)</f>
        <v/>
      </c>
      <c r="AX96" s="246" t="str">
        <f>IF(全车数据表!CG97="","",全车数据表!CG97)</f>
        <v/>
      </c>
      <c r="AY96" s="246" t="str">
        <f>IF(全车数据表!CH97="","",全车数据表!CH97)</f>
        <v/>
      </c>
      <c r="AZ96" s="246" t="str">
        <f>IF(全车数据表!CI97="","",全车数据表!CI97)</f>
        <v/>
      </c>
      <c r="BA96" s="246" t="str">
        <f>IF(全车数据表!CJ97="","",全车数据表!CJ97)</f>
        <v>迈凯伦</v>
      </c>
      <c r="BB96" s="246">
        <f>IF(全车数据表!AV97="","",全车数据表!AV97)</f>
        <v>46</v>
      </c>
      <c r="BC96" s="246">
        <f>IF(全车数据表!BF97="","",全车数据表!BF97)</f>
        <v>4200</v>
      </c>
      <c r="BD96" s="246">
        <f>IF(全车数据表!BG97="","",全车数据表!BG97)</f>
        <v>340.5</v>
      </c>
      <c r="BE96" s="246">
        <f>IF(全车数据表!BH97="","",全车数据表!BH97)</f>
        <v>82</v>
      </c>
      <c r="BF96" s="246">
        <f>IF(全车数据表!BI97="","",全车数据表!BI97)</f>
        <v>70.680000000000007</v>
      </c>
      <c r="BG96" s="246">
        <f>IF(全车数据表!BJ97="","",全车数据表!BJ97)</f>
        <v>59.68</v>
      </c>
    </row>
    <row r="97" spans="1:59">
      <c r="A97" s="246">
        <f>全车数据表!A98</f>
        <v>96</v>
      </c>
      <c r="B97" s="246" t="str">
        <f>全车数据表!B98</f>
        <v>Mercedes-Benz Mercedes-AMG GT Black Series🔑</v>
      </c>
      <c r="C97" s="246" t="str">
        <f>IF(全车数据表!AQ98="","",全车数据表!AQ98)</f>
        <v>Mercedes-Benz</v>
      </c>
      <c r="D97" s="248" t="str">
        <f>全车数据表!AT98</f>
        <v>mbbs</v>
      </c>
      <c r="E97" s="248" t="str">
        <f>全车数据表!AS98</f>
        <v>3.9</v>
      </c>
      <c r="F97" s="248" t="str">
        <f>全车数据表!C98</f>
        <v>梅奔BS</v>
      </c>
      <c r="G97" s="246" t="str">
        <f>全车数据表!D98</f>
        <v>C</v>
      </c>
      <c r="H97" s="246">
        <f>LEN(全车数据表!E98)</f>
        <v>5</v>
      </c>
      <c r="I97" s="246" t="str">
        <f>IF(全车数据表!H98="×",0,全车数据表!H98)</f>
        <v>🔑</v>
      </c>
      <c r="J97" s="246">
        <f>IF(全车数据表!I98="×",0,全车数据表!I98)</f>
        <v>25</v>
      </c>
      <c r="K97" s="246">
        <f>IF(全车数据表!J98="×",0,全车数据表!J98)</f>
        <v>32</v>
      </c>
      <c r="L97" s="246">
        <f>IF(全车数据表!K98="×",0,全车数据表!K98)</f>
        <v>36</v>
      </c>
      <c r="M97" s="246">
        <f>IF(全车数据表!L98="×",0,全车数据表!L98)</f>
        <v>41</v>
      </c>
      <c r="N97" s="246">
        <f>IF(全车数据表!M98="×",0,全车数据表!M98)</f>
        <v>0</v>
      </c>
      <c r="O97" s="246">
        <f>全车数据表!O98</f>
        <v>4048</v>
      </c>
      <c r="P97" s="246">
        <f>全车数据表!P98</f>
        <v>335.7</v>
      </c>
      <c r="Q97" s="246">
        <f>全车数据表!Q98</f>
        <v>81.790000000000006</v>
      </c>
      <c r="R97" s="246">
        <f>全车数据表!R98</f>
        <v>60.83</v>
      </c>
      <c r="S97" s="246">
        <f>全车数据表!S98</f>
        <v>67.41</v>
      </c>
      <c r="T97" s="246">
        <f>全车数据表!T98</f>
        <v>7.4</v>
      </c>
      <c r="U97" s="246">
        <f>全车数据表!AH98</f>
        <v>5804120</v>
      </c>
      <c r="V97" s="246">
        <f>全车数据表!AI98</f>
        <v>40000</v>
      </c>
      <c r="W97" s="246">
        <f>全车数据表!AO98</f>
        <v>4640000</v>
      </c>
      <c r="X97" s="246">
        <f>全车数据表!AP98</f>
        <v>10444120</v>
      </c>
      <c r="Y97" s="246">
        <f>全车数据表!AJ98</f>
        <v>9</v>
      </c>
      <c r="Z97" s="246">
        <f>全车数据表!AL98</f>
        <v>4</v>
      </c>
      <c r="AA97" s="246">
        <f>IF(全车数据表!AN98="×",0,全车数据表!AN98)</f>
        <v>2</v>
      </c>
      <c r="AB97" s="248" t="str">
        <f>全车数据表!AU98</f>
        <v>epic</v>
      </c>
      <c r="AC97" s="246">
        <f>全车数据表!AW98</f>
        <v>349</v>
      </c>
      <c r="AD97" s="246">
        <f>全车数据表!AX98</f>
        <v>0</v>
      </c>
      <c r="AE97" s="246">
        <f>全车数据表!AY98</f>
        <v>453</v>
      </c>
      <c r="AF97" s="246" t="str">
        <f>IF(全车数据表!AZ98="","",全车数据表!AZ98)</f>
        <v>大奖赛</v>
      </c>
      <c r="AG97" s="246" t="str">
        <f>IF(全车数据表!BP98="","",全车数据表!BP98)</f>
        <v/>
      </c>
      <c r="AH97" s="246" t="str">
        <f>IF(全车数据表!BQ98="","",全车数据表!BQ98)</f>
        <v/>
      </c>
      <c r="AI97" s="246" t="str">
        <f>IF(全车数据表!BR98="","",全车数据表!BR98)</f>
        <v/>
      </c>
      <c r="AJ97" s="246" t="str">
        <f>IF(全车数据表!BS98="","",全车数据表!BS98)</f>
        <v/>
      </c>
      <c r="AK97" s="246" t="str">
        <f>IF(全车数据表!BT98="","",全车数据表!BT98)</f>
        <v/>
      </c>
      <c r="AL97" s="246" t="str">
        <f>IF(全车数据表!BU98="","",全车数据表!BU98)</f>
        <v/>
      </c>
      <c r="AM97" s="246" t="str">
        <f>IF(全车数据表!BV98="","",全车数据表!BV98)</f>
        <v/>
      </c>
      <c r="AN97" s="246" t="str">
        <f>IF(全车数据表!BW98="","",全车数据表!BW98)</f>
        <v/>
      </c>
      <c r="AO97" s="246" t="str">
        <f>IF(全车数据表!BX98="","",全车数据表!BX98)</f>
        <v/>
      </c>
      <c r="AP97" s="246" t="str">
        <f>IF(全车数据表!BY98="","",全车数据表!BY98)</f>
        <v/>
      </c>
      <c r="AQ97" s="246" t="str">
        <f>IF(全车数据表!BZ98="","",全车数据表!BZ98)</f>
        <v/>
      </c>
      <c r="AR97" s="246">
        <f>IF(全车数据表!CA98="","",全车数据表!CA98)</f>
        <v>1</v>
      </c>
      <c r="AS97" s="246" t="str">
        <f>IF(全车数据表!CB98="","",全车数据表!CB98)</f>
        <v/>
      </c>
      <c r="AT97" s="246">
        <f>IF(全车数据表!CC98="","",全车数据表!CC98)</f>
        <v>1</v>
      </c>
      <c r="AU97" s="246" t="str">
        <f>IF(全车数据表!CD98="","",全车数据表!CD98)</f>
        <v/>
      </c>
      <c r="AV97" s="246" t="str">
        <f>IF(全车数据表!CE98="","",全车数据表!CE98)</f>
        <v/>
      </c>
      <c r="AW97" s="246" t="str">
        <f>IF(全车数据表!CF98="","",全车数据表!CF98)</f>
        <v/>
      </c>
      <c r="AX97" s="246" t="str">
        <f>IF(全车数据表!CG98="","",全车数据表!CG98)</f>
        <v/>
      </c>
      <c r="AY97" s="246" t="str">
        <f>IF(全车数据表!CH98="","",全车数据表!CH98)</f>
        <v/>
      </c>
      <c r="AZ97" s="246" t="str">
        <f>IF(全车数据表!CI98="","",全车数据表!CI98)</f>
        <v/>
      </c>
      <c r="BA97" s="246" t="str">
        <f>IF(全车数据表!CJ98="","",全车数据表!CJ98)</f>
        <v>梅赛德斯 奔驰</v>
      </c>
      <c r="BB97" s="246" t="str">
        <f>IF(全车数据表!AV98="","",全车数据表!AV98)</f>
        <v/>
      </c>
      <c r="BC97" s="246">
        <f>IF(全车数据表!BF98="","",全车数据表!BF98)</f>
        <v>4226</v>
      </c>
      <c r="BD97" s="246">
        <f>IF(全车数据表!BG98="","",全车数据表!BG98)</f>
        <v>336.8</v>
      </c>
      <c r="BE97" s="246">
        <f>IF(全车数据表!BH98="","",全车数据表!BH98)</f>
        <v>82.9</v>
      </c>
      <c r="BF97" s="246">
        <f>IF(全车数据表!BI98="","",全车数据表!BI98)</f>
        <v>62.69</v>
      </c>
      <c r="BG97" s="246">
        <f>IF(全车数据表!BJ98="","",全车数据表!BJ98)</f>
        <v>69.13</v>
      </c>
    </row>
    <row r="98" spans="1:59">
      <c r="A98" s="246">
        <f>全车数据表!A99</f>
        <v>97</v>
      </c>
      <c r="B98" s="246" t="str">
        <f>全车数据表!B99</f>
        <v>Ferrari Daytona SP3🔑</v>
      </c>
      <c r="C98" s="246" t="str">
        <f>IF(全车数据表!AQ99="","",全车数据表!AQ99)</f>
        <v>Ferrari</v>
      </c>
      <c r="D98" s="248" t="str">
        <f>全车数据表!AT99</f>
        <v>daytonasp3</v>
      </c>
      <c r="E98" s="248" t="str">
        <f>全车数据表!AS99</f>
        <v>4.5</v>
      </c>
      <c r="F98" s="248" t="str">
        <f>全车数据表!C99</f>
        <v>戴通纳SP3</v>
      </c>
      <c r="G98" s="246" t="str">
        <f>全车数据表!D99</f>
        <v>C</v>
      </c>
      <c r="H98" s="246">
        <f>LEN(全车数据表!E99)</f>
        <v>5</v>
      </c>
      <c r="I98" s="246" t="str">
        <f>IF(全车数据表!H99="×",0,全车数据表!H99)</f>
        <v>🔑</v>
      </c>
      <c r="J98" s="246">
        <f>IF(全车数据表!I99="×",0,全车数据表!I99)</f>
        <v>25</v>
      </c>
      <c r="K98" s="246">
        <f>IF(全车数据表!J99="×",0,全车数据表!J99)</f>
        <v>32</v>
      </c>
      <c r="L98" s="246">
        <f>IF(全车数据表!K99="×",0,全车数据表!K99)</f>
        <v>36</v>
      </c>
      <c r="M98" s="246">
        <f>IF(全车数据表!L99="×",0,全车数据表!L99)</f>
        <v>41</v>
      </c>
      <c r="N98" s="246">
        <f>IF(全车数据表!M99="×",0,全车数据表!M99)</f>
        <v>0</v>
      </c>
      <c r="O98" s="246">
        <f>全车数据表!O99</f>
        <v>4073</v>
      </c>
      <c r="P98" s="246">
        <f>全车数据表!P99</f>
        <v>348.8</v>
      </c>
      <c r="Q98" s="246">
        <f>全车数据表!Q99</f>
        <v>80.459999999999994</v>
      </c>
      <c r="R98" s="246">
        <f>全车数据表!R99</f>
        <v>54.89</v>
      </c>
      <c r="S98" s="246">
        <f>全车数据表!S99</f>
        <v>60.3</v>
      </c>
      <c r="T98" s="246">
        <f>全车数据表!T99</f>
        <v>0</v>
      </c>
      <c r="U98" s="246">
        <f>全车数据表!AH99</f>
        <v>5804120</v>
      </c>
      <c r="V98" s="246">
        <f>全车数据表!AI99</f>
        <v>40000</v>
      </c>
      <c r="W98" s="246">
        <f>全车数据表!AO99</f>
        <v>4640000</v>
      </c>
      <c r="X98" s="246">
        <f>全车数据表!AP99</f>
        <v>10444120</v>
      </c>
      <c r="Y98" s="246">
        <f>全车数据表!AJ99</f>
        <v>9</v>
      </c>
      <c r="Z98" s="246">
        <f>全车数据表!AL99</f>
        <v>4</v>
      </c>
      <c r="AA98" s="246">
        <f>IF(全车数据表!AN99="×",0,全车数据表!AN99)</f>
        <v>2</v>
      </c>
      <c r="AB98" s="248" t="str">
        <f>全车数据表!AU99</f>
        <v>epic</v>
      </c>
      <c r="AC98" s="246">
        <f>全车数据表!AW99</f>
        <v>363</v>
      </c>
      <c r="AD98" s="246">
        <f>全车数据表!AX99</f>
        <v>0</v>
      </c>
      <c r="AE98" s="246">
        <f>全车数据表!AY99</f>
        <v>476</v>
      </c>
      <c r="AF98" s="246" t="str">
        <f>IF(全车数据表!AZ99="","",全车数据表!AZ99)</f>
        <v>大奖赛</v>
      </c>
      <c r="AG98" s="246" t="str">
        <f>IF(全车数据表!BP99="","",全车数据表!BP99)</f>
        <v/>
      </c>
      <c r="AH98" s="246" t="str">
        <f>IF(全车数据表!BQ99="","",全车数据表!BQ99)</f>
        <v/>
      </c>
      <c r="AI98" s="246" t="str">
        <f>IF(全车数据表!BR99="","",全车数据表!BR99)</f>
        <v/>
      </c>
      <c r="AJ98" s="246" t="str">
        <f>IF(全车数据表!BS99="","",全车数据表!BS99)</f>
        <v/>
      </c>
      <c r="AK98" s="246" t="str">
        <f>IF(全车数据表!BT99="","",全车数据表!BT99)</f>
        <v/>
      </c>
      <c r="AL98" s="246" t="str">
        <f>IF(全车数据表!BU99="","",全车数据表!BU99)</f>
        <v/>
      </c>
      <c r="AM98" s="246" t="str">
        <f>IF(全车数据表!BV99="","",全车数据表!BV99)</f>
        <v/>
      </c>
      <c r="AN98" s="246" t="str">
        <f>IF(全车数据表!BW99="","",全车数据表!BW99)</f>
        <v/>
      </c>
      <c r="AO98" s="246" t="str">
        <f>IF(全车数据表!BX99="","",全车数据表!BX99)</f>
        <v/>
      </c>
      <c r="AP98" s="246" t="str">
        <f>IF(全车数据表!BY99="","",全车数据表!BY99)</f>
        <v/>
      </c>
      <c r="AQ98" s="246" t="str">
        <f>IF(全车数据表!BZ99="","",全车数据表!BZ99)</f>
        <v/>
      </c>
      <c r="AR98" s="246">
        <f>IF(全车数据表!CA99="","",全车数据表!CA99)</f>
        <v>1</v>
      </c>
      <c r="AS98" s="246" t="str">
        <f>IF(全车数据表!CB99="","",全车数据表!CB99)</f>
        <v/>
      </c>
      <c r="AT98" s="246">
        <f>IF(全车数据表!CC99="","",全车数据表!CC99)</f>
        <v>1</v>
      </c>
      <c r="AU98" s="246" t="str">
        <f>IF(全车数据表!CD99="","",全车数据表!CD99)</f>
        <v/>
      </c>
      <c r="AV98" s="246" t="str">
        <f>IF(全车数据表!CE99="","",全车数据表!CE99)</f>
        <v/>
      </c>
      <c r="AW98" s="246" t="str">
        <f>IF(全车数据表!CF99="","",全车数据表!CF99)</f>
        <v/>
      </c>
      <c r="AX98" s="246" t="str">
        <f>IF(全车数据表!CG99="","",全车数据表!CG99)</f>
        <v/>
      </c>
      <c r="AY98" s="246" t="str">
        <f>IF(全车数据表!CH99="","",全车数据表!CH99)</f>
        <v/>
      </c>
      <c r="AZ98" s="246" t="str">
        <f>IF(全车数据表!CI99="","",全车数据表!CI99)</f>
        <v/>
      </c>
      <c r="BA98" s="246" t="str">
        <f>IF(全车数据表!CJ99="","",全车数据表!CJ99)</f>
        <v>法拉利</v>
      </c>
      <c r="BB98" s="246" t="str">
        <f>IF(全车数据表!AV99="","",全车数据表!AV99)</f>
        <v/>
      </c>
      <c r="BC98" s="246">
        <f>IF(全车数据表!BF99="","",全车数据表!BF99)</f>
        <v>4253</v>
      </c>
      <c r="BD98" s="246">
        <f>IF(全车数据表!BG99="","",全车数据表!BG99)</f>
        <v>349.7</v>
      </c>
      <c r="BE98" s="246">
        <f>IF(全车数据表!BH99="","",全车数据表!BH99)</f>
        <v>81.099999999999994</v>
      </c>
      <c r="BF98" s="246">
        <f>IF(全车数据表!BI99="","",全车数据表!BI99)</f>
        <v>56.77</v>
      </c>
      <c r="BG98" s="246">
        <f>IF(全车数据表!BJ99="","",全车数据表!BJ99)</f>
        <v>62.88</v>
      </c>
    </row>
    <row r="99" spans="1:59">
      <c r="A99" s="246">
        <f>全车数据表!A100</f>
        <v>98</v>
      </c>
      <c r="B99" s="246" t="str">
        <f>全车数据表!B100</f>
        <v>Nissan Z GT4</v>
      </c>
      <c r="C99" s="246" t="str">
        <f>IF(全车数据表!AQ100="","",全车数据表!AQ100)</f>
        <v>Nissan</v>
      </c>
      <c r="D99" s="248" t="str">
        <f>全车数据表!AT100</f>
        <v>zgt4</v>
      </c>
      <c r="E99" s="248" t="str">
        <f>全车数据表!AS100</f>
        <v>24.6</v>
      </c>
      <c r="F99" s="248" t="str">
        <f>全车数据表!C100</f>
        <v>Z GT4</v>
      </c>
      <c r="G99" s="246" t="str">
        <f>全车数据表!D100</f>
        <v>C</v>
      </c>
      <c r="H99" s="246">
        <f>LEN(全车数据表!E100)</f>
        <v>5</v>
      </c>
      <c r="I99" s="246">
        <f>IF(全车数据表!H100="×",0,全车数据表!H100)</f>
        <v>20</v>
      </c>
      <c r="J99" s="246">
        <f>IF(全车数据表!I100="×",0,全车数据表!I100)</f>
        <v>25</v>
      </c>
      <c r="K99" s="246">
        <f>IF(全车数据表!J100="×",0,全车数据表!J100)</f>
        <v>30</v>
      </c>
      <c r="L99" s="246">
        <f>IF(全车数据表!K100="×",0,全车数据表!K100)</f>
        <v>35</v>
      </c>
      <c r="M99" s="246">
        <f>IF(全车数据表!L100="×",0,全车数据表!L100)</f>
        <v>40</v>
      </c>
      <c r="N99" s="246">
        <f>IF(全车数据表!M100="×",0,全车数据表!M100)</f>
        <v>0</v>
      </c>
      <c r="O99" s="246">
        <f>全车数据表!O100</f>
        <v>4098</v>
      </c>
      <c r="P99" s="246">
        <f>全车数据表!P100</f>
        <v>345</v>
      </c>
      <c r="Q99" s="246">
        <f>全车数据表!Q100</f>
        <v>81.150000000000006</v>
      </c>
      <c r="R99" s="246">
        <f>全车数据表!R100</f>
        <v>54.32</v>
      </c>
      <c r="S99" s="246">
        <f>全车数据表!S100</f>
        <v>62.04</v>
      </c>
      <c r="T99" s="246">
        <f>全车数据表!T100</f>
        <v>0</v>
      </c>
      <c r="U99" s="246">
        <f>全车数据表!AH100</f>
        <v>5804120</v>
      </c>
      <c r="V99" s="246">
        <f>全车数据表!AI100</f>
        <v>40000</v>
      </c>
      <c r="W99" s="246">
        <f>全车数据表!AO100</f>
        <v>4640000</v>
      </c>
      <c r="X99" s="246">
        <f>全车数据表!AP100</f>
        <v>10444120</v>
      </c>
      <c r="Y99" s="246">
        <f>全车数据表!AJ100</f>
        <v>9</v>
      </c>
      <c r="Z99" s="246">
        <f>全车数据表!AL100</f>
        <v>4</v>
      </c>
      <c r="AA99" s="246">
        <f>IF(全车数据表!AN100="×",0,全车数据表!AN100)</f>
        <v>2</v>
      </c>
      <c r="AB99" s="248" t="str">
        <f>全车数据表!AU100</f>
        <v>epic</v>
      </c>
      <c r="AC99" s="246">
        <f>全车数据表!AW100</f>
        <v>0</v>
      </c>
      <c r="AD99" s="246">
        <f>全车数据表!AX100</f>
        <v>0</v>
      </c>
      <c r="AE99" s="246">
        <f>全车数据表!AY100</f>
        <v>0</v>
      </c>
      <c r="AF99" s="246" t="str">
        <f>IF(全车数据表!AZ100="","",全车数据表!AZ100)</f>
        <v>特殊赛事</v>
      </c>
      <c r="AG99" s="246" t="str">
        <f>IF(全车数据表!BP100="","",全车数据表!BP100)</f>
        <v/>
      </c>
      <c r="AH99" s="246" t="str">
        <f>IF(全车数据表!BQ100="","",全车数据表!BQ100)</f>
        <v/>
      </c>
      <c r="AI99" s="246" t="str">
        <f>IF(全车数据表!BR100="","",全车数据表!BR100)</f>
        <v/>
      </c>
      <c r="AJ99" s="246" t="str">
        <f>IF(全车数据表!BS100="","",全车数据表!BS100)</f>
        <v/>
      </c>
      <c r="AK99" s="246" t="str">
        <f>IF(全车数据表!BT100="","",全车数据表!BT100)</f>
        <v/>
      </c>
      <c r="AL99" s="246" t="str">
        <f>IF(全车数据表!BU100="","",全车数据表!BU100)</f>
        <v/>
      </c>
      <c r="AM99" s="246" t="str">
        <f>IF(全车数据表!BV100="","",全车数据表!BV100)</f>
        <v/>
      </c>
      <c r="AN99" s="246" t="str">
        <f>IF(全车数据表!BW100="","",全车数据表!BW100)</f>
        <v/>
      </c>
      <c r="AO99" s="246" t="str">
        <f>IF(全车数据表!BX100="","",全车数据表!BX100)</f>
        <v/>
      </c>
      <c r="AP99" s="246" t="str">
        <f>IF(全车数据表!BY100="","",全车数据表!BY100)</f>
        <v/>
      </c>
      <c r="AQ99" s="246" t="str">
        <f>IF(全车数据表!BZ100="","",全车数据表!BZ100)</f>
        <v/>
      </c>
      <c r="AR99" s="246" t="str">
        <f>IF(全车数据表!CA100="","",全车数据表!CA100)</f>
        <v/>
      </c>
      <c r="AS99" s="246" t="str">
        <f>IF(全车数据表!CB100="","",全车数据表!CB100)</f>
        <v/>
      </c>
      <c r="AT99" s="246" t="str">
        <f>IF(全车数据表!CC100="","",全车数据表!CC100)</f>
        <v/>
      </c>
      <c r="AU99" s="246" t="str">
        <f>IF(全车数据表!CD100="","",全车数据表!CD100)</f>
        <v/>
      </c>
      <c r="AV99" s="246" t="str">
        <f>IF(全车数据表!CE100="","",全车数据表!CE100)</f>
        <v/>
      </c>
      <c r="AW99" s="246" t="str">
        <f>IF(全车数据表!CF100="","",全车数据表!CF100)</f>
        <v/>
      </c>
      <c r="AX99" s="246" t="str">
        <f>IF(全车数据表!CG100="","",全车数据表!CG100)</f>
        <v/>
      </c>
      <c r="AY99" s="246" t="str">
        <f>IF(全车数据表!CH100="","",全车数据表!CH100)</f>
        <v/>
      </c>
      <c r="AZ99" s="246" t="str">
        <f>IF(全车数据表!CI100="","",全车数据表!CI100)</f>
        <v/>
      </c>
      <c r="BA99" s="246" t="str">
        <f>IF(全车数据表!CJ100="","",全车数据表!CJ100)</f>
        <v>日产</v>
      </c>
      <c r="BB99" s="246" t="str">
        <f>IF(全车数据表!AV100="","",全车数据表!AV100)</f>
        <v/>
      </c>
      <c r="BC99" s="246" t="str">
        <f>IF(全车数据表!BF100="","",全车数据表!BF100)</f>
        <v/>
      </c>
      <c r="BD99" s="246" t="str">
        <f>IF(全车数据表!BG100="","",全车数据表!BG100)</f>
        <v/>
      </c>
      <c r="BE99" s="246" t="str">
        <f>IF(全车数据表!BH100="","",全车数据表!BH100)</f>
        <v/>
      </c>
      <c r="BF99" s="246" t="str">
        <f>IF(全车数据表!BI100="","",全车数据表!BI100)</f>
        <v/>
      </c>
      <c r="BG99" s="246" t="str">
        <f>IF(全车数据表!BJ100="","",全车数据表!BJ100)</f>
        <v/>
      </c>
    </row>
    <row r="100" spans="1:59">
      <c r="A100" s="246">
        <f>全车数据表!A101</f>
        <v>99</v>
      </c>
      <c r="B100" s="246" t="str">
        <f>全车数据表!B101</f>
        <v>Porsche 911 GTS Coupe</v>
      </c>
      <c r="C100" s="246" t="str">
        <f>IF(全车数据表!AQ101="","",全车数据表!AQ101)</f>
        <v>Porsche</v>
      </c>
      <c r="D100" s="248" t="str">
        <f>全车数据表!AT101</f>
        <v>911</v>
      </c>
      <c r="E100" s="248" t="str">
        <f>全车数据表!AS101</f>
        <v>1.0</v>
      </c>
      <c r="F100" s="248">
        <f>全车数据表!C101</f>
        <v>911</v>
      </c>
      <c r="G100" s="246" t="str">
        <f>全车数据表!D101</f>
        <v>B</v>
      </c>
      <c r="H100" s="246">
        <f>LEN(全车数据表!E101)</f>
        <v>3</v>
      </c>
      <c r="I100" s="246">
        <f>IF(全车数据表!H101="×",0,全车数据表!H101)</f>
        <v>30</v>
      </c>
      <c r="J100" s="246">
        <f>IF(全车数据表!I101="×",0,全车数据表!I101)</f>
        <v>30</v>
      </c>
      <c r="K100" s="246">
        <f>IF(全车数据表!J101="×",0,全车数据表!J101)</f>
        <v>70</v>
      </c>
      <c r="L100" s="246">
        <f>IF(全车数据表!K101="×",0,全车数据表!K101)</f>
        <v>0</v>
      </c>
      <c r="M100" s="246">
        <f>IF(全车数据表!L101="×",0,全车数据表!L101)</f>
        <v>0</v>
      </c>
      <c r="N100" s="246">
        <f>IF(全车数据表!M101="×",0,全车数据表!M101)</f>
        <v>0</v>
      </c>
      <c r="O100" s="246">
        <f>全车数据表!O101</f>
        <v>2186</v>
      </c>
      <c r="P100" s="246">
        <f>全车数据表!P101</f>
        <v>328.8</v>
      </c>
      <c r="Q100" s="246">
        <f>全车数据表!Q101</f>
        <v>71.209999999999994</v>
      </c>
      <c r="R100" s="246">
        <f>全车数据表!R101</f>
        <v>45.84</v>
      </c>
      <c r="S100" s="246">
        <f>全车数据表!S101</f>
        <v>56.6</v>
      </c>
      <c r="T100" s="246">
        <f>全车数据表!T101</f>
        <v>5.9829999999999988</v>
      </c>
      <c r="U100" s="246">
        <f>全车数据表!AH101</f>
        <v>746960</v>
      </c>
      <c r="V100" s="246">
        <f>全车数据表!AI101</f>
        <v>15000</v>
      </c>
      <c r="W100" s="246">
        <f>全车数据表!AO101</f>
        <v>840000</v>
      </c>
      <c r="X100" s="246">
        <f>全车数据表!AP101</f>
        <v>1586960</v>
      </c>
      <c r="Y100" s="246">
        <f>全车数据表!AJ101</f>
        <v>6</v>
      </c>
      <c r="Z100" s="246">
        <f>全车数据表!AL101</f>
        <v>1</v>
      </c>
      <c r="AA100" s="246">
        <f>IF(全车数据表!AN101="×",0,全车数据表!AN101)</f>
        <v>1</v>
      </c>
      <c r="AB100" s="248" t="str">
        <f>全车数据表!AU101</f>
        <v>uncm</v>
      </c>
      <c r="AC100" s="246">
        <f>全车数据表!AW101</f>
        <v>342</v>
      </c>
      <c r="AD100" s="246">
        <f>全车数据表!AX101</f>
        <v>0</v>
      </c>
      <c r="AE100" s="246">
        <f>全车数据表!AY101</f>
        <v>441</v>
      </c>
      <c r="AF100" s="246" t="str">
        <f>IF(全车数据表!AZ101="","",全车数据表!AZ101)</f>
        <v>级别杯</v>
      </c>
      <c r="AG100" s="246">
        <f>IF(全车数据表!BP101="","",全车数据表!BP101)</f>
        <v>1</v>
      </c>
      <c r="AH100" s="246" t="str">
        <f>IF(全车数据表!BQ101="","",全车数据表!BQ101)</f>
        <v/>
      </c>
      <c r="AI100" s="246">
        <f>IF(全车数据表!BR101="","",全车数据表!BR101)</f>
        <v>1</v>
      </c>
      <c r="AJ100" s="246">
        <f>IF(全车数据表!BS101="","",全车数据表!BS101)</f>
        <v>1</v>
      </c>
      <c r="AK100" s="246" t="str">
        <f>IF(全车数据表!BT101="","",全车数据表!BT101)</f>
        <v/>
      </c>
      <c r="AL100" s="246" t="str">
        <f>IF(全车数据表!BU101="","",全车数据表!BU101)</f>
        <v/>
      </c>
      <c r="AM100" s="246" t="str">
        <f>IF(全车数据表!BV101="","",全车数据表!BV101)</f>
        <v/>
      </c>
      <c r="AN100" s="246" t="str">
        <f>IF(全车数据表!BW101="","",全车数据表!BW101)</f>
        <v/>
      </c>
      <c r="AO100" s="246" t="str">
        <f>IF(全车数据表!BX101="","",全车数据表!BX101)</f>
        <v/>
      </c>
      <c r="AP100" s="246" t="str">
        <f>IF(全车数据表!BY101="","",全车数据表!BY101)</f>
        <v/>
      </c>
      <c r="AQ100" s="246" t="str">
        <f>IF(全车数据表!BZ101="","",全车数据表!BZ101)</f>
        <v/>
      </c>
      <c r="AR100" s="246" t="str">
        <f>IF(全车数据表!CA101="","",全车数据表!CA101)</f>
        <v/>
      </c>
      <c r="AS100" s="246" t="str">
        <f>IF(全车数据表!CB101="","",全车数据表!CB101)</f>
        <v/>
      </c>
      <c r="AT100" s="246" t="str">
        <f>IF(全车数据表!CC101="","",全车数据表!CC101)</f>
        <v/>
      </c>
      <c r="AU100" s="246" t="str">
        <f>IF(全车数据表!CD101="","",全车数据表!CD101)</f>
        <v/>
      </c>
      <c r="AV100" s="246" t="str">
        <f>IF(全车数据表!CE101="","",全车数据表!CE101)</f>
        <v>XBOX1款，ROG2款，抖音1款</v>
      </c>
      <c r="AW100" s="246">
        <f>IF(全车数据表!CF101="","",全车数据表!CF101)</f>
        <v>1</v>
      </c>
      <c r="AX100" s="246" t="str">
        <f>IF(全车数据表!CG101="","",全车数据表!CG101)</f>
        <v/>
      </c>
      <c r="AY100" s="246" t="str">
        <f>IF(全车数据表!CH101="","",全车数据表!CH101)</f>
        <v/>
      </c>
      <c r="AZ100" s="246">
        <f>IF(全车数据表!CI101="","",全车数据表!CI101)</f>
        <v>1</v>
      </c>
      <c r="BA100" s="246" t="str">
        <f>IF(全车数据表!CJ101="","",全车数据表!CJ101)</f>
        <v>保时捷</v>
      </c>
      <c r="BB100" s="246">
        <f>IF(全车数据表!AV101="","",全车数据表!AV101)</f>
        <v>4</v>
      </c>
      <c r="BC100" s="246">
        <f>IF(全车数据表!BF101="","",全车数据表!BF101)</f>
        <v>2319</v>
      </c>
      <c r="BD100" s="246">
        <f>IF(全车数据表!BG101="","",全车数据表!BG101)</f>
        <v>331.2</v>
      </c>
      <c r="BE100" s="246">
        <f>IF(全车数据表!BH101="","",全车数据表!BH101)</f>
        <v>72.099999999999994</v>
      </c>
      <c r="BF100" s="246">
        <f>IF(全车数据表!BI101="","",全车数据表!BI101)</f>
        <v>46.510000000000005</v>
      </c>
      <c r="BG100" s="246">
        <f>IF(全车数据表!BJ101="","",全车数据表!BJ101)</f>
        <v>58.52</v>
      </c>
    </row>
    <row r="101" spans="1:59">
      <c r="A101" s="246">
        <f>全车数据表!A102</f>
        <v>100</v>
      </c>
      <c r="B101" s="246" t="str">
        <f>全车数据表!B102</f>
        <v>Aston Martin DB11</v>
      </c>
      <c r="C101" s="246" t="str">
        <f>IF(全车数据表!AQ102="","",全车数据表!AQ102)</f>
        <v>Aston Martin</v>
      </c>
      <c r="D101" s="248" t="str">
        <f>全车数据表!AT102</f>
        <v>db11</v>
      </c>
      <c r="E101" s="248" t="str">
        <f>全车数据表!AS102</f>
        <v>1.0</v>
      </c>
      <c r="F101" s="248" t="str">
        <f>全车数据表!C102</f>
        <v>DB11</v>
      </c>
      <c r="G101" s="246" t="str">
        <f>全车数据表!D102</f>
        <v>B</v>
      </c>
      <c r="H101" s="246">
        <f>LEN(全车数据表!E102)</f>
        <v>3</v>
      </c>
      <c r="I101" s="246">
        <f>IF(全车数据表!H102="×",0,全车数据表!H102)</f>
        <v>30</v>
      </c>
      <c r="J101" s="246">
        <f>IF(全车数据表!I102="×",0,全车数据表!I102)</f>
        <v>30</v>
      </c>
      <c r="K101" s="246">
        <f>IF(全车数据表!J102="×",0,全车数据表!J102)</f>
        <v>70</v>
      </c>
      <c r="L101" s="246">
        <f>IF(全车数据表!K102="×",0,全车数据表!K102)</f>
        <v>0</v>
      </c>
      <c r="M101" s="246">
        <f>IF(全车数据表!L102="×",0,全车数据表!L102)</f>
        <v>0</v>
      </c>
      <c r="N101" s="246">
        <f>IF(全车数据表!M102="×",0,全车数据表!M102)</f>
        <v>0</v>
      </c>
      <c r="O101" s="246">
        <f>全车数据表!O102</f>
        <v>2330</v>
      </c>
      <c r="P101" s="246">
        <f>全车数据表!P102</f>
        <v>340.6</v>
      </c>
      <c r="Q101" s="246">
        <f>全车数据表!Q102</f>
        <v>74.2</v>
      </c>
      <c r="R101" s="246">
        <f>全车数据表!R102</f>
        <v>43.21</v>
      </c>
      <c r="S101" s="246">
        <f>全车数据表!S102</f>
        <v>55.4</v>
      </c>
      <c r="T101" s="246">
        <f>全车数据表!T102</f>
        <v>5.6660000000000004</v>
      </c>
      <c r="U101" s="246">
        <f>全车数据表!AH102</f>
        <v>746960</v>
      </c>
      <c r="V101" s="246">
        <f>全车数据表!AI102</f>
        <v>15000</v>
      </c>
      <c r="W101" s="246">
        <f>全车数据表!AO102</f>
        <v>840000</v>
      </c>
      <c r="X101" s="246">
        <f>全车数据表!AP102</f>
        <v>1586960</v>
      </c>
      <c r="Y101" s="246">
        <f>全车数据表!AJ102</f>
        <v>6</v>
      </c>
      <c r="Z101" s="246">
        <f>全车数据表!AL102</f>
        <v>1</v>
      </c>
      <c r="AA101" s="246">
        <f>IF(全车数据表!AN102="×",0,全车数据表!AN102)</f>
        <v>1</v>
      </c>
      <c r="AB101" s="248" t="str">
        <f>全车数据表!AU102</f>
        <v>uncm</v>
      </c>
      <c r="AC101" s="246">
        <f>全车数据表!AW102</f>
        <v>354</v>
      </c>
      <c r="AD101" s="246">
        <f>全车数据表!AX102</f>
        <v>0</v>
      </c>
      <c r="AE101" s="246">
        <f>全车数据表!AY102</f>
        <v>462</v>
      </c>
      <c r="AF101" s="246" t="str">
        <f>IF(全车数据表!AZ102="","",全车数据表!AZ102)</f>
        <v>级别杯</v>
      </c>
      <c r="AG101" s="246" t="str">
        <f>IF(全车数据表!BP102="","",全车数据表!BP102)</f>
        <v/>
      </c>
      <c r="AH101" s="246" t="str">
        <f>IF(全车数据表!BQ102="","",全车数据表!BQ102)</f>
        <v/>
      </c>
      <c r="AI101" s="246">
        <f>IF(全车数据表!BR102="","",全车数据表!BR102)</f>
        <v>1</v>
      </c>
      <c r="AJ101" s="246">
        <f>IF(全车数据表!BS102="","",全车数据表!BS102)</f>
        <v>1</v>
      </c>
      <c r="AK101" s="246" t="str">
        <f>IF(全车数据表!BT102="","",全车数据表!BT102)</f>
        <v/>
      </c>
      <c r="AL101" s="246" t="str">
        <f>IF(全车数据表!BU102="","",全车数据表!BU102)</f>
        <v/>
      </c>
      <c r="AM101" s="246" t="str">
        <f>IF(全车数据表!BV102="","",全车数据表!BV102)</f>
        <v/>
      </c>
      <c r="AN101" s="246" t="str">
        <f>IF(全车数据表!BW102="","",全车数据表!BW102)</f>
        <v/>
      </c>
      <c r="AO101" s="246" t="str">
        <f>IF(全车数据表!BX102="","",全车数据表!BX102)</f>
        <v/>
      </c>
      <c r="AP101" s="246" t="str">
        <f>IF(全车数据表!BY102="","",全车数据表!BY102)</f>
        <v/>
      </c>
      <c r="AQ101" s="246" t="str">
        <f>IF(全车数据表!BZ102="","",全车数据表!BZ102)</f>
        <v/>
      </c>
      <c r="AR101" s="246" t="str">
        <f>IF(全车数据表!CA102="","",全车数据表!CA102)</f>
        <v/>
      </c>
      <c r="AS101" s="246" t="str">
        <f>IF(全车数据表!CB102="","",全车数据表!CB102)</f>
        <v/>
      </c>
      <c r="AT101" s="246" t="str">
        <f>IF(全车数据表!CC102="","",全车数据表!CC102)</f>
        <v/>
      </c>
      <c r="AU101" s="246" t="str">
        <f>IF(全车数据表!CD102="","",全车数据表!CD102)</f>
        <v/>
      </c>
      <c r="AV101" s="246" t="str">
        <f>IF(全车数据表!CE102="","",全车数据表!CE102)</f>
        <v/>
      </c>
      <c r="AW101" s="246" t="str">
        <f>IF(全车数据表!CF102="","",全车数据表!CF102)</f>
        <v/>
      </c>
      <c r="AX101" s="246" t="str">
        <f>IF(全车数据表!CG102="","",全车数据表!CG102)</f>
        <v/>
      </c>
      <c r="AY101" s="246" t="str">
        <f>IF(全车数据表!CH102="","",全车数据表!CH102)</f>
        <v/>
      </c>
      <c r="AZ101" s="246">
        <f>IF(全车数据表!CI102="","",全车数据表!CI102)</f>
        <v>1</v>
      </c>
      <c r="BA101" s="246" t="str">
        <f>IF(全车数据表!CJ102="","",全车数据表!CJ102)</f>
        <v>阿斯顿马丁</v>
      </c>
      <c r="BB101" s="246">
        <f>IF(全车数据表!AV102="","",全车数据表!AV102)</f>
        <v>5</v>
      </c>
      <c r="BC101" s="246" t="str">
        <f>IF(全车数据表!BF102="","",全车数据表!BF102)</f>
        <v/>
      </c>
      <c r="BD101" s="246" t="str">
        <f>IF(全车数据表!BG102="","",全车数据表!BG102)</f>
        <v/>
      </c>
      <c r="BE101" s="246" t="str">
        <f>IF(全车数据表!BH102="","",全车数据表!BH102)</f>
        <v/>
      </c>
      <c r="BF101" s="246" t="str">
        <f>IF(全车数据表!BI102="","",全车数据表!BI102)</f>
        <v/>
      </c>
      <c r="BG101" s="246" t="str">
        <f>IF(全车数据表!BJ102="","",全车数据表!BJ102)</f>
        <v/>
      </c>
    </row>
    <row r="102" spans="1:59">
      <c r="A102" s="246">
        <f>全车数据表!A103</f>
        <v>101</v>
      </c>
      <c r="B102" s="246" t="str">
        <f>全车数据表!B103</f>
        <v>Jaguar F-type SVR</v>
      </c>
      <c r="C102" s="246" t="str">
        <f>IF(全车数据表!AQ103="","",全车数据表!AQ103)</f>
        <v>Jaguar</v>
      </c>
      <c r="D102" s="248" t="str">
        <f>全车数据表!AT103</f>
        <v>svr</v>
      </c>
      <c r="E102" s="248" t="str">
        <f>全车数据表!AS103</f>
        <v>1.0</v>
      </c>
      <c r="F102" s="248" t="str">
        <f>全车数据表!C103</f>
        <v>捷豹</v>
      </c>
      <c r="G102" s="246" t="str">
        <f>全车数据表!D103</f>
        <v>B</v>
      </c>
      <c r="H102" s="246">
        <f>LEN(全车数据表!E103)</f>
        <v>4</v>
      </c>
      <c r="I102" s="246">
        <f>IF(全车数据表!H103="×",0,全车数据表!H103)</f>
        <v>30</v>
      </c>
      <c r="J102" s="246">
        <f>IF(全车数据表!I103="×",0,全车数据表!I103)</f>
        <v>18</v>
      </c>
      <c r="K102" s="246">
        <f>IF(全车数据表!J103="×",0,全车数据表!J103)</f>
        <v>24</v>
      </c>
      <c r="L102" s="246">
        <f>IF(全车数据表!K103="×",0,全车数据表!K103)</f>
        <v>36</v>
      </c>
      <c r="M102" s="246">
        <f>IF(全车数据表!L103="×",0,全车数据表!L103)</f>
        <v>0</v>
      </c>
      <c r="N102" s="246">
        <f>IF(全车数据表!M103="×",0,全车数据表!M103)</f>
        <v>0</v>
      </c>
      <c r="O102" s="246">
        <f>全车数据表!O103</f>
        <v>2500</v>
      </c>
      <c r="P102" s="246">
        <f>全车数据表!P103</f>
        <v>341</v>
      </c>
      <c r="Q102" s="246">
        <f>全车数据表!Q103</f>
        <v>75.55</v>
      </c>
      <c r="R102" s="246">
        <f>全车数据表!R103</f>
        <v>49.28</v>
      </c>
      <c r="S102" s="246">
        <f>全车数据表!S103</f>
        <v>50.12</v>
      </c>
      <c r="T102" s="246">
        <f>全车数据表!T103</f>
        <v>5.1660000000000004</v>
      </c>
      <c r="U102" s="246">
        <f>全车数据表!AH103</f>
        <v>1656720</v>
      </c>
      <c r="V102" s="246">
        <f>全车数据表!AI103</f>
        <v>20000</v>
      </c>
      <c r="W102" s="246">
        <f>全车数据表!AO103</f>
        <v>2080000</v>
      </c>
      <c r="X102" s="246">
        <f>全车数据表!AP103</f>
        <v>3736720</v>
      </c>
      <c r="Y102" s="246">
        <f>全车数据表!AJ103</f>
        <v>6</v>
      </c>
      <c r="Z102" s="246">
        <f>全车数据表!AL103</f>
        <v>4</v>
      </c>
      <c r="AA102" s="246">
        <f>IF(全车数据表!AN103="×",0,全车数据表!AN103)</f>
        <v>2</v>
      </c>
      <c r="AB102" s="248" t="str">
        <f>全车数据表!AU103</f>
        <v>rare</v>
      </c>
      <c r="AC102" s="246">
        <f>全车数据表!AW103</f>
        <v>355</v>
      </c>
      <c r="AD102" s="246">
        <f>全车数据表!AX103</f>
        <v>0</v>
      </c>
      <c r="AE102" s="246">
        <f>全车数据表!AY103</f>
        <v>462</v>
      </c>
      <c r="AF102" s="246" t="str">
        <f>IF(全车数据表!AZ103="","",全车数据表!AZ103)</f>
        <v>级别杯</v>
      </c>
      <c r="AG102" s="246" t="str">
        <f>IF(全车数据表!BP103="","",全车数据表!BP103)</f>
        <v/>
      </c>
      <c r="AH102" s="246" t="str">
        <f>IF(全车数据表!BQ103="","",全车数据表!BQ103)</f>
        <v/>
      </c>
      <c r="AI102" s="246">
        <f>IF(全车数据表!BR103="","",全车数据表!BR103)</f>
        <v>1</v>
      </c>
      <c r="AJ102" s="246">
        <f>IF(全车数据表!BS103="","",全车数据表!BS103)</f>
        <v>1</v>
      </c>
      <c r="AK102" s="246" t="str">
        <f>IF(全车数据表!BT103="","",全车数据表!BT103)</f>
        <v/>
      </c>
      <c r="AL102" s="246">
        <f>IF(全车数据表!BU103="","",全车数据表!BU103)</f>
        <v>1</v>
      </c>
      <c r="AM102" s="246" t="str">
        <f>IF(全车数据表!BV103="","",全车数据表!BV103)</f>
        <v/>
      </c>
      <c r="AN102" s="246" t="str">
        <f>IF(全车数据表!BW103="","",全车数据表!BW103)</f>
        <v/>
      </c>
      <c r="AO102" s="246" t="str">
        <f>IF(全车数据表!BX103="","",全车数据表!BX103)</f>
        <v/>
      </c>
      <c r="AP102" s="246" t="str">
        <f>IF(全车数据表!BY103="","",全车数据表!BY103)</f>
        <v/>
      </c>
      <c r="AQ102" s="246" t="str">
        <f>IF(全车数据表!BZ103="","",全车数据表!BZ103)</f>
        <v/>
      </c>
      <c r="AR102" s="246" t="str">
        <f>IF(全车数据表!CA103="","",全车数据表!CA103)</f>
        <v/>
      </c>
      <c r="AS102" s="246" t="str">
        <f>IF(全车数据表!CB103="","",全车数据表!CB103)</f>
        <v/>
      </c>
      <c r="AT102" s="246" t="str">
        <f>IF(全车数据表!CC103="","",全车数据表!CC103)</f>
        <v/>
      </c>
      <c r="AU102" s="246" t="str">
        <f>IF(全车数据表!CD103="","",全车数据表!CD103)</f>
        <v/>
      </c>
      <c r="AV102" s="246" t="str">
        <f>IF(全车数据表!CE103="","",全车数据表!CE103)</f>
        <v/>
      </c>
      <c r="AW102" s="246" t="str">
        <f>IF(全车数据表!CF103="","",全车数据表!CF103)</f>
        <v/>
      </c>
      <c r="AX102" s="246" t="str">
        <f>IF(全车数据表!CG103="","",全车数据表!CG103)</f>
        <v/>
      </c>
      <c r="AY102" s="246" t="str">
        <f>IF(全车数据表!CH103="","",全车数据表!CH103)</f>
        <v/>
      </c>
      <c r="AZ102" s="246">
        <f>IF(全车数据表!CI103="","",全车数据表!CI103)</f>
        <v>1</v>
      </c>
      <c r="BA102" s="246" t="str">
        <f>IF(全车数据表!CJ103="","",全车数据表!CJ103)</f>
        <v>捷豹</v>
      </c>
      <c r="BB102" s="246">
        <f>IF(全车数据表!AV103="","",全车数据表!AV103)</f>
        <v>5</v>
      </c>
      <c r="BC102" s="246">
        <f>IF(全车数据表!BF103="","",全车数据表!BF103)</f>
        <v>2623</v>
      </c>
      <c r="BD102" s="246">
        <f>IF(全车数据表!BG103="","",全车数据表!BG103)</f>
        <v>343.2</v>
      </c>
      <c r="BE102" s="246">
        <f>IF(全车数据表!BH103="","",全车数据表!BH103)</f>
        <v>76.599999999999994</v>
      </c>
      <c r="BF102" s="246">
        <f>IF(全车数据表!BI103="","",全车数据表!BI103)</f>
        <v>49.980000000000004</v>
      </c>
      <c r="BG102" s="246">
        <f>IF(全车数据表!BJ103="","",全车数据表!BJ103)</f>
        <v>50.12</v>
      </c>
    </row>
    <row r="103" spans="1:59">
      <c r="A103" s="246">
        <f>全车数据表!A104</f>
        <v>102</v>
      </c>
      <c r="B103" s="246" t="str">
        <f>全车数据表!B104</f>
        <v>Ferrari F50</v>
      </c>
      <c r="C103" s="246" t="str">
        <f>IF(全车数据表!AQ104="","",全车数据表!AQ104)</f>
        <v>Ferrari</v>
      </c>
      <c r="D103" s="248" t="str">
        <f>全车数据表!AT104</f>
        <v>f50</v>
      </c>
      <c r="E103" s="248" t="str">
        <f>全车数据表!AS104</f>
        <v>3.9</v>
      </c>
      <c r="F103" s="248" t="str">
        <f>全车数据表!C104</f>
        <v>F50</v>
      </c>
      <c r="G103" s="246" t="str">
        <f>全车数据表!D104</f>
        <v>B</v>
      </c>
      <c r="H103" s="246">
        <f>LEN(全车数据表!E104)</f>
        <v>4</v>
      </c>
      <c r="I103" s="246">
        <f>IF(全车数据表!H104="×",0,全车数据表!H104)</f>
        <v>55</v>
      </c>
      <c r="J103" s="246">
        <f>IF(全车数据表!I104="×",0,全车数据表!I104)</f>
        <v>35</v>
      </c>
      <c r="K103" s="246">
        <f>IF(全车数据表!J104="×",0,全车数据表!J104)</f>
        <v>44</v>
      </c>
      <c r="L103" s="246">
        <f>IF(全车数据表!K104="×",0,全车数据表!K104)</f>
        <v>54</v>
      </c>
      <c r="M103" s="246">
        <f>IF(全车数据表!L104="×",0,全车数据表!L104)</f>
        <v>0</v>
      </c>
      <c r="N103" s="246">
        <f>IF(全车数据表!M104="×",0,全车数据表!M104)</f>
        <v>0</v>
      </c>
      <c r="O103" s="246">
        <f>全车数据表!O104</f>
        <v>2576</v>
      </c>
      <c r="P103" s="246">
        <f>全车数据表!P104</f>
        <v>338.9</v>
      </c>
      <c r="Q103" s="246">
        <f>全车数据表!Q104</f>
        <v>73.849999999999994</v>
      </c>
      <c r="R103" s="246">
        <f>全车数据表!R104</f>
        <v>43.52</v>
      </c>
      <c r="S103" s="246">
        <f>全车数据表!S104</f>
        <v>61.42</v>
      </c>
      <c r="T103" s="246">
        <f>全车数据表!T104</f>
        <v>0</v>
      </c>
      <c r="U103" s="246">
        <f>全车数据表!AH104</f>
        <v>3312600</v>
      </c>
      <c r="V103" s="246">
        <f>全车数据表!AI104</f>
        <v>40000</v>
      </c>
      <c r="W103" s="246">
        <f>全车数据表!AO104</f>
        <v>4160000</v>
      </c>
      <c r="X103" s="246">
        <f>全车数据表!AP104</f>
        <v>7472600</v>
      </c>
      <c r="Y103" s="246">
        <f>全车数据表!AJ104</f>
        <v>6</v>
      </c>
      <c r="Z103" s="246">
        <f>全车数据表!AL104</f>
        <v>4</v>
      </c>
      <c r="AA103" s="246">
        <f>IF(全车数据表!AN104="×",0,全车数据表!AN104)</f>
        <v>2</v>
      </c>
      <c r="AB103" s="248" t="str">
        <f>全车数据表!AU104</f>
        <v>rare</v>
      </c>
      <c r="AC103" s="246">
        <f>全车数据表!AW104</f>
        <v>353</v>
      </c>
      <c r="AD103" s="246">
        <f>全车数据表!AX104</f>
        <v>0</v>
      </c>
      <c r="AE103" s="246">
        <f>全车数据表!AY104</f>
        <v>459</v>
      </c>
      <c r="AF103" s="246" t="str">
        <f>IF(全车数据表!AZ104="","",全车数据表!AZ104)</f>
        <v>通行证</v>
      </c>
      <c r="AG103" s="246" t="str">
        <f>IF(全车数据表!BP104="","",全车数据表!BP104)</f>
        <v/>
      </c>
      <c r="AH103" s="246" t="str">
        <f>IF(全车数据表!BQ104="","",全车数据表!BQ104)</f>
        <v/>
      </c>
      <c r="AI103" s="246" t="str">
        <f>IF(全车数据表!BR104="","",全车数据表!BR104)</f>
        <v/>
      </c>
      <c r="AJ103" s="246" t="str">
        <f>IF(全车数据表!BS104="","",全车数据表!BS104)</f>
        <v/>
      </c>
      <c r="AK103" s="246" t="str">
        <f>IF(全车数据表!BT104="","",全车数据表!BT104)</f>
        <v/>
      </c>
      <c r="AL103" s="246" t="str">
        <f>IF(全车数据表!BU104="","",全车数据表!BU104)</f>
        <v/>
      </c>
      <c r="AM103" s="246">
        <f>IF(全车数据表!BV104="","",全车数据表!BV104)</f>
        <v>1</v>
      </c>
      <c r="AN103" s="246" t="str">
        <f>IF(全车数据表!BW104="","",全车数据表!BW104)</f>
        <v/>
      </c>
      <c r="AO103" s="246" t="str">
        <f>IF(全车数据表!BX104="","",全车数据表!BX104)</f>
        <v/>
      </c>
      <c r="AP103" s="246" t="str">
        <f>IF(全车数据表!BY104="","",全车数据表!BY104)</f>
        <v/>
      </c>
      <c r="AQ103" s="246" t="str">
        <f>IF(全车数据表!BZ104="","",全车数据表!BZ104)</f>
        <v/>
      </c>
      <c r="AR103" s="246" t="str">
        <f>IF(全车数据表!CA104="","",全车数据表!CA104)</f>
        <v/>
      </c>
      <c r="AS103" s="246" t="str">
        <f>IF(全车数据表!CB104="","",全车数据表!CB104)</f>
        <v/>
      </c>
      <c r="AT103" s="246" t="str">
        <f>IF(全车数据表!CC104="","",全车数据表!CC104)</f>
        <v/>
      </c>
      <c r="AU103" s="246" t="str">
        <f>IF(全车数据表!CD104="","",全车数据表!CD104)</f>
        <v/>
      </c>
      <c r="AV103" s="246" t="str">
        <f>IF(全车数据表!CE104="","",全车数据表!CE104)</f>
        <v/>
      </c>
      <c r="AW103" s="246" t="str">
        <f>IF(全车数据表!CF104="","",全车数据表!CF104)</f>
        <v/>
      </c>
      <c r="AX103" s="246" t="str">
        <f>IF(全车数据表!CG104="","",全车数据表!CG104)</f>
        <v/>
      </c>
      <c r="AY103" s="246" t="str">
        <f>IF(全车数据表!CH104="","",全车数据表!CH104)</f>
        <v/>
      </c>
      <c r="AZ103" s="246" t="str">
        <f>IF(全车数据表!CI104="","",全车数据表!CI104)</f>
        <v/>
      </c>
      <c r="BA103" s="246" t="str">
        <f>IF(全车数据表!CJ104="","",全车数据表!CJ104)</f>
        <v>法拉利</v>
      </c>
      <c r="BB103" s="246" t="str">
        <f>IF(全车数据表!AV104="","",全车数据表!AV104)</f>
        <v/>
      </c>
      <c r="BC103" s="246">
        <f>IF(全车数据表!BF104="","",全车数据表!BF104)</f>
        <v>2702</v>
      </c>
      <c r="BD103" s="246">
        <f>IF(全车数据表!BG104="","",全车数据表!BG104)</f>
        <v>340.5</v>
      </c>
      <c r="BE103" s="246">
        <f>IF(全车数据表!BH104="","",全车数据表!BH104)</f>
        <v>74.8</v>
      </c>
      <c r="BF103" s="246">
        <f>IF(全车数据表!BI104="","",全车数据表!BI104)</f>
        <v>44.440000000000005</v>
      </c>
      <c r="BG103" s="246">
        <f>IF(全车数据表!BJ104="","",全车数据表!BJ104)</f>
        <v>63.68</v>
      </c>
    </row>
    <row r="104" spans="1:59">
      <c r="A104" s="246">
        <f>全车数据表!A105</f>
        <v>103</v>
      </c>
      <c r="B104" s="246" t="str">
        <f>全车数据表!B105</f>
        <v>Exotic Rides W70</v>
      </c>
      <c r="C104" s="246" t="str">
        <f>IF(全车数据表!AQ105="","",全车数据表!AQ105)</f>
        <v>Exotic Rides</v>
      </c>
      <c r="D104" s="248" t="str">
        <f>全车数据表!AT105</f>
        <v>w70</v>
      </c>
      <c r="E104" s="248" t="str">
        <f>全车数据表!AS105</f>
        <v>1.0</v>
      </c>
      <c r="F104" s="248" t="str">
        <f>全车数据表!C105</f>
        <v>W70</v>
      </c>
      <c r="G104" s="246" t="str">
        <f>全车数据表!D105</f>
        <v>B</v>
      </c>
      <c r="H104" s="246">
        <f>LEN(全车数据表!E105)</f>
        <v>3</v>
      </c>
      <c r="I104" s="246">
        <f>IF(全车数据表!H105="×",0,全车数据表!H105)</f>
        <v>40</v>
      </c>
      <c r="J104" s="246">
        <f>IF(全车数据表!I105="×",0,全车数据表!I105)</f>
        <v>30</v>
      </c>
      <c r="K104" s="246">
        <f>IF(全车数据表!J105="×",0,全车数据表!J105)</f>
        <v>70</v>
      </c>
      <c r="L104" s="246">
        <f>IF(全车数据表!K105="×",0,全车数据表!K105)</f>
        <v>0</v>
      </c>
      <c r="M104" s="246">
        <f>IF(全车数据表!L105="×",0,全车数据表!L105)</f>
        <v>0</v>
      </c>
      <c r="N104" s="246">
        <f>IF(全车数据表!M105="×",0,全车数据表!M105)</f>
        <v>0</v>
      </c>
      <c r="O104" s="246">
        <f>全车数据表!O105</f>
        <v>2633</v>
      </c>
      <c r="P104" s="246">
        <f>全车数据表!P105</f>
        <v>329.7</v>
      </c>
      <c r="Q104" s="246">
        <f>全车数据表!Q105</f>
        <v>80.209999999999994</v>
      </c>
      <c r="R104" s="246">
        <f>全车数据表!R105</f>
        <v>45.2</v>
      </c>
      <c r="S104" s="246">
        <f>全车数据表!S105</f>
        <v>56.71</v>
      </c>
      <c r="T104" s="246">
        <f>全车数据表!T105</f>
        <v>5.9659999999999993</v>
      </c>
      <c r="U104" s="246">
        <f>全车数据表!AH105</f>
        <v>746960</v>
      </c>
      <c r="V104" s="246">
        <f>全车数据表!AI105</f>
        <v>15000</v>
      </c>
      <c r="W104" s="246">
        <f>全车数据表!AO105</f>
        <v>840000</v>
      </c>
      <c r="X104" s="246">
        <f>全车数据表!AP105</f>
        <v>1586960</v>
      </c>
      <c r="Y104" s="246">
        <f>全车数据表!AJ105</f>
        <v>6</v>
      </c>
      <c r="Z104" s="246">
        <f>全车数据表!AL105</f>
        <v>1</v>
      </c>
      <c r="AA104" s="246">
        <f>IF(全车数据表!AN105="×",0,全车数据表!AN105)</f>
        <v>1</v>
      </c>
      <c r="AB104" s="248" t="str">
        <f>全车数据表!AU105</f>
        <v>uncm</v>
      </c>
      <c r="AC104" s="246">
        <f>全车数据表!AW105</f>
        <v>342</v>
      </c>
      <c r="AD104" s="246">
        <f>全车数据表!AX105</f>
        <v>0</v>
      </c>
      <c r="AE104" s="246">
        <f>全车数据表!AY105</f>
        <v>441</v>
      </c>
      <c r="AF104" s="246" t="str">
        <f>IF(全车数据表!AZ105="","",全车数据表!AZ105)</f>
        <v>级别杯</v>
      </c>
      <c r="AG104" s="246" t="str">
        <f>IF(全车数据表!BP105="","",全车数据表!BP105)</f>
        <v/>
      </c>
      <c r="AH104" s="246" t="str">
        <f>IF(全车数据表!BQ105="","",全车数据表!BQ105)</f>
        <v/>
      </c>
      <c r="AI104" s="246">
        <f>IF(全车数据表!BR105="","",全车数据表!BR105)</f>
        <v>1</v>
      </c>
      <c r="AJ104" s="246">
        <f>IF(全车数据表!BS105="","",全车数据表!BS105)</f>
        <v>1</v>
      </c>
      <c r="AK104" s="246" t="str">
        <f>IF(全车数据表!BT105="","",全车数据表!BT105)</f>
        <v/>
      </c>
      <c r="AL104" s="246" t="str">
        <f>IF(全车数据表!BU105="","",全车数据表!BU105)</f>
        <v/>
      </c>
      <c r="AM104" s="246" t="str">
        <f>IF(全车数据表!BV105="","",全车数据表!BV105)</f>
        <v/>
      </c>
      <c r="AN104" s="246" t="str">
        <f>IF(全车数据表!BW105="","",全车数据表!BW105)</f>
        <v/>
      </c>
      <c r="AO104" s="246" t="str">
        <f>IF(全车数据表!BX105="","",全车数据表!BX105)</f>
        <v/>
      </c>
      <c r="AP104" s="246" t="str">
        <f>IF(全车数据表!BY105="","",全车数据表!BY105)</f>
        <v/>
      </c>
      <c r="AQ104" s="246" t="str">
        <f>IF(全车数据表!BZ105="","",全车数据表!BZ105)</f>
        <v/>
      </c>
      <c r="AR104" s="246" t="str">
        <f>IF(全车数据表!CA105="","",全车数据表!CA105)</f>
        <v/>
      </c>
      <c r="AS104" s="246" t="str">
        <f>IF(全车数据表!CB105="","",全车数据表!CB105)</f>
        <v/>
      </c>
      <c r="AT104" s="246" t="str">
        <f>IF(全车数据表!CC105="","",全车数据表!CC105)</f>
        <v/>
      </c>
      <c r="AU104" s="246" t="str">
        <f>IF(全车数据表!CD105="","",全车数据表!CD105)</f>
        <v/>
      </c>
      <c r="AV104" s="246" t="str">
        <f>IF(全车数据表!CE105="","",全车数据表!CE105)</f>
        <v/>
      </c>
      <c r="AW104" s="246" t="str">
        <f>IF(全车数据表!CF105="","",全车数据表!CF105)</f>
        <v/>
      </c>
      <c r="AX104" s="246" t="str">
        <f>IF(全车数据表!CG105="","",全车数据表!CG105)</f>
        <v/>
      </c>
      <c r="AY104" s="246" t="str">
        <f>IF(全车数据表!CH105="","",全车数据表!CH105)</f>
        <v/>
      </c>
      <c r="AZ104" s="246">
        <f>IF(全车数据表!CI105="","",全车数据表!CI105)</f>
        <v>1</v>
      </c>
      <c r="BA104" s="246" t="str">
        <f>IF(全车数据表!CJ105="","",全车数据表!CJ105)</f>
        <v>er</v>
      </c>
      <c r="BB104" s="246">
        <f>IF(全车数据表!AV105="","",全车数据表!AV105)</f>
        <v>6</v>
      </c>
      <c r="BC104" s="246" t="str">
        <f>IF(全车数据表!BF105="","",全车数据表!BF105)</f>
        <v/>
      </c>
      <c r="BD104" s="246" t="str">
        <f>IF(全车数据表!BG105="","",全车数据表!BG105)</f>
        <v/>
      </c>
      <c r="BE104" s="246" t="str">
        <f>IF(全车数据表!BH105="","",全车数据表!BH105)</f>
        <v/>
      </c>
      <c r="BF104" s="246" t="str">
        <f>IF(全车数据表!BI105="","",全车数据表!BI105)</f>
        <v/>
      </c>
      <c r="BG104" s="246" t="str">
        <f>IF(全车数据表!BJ105="","",全车数据表!BJ105)</f>
        <v/>
      </c>
    </row>
    <row r="105" spans="1:59">
      <c r="A105" s="246">
        <f>全车数据表!A106</f>
        <v>104</v>
      </c>
      <c r="B105" s="246" t="str">
        <f>全车数据表!B106</f>
        <v>Porsche 911 GT1 Evolution</v>
      </c>
      <c r="C105" s="246" t="str">
        <f>IF(全车数据表!AQ106="","",全车数据表!AQ106)</f>
        <v>Porsche</v>
      </c>
      <c r="D105" s="248" t="str">
        <f>全车数据表!AT106</f>
        <v>911gt1</v>
      </c>
      <c r="E105" s="248" t="str">
        <f>全车数据表!AS106</f>
        <v>2.1</v>
      </c>
      <c r="F105" s="248" t="str">
        <f>全车数据表!C106</f>
        <v>911GT1</v>
      </c>
      <c r="G105" s="246" t="str">
        <f>全车数据表!D106</f>
        <v>B</v>
      </c>
      <c r="H105" s="246">
        <f>LEN(全车数据表!E106)</f>
        <v>4</v>
      </c>
      <c r="I105" s="246">
        <f>IF(全车数据表!H106="×",0,全车数据表!H106)</f>
        <v>55</v>
      </c>
      <c r="J105" s="246">
        <f>IF(全车数据表!I106="×",0,全车数据表!I106)</f>
        <v>35</v>
      </c>
      <c r="K105" s="246">
        <f>IF(全车数据表!J106="×",0,全车数据表!J106)</f>
        <v>44</v>
      </c>
      <c r="L105" s="246">
        <f>IF(全车数据表!K106="×",0,全车数据表!K106)</f>
        <v>54</v>
      </c>
      <c r="M105" s="246">
        <f>IF(全车数据表!L106="×",0,全车数据表!L106)</f>
        <v>0</v>
      </c>
      <c r="N105" s="246">
        <f>IF(全车数据表!M106="×",0,全车数据表!M106)</f>
        <v>0</v>
      </c>
      <c r="O105" s="246">
        <f>全车数据表!O106</f>
        <v>2735</v>
      </c>
      <c r="P105" s="246">
        <f>全车数据表!P106</f>
        <v>329.8</v>
      </c>
      <c r="Q105" s="246">
        <f>全车数据表!Q106</f>
        <v>75.150000000000006</v>
      </c>
      <c r="R105" s="246">
        <f>全车数据表!R106</f>
        <v>53.7</v>
      </c>
      <c r="S105" s="246">
        <f>全车数据表!S106</f>
        <v>68.88</v>
      </c>
      <c r="T105" s="246">
        <f>全车数据表!T106</f>
        <v>7.95</v>
      </c>
      <c r="U105" s="246">
        <f>全车数据表!AH106</f>
        <v>3312600</v>
      </c>
      <c r="V105" s="246">
        <f>全车数据表!AI106</f>
        <v>40000</v>
      </c>
      <c r="W105" s="246">
        <f>全车数据表!AO106</f>
        <v>4160000</v>
      </c>
      <c r="X105" s="246">
        <f>全车数据表!AP106</f>
        <v>7472600</v>
      </c>
      <c r="Y105" s="246">
        <f>全车数据表!AJ106</f>
        <v>6</v>
      </c>
      <c r="Z105" s="246">
        <f>全车数据表!AL106</f>
        <v>4</v>
      </c>
      <c r="AA105" s="246">
        <f>IF(全车数据表!AN106="×",0,全车数据表!AN106)</f>
        <v>2</v>
      </c>
      <c r="AB105" s="248" t="str">
        <f>全车数据表!AU106</f>
        <v>rare</v>
      </c>
      <c r="AC105" s="246">
        <f>全车数据表!AW106</f>
        <v>343</v>
      </c>
      <c r="AD105" s="246">
        <f>全车数据表!AX106</f>
        <v>0</v>
      </c>
      <c r="AE105" s="246">
        <f>全车数据表!AY106</f>
        <v>443</v>
      </c>
      <c r="AF105" s="246" t="str">
        <f>IF(全车数据表!AZ106="","",全车数据表!AZ106)</f>
        <v>寻车</v>
      </c>
      <c r="AG105" s="246" t="str">
        <f>IF(全车数据表!BP106="","",全车数据表!BP106)</f>
        <v/>
      </c>
      <c r="AH105" s="246" t="str">
        <f>IF(全车数据表!BQ106="","",全车数据表!BQ106)</f>
        <v/>
      </c>
      <c r="AI105" s="246" t="str">
        <f>IF(全车数据表!BR106="","",全车数据表!BR106)</f>
        <v/>
      </c>
      <c r="AJ105" s="246" t="str">
        <f>IF(全车数据表!BS106="","",全车数据表!BS106)</f>
        <v/>
      </c>
      <c r="AK105" s="246" t="str">
        <f>IF(全车数据表!BT106="","",全车数据表!BT106)</f>
        <v/>
      </c>
      <c r="AL105" s="246">
        <f>IF(全车数据表!BU106="","",全车数据表!BU106)</f>
        <v>1</v>
      </c>
      <c r="AM105" s="246" t="str">
        <f>IF(全车数据表!BV106="","",全车数据表!BV106)</f>
        <v/>
      </c>
      <c r="AN105" s="246" t="str">
        <f>IF(全车数据表!BW106="","",全车数据表!BW106)</f>
        <v/>
      </c>
      <c r="AO105" s="246" t="str">
        <f>IF(全车数据表!BX106="","",全车数据表!BX106)</f>
        <v/>
      </c>
      <c r="AP105" s="246" t="str">
        <f>IF(全车数据表!BY106="","",全车数据表!BY106)</f>
        <v/>
      </c>
      <c r="AQ105" s="246" t="str">
        <f>IF(全车数据表!BZ106="","",全车数据表!BZ106)</f>
        <v/>
      </c>
      <c r="AR105" s="246" t="str">
        <f>IF(全车数据表!CA106="","",全车数据表!CA106)</f>
        <v/>
      </c>
      <c r="AS105" s="246" t="str">
        <f>IF(全车数据表!CB106="","",全车数据表!CB106)</f>
        <v/>
      </c>
      <c r="AT105" s="246" t="str">
        <f>IF(全车数据表!CC106="","",全车数据表!CC106)</f>
        <v/>
      </c>
      <c r="AU105" s="246" t="str">
        <f>IF(全车数据表!CD106="","",全车数据表!CD106)</f>
        <v/>
      </c>
      <c r="AV105" s="246" t="str">
        <f>IF(全车数据表!CE106="","",全车数据表!CE106)</f>
        <v/>
      </c>
      <c r="AW105" s="246" t="str">
        <f>IF(全车数据表!CF106="","",全车数据表!CF106)</f>
        <v/>
      </c>
      <c r="AX105" s="246" t="str">
        <f>IF(全车数据表!CG106="","",全车数据表!CG106)</f>
        <v/>
      </c>
      <c r="AY105" s="246" t="str">
        <f>IF(全车数据表!CH106="","",全车数据表!CH106)</f>
        <v/>
      </c>
      <c r="AZ105" s="246" t="str">
        <f>IF(全车数据表!CI106="","",全车数据表!CI106)</f>
        <v/>
      </c>
      <c r="BA105" s="246" t="str">
        <f>IF(全车数据表!CJ106="","",全车数据表!CJ106)</f>
        <v>保时捷</v>
      </c>
      <c r="BB105" s="246">
        <f>IF(全车数据表!AV106="","",全车数据表!AV106)</f>
        <v>44</v>
      </c>
      <c r="BC105" s="246">
        <f>IF(全车数据表!BF106="","",全车数据表!BF106)</f>
        <v>2866</v>
      </c>
      <c r="BD105" s="246">
        <f>IF(全车数据表!BG106="","",全车数据表!BG106)</f>
        <v>332.1</v>
      </c>
      <c r="BE105" s="246">
        <f>IF(全车数据表!BH106="","",全车数据表!BH106)</f>
        <v>76.150000000000006</v>
      </c>
      <c r="BF105" s="246">
        <f>IF(全车数据表!BI106="","",全车数据表!BI106)</f>
        <v>54.71</v>
      </c>
      <c r="BG105" s="246">
        <f>IF(全车数据表!BJ106="","",全车数据表!BJ106)</f>
        <v>70.42</v>
      </c>
    </row>
    <row r="106" spans="1:59">
      <c r="A106" s="246">
        <f>全车数据表!A107</f>
        <v>105</v>
      </c>
      <c r="B106" s="246" t="str">
        <f>全车数据表!B107</f>
        <v>Ford GT</v>
      </c>
      <c r="C106" s="246" t="str">
        <f>IF(全车数据表!AQ107="","",全车数据表!AQ107)</f>
        <v>Ford</v>
      </c>
      <c r="D106" s="248" t="str">
        <f>全车数据表!AT107</f>
        <v>fordgt</v>
      </c>
      <c r="E106" s="248" t="str">
        <f>全车数据表!AS107</f>
        <v>1.0</v>
      </c>
      <c r="F106" s="248" t="str">
        <f>全车数据表!C107</f>
        <v>福特GT</v>
      </c>
      <c r="G106" s="246" t="str">
        <f>全车数据表!D107</f>
        <v>B</v>
      </c>
      <c r="H106" s="246">
        <f>LEN(全车数据表!E107)</f>
        <v>4</v>
      </c>
      <c r="I106" s="246">
        <f>IF(全车数据表!H107="×",0,全车数据表!H107)</f>
        <v>35</v>
      </c>
      <c r="J106" s="246">
        <f>IF(全车数据表!I107="×",0,全车数据表!I107)</f>
        <v>18</v>
      </c>
      <c r="K106" s="246">
        <f>IF(全车数据表!J107="×",0,全车数据表!J107)</f>
        <v>24</v>
      </c>
      <c r="L106" s="246">
        <f>IF(全车数据表!K107="×",0,全车数据表!K107)</f>
        <v>36</v>
      </c>
      <c r="M106" s="246">
        <f>IF(全车数据表!L107="×",0,全车数据表!L107)</f>
        <v>0</v>
      </c>
      <c r="N106" s="246">
        <f>IF(全车数据表!M107="×",0,全车数据表!M107)</f>
        <v>0</v>
      </c>
      <c r="O106" s="246">
        <f>全车数据表!O107</f>
        <v>2816</v>
      </c>
      <c r="P106" s="246">
        <f>全车数据表!P107</f>
        <v>362.8</v>
      </c>
      <c r="Q106" s="246">
        <f>全车数据表!Q107</f>
        <v>79.150000000000006</v>
      </c>
      <c r="R106" s="246">
        <f>全车数据表!R107</f>
        <v>34.36</v>
      </c>
      <c r="S106" s="246">
        <f>全车数据表!S107</f>
        <v>54.49</v>
      </c>
      <c r="T106" s="246">
        <f>全车数据表!T107</f>
        <v>5.35</v>
      </c>
      <c r="U106" s="246">
        <f>全车数据表!AH107</f>
        <v>1656720</v>
      </c>
      <c r="V106" s="246">
        <f>全车数据表!AI107</f>
        <v>20000</v>
      </c>
      <c r="W106" s="246">
        <f>全车数据表!AO107</f>
        <v>2080000</v>
      </c>
      <c r="X106" s="246">
        <f>全车数据表!AP107</f>
        <v>3736720</v>
      </c>
      <c r="Y106" s="246">
        <f>全车数据表!AJ107</f>
        <v>6</v>
      </c>
      <c r="Z106" s="246">
        <f>全车数据表!AL107</f>
        <v>4</v>
      </c>
      <c r="AA106" s="246">
        <f>IF(全车数据表!AN107="×",0,全车数据表!AN107)</f>
        <v>2</v>
      </c>
      <c r="AB106" s="248" t="str">
        <f>全车数据表!AU107</f>
        <v>rare</v>
      </c>
      <c r="AC106" s="246">
        <f>全车数据表!AW107</f>
        <v>377</v>
      </c>
      <c r="AD106" s="246">
        <f>全车数据表!AX107</f>
        <v>0</v>
      </c>
      <c r="AE106" s="246">
        <f>全车数据表!AY107</f>
        <v>500</v>
      </c>
      <c r="AF106" s="246" t="str">
        <f>IF(全车数据表!AZ107="","",全车数据表!AZ107)</f>
        <v>级别杯</v>
      </c>
      <c r="AG106" s="246" t="str">
        <f>IF(全车数据表!BP107="","",全车数据表!BP107)</f>
        <v/>
      </c>
      <c r="AH106" s="246" t="str">
        <f>IF(全车数据表!BQ107="","",全车数据表!BQ107)</f>
        <v/>
      </c>
      <c r="AI106" s="246">
        <f>IF(全车数据表!BR107="","",全车数据表!BR107)</f>
        <v>1</v>
      </c>
      <c r="AJ106" s="246">
        <f>IF(全车数据表!BS107="","",全车数据表!BS107)</f>
        <v>1</v>
      </c>
      <c r="AK106" s="246" t="str">
        <f>IF(全车数据表!BT107="","",全车数据表!BT107)</f>
        <v/>
      </c>
      <c r="AL106" s="246">
        <f>IF(全车数据表!BU107="","",全车数据表!BU107)</f>
        <v>1</v>
      </c>
      <c r="AM106" s="246" t="str">
        <f>IF(全车数据表!BV107="","",全车数据表!BV107)</f>
        <v/>
      </c>
      <c r="AN106" s="246" t="str">
        <f>IF(全车数据表!BW107="","",全车数据表!BW107)</f>
        <v/>
      </c>
      <c r="AO106" s="246" t="str">
        <f>IF(全车数据表!BX107="","",全车数据表!BX107)</f>
        <v/>
      </c>
      <c r="AP106" s="246" t="str">
        <f>IF(全车数据表!BY107="","",全车数据表!BY107)</f>
        <v/>
      </c>
      <c r="AQ106" s="246" t="str">
        <f>IF(全车数据表!BZ107="","",全车数据表!BZ107)</f>
        <v/>
      </c>
      <c r="AR106" s="246" t="str">
        <f>IF(全车数据表!CA107="","",全车数据表!CA107)</f>
        <v/>
      </c>
      <c r="AS106" s="246" t="str">
        <f>IF(全车数据表!CB107="","",全车数据表!CB107)</f>
        <v/>
      </c>
      <c r="AT106" s="246" t="str">
        <f>IF(全车数据表!CC107="","",全车数据表!CC107)</f>
        <v/>
      </c>
      <c r="AU106" s="246" t="str">
        <f>IF(全车数据表!CD107="","",全车数据表!CD107)</f>
        <v/>
      </c>
      <c r="AV106" s="246" t="str">
        <f>IF(全车数据表!CE107="","",全车数据表!CE107)</f>
        <v/>
      </c>
      <c r="AW106" s="246" t="str">
        <f>IF(全车数据表!CF107="","",全车数据表!CF107)</f>
        <v/>
      </c>
      <c r="AX106" s="246" t="str">
        <f>IF(全车数据表!CG107="","",全车数据表!CG107)</f>
        <v/>
      </c>
      <c r="AY106" s="246" t="str">
        <f>IF(全车数据表!CH107="","",全车数据表!CH107)</f>
        <v/>
      </c>
      <c r="AZ106" s="246">
        <f>IF(全车数据表!CI107="","",全车数据表!CI107)</f>
        <v>1</v>
      </c>
      <c r="BA106" s="246" t="str">
        <f>IF(全车数据表!CJ107="","",全车数据表!CJ107)</f>
        <v>福特 极速是爹</v>
      </c>
      <c r="BB106" s="246">
        <f>IF(全车数据表!AV107="","",全车数据表!AV107)</f>
        <v>7</v>
      </c>
      <c r="BC106" s="246">
        <f>IF(全车数据表!BF107="","",全车数据表!BF107)</f>
        <v>2950</v>
      </c>
      <c r="BD106" s="246">
        <f>IF(全车数据表!BG107="","",全车数据表!BG107)</f>
        <v>364.5</v>
      </c>
      <c r="BE106" s="246">
        <f>IF(全车数据表!BH107="","",全车数据表!BH107)</f>
        <v>80.2</v>
      </c>
      <c r="BF106" s="246">
        <f>IF(全车数据表!BI107="","",全车数据表!BI107)</f>
        <v>34.880000000000003</v>
      </c>
      <c r="BG106" s="246">
        <f>IF(全车数据表!BJ107="","",全车数据表!BJ107)</f>
        <v>56.4</v>
      </c>
    </row>
    <row r="107" spans="1:59">
      <c r="A107" s="246">
        <f>全车数据表!A108</f>
        <v>106</v>
      </c>
      <c r="B107" s="246" t="str">
        <f>全车数据表!B108</f>
        <v>Lamborghini Asterion</v>
      </c>
      <c r="C107" s="246" t="str">
        <f>IF(全车数据表!AQ108="","",全车数据表!AQ108)</f>
        <v>Lamborghini</v>
      </c>
      <c r="D107" s="248" t="str">
        <f>全车数据表!AT108</f>
        <v>asterion</v>
      </c>
      <c r="E107" s="248" t="str">
        <f>全车数据表!AS108</f>
        <v>1.0</v>
      </c>
      <c r="F107" s="248" t="str">
        <f>全车数据表!C108</f>
        <v>蓝牛</v>
      </c>
      <c r="G107" s="246" t="str">
        <f>全车数据表!D108</f>
        <v>B</v>
      </c>
      <c r="H107" s="246">
        <f>LEN(全车数据表!E108)</f>
        <v>4</v>
      </c>
      <c r="I107" s="246">
        <f>IF(全车数据表!H108="×",0,全车数据表!H108)</f>
        <v>40</v>
      </c>
      <c r="J107" s="246">
        <f>IF(全车数据表!I108="×",0,全车数据表!I108)</f>
        <v>18</v>
      </c>
      <c r="K107" s="246">
        <f>IF(全车数据表!J108="×",0,全车数据表!J108)</f>
        <v>24</v>
      </c>
      <c r="L107" s="246">
        <f>IF(全车数据表!K108="×",0,全车数据表!K108)</f>
        <v>36</v>
      </c>
      <c r="M107" s="246">
        <f>IF(全车数据表!L108="×",0,全车数据表!L108)</f>
        <v>0</v>
      </c>
      <c r="N107" s="246">
        <f>IF(全车数据表!M108="×",0,全车数据表!M108)</f>
        <v>0</v>
      </c>
      <c r="O107" s="246">
        <f>全车数据表!O108</f>
        <v>2983</v>
      </c>
      <c r="P107" s="246">
        <f>全车数据表!P108</f>
        <v>336.6</v>
      </c>
      <c r="Q107" s="246">
        <f>全车数据表!Q108</f>
        <v>81.05</v>
      </c>
      <c r="R107" s="246">
        <f>全车数据表!R108</f>
        <v>45.56</v>
      </c>
      <c r="S107" s="246">
        <f>全车数据表!S108</f>
        <v>68.209999999999994</v>
      </c>
      <c r="T107" s="246">
        <f>全车数据表!T108</f>
        <v>7.6159999999999997</v>
      </c>
      <c r="U107" s="246">
        <f>全车数据表!AH108</f>
        <v>1656720</v>
      </c>
      <c r="V107" s="246">
        <f>全车数据表!AI108</f>
        <v>20000</v>
      </c>
      <c r="W107" s="246">
        <f>全车数据表!AO108</f>
        <v>2080000</v>
      </c>
      <c r="X107" s="246">
        <f>全车数据表!AP108</f>
        <v>3736720</v>
      </c>
      <c r="Y107" s="246">
        <f>全车数据表!AJ108</f>
        <v>6</v>
      </c>
      <c r="Z107" s="246">
        <f>全车数据表!AL108</f>
        <v>4</v>
      </c>
      <c r="AA107" s="246">
        <f>IF(全车数据表!AN108="×",0,全车数据表!AN108)</f>
        <v>2</v>
      </c>
      <c r="AB107" s="248" t="str">
        <f>全车数据表!AU108</f>
        <v>rare</v>
      </c>
      <c r="AC107" s="246">
        <f>全车数据表!AW108</f>
        <v>350</v>
      </c>
      <c r="AD107" s="246">
        <f>全车数据表!AX108</f>
        <v>0</v>
      </c>
      <c r="AE107" s="246">
        <f>全车数据表!AY108</f>
        <v>455</v>
      </c>
      <c r="AF107" s="246" t="str">
        <f>IF(全车数据表!AZ108="","",全车数据表!AZ108)</f>
        <v>每日任务</v>
      </c>
      <c r="AG107" s="246" t="str">
        <f>IF(全车数据表!BP108="","",全车数据表!BP108)</f>
        <v/>
      </c>
      <c r="AH107" s="246">
        <f>IF(全车数据表!BQ108="","",全车数据表!BQ108)</f>
        <v>1</v>
      </c>
      <c r="AI107" s="246" t="str">
        <f>IF(全车数据表!BR108="","",全车数据表!BR108)</f>
        <v/>
      </c>
      <c r="AJ107" s="246" t="str">
        <f>IF(全车数据表!BS108="","",全车数据表!BS108)</f>
        <v/>
      </c>
      <c r="AK107" s="246" t="str">
        <f>IF(全车数据表!BT108="","",全车数据表!BT108)</f>
        <v/>
      </c>
      <c r="AL107" s="246" t="str">
        <f>IF(全车数据表!BU108="","",全车数据表!BU108)</f>
        <v/>
      </c>
      <c r="AM107" s="246" t="str">
        <f>IF(全车数据表!BV108="","",全车数据表!BV108)</f>
        <v/>
      </c>
      <c r="AN107" s="246" t="str">
        <f>IF(全车数据表!BW108="","",全车数据表!BW108)</f>
        <v/>
      </c>
      <c r="AO107" s="246" t="str">
        <f>IF(全车数据表!BX108="","",全车数据表!BX108)</f>
        <v/>
      </c>
      <c r="AP107" s="246" t="str">
        <f>IF(全车数据表!BY108="","",全车数据表!BY108)</f>
        <v/>
      </c>
      <c r="AQ107" s="246" t="str">
        <f>IF(全车数据表!BZ108="","",全车数据表!BZ108)</f>
        <v/>
      </c>
      <c r="AR107" s="246" t="str">
        <f>IF(全车数据表!CA108="","",全车数据表!CA108)</f>
        <v/>
      </c>
      <c r="AS107" s="246" t="str">
        <f>IF(全车数据表!CB108="","",全车数据表!CB108)</f>
        <v/>
      </c>
      <c r="AT107" s="246" t="str">
        <f>IF(全车数据表!CC108="","",全车数据表!CC108)</f>
        <v/>
      </c>
      <c r="AU107" s="246" t="str">
        <f>IF(全车数据表!CD108="","",全车数据表!CD108)</f>
        <v/>
      </c>
      <c r="AV107" s="246" t="str">
        <f>IF(全车数据表!CE108="","",全车数据表!CE108)</f>
        <v/>
      </c>
      <c r="AW107" s="246">
        <f>IF(全车数据表!CF108="","",全车数据表!CF108)</f>
        <v>1</v>
      </c>
      <c r="AX107" s="246" t="str">
        <f>IF(全车数据表!CG108="","",全车数据表!CG108)</f>
        <v/>
      </c>
      <c r="AY107" s="246" t="str">
        <f>IF(全车数据表!CH108="","",全车数据表!CH108)</f>
        <v/>
      </c>
      <c r="AZ107" s="246" t="str">
        <f>IF(全车数据表!CI108="","",全车数据表!CI108)</f>
        <v/>
      </c>
      <c r="BA107" s="246" t="str">
        <f>IF(全车数据表!CJ108="","",全车数据表!CJ108)</f>
        <v>蓝牛 牛A 兰博基尼</v>
      </c>
      <c r="BB107" s="246" t="str">
        <f>IF(全车数据表!AV108="","",全车数据表!AV108)</f>
        <v/>
      </c>
      <c r="BC107" s="246">
        <f>IF(全车数据表!BF108="","",全车数据表!BF108)</f>
        <v>3122</v>
      </c>
      <c r="BD107" s="246">
        <f>IF(全车数据表!BG108="","",全车数据表!BG108)</f>
        <v>338.6</v>
      </c>
      <c r="BE107" s="246">
        <f>IF(全车数据表!BH108="","",全车数据表!BH108)</f>
        <v>82</v>
      </c>
      <c r="BF107" s="246">
        <f>IF(全车数据表!BI108="","",全车数据表!BI108)</f>
        <v>46.510000000000005</v>
      </c>
      <c r="BG107" s="246">
        <f>IF(全车数据表!BJ108="","",全车数据表!BJ108)</f>
        <v>69.399999999999991</v>
      </c>
    </row>
    <row r="108" spans="1:59">
      <c r="A108" s="246">
        <f>全车数据表!A109</f>
        <v>107</v>
      </c>
      <c r="B108" s="246" t="str">
        <f>全车数据表!B109</f>
        <v>Ford Mustang RTR Spec 5 10th Anniv.</v>
      </c>
      <c r="C108" s="246" t="str">
        <f>IF(全车数据表!AQ109="","",全车数据表!AQ109)</f>
        <v>Ford</v>
      </c>
      <c r="D108" s="248" t="str">
        <f>全车数据表!AT109</f>
        <v>rtr</v>
      </c>
      <c r="E108" s="248" t="str">
        <f>全车数据表!AS109</f>
        <v>24.0</v>
      </c>
      <c r="F108" s="248" t="str">
        <f>全车数据表!C109</f>
        <v>RTR</v>
      </c>
      <c r="G108" s="246" t="str">
        <f>全车数据表!D109</f>
        <v>B</v>
      </c>
      <c r="H108" s="246">
        <f>LEN(全车数据表!E109)</f>
        <v>4</v>
      </c>
      <c r="I108" s="246">
        <f>IF(全车数据表!H109="×",0,全车数据表!H109)</f>
        <v>55</v>
      </c>
      <c r="J108" s="246">
        <f>IF(全车数据表!I109="×",0,全车数据表!I109)</f>
        <v>35</v>
      </c>
      <c r="K108" s="246">
        <f>IF(全车数据表!J109="×",0,全车数据表!J109)</f>
        <v>44</v>
      </c>
      <c r="L108" s="246">
        <f>IF(全车数据表!K109="×",0,全车数据表!K109)</f>
        <v>54</v>
      </c>
      <c r="M108" s="246">
        <f>IF(全车数据表!L109="×",0,全车数据表!L109)</f>
        <v>0</v>
      </c>
      <c r="N108" s="246">
        <f>IF(全车数据表!M109="×",0,全车数据表!M109)</f>
        <v>0</v>
      </c>
      <c r="O108" s="246">
        <f>全车数据表!O109</f>
        <v>3025</v>
      </c>
      <c r="P108" s="246">
        <f>全车数据表!P109</f>
        <v>335.2</v>
      </c>
      <c r="Q108" s="246">
        <f>全车数据表!Q109</f>
        <v>75.650000000000006</v>
      </c>
      <c r="R108" s="246">
        <f>全车数据表!R109</f>
        <v>46.89</v>
      </c>
      <c r="S108" s="246">
        <f>全车数据表!S109</f>
        <v>73.819999999999993</v>
      </c>
      <c r="T108" s="246">
        <f>全车数据表!T109</f>
        <v>0</v>
      </c>
      <c r="U108" s="246">
        <f>全车数据表!AH109</f>
        <v>3312600</v>
      </c>
      <c r="V108" s="246">
        <f>全车数据表!AI109</f>
        <v>40000</v>
      </c>
      <c r="W108" s="246">
        <f>全车数据表!AO109</f>
        <v>4160000</v>
      </c>
      <c r="X108" s="246">
        <f>全车数据表!AP109</f>
        <v>7472600</v>
      </c>
      <c r="Y108" s="246">
        <f>全车数据表!AJ109</f>
        <v>6</v>
      </c>
      <c r="Z108" s="246">
        <f>全车数据表!AL109</f>
        <v>4</v>
      </c>
      <c r="AA108" s="246">
        <f>IF(全车数据表!AN109="×",0,全车数据表!AN109)</f>
        <v>2</v>
      </c>
      <c r="AB108" s="248" t="str">
        <f>全车数据表!AU109</f>
        <v>rare</v>
      </c>
      <c r="AC108" s="246">
        <f>全车数据表!AW109</f>
        <v>0</v>
      </c>
      <c r="AD108" s="246">
        <f>全车数据表!AX109</f>
        <v>0</v>
      </c>
      <c r="AE108" s="246">
        <f>全车数据表!AY109</f>
        <v>0</v>
      </c>
      <c r="AF108" s="246" t="str">
        <f>IF(全车数据表!AZ109="","",全车数据表!AZ109)</f>
        <v>通行证</v>
      </c>
      <c r="AG108" s="246" t="str">
        <f>IF(全车数据表!BP109="","",全车数据表!BP109)</f>
        <v/>
      </c>
      <c r="AH108" s="246" t="str">
        <f>IF(全车数据表!BQ109="","",全车数据表!BQ109)</f>
        <v/>
      </c>
      <c r="AI108" s="246" t="str">
        <f>IF(全车数据表!BR109="","",全车数据表!BR109)</f>
        <v/>
      </c>
      <c r="AJ108" s="246" t="str">
        <f>IF(全车数据表!BS109="","",全车数据表!BS109)</f>
        <v/>
      </c>
      <c r="AK108" s="246" t="str">
        <f>IF(全车数据表!BT109="","",全车数据表!BT109)</f>
        <v/>
      </c>
      <c r="AL108" s="246" t="str">
        <f>IF(全车数据表!BU109="","",全车数据表!BU109)</f>
        <v/>
      </c>
      <c r="AM108" s="246">
        <f>IF(全车数据表!BV109="","",全车数据表!BV109)</f>
        <v>1</v>
      </c>
      <c r="AN108" s="246" t="str">
        <f>IF(全车数据表!BW109="","",全车数据表!BW109)</f>
        <v/>
      </c>
      <c r="AO108" s="246" t="str">
        <f>IF(全车数据表!BX109="","",全车数据表!BX109)</f>
        <v/>
      </c>
      <c r="AP108" s="246" t="str">
        <f>IF(全车数据表!BY109="","",全车数据表!BY109)</f>
        <v/>
      </c>
      <c r="AQ108" s="246" t="str">
        <f>IF(全车数据表!BZ109="","",全车数据表!BZ109)</f>
        <v/>
      </c>
      <c r="AR108" s="246" t="str">
        <f>IF(全车数据表!CA109="","",全车数据表!CA109)</f>
        <v/>
      </c>
      <c r="AS108" s="246" t="str">
        <f>IF(全车数据表!CB109="","",全车数据表!CB109)</f>
        <v/>
      </c>
      <c r="AT108" s="246" t="str">
        <f>IF(全车数据表!CC109="","",全车数据表!CC109)</f>
        <v/>
      </c>
      <c r="AU108" s="246" t="str">
        <f>IF(全车数据表!CD109="","",全车数据表!CD109)</f>
        <v/>
      </c>
      <c r="AV108" s="246" t="str">
        <f>IF(全车数据表!CE109="","",全车数据表!CE109)</f>
        <v/>
      </c>
      <c r="AW108" s="246" t="str">
        <f>IF(全车数据表!CF109="","",全车数据表!CF109)</f>
        <v/>
      </c>
      <c r="AX108" s="246" t="str">
        <f>IF(全车数据表!CG109="","",全车数据表!CG109)</f>
        <v/>
      </c>
      <c r="AY108" s="246" t="str">
        <f>IF(全车数据表!CH109="","",全车数据表!CH109)</f>
        <v/>
      </c>
      <c r="AZ108" s="246" t="str">
        <f>IF(全车数据表!CI109="","",全车数据表!CI109)</f>
        <v/>
      </c>
      <c r="BA108" s="246" t="str">
        <f>IF(全车数据表!CJ109="","",全车数据表!CJ109)</f>
        <v>福特野马</v>
      </c>
      <c r="BB108" s="246" t="str">
        <f>IF(全车数据表!AV109="","",全车数据表!AV109)</f>
        <v/>
      </c>
      <c r="BC108" s="246">
        <f>IF(全车数据表!BF109="","",全车数据表!BF109)</f>
        <v>3165</v>
      </c>
      <c r="BD108" s="246">
        <f>IF(全车数据表!BG109="","",全车数据表!BG109)</f>
        <v>336.8</v>
      </c>
      <c r="BE108" s="246">
        <f>IF(全车数据表!BH109="","",全车数据表!BH109)</f>
        <v>76.599999999999994</v>
      </c>
      <c r="BF108" s="246">
        <f>IF(全车数据表!BI109="","",全车数据表!BI109)</f>
        <v>47.81</v>
      </c>
      <c r="BG108" s="246">
        <f>IF(全车数据表!BJ109="","",全车数据表!BJ109)</f>
        <v>75.08</v>
      </c>
    </row>
    <row r="109" spans="1:59">
      <c r="A109" s="246">
        <f>全车数据表!A110</f>
        <v>108</v>
      </c>
      <c r="B109" s="246" t="str">
        <f>全车数据表!B110</f>
        <v>Ferrari Roma</v>
      </c>
      <c r="C109" s="246" t="str">
        <f>IF(全车数据表!AQ110="","",全车数据表!AQ110)</f>
        <v>Ferrari</v>
      </c>
      <c r="D109" s="248" t="str">
        <f>全车数据表!AT110</f>
        <v>roma</v>
      </c>
      <c r="E109" s="248" t="str">
        <f>全车数据表!AS110</f>
        <v>2.8</v>
      </c>
      <c r="F109" s="248" t="str">
        <f>全车数据表!C110</f>
        <v>罗马</v>
      </c>
      <c r="G109" s="246" t="str">
        <f>全车数据表!D110</f>
        <v>B</v>
      </c>
      <c r="H109" s="246">
        <f>LEN(全车数据表!E110)</f>
        <v>4</v>
      </c>
      <c r="I109" s="246">
        <f>IF(全车数据表!H110="×",0,全车数据表!H110)</f>
        <v>55</v>
      </c>
      <c r="J109" s="246">
        <f>IF(全车数据表!I110="×",0,全车数据表!I110)</f>
        <v>35</v>
      </c>
      <c r="K109" s="246">
        <f>IF(全车数据表!J110="×",0,全车数据表!J110)</f>
        <v>44</v>
      </c>
      <c r="L109" s="246">
        <f>IF(全车数据表!K110="×",0,全车数据表!K110)</f>
        <v>54</v>
      </c>
      <c r="M109" s="246">
        <f>IF(全车数据表!L110="×",0,全车数据表!L110)</f>
        <v>0</v>
      </c>
      <c r="N109" s="246">
        <f>IF(全车数据表!M110="×",0,全车数据表!M110)</f>
        <v>0</v>
      </c>
      <c r="O109" s="246">
        <f>全车数据表!O110</f>
        <v>3069</v>
      </c>
      <c r="P109" s="246">
        <f>全车数据表!P110</f>
        <v>331.7</v>
      </c>
      <c r="Q109" s="246">
        <f>全车数据表!Q110</f>
        <v>77.45</v>
      </c>
      <c r="R109" s="246">
        <f>全车数据表!R110</f>
        <v>60.49</v>
      </c>
      <c r="S109" s="246">
        <f>全车数据表!S110</f>
        <v>66.78</v>
      </c>
      <c r="T109" s="246">
        <f>全车数据表!T110</f>
        <v>7.33</v>
      </c>
      <c r="U109" s="246">
        <f>全车数据表!AH110</f>
        <v>3312600</v>
      </c>
      <c r="V109" s="246">
        <f>全车数据表!AI110</f>
        <v>40000</v>
      </c>
      <c r="W109" s="246">
        <f>全车数据表!AO110</f>
        <v>4160000</v>
      </c>
      <c r="X109" s="246">
        <f>全车数据表!AP110</f>
        <v>7472600</v>
      </c>
      <c r="Y109" s="246">
        <f>全车数据表!AJ110</f>
        <v>6</v>
      </c>
      <c r="Z109" s="246">
        <f>全车数据表!AL110</f>
        <v>4</v>
      </c>
      <c r="AA109" s="246">
        <f>IF(全车数据表!AN110="×",0,全车数据表!AN110)</f>
        <v>2</v>
      </c>
      <c r="AB109" s="248" t="str">
        <f>全车数据表!AU110</f>
        <v>rare</v>
      </c>
      <c r="AC109" s="246">
        <f>全车数据表!AW110</f>
        <v>345</v>
      </c>
      <c r="AD109" s="246">
        <f>全车数据表!AX110</f>
        <v>0</v>
      </c>
      <c r="AE109" s="246">
        <f>全车数据表!AY110</f>
        <v>446</v>
      </c>
      <c r="AF109" s="246" t="str">
        <f>IF(全车数据表!AZ110="","",全车数据表!AZ110)</f>
        <v>寻车</v>
      </c>
      <c r="AG109" s="246" t="str">
        <f>IF(全车数据表!BP110="","",全车数据表!BP110)</f>
        <v/>
      </c>
      <c r="AH109" s="246" t="str">
        <f>IF(全车数据表!BQ110="","",全车数据表!BQ110)</f>
        <v/>
      </c>
      <c r="AI109" s="246" t="str">
        <f>IF(全车数据表!BR110="","",全车数据表!BR110)</f>
        <v/>
      </c>
      <c r="AJ109" s="246" t="str">
        <f>IF(全车数据表!BS110="","",全车数据表!BS110)</f>
        <v/>
      </c>
      <c r="AK109" s="246" t="str">
        <f>IF(全车数据表!BT110="","",全车数据表!BT110)</f>
        <v/>
      </c>
      <c r="AL109" s="246">
        <f>IF(全车数据表!BU110="","",全车数据表!BU110)</f>
        <v>1</v>
      </c>
      <c r="AM109" s="246" t="str">
        <f>IF(全车数据表!BV110="","",全车数据表!BV110)</f>
        <v/>
      </c>
      <c r="AN109" s="246" t="str">
        <f>IF(全车数据表!BW110="","",全车数据表!BW110)</f>
        <v/>
      </c>
      <c r="AO109" s="246" t="str">
        <f>IF(全车数据表!BX110="","",全车数据表!BX110)</f>
        <v/>
      </c>
      <c r="AP109" s="246" t="str">
        <f>IF(全车数据表!BY110="","",全车数据表!BY110)</f>
        <v/>
      </c>
      <c r="AQ109" s="246" t="str">
        <f>IF(全车数据表!BZ110="","",全车数据表!BZ110)</f>
        <v/>
      </c>
      <c r="AR109" s="246" t="str">
        <f>IF(全车数据表!CA110="","",全车数据表!CA110)</f>
        <v/>
      </c>
      <c r="AS109" s="246" t="str">
        <f>IF(全车数据表!CB110="","",全车数据表!CB110)</f>
        <v/>
      </c>
      <c r="AT109" s="246" t="str">
        <f>IF(全车数据表!CC110="","",全车数据表!CC110)</f>
        <v/>
      </c>
      <c r="AU109" s="246" t="str">
        <f>IF(全车数据表!CD110="","",全车数据表!CD110)</f>
        <v/>
      </c>
      <c r="AV109" s="246" t="str">
        <f>IF(全车数据表!CE110="","",全车数据表!CE110)</f>
        <v/>
      </c>
      <c r="AW109" s="246" t="str">
        <f>IF(全车数据表!CF110="","",全车数据表!CF110)</f>
        <v/>
      </c>
      <c r="AX109" s="246" t="str">
        <f>IF(全车数据表!CG110="","",全车数据表!CG110)</f>
        <v/>
      </c>
      <c r="AY109" s="246" t="str">
        <f>IF(全车数据表!CH110="","",全车数据表!CH110)</f>
        <v/>
      </c>
      <c r="AZ109" s="246" t="str">
        <f>IF(全车数据表!CI110="","",全车数据表!CI110)</f>
        <v/>
      </c>
      <c r="BA109" s="246" t="str">
        <f>IF(全车数据表!CJ110="","",全车数据表!CJ110)</f>
        <v>法拉利 罗马</v>
      </c>
      <c r="BB109" s="246">
        <f>IF(全车数据表!AV110="","",全车数据表!AV110)</f>
        <v>22</v>
      </c>
      <c r="BC109" s="246">
        <f>IF(全车数据表!BF110="","",全车数据表!BF110)</f>
        <v>3210</v>
      </c>
      <c r="BD109" s="246">
        <f>IF(全车数据表!BG110="","",全车数据表!BG110)</f>
        <v>333.09999999999997</v>
      </c>
      <c r="BE109" s="246">
        <f>IF(全车数据表!BH110="","",全车数据表!BH110)</f>
        <v>78.400000000000006</v>
      </c>
      <c r="BF109" s="246">
        <f>IF(全车数据表!BI110="","",全车数据表!BI110)</f>
        <v>62.2</v>
      </c>
      <c r="BG109" s="246">
        <f>IF(全车数据表!BJ110="","",全车数据表!BJ110)</f>
        <v>68.59</v>
      </c>
    </row>
    <row r="110" spans="1:59">
      <c r="A110" s="246">
        <f>全车数据表!A111</f>
        <v>109</v>
      </c>
      <c r="B110" s="246" t="str">
        <f>全车数据表!B111</f>
        <v>Arash AF10</v>
      </c>
      <c r="C110" s="246" t="str">
        <f>IF(全车数据表!AQ111="","",全车数据表!AQ111)</f>
        <v>Arash</v>
      </c>
      <c r="D110" s="248" t="str">
        <f>全车数据表!AT111</f>
        <v>arashaf10</v>
      </c>
      <c r="E110" s="248" t="str">
        <f>全车数据表!AS111</f>
        <v>3.2</v>
      </c>
      <c r="F110" s="248" t="str">
        <f>全车数据表!C111</f>
        <v>AF10</v>
      </c>
      <c r="G110" s="246" t="str">
        <f>全车数据表!D111</f>
        <v>B</v>
      </c>
      <c r="H110" s="246">
        <f>LEN(全车数据表!E111)</f>
        <v>4</v>
      </c>
      <c r="I110" s="246">
        <f>IF(全车数据表!H111="×",0,全车数据表!H111)</f>
        <v>55</v>
      </c>
      <c r="J110" s="246">
        <f>IF(全车数据表!I111="×",0,全车数据表!I111)</f>
        <v>35</v>
      </c>
      <c r="K110" s="246">
        <f>IF(全车数据表!J111="×",0,全车数据表!J111)</f>
        <v>44</v>
      </c>
      <c r="L110" s="246">
        <f>IF(全车数据表!K111="×",0,全车数据表!K111)</f>
        <v>54</v>
      </c>
      <c r="M110" s="246">
        <f>IF(全车数据表!L111="×",0,全车数据表!L111)</f>
        <v>0</v>
      </c>
      <c r="N110" s="246">
        <f>IF(全车数据表!M111="×",0,全车数据表!M111)</f>
        <v>0</v>
      </c>
      <c r="O110" s="246">
        <f>全车数据表!O111</f>
        <v>3112</v>
      </c>
      <c r="P110" s="246">
        <f>全车数据表!P111</f>
        <v>337</v>
      </c>
      <c r="Q110" s="246">
        <f>全车数据表!Q111</f>
        <v>78.73</v>
      </c>
      <c r="R110" s="246">
        <f>全车数据表!R111</f>
        <v>50.41</v>
      </c>
      <c r="S110" s="246">
        <f>全车数据表!S111</f>
        <v>59.6</v>
      </c>
      <c r="T110" s="246">
        <f>全车数据表!T111</f>
        <v>0</v>
      </c>
      <c r="U110" s="246">
        <f>全车数据表!AH111</f>
        <v>3312600</v>
      </c>
      <c r="V110" s="246">
        <f>全车数据表!AI111</f>
        <v>40000</v>
      </c>
      <c r="W110" s="246">
        <f>全车数据表!AO111</f>
        <v>4160000</v>
      </c>
      <c r="X110" s="246">
        <f>全车数据表!AP111</f>
        <v>7472600</v>
      </c>
      <c r="Y110" s="246">
        <f>全车数据表!AJ111</f>
        <v>6</v>
      </c>
      <c r="Z110" s="246">
        <f>全车数据表!AL111</f>
        <v>4</v>
      </c>
      <c r="AA110" s="246">
        <f>IF(全车数据表!AN111="×",0,全车数据表!AN111)</f>
        <v>2</v>
      </c>
      <c r="AB110" s="248" t="str">
        <f>全车数据表!AU111</f>
        <v>rare</v>
      </c>
      <c r="AC110" s="246">
        <f>全车数据表!AW111</f>
        <v>351</v>
      </c>
      <c r="AD110" s="246">
        <f>全车数据表!AX111</f>
        <v>0</v>
      </c>
      <c r="AE110" s="246">
        <f>全车数据表!AY111</f>
        <v>455</v>
      </c>
      <c r="AF110" s="246" t="str">
        <f>IF(全车数据表!AZ111="","",全车数据表!AZ111)</f>
        <v>通行证</v>
      </c>
      <c r="AG110" s="246" t="str">
        <f>IF(全车数据表!BP111="","",全车数据表!BP111)</f>
        <v/>
      </c>
      <c r="AH110" s="246" t="str">
        <f>IF(全车数据表!BQ111="","",全车数据表!BQ111)</f>
        <v/>
      </c>
      <c r="AI110" s="246" t="str">
        <f>IF(全车数据表!BR111="","",全车数据表!BR111)</f>
        <v/>
      </c>
      <c r="AJ110" s="246" t="str">
        <f>IF(全车数据表!BS111="","",全车数据表!BS111)</f>
        <v/>
      </c>
      <c r="AK110" s="246" t="str">
        <f>IF(全车数据表!BT111="","",全车数据表!BT111)</f>
        <v/>
      </c>
      <c r="AL110" s="246" t="str">
        <f>IF(全车数据表!BU111="","",全车数据表!BU111)</f>
        <v/>
      </c>
      <c r="AM110" s="246">
        <f>IF(全车数据表!BV111="","",全车数据表!BV111)</f>
        <v>1</v>
      </c>
      <c r="AN110" s="246" t="str">
        <f>IF(全车数据表!BW111="","",全车数据表!BW111)</f>
        <v/>
      </c>
      <c r="AO110" s="246" t="str">
        <f>IF(全车数据表!BX111="","",全车数据表!BX111)</f>
        <v/>
      </c>
      <c r="AP110" s="246" t="str">
        <f>IF(全车数据表!BY111="","",全车数据表!BY111)</f>
        <v/>
      </c>
      <c r="AQ110" s="246" t="str">
        <f>IF(全车数据表!BZ111="","",全车数据表!BZ111)</f>
        <v/>
      </c>
      <c r="AR110" s="246" t="str">
        <f>IF(全车数据表!CA111="","",全车数据表!CA111)</f>
        <v/>
      </c>
      <c r="AS110" s="246" t="str">
        <f>IF(全车数据表!CB111="","",全车数据表!CB111)</f>
        <v/>
      </c>
      <c r="AT110" s="246" t="str">
        <f>IF(全车数据表!CC111="","",全车数据表!CC111)</f>
        <v/>
      </c>
      <c r="AU110" s="246" t="str">
        <f>IF(全车数据表!CD111="","",全车数据表!CD111)</f>
        <v/>
      </c>
      <c r="AV110" s="246" t="str">
        <f>IF(全车数据表!CE111="","",全车数据表!CE111)</f>
        <v/>
      </c>
      <c r="AW110" s="246" t="str">
        <f>IF(全车数据表!CF111="","",全车数据表!CF111)</f>
        <v/>
      </c>
      <c r="AX110" s="246" t="str">
        <f>IF(全车数据表!CG111="","",全车数据表!CG111)</f>
        <v/>
      </c>
      <c r="AY110" s="246" t="str">
        <f>IF(全车数据表!CH111="","",全车数据表!CH111)</f>
        <v/>
      </c>
      <c r="AZ110" s="246" t="str">
        <f>IF(全车数据表!CI111="","",全车数据表!CI111)</f>
        <v/>
      </c>
      <c r="BA110" s="246" t="str">
        <f>IF(全车数据表!CJ111="","",全车数据表!CJ111)</f>
        <v>阿拉什</v>
      </c>
      <c r="BB110" s="246">
        <f>IF(全车数据表!AV111="","",全车数据表!AV111)</f>
        <v>45</v>
      </c>
      <c r="BC110" s="246">
        <f>IF(全车数据表!BF111="","",全车数据表!BF111)</f>
        <v>3254</v>
      </c>
      <c r="BD110" s="246">
        <f>IF(全车数据表!BG111="","",全车数据表!BG111)</f>
        <v>338.6</v>
      </c>
      <c r="BE110" s="246">
        <f>IF(全车数据表!BH111="","",全车数据表!BH111)</f>
        <v>79.3</v>
      </c>
      <c r="BF110" s="246">
        <f>IF(全车数据表!BI111="","",全车数据表!BI111)</f>
        <v>51.73</v>
      </c>
      <c r="BG110" s="246">
        <f>IF(全车数据表!BJ111="","",全车数据表!BJ111)</f>
        <v>61.440000000000005</v>
      </c>
    </row>
    <row r="111" spans="1:59">
      <c r="A111" s="246">
        <f>全车数据表!A112</f>
        <v>110</v>
      </c>
      <c r="B111" s="246" t="str">
        <f>全车数据表!B112</f>
        <v>BMW M4 GT3</v>
      </c>
      <c r="C111" s="246" t="str">
        <f>IF(全车数据表!AQ112="","",全车数据表!AQ112)</f>
        <v>BMW</v>
      </c>
      <c r="D111" s="248" t="str">
        <f>全车数据表!AT112</f>
        <v>m4gt3</v>
      </c>
      <c r="E111" s="248" t="str">
        <f>全车数据表!AS112</f>
        <v>4.1</v>
      </c>
      <c r="F111" s="248" t="str">
        <f>全车数据表!C112</f>
        <v>M4 GT3</v>
      </c>
      <c r="G111" s="246" t="str">
        <f>全车数据表!D112</f>
        <v>B</v>
      </c>
      <c r="H111" s="246">
        <f>LEN(全车数据表!E112)</f>
        <v>4</v>
      </c>
      <c r="I111" s="246">
        <f>IF(全车数据表!H112="×",0,全车数据表!H112)</f>
        <v>55</v>
      </c>
      <c r="J111" s="246">
        <f>IF(全车数据表!I112="×",0,全车数据表!I112)</f>
        <v>35</v>
      </c>
      <c r="K111" s="246">
        <f>IF(全车数据表!J112="×",0,全车数据表!J112)</f>
        <v>44</v>
      </c>
      <c r="L111" s="246">
        <f>IF(全车数据表!K112="×",0,全车数据表!K112)</f>
        <v>54</v>
      </c>
      <c r="M111" s="246">
        <f>IF(全车数据表!L112="×",0,全车数据表!L112)</f>
        <v>0</v>
      </c>
      <c r="N111" s="246">
        <f>IF(全车数据表!M112="×",0,全车数据表!M112)</f>
        <v>0</v>
      </c>
      <c r="O111" s="246">
        <f>全车数据表!O112</f>
        <v>3134</v>
      </c>
      <c r="P111" s="246">
        <f>全车数据表!P112</f>
        <v>333.3</v>
      </c>
      <c r="Q111" s="246">
        <f>全车数据表!Q112</f>
        <v>79.459999999999994</v>
      </c>
      <c r="R111" s="246">
        <f>全车数据表!R112</f>
        <v>53.36</v>
      </c>
      <c r="S111" s="246">
        <f>全车数据表!S112</f>
        <v>63.69</v>
      </c>
      <c r="T111" s="246">
        <f>全车数据表!T112</f>
        <v>6.6</v>
      </c>
      <c r="U111" s="246">
        <f>全车数据表!AH112</f>
        <v>3312600</v>
      </c>
      <c r="V111" s="246">
        <f>全车数据表!AI112</f>
        <v>40000</v>
      </c>
      <c r="W111" s="246">
        <f>全车数据表!AO112</f>
        <v>4160000</v>
      </c>
      <c r="X111" s="246">
        <f>全车数据表!AP112</f>
        <v>7472600</v>
      </c>
      <c r="Y111" s="246">
        <f>全车数据表!AJ112</f>
        <v>6</v>
      </c>
      <c r="Z111" s="246">
        <f>全车数据表!AL112</f>
        <v>4</v>
      </c>
      <c r="AA111" s="246">
        <f>IF(全车数据表!AN112="×",0,全车数据表!AN112)</f>
        <v>2</v>
      </c>
      <c r="AB111" s="248" t="str">
        <f>全车数据表!AU112</f>
        <v>rare</v>
      </c>
      <c r="AC111" s="246">
        <f>全车数据表!AW112</f>
        <v>347</v>
      </c>
      <c r="AD111" s="246">
        <f>全车数据表!AX112</f>
        <v>0</v>
      </c>
      <c r="AE111" s="246">
        <f>全车数据表!AY112</f>
        <v>449</v>
      </c>
      <c r="AF111" s="246" t="str">
        <f>IF(全车数据表!AZ112="","",全车数据表!AZ112)</f>
        <v>通行证</v>
      </c>
      <c r="AG111" s="246" t="str">
        <f>IF(全车数据表!BP112="","",全车数据表!BP112)</f>
        <v/>
      </c>
      <c r="AH111" s="246" t="str">
        <f>IF(全车数据表!BQ112="","",全车数据表!BQ112)</f>
        <v/>
      </c>
      <c r="AI111" s="246" t="str">
        <f>IF(全车数据表!BR112="","",全车数据表!BR112)</f>
        <v/>
      </c>
      <c r="AJ111" s="246" t="str">
        <f>IF(全车数据表!BS112="","",全车数据表!BS112)</f>
        <v/>
      </c>
      <c r="AK111" s="246" t="str">
        <f>IF(全车数据表!BT112="","",全车数据表!BT112)</f>
        <v/>
      </c>
      <c r="AL111" s="246" t="str">
        <f>IF(全车数据表!BU112="","",全车数据表!BU112)</f>
        <v/>
      </c>
      <c r="AM111" s="246">
        <f>IF(全车数据表!BV112="","",全车数据表!BV112)</f>
        <v>1</v>
      </c>
      <c r="AN111" s="246" t="str">
        <f>IF(全车数据表!BW112="","",全车数据表!BW112)</f>
        <v/>
      </c>
      <c r="AO111" s="246" t="str">
        <f>IF(全车数据表!BX112="","",全车数据表!BX112)</f>
        <v/>
      </c>
      <c r="AP111" s="246" t="str">
        <f>IF(全车数据表!BY112="","",全车数据表!BY112)</f>
        <v/>
      </c>
      <c r="AQ111" s="246" t="str">
        <f>IF(全车数据表!BZ112="","",全车数据表!BZ112)</f>
        <v/>
      </c>
      <c r="AR111" s="246" t="str">
        <f>IF(全车数据表!CA112="","",全车数据表!CA112)</f>
        <v/>
      </c>
      <c r="AS111" s="246" t="str">
        <f>IF(全车数据表!CB112="","",全车数据表!CB112)</f>
        <v/>
      </c>
      <c r="AT111" s="246" t="str">
        <f>IF(全车数据表!CC112="","",全车数据表!CC112)</f>
        <v/>
      </c>
      <c r="AU111" s="246" t="str">
        <f>IF(全车数据表!CD112="","",全车数据表!CD112)</f>
        <v/>
      </c>
      <c r="AV111" s="246" t="str">
        <f>IF(全车数据表!CE112="","",全车数据表!CE112)</f>
        <v/>
      </c>
      <c r="AW111" s="246" t="str">
        <f>IF(全车数据表!CF112="","",全车数据表!CF112)</f>
        <v/>
      </c>
      <c r="AX111" s="246" t="str">
        <f>IF(全车数据表!CG112="","",全车数据表!CG112)</f>
        <v/>
      </c>
      <c r="AY111" s="246" t="str">
        <f>IF(全车数据表!CH112="","",全车数据表!CH112)</f>
        <v/>
      </c>
      <c r="AZ111" s="246" t="str">
        <f>IF(全车数据表!CI112="","",全车数据表!CI112)</f>
        <v/>
      </c>
      <c r="BA111" s="246" t="str">
        <f>IF(全车数据表!CJ112="","",全车数据表!CJ112)</f>
        <v>宝马</v>
      </c>
      <c r="BB111" s="246" t="str">
        <f>IF(全车数据表!AV112="","",全车数据表!AV112)</f>
        <v/>
      </c>
      <c r="BC111" s="246">
        <f>IF(全车数据表!BF112="","",全车数据表!BF112)</f>
        <v>3277</v>
      </c>
      <c r="BD111" s="246">
        <f>IF(全车数据表!BG112="","",全车数据表!BG112)</f>
        <v>334.90000000000003</v>
      </c>
      <c r="BE111" s="246">
        <f>IF(全车数据表!BH112="","",全车数据表!BH112)</f>
        <v>80.649999999999991</v>
      </c>
      <c r="BF111" s="246">
        <f>IF(全车数据表!BI112="","",全车数据表!BI112)</f>
        <v>54.29</v>
      </c>
      <c r="BG111" s="246">
        <f>IF(全车数据表!BJ112="","",全车数据表!BJ112)</f>
        <v>64.91</v>
      </c>
    </row>
    <row r="112" spans="1:59">
      <c r="A112" s="246">
        <f>全车数据表!A113</f>
        <v>111</v>
      </c>
      <c r="B112" s="246" t="str">
        <f>全车数据表!B113</f>
        <v>Cadillac Cien Concept</v>
      </c>
      <c r="C112" s="246" t="str">
        <f>IF(全车数据表!AQ113="","",全车数据表!AQ113)</f>
        <v>Cadillac</v>
      </c>
      <c r="D112" s="248" t="str">
        <f>全车数据表!AT113</f>
        <v>cien</v>
      </c>
      <c r="E112" s="248" t="str">
        <f>全车数据表!AS113</f>
        <v>1.0</v>
      </c>
      <c r="F112" s="248" t="str">
        <f>全车数据表!C113</f>
        <v>塞恩</v>
      </c>
      <c r="G112" s="246" t="str">
        <f>全车数据表!D113</f>
        <v>B</v>
      </c>
      <c r="H112" s="246">
        <f>LEN(全车数据表!E113)</f>
        <v>4</v>
      </c>
      <c r="I112" s="246">
        <f>IF(全车数据表!H113="×",0,全车数据表!H113)</f>
        <v>40</v>
      </c>
      <c r="J112" s="246">
        <f>IF(全车数据表!I113="×",0,全车数据表!I113)</f>
        <v>18</v>
      </c>
      <c r="K112" s="246">
        <f>IF(全车数据表!J113="×",0,全车数据表!J113)</f>
        <v>24</v>
      </c>
      <c r="L112" s="246">
        <f>IF(全车数据表!K113="×",0,全车数据表!K113)</f>
        <v>36</v>
      </c>
      <c r="M112" s="246">
        <f>IF(全车数据表!L113="×",0,全车数据表!L113)</f>
        <v>0</v>
      </c>
      <c r="N112" s="246">
        <f>IF(全车数据表!M113="×",0,全车数据表!M113)</f>
        <v>0</v>
      </c>
      <c r="O112" s="246">
        <f>全车数据表!O113</f>
        <v>3155</v>
      </c>
      <c r="P112" s="246">
        <f>全车数据表!P113</f>
        <v>368</v>
      </c>
      <c r="Q112" s="246">
        <f>全车数据表!Q113</f>
        <v>76.55</v>
      </c>
      <c r="R112" s="246">
        <f>全车数据表!R113</f>
        <v>36.14</v>
      </c>
      <c r="S112" s="246">
        <f>全车数据表!S113</f>
        <v>61.1</v>
      </c>
      <c r="T112" s="246">
        <f>全车数据表!T113</f>
        <v>5.9329999999999998</v>
      </c>
      <c r="U112" s="246">
        <f>全车数据表!AH113</f>
        <v>1656720</v>
      </c>
      <c r="V112" s="246">
        <f>全车数据表!AI113</f>
        <v>20000</v>
      </c>
      <c r="W112" s="246">
        <f>全车数据表!AO113</f>
        <v>2080000</v>
      </c>
      <c r="X112" s="246">
        <f>全车数据表!AP113</f>
        <v>3736720</v>
      </c>
      <c r="Y112" s="246">
        <f>全车数据表!AJ113</f>
        <v>6</v>
      </c>
      <c r="Z112" s="246">
        <f>全车数据表!AL113</f>
        <v>4</v>
      </c>
      <c r="AA112" s="246">
        <f>IF(全车数据表!AN113="×",0,全车数据表!AN113)</f>
        <v>2</v>
      </c>
      <c r="AB112" s="248" t="str">
        <f>全车数据表!AU113</f>
        <v>rare</v>
      </c>
      <c r="AC112" s="246">
        <f>全车数据表!AW113</f>
        <v>383</v>
      </c>
      <c r="AD112" s="246">
        <f>全车数据表!AX113</f>
        <v>0</v>
      </c>
      <c r="AE112" s="246">
        <f>全车数据表!AY113</f>
        <v>509</v>
      </c>
      <c r="AF112" s="246" t="str">
        <f>IF(全车数据表!AZ113="","",全车数据表!AZ113)</f>
        <v>独家赛事</v>
      </c>
      <c r="AG112" s="246" t="str">
        <f>IF(全车数据表!BP113="","",全车数据表!BP113)</f>
        <v/>
      </c>
      <c r="AH112" s="246" t="str">
        <f>IF(全车数据表!BQ113="","",全车数据表!BQ113)</f>
        <v/>
      </c>
      <c r="AI112" s="246" t="str">
        <f>IF(全车数据表!BR113="","",全车数据表!BR113)</f>
        <v/>
      </c>
      <c r="AJ112" s="246" t="str">
        <f>IF(全车数据表!BS113="","",全车数据表!BS113)</f>
        <v/>
      </c>
      <c r="AK112" s="246">
        <f>IF(全车数据表!BT113="","",全车数据表!BT113)</f>
        <v>1</v>
      </c>
      <c r="AL112" s="246" t="str">
        <f>IF(全车数据表!BU113="","",全车数据表!BU113)</f>
        <v/>
      </c>
      <c r="AM112" s="246" t="str">
        <f>IF(全车数据表!BV113="","",全车数据表!BV113)</f>
        <v/>
      </c>
      <c r="AN112" s="246" t="str">
        <f>IF(全车数据表!BW113="","",全车数据表!BW113)</f>
        <v/>
      </c>
      <c r="AO112" s="246" t="str">
        <f>IF(全车数据表!BX113="","",全车数据表!BX113)</f>
        <v/>
      </c>
      <c r="AP112" s="246" t="str">
        <f>IF(全车数据表!BY113="","",全车数据表!BY113)</f>
        <v/>
      </c>
      <c r="AQ112" s="246" t="str">
        <f>IF(全车数据表!BZ113="","",全车数据表!BZ113)</f>
        <v/>
      </c>
      <c r="AR112" s="246" t="str">
        <f>IF(全车数据表!CA113="","",全车数据表!CA113)</f>
        <v/>
      </c>
      <c r="AS112" s="246" t="str">
        <f>IF(全车数据表!CB113="","",全车数据表!CB113)</f>
        <v/>
      </c>
      <c r="AT112" s="246" t="str">
        <f>IF(全车数据表!CC113="","",全车数据表!CC113)</f>
        <v/>
      </c>
      <c r="AU112" s="246" t="str">
        <f>IF(全车数据表!CD113="","",全车数据表!CD113)</f>
        <v/>
      </c>
      <c r="AV112" s="246" t="str">
        <f>IF(全车数据表!CE113="","",全车数据表!CE113)</f>
        <v/>
      </c>
      <c r="AW112" s="246" t="str">
        <f>IF(全车数据表!CF113="","",全车数据表!CF113)</f>
        <v/>
      </c>
      <c r="AX112" s="246" t="str">
        <f>IF(全车数据表!CG113="","",全车数据表!CG113)</f>
        <v/>
      </c>
      <c r="AY112" s="246" t="str">
        <f>IF(全车数据表!CH113="","",全车数据表!CH113)</f>
        <v/>
      </c>
      <c r="AZ112" s="246" t="str">
        <f>IF(全车数据表!CI113="","",全车数据表!CI113)</f>
        <v/>
      </c>
      <c r="BA112" s="246" t="str">
        <f>IF(全车数据表!CJ113="","",全车数据表!CJ113)</f>
        <v>凯迪拉克 塞恩</v>
      </c>
      <c r="BB112" s="246" t="str">
        <f>IF(全车数据表!AV113="","",全车数据表!AV113)</f>
        <v/>
      </c>
      <c r="BC112" s="246">
        <f>IF(全车数据表!BF113="","",全车数据表!BF113)</f>
        <v>3299</v>
      </c>
      <c r="BD112" s="246">
        <f>IF(全车数据表!BG113="","",全车数据表!BG113)</f>
        <v>370.1</v>
      </c>
      <c r="BE112" s="246">
        <f>IF(全车数据表!BH113="","",全车数据表!BH113)</f>
        <v>77.5</v>
      </c>
      <c r="BF112" s="246">
        <f>IF(全车数据表!BI113="","",全车数据表!BI113)</f>
        <v>36.86</v>
      </c>
      <c r="BG112" s="246">
        <f>IF(全车数据表!BJ113="","",全车数据表!BJ113)</f>
        <v>62.34</v>
      </c>
    </row>
    <row r="113" spans="1:59">
      <c r="A113" s="246">
        <f>全车数据表!A114</f>
        <v>112</v>
      </c>
      <c r="B113" s="246" t="str">
        <f>全车数据表!B114</f>
        <v>Aston Martin Valour🔑</v>
      </c>
      <c r="C113" s="246" t="str">
        <f>IF(全车数据表!AQ114="","",全车数据表!AQ114)</f>
        <v>Aston Martin</v>
      </c>
      <c r="D113" s="248" t="str">
        <f>全车数据表!AT114</f>
        <v>valour</v>
      </c>
      <c r="E113" s="248" t="str">
        <f>全车数据表!AS114</f>
        <v>24.1</v>
      </c>
      <c r="F113" s="248" t="str">
        <f>全车数据表!C114</f>
        <v>Valour</v>
      </c>
      <c r="G113" s="246" t="str">
        <f>全车数据表!D114</f>
        <v>B</v>
      </c>
      <c r="H113" s="246">
        <f>LEN(全车数据表!E114)</f>
        <v>4</v>
      </c>
      <c r="I113" s="246" t="str">
        <f>IF(全车数据表!H114="×",0,全车数据表!H114)</f>
        <v>🔑</v>
      </c>
      <c r="J113" s="246">
        <f>IF(全车数据表!I114="×",0,全车数据表!I114)</f>
        <v>35</v>
      </c>
      <c r="K113" s="246">
        <f>IF(全车数据表!J114="×",0,全车数据表!J114)</f>
        <v>55</v>
      </c>
      <c r="L113" s="246">
        <f>IF(全车数据表!K114="×",0,全车数据表!K114)</f>
        <v>85</v>
      </c>
      <c r="M113" s="246">
        <f>IF(全车数据表!L114="×",0,全车数据表!L114)</f>
        <v>0</v>
      </c>
      <c r="N113" s="246">
        <f>IF(全车数据表!M114="×",0,全车数据表!M114)</f>
        <v>0</v>
      </c>
      <c r="O113" s="246">
        <f>全车数据表!O114</f>
        <v>3178</v>
      </c>
      <c r="P113" s="246">
        <f>全车数据表!P114</f>
        <v>331</v>
      </c>
      <c r="Q113" s="246">
        <f>全车数据表!Q114</f>
        <v>78.23</v>
      </c>
      <c r="R113" s="246">
        <f>全车数据表!R114</f>
        <v>56.43</v>
      </c>
      <c r="S113" s="246">
        <f>全车数据表!S114</f>
        <v>60.73</v>
      </c>
      <c r="T113" s="246">
        <f>全车数据表!T114</f>
        <v>0</v>
      </c>
      <c r="U113" s="246">
        <f>全车数据表!AH114</f>
        <v>3312600</v>
      </c>
      <c r="V113" s="246">
        <f>全车数据表!AI114</f>
        <v>40000</v>
      </c>
      <c r="W113" s="246">
        <f>全车数据表!AO114</f>
        <v>4160000</v>
      </c>
      <c r="X113" s="246">
        <f>全车数据表!AP114</f>
        <v>7472600</v>
      </c>
      <c r="Y113" s="246">
        <f>全车数据表!AJ114</f>
        <v>6</v>
      </c>
      <c r="Z113" s="246">
        <f>全车数据表!AL114</f>
        <v>4</v>
      </c>
      <c r="AA113" s="246">
        <f>IF(全车数据表!AN114="×",0,全车数据表!AN114)</f>
        <v>2</v>
      </c>
      <c r="AB113" s="248" t="str">
        <f>全车数据表!AU114</f>
        <v>rare</v>
      </c>
      <c r="AC113" s="246">
        <f>全车数据表!AW114</f>
        <v>0</v>
      </c>
      <c r="AD113" s="246">
        <f>全车数据表!AX114</f>
        <v>0</v>
      </c>
      <c r="AE113" s="246">
        <f>全车数据表!AY114</f>
        <v>0</v>
      </c>
      <c r="AF113" s="246" t="str">
        <f>IF(全车数据表!AZ114="","",全车数据表!AZ114)</f>
        <v>大奖赛</v>
      </c>
      <c r="AG113" s="246" t="str">
        <f>IF(全车数据表!BP114="","",全车数据表!BP114)</f>
        <v/>
      </c>
      <c r="AH113" s="246" t="str">
        <f>IF(全车数据表!BQ114="","",全车数据表!BQ114)</f>
        <v/>
      </c>
      <c r="AI113" s="246" t="str">
        <f>IF(全车数据表!BR114="","",全车数据表!BR114)</f>
        <v/>
      </c>
      <c r="AJ113" s="246" t="str">
        <f>IF(全车数据表!BS114="","",全车数据表!BS114)</f>
        <v/>
      </c>
      <c r="AK113" s="246" t="str">
        <f>IF(全车数据表!BT114="","",全车数据表!BT114)</f>
        <v/>
      </c>
      <c r="AL113" s="246" t="str">
        <f>IF(全车数据表!BU114="","",全车数据表!BU114)</f>
        <v/>
      </c>
      <c r="AM113" s="246" t="str">
        <f>IF(全车数据表!BV114="","",全车数据表!BV114)</f>
        <v/>
      </c>
      <c r="AN113" s="246" t="str">
        <f>IF(全车数据表!BW114="","",全车数据表!BW114)</f>
        <v/>
      </c>
      <c r="AO113" s="246" t="str">
        <f>IF(全车数据表!BX114="","",全车数据表!BX114)</f>
        <v/>
      </c>
      <c r="AP113" s="246" t="str">
        <f>IF(全车数据表!BY114="","",全车数据表!BY114)</f>
        <v/>
      </c>
      <c r="AQ113" s="246" t="str">
        <f>IF(全车数据表!BZ114="","",全车数据表!BZ114)</f>
        <v/>
      </c>
      <c r="AR113" s="246">
        <f>IF(全车数据表!CA114="","",全车数据表!CA114)</f>
        <v>1</v>
      </c>
      <c r="AS113" s="246" t="str">
        <f>IF(全车数据表!CB114="","",全车数据表!CB114)</f>
        <v/>
      </c>
      <c r="AT113" s="246">
        <f>IF(全车数据表!CC114="","",全车数据表!CC114)</f>
        <v>1</v>
      </c>
      <c r="AU113" s="246" t="str">
        <f>IF(全车数据表!CD114="","",全车数据表!CD114)</f>
        <v/>
      </c>
      <c r="AV113" s="246" t="str">
        <f>IF(全车数据表!CE114="","",全车数据表!CE114)</f>
        <v/>
      </c>
      <c r="AW113" s="246" t="str">
        <f>IF(全车数据表!CF114="","",全车数据表!CF114)</f>
        <v/>
      </c>
      <c r="AX113" s="246" t="str">
        <f>IF(全车数据表!CG114="","",全车数据表!CG114)</f>
        <v/>
      </c>
      <c r="AY113" s="246" t="str">
        <f>IF(全车数据表!CH114="","",全车数据表!CH114)</f>
        <v/>
      </c>
      <c r="AZ113" s="246" t="str">
        <f>IF(全车数据表!CI114="","",全车数据表!CI114)</f>
        <v/>
      </c>
      <c r="BA113" s="246" t="str">
        <f>IF(全车数据表!CJ114="","",全车数据表!CJ114)</f>
        <v>阿斯顿马丁</v>
      </c>
      <c r="BB113" s="246" t="str">
        <f>IF(全车数据表!AV114="","",全车数据表!AV114)</f>
        <v/>
      </c>
      <c r="BC113" s="246">
        <f>IF(全车数据表!BF114="","",全车数据表!BF114)</f>
        <v>3322</v>
      </c>
      <c r="BD113" s="246">
        <f>IF(全车数据表!BG114="","",全车数据表!BG114)</f>
        <v>332.1</v>
      </c>
      <c r="BE113" s="246">
        <f>IF(全车数据表!BH114="","",全车数据表!BH114)</f>
        <v>78.849999999999994</v>
      </c>
      <c r="BF113" s="246">
        <f>IF(全车数据表!BI114="","",全车数据表!BI114)</f>
        <v>58.39</v>
      </c>
      <c r="BG113" s="246">
        <f>IF(全车数据表!BJ114="","",全车数据表!BJ114)</f>
        <v>64.53</v>
      </c>
    </row>
    <row r="114" spans="1:59">
      <c r="A114" s="246">
        <f>全车数据表!A115</f>
        <v>113</v>
      </c>
      <c r="B114" s="246" t="str">
        <f>全车数据表!B115</f>
        <v>Ford GT MKII🔑</v>
      </c>
      <c r="C114" s="246" t="str">
        <f>IF(全车数据表!AQ115="","",全车数据表!AQ115)</f>
        <v>Ford</v>
      </c>
      <c r="D114" s="248" t="str">
        <f>全车数据表!AT115</f>
        <v>mk2</v>
      </c>
      <c r="E114" s="248" t="str">
        <f>全车数据表!AS115</f>
        <v>2.3</v>
      </c>
      <c r="F114" s="248" t="str">
        <f>全车数据表!C115</f>
        <v>MK2</v>
      </c>
      <c r="G114" s="246" t="str">
        <f>全车数据表!D115</f>
        <v>B</v>
      </c>
      <c r="H114" s="246">
        <f>LEN(全车数据表!E115)</f>
        <v>4</v>
      </c>
      <c r="I114" s="246" t="str">
        <f>IF(全车数据表!H115="×",0,全车数据表!H115)</f>
        <v>🔑</v>
      </c>
      <c r="J114" s="246">
        <f>IF(全车数据表!I115="×",0,全车数据表!I115)</f>
        <v>35</v>
      </c>
      <c r="K114" s="246">
        <f>IF(全车数据表!J115="×",0,全车数据表!J115)</f>
        <v>55</v>
      </c>
      <c r="L114" s="246">
        <f>IF(全车数据表!K115="×",0,全车数据表!K115)</f>
        <v>85</v>
      </c>
      <c r="M114" s="246">
        <f>IF(全车数据表!L115="×",0,全车数据表!L115)</f>
        <v>0</v>
      </c>
      <c r="N114" s="246">
        <f>IF(全车数据表!M115="×",0,全车数据表!M115)</f>
        <v>0</v>
      </c>
      <c r="O114" s="246">
        <f>全车数据表!O115</f>
        <v>3200</v>
      </c>
      <c r="P114" s="246">
        <f>全车数据表!P115</f>
        <v>315.5</v>
      </c>
      <c r="Q114" s="246">
        <f>全车数据表!Q115</f>
        <v>86.26</v>
      </c>
      <c r="R114" s="246">
        <f>全车数据表!R115</f>
        <v>79</v>
      </c>
      <c r="S114" s="246">
        <f>全车数据表!S115</f>
        <v>67.88</v>
      </c>
      <c r="T114" s="246">
        <f>全车数据表!T115</f>
        <v>8</v>
      </c>
      <c r="U114" s="246">
        <f>全车数据表!AH115</f>
        <v>3312600</v>
      </c>
      <c r="V114" s="246">
        <f>全车数据表!AI115</f>
        <v>40000</v>
      </c>
      <c r="W114" s="246">
        <f>全车数据表!AO115</f>
        <v>4160000</v>
      </c>
      <c r="X114" s="246">
        <f>全车数据表!AP115</f>
        <v>7472600</v>
      </c>
      <c r="Y114" s="246">
        <f>全车数据表!AJ115</f>
        <v>6</v>
      </c>
      <c r="Z114" s="246">
        <f>全车数据表!AL115</f>
        <v>4</v>
      </c>
      <c r="AA114" s="246">
        <f>IF(全车数据表!AN115="×",0,全车数据表!AN115)</f>
        <v>2</v>
      </c>
      <c r="AB114" s="248" t="str">
        <f>全车数据表!AU115</f>
        <v>rare</v>
      </c>
      <c r="AC114" s="246">
        <f>全车数据表!AW115</f>
        <v>329</v>
      </c>
      <c r="AD114" s="246">
        <f>全车数据表!AX115</f>
        <v>0</v>
      </c>
      <c r="AE114" s="246">
        <f>全车数据表!AY115</f>
        <v>419</v>
      </c>
      <c r="AF114" s="246" t="str">
        <f>IF(全车数据表!AZ115="","",全车数据表!AZ115)</f>
        <v>大奖赛</v>
      </c>
      <c r="AG114" s="246" t="str">
        <f>IF(全车数据表!BP115="","",全车数据表!BP115)</f>
        <v/>
      </c>
      <c r="AH114" s="246" t="str">
        <f>IF(全车数据表!BQ115="","",全车数据表!BQ115)</f>
        <v/>
      </c>
      <c r="AI114" s="246" t="str">
        <f>IF(全车数据表!BR115="","",全车数据表!BR115)</f>
        <v/>
      </c>
      <c r="AJ114" s="246" t="str">
        <f>IF(全车数据表!BS115="","",全车数据表!BS115)</f>
        <v/>
      </c>
      <c r="AK114" s="246" t="str">
        <f>IF(全车数据表!BT115="","",全车数据表!BT115)</f>
        <v/>
      </c>
      <c r="AL114" s="246" t="str">
        <f>IF(全车数据表!BU115="","",全车数据表!BU115)</f>
        <v/>
      </c>
      <c r="AM114" s="246" t="str">
        <f>IF(全车数据表!BV115="","",全车数据表!BV115)</f>
        <v/>
      </c>
      <c r="AN114" s="246" t="str">
        <f>IF(全车数据表!BW115="","",全车数据表!BW115)</f>
        <v/>
      </c>
      <c r="AO114" s="246" t="str">
        <f>IF(全车数据表!BX115="","",全车数据表!BX115)</f>
        <v/>
      </c>
      <c r="AP114" s="246" t="str">
        <f>IF(全车数据表!BY115="","",全车数据表!BY115)</f>
        <v/>
      </c>
      <c r="AQ114" s="246" t="str">
        <f>IF(全车数据表!BZ115="","",全车数据表!BZ115)</f>
        <v/>
      </c>
      <c r="AR114" s="246">
        <f>IF(全车数据表!CA115="","",全车数据表!CA115)</f>
        <v>1</v>
      </c>
      <c r="AS114" s="246" t="str">
        <f>IF(全车数据表!CB115="","",全车数据表!CB115)</f>
        <v/>
      </c>
      <c r="AT114" s="246">
        <f>IF(全车数据表!CC115="","",全车数据表!CC115)</f>
        <v>1</v>
      </c>
      <c r="AU114" s="246">
        <f>IF(全车数据表!CD115="","",全车数据表!CD115)</f>
        <v>1</v>
      </c>
      <c r="AV114" s="246" t="str">
        <f>IF(全车数据表!CE115="","",全车数据表!CE115)</f>
        <v/>
      </c>
      <c r="AW114" s="246" t="str">
        <f>IF(全车数据表!CF115="","",全车数据表!CF115)</f>
        <v/>
      </c>
      <c r="AX114" s="246" t="str">
        <f>IF(全车数据表!CG115="","",全车数据表!CG115)</f>
        <v/>
      </c>
      <c r="AY114" s="246" t="str">
        <f>IF(全车数据表!CH115="","",全车数据表!CH115)</f>
        <v/>
      </c>
      <c r="AZ114" s="246" t="str">
        <f>IF(全车数据表!CI115="","",全车数据表!CI115)</f>
        <v/>
      </c>
      <c r="BA114" s="246" t="str">
        <f>IF(全车数据表!CJ115="","",全车数据表!CJ115)</f>
        <v>福特 mk2</v>
      </c>
      <c r="BB114" s="246" t="str">
        <f>IF(全车数据表!AV115="","",全车数据表!AV115)</f>
        <v/>
      </c>
      <c r="BC114" s="246">
        <f>IF(全车数据表!BF115="","",全车数据表!BF115)</f>
        <v>3345</v>
      </c>
      <c r="BD114" s="246">
        <f>IF(全车数据表!BG115="","",全车数据表!BG115)</f>
        <v>317.3</v>
      </c>
      <c r="BE114" s="246">
        <f>IF(全车数据表!BH115="","",全车数据表!BH115)</f>
        <v>87.4</v>
      </c>
      <c r="BF114" s="246">
        <f>IF(全车数据表!BI115="","",全车数据表!BI115)</f>
        <v>81.5</v>
      </c>
      <c r="BG114" s="246">
        <f>IF(全车数据表!BJ115="","",全车数据表!BJ115)</f>
        <v>70.089999999999989</v>
      </c>
    </row>
    <row r="115" spans="1:59">
      <c r="A115" s="246">
        <f>全车数据表!A116</f>
        <v>114</v>
      </c>
      <c r="B115" s="246" t="str">
        <f>全车数据表!B116</f>
        <v>Lamborghini Huracan STO</v>
      </c>
      <c r="C115" s="246" t="str">
        <f>IF(全车数据表!AQ116="","",全车数据表!AQ116)</f>
        <v>Lamborghini</v>
      </c>
      <c r="D115" s="248" t="str">
        <f>全车数据表!AT116</f>
        <v>sto</v>
      </c>
      <c r="E115" s="248" t="str">
        <f>全车数据表!AS116</f>
        <v>4.5</v>
      </c>
      <c r="F115" s="248" t="str">
        <f>全车数据表!C116</f>
        <v>STO</v>
      </c>
      <c r="G115" s="246" t="str">
        <f>全车数据表!D116</f>
        <v>B</v>
      </c>
      <c r="H115" s="246">
        <f>LEN(全车数据表!E116)</f>
        <v>4</v>
      </c>
      <c r="I115" s="246">
        <f>IF(全车数据表!H116="×",0,全车数据表!H116)</f>
        <v>55</v>
      </c>
      <c r="J115" s="246">
        <f>IF(全车数据表!I116="×",0,全车数据表!I116)</f>
        <v>35</v>
      </c>
      <c r="K115" s="246">
        <f>IF(全车数据表!J116="×",0,全车数据表!J116)</f>
        <v>44</v>
      </c>
      <c r="L115" s="246">
        <f>IF(全车数据表!K116="×",0,全车数据表!K116)</f>
        <v>54</v>
      </c>
      <c r="M115" s="246">
        <f>IF(全车数据表!L116="×",0,全车数据表!L116)</f>
        <v>0</v>
      </c>
      <c r="N115" s="246">
        <f>IF(全车数据表!M116="×",0,全车数据表!M116)</f>
        <v>0</v>
      </c>
      <c r="O115" s="246">
        <f>全车数据表!O116</f>
        <v>3222</v>
      </c>
      <c r="P115" s="246">
        <f>全车数据表!P116</f>
        <v>320.3</v>
      </c>
      <c r="Q115" s="246">
        <f>全车数据表!Q116</f>
        <v>85.88</v>
      </c>
      <c r="R115" s="246">
        <f>全车数据表!R116</f>
        <v>73.05</v>
      </c>
      <c r="S115" s="246">
        <f>全车数据表!S116</f>
        <v>57.09</v>
      </c>
      <c r="T115" s="246">
        <f>全车数据表!T116</f>
        <v>0</v>
      </c>
      <c r="U115" s="246">
        <f>全车数据表!AH116</f>
        <v>3312600</v>
      </c>
      <c r="V115" s="246">
        <f>全车数据表!AI116</f>
        <v>40000</v>
      </c>
      <c r="W115" s="246">
        <f>全车数据表!AO116</f>
        <v>4160000</v>
      </c>
      <c r="X115" s="246">
        <f>全车数据表!AP116</f>
        <v>7472600</v>
      </c>
      <c r="Y115" s="246">
        <f>全车数据表!AJ116</f>
        <v>6</v>
      </c>
      <c r="Z115" s="246">
        <f>全车数据表!AL116</f>
        <v>4</v>
      </c>
      <c r="AA115" s="246">
        <f>IF(全车数据表!AN116="×",0,全车数据表!AN116)</f>
        <v>2</v>
      </c>
      <c r="AB115" s="248" t="str">
        <f>全车数据表!AU116</f>
        <v>rare</v>
      </c>
      <c r="AC115" s="246">
        <f>全车数据表!AW116</f>
        <v>0</v>
      </c>
      <c r="AD115" s="246">
        <f>全车数据表!AX116</f>
        <v>0</v>
      </c>
      <c r="AE115" s="246">
        <f>全车数据表!AY116</f>
        <v>0</v>
      </c>
      <c r="AF115" s="246" t="str">
        <f>IF(全车数据表!AZ116="","",全车数据表!AZ116)</f>
        <v>通行证</v>
      </c>
      <c r="AG115" s="246" t="str">
        <f>IF(全车数据表!BP116="","",全车数据表!BP116)</f>
        <v/>
      </c>
      <c r="AH115" s="246" t="str">
        <f>IF(全车数据表!BQ116="","",全车数据表!BQ116)</f>
        <v/>
      </c>
      <c r="AI115" s="246" t="str">
        <f>IF(全车数据表!BR116="","",全车数据表!BR116)</f>
        <v/>
      </c>
      <c r="AJ115" s="246" t="str">
        <f>IF(全车数据表!BS116="","",全车数据表!BS116)</f>
        <v/>
      </c>
      <c r="AK115" s="246" t="str">
        <f>IF(全车数据表!BT116="","",全车数据表!BT116)</f>
        <v/>
      </c>
      <c r="AL115" s="246" t="str">
        <f>IF(全车数据表!BU116="","",全车数据表!BU116)</f>
        <v/>
      </c>
      <c r="AM115" s="246">
        <f>IF(全车数据表!BV116="","",全车数据表!BV116)</f>
        <v>1</v>
      </c>
      <c r="AN115" s="246" t="str">
        <f>IF(全车数据表!BW116="","",全车数据表!BW116)</f>
        <v/>
      </c>
      <c r="AO115" s="246" t="str">
        <f>IF(全车数据表!BX116="","",全车数据表!BX116)</f>
        <v/>
      </c>
      <c r="AP115" s="246" t="str">
        <f>IF(全车数据表!BY116="","",全车数据表!BY116)</f>
        <v/>
      </c>
      <c r="AQ115" s="246" t="str">
        <f>IF(全车数据表!BZ116="","",全车数据表!BZ116)</f>
        <v/>
      </c>
      <c r="AR115" s="246" t="str">
        <f>IF(全车数据表!CA116="","",全车数据表!CA116)</f>
        <v/>
      </c>
      <c r="AS115" s="246" t="str">
        <f>IF(全车数据表!CB116="","",全车数据表!CB116)</f>
        <v/>
      </c>
      <c r="AT115" s="246" t="str">
        <f>IF(全车数据表!CC116="","",全车数据表!CC116)</f>
        <v/>
      </c>
      <c r="AU115" s="246" t="str">
        <f>IF(全车数据表!CD116="","",全车数据表!CD116)</f>
        <v/>
      </c>
      <c r="AV115" s="246" t="str">
        <f>IF(全车数据表!CE116="","",全车数据表!CE116)</f>
        <v/>
      </c>
      <c r="AW115" s="246" t="str">
        <f>IF(全车数据表!CF116="","",全车数据表!CF116)</f>
        <v/>
      </c>
      <c r="AX115" s="246" t="str">
        <f>IF(全车数据表!CG116="","",全车数据表!CG116)</f>
        <v/>
      </c>
      <c r="AY115" s="246" t="str">
        <f>IF(全车数据表!CH116="","",全车数据表!CH116)</f>
        <v/>
      </c>
      <c r="AZ115" s="246" t="str">
        <f>IF(全车数据表!CI116="","",全车数据表!CI116)</f>
        <v/>
      </c>
      <c r="BA115" s="246" t="str">
        <f>IF(全车数据表!CJ116="","",全车数据表!CJ116)</f>
        <v>兰博基尼 飓风</v>
      </c>
      <c r="BB115" s="246" t="str">
        <f>IF(全车数据表!AV116="","",全车数据表!AV116)</f>
        <v/>
      </c>
      <c r="BC115" s="246">
        <f>IF(全车数据表!BF116="","",全车数据表!BF116)</f>
        <v>3368</v>
      </c>
      <c r="BD115" s="246">
        <f>IF(全车数据表!BG116="","",全车数据表!BG116)</f>
        <v>321.5</v>
      </c>
      <c r="BE115" s="246">
        <f>IF(全车数据表!BH116="","",全车数据表!BH116)</f>
        <v>87.4</v>
      </c>
      <c r="BF115" s="246">
        <f>IF(全车数据表!BI116="","",全车数据表!BI116)</f>
        <v>75.77</v>
      </c>
      <c r="BG115" s="246">
        <f>IF(全车数据表!BJ116="","",全车数据表!BJ116)</f>
        <v>59.22</v>
      </c>
    </row>
    <row r="116" spans="1:59">
      <c r="A116" s="246">
        <f>全车数据表!A117</f>
        <v>115</v>
      </c>
      <c r="B116" s="246" t="str">
        <f>全车数据表!B117</f>
        <v>ItalDesign Zerouno</v>
      </c>
      <c r="C116" s="246" t="str">
        <f>IF(全车数据表!AQ117="","",全车数据表!AQ117)</f>
        <v>Italdesign</v>
      </c>
      <c r="D116" s="248" t="str">
        <f>全车数据表!AT117</f>
        <v>zerouno</v>
      </c>
      <c r="E116" s="248" t="str">
        <f>全车数据表!AS117</f>
        <v>1.9</v>
      </c>
      <c r="F116" s="248" t="str">
        <f>全车数据表!C117</f>
        <v>假牛</v>
      </c>
      <c r="G116" s="246" t="str">
        <f>全车数据表!D117</f>
        <v>B</v>
      </c>
      <c r="H116" s="246">
        <f>LEN(全车数据表!E117)</f>
        <v>4</v>
      </c>
      <c r="I116" s="246">
        <f>IF(全车数据表!H117="×",0,全车数据表!H117)</f>
        <v>40</v>
      </c>
      <c r="J116" s="246">
        <f>IF(全车数据表!I117="×",0,全车数据表!I117)</f>
        <v>35</v>
      </c>
      <c r="K116" s="246">
        <f>IF(全车数据表!J117="×",0,全车数据表!J117)</f>
        <v>44</v>
      </c>
      <c r="L116" s="246">
        <f>IF(全车数据表!K117="×",0,全车数据表!K117)</f>
        <v>54</v>
      </c>
      <c r="M116" s="246">
        <f>IF(全车数据表!L117="×",0,全车数据表!L117)</f>
        <v>0</v>
      </c>
      <c r="N116" s="246">
        <f>IF(全车数据表!M117="×",0,全车数据表!M117)</f>
        <v>0</v>
      </c>
      <c r="O116" s="246">
        <f>全车数据表!O117</f>
        <v>3245</v>
      </c>
      <c r="P116" s="246">
        <f>全车数据表!P117</f>
        <v>341</v>
      </c>
      <c r="Q116" s="246">
        <f>全车数据表!Q117</f>
        <v>79.25</v>
      </c>
      <c r="R116" s="246">
        <f>全车数据表!R117</f>
        <v>58.34</v>
      </c>
      <c r="S116" s="246">
        <f>全车数据表!S117</f>
        <v>54.1</v>
      </c>
      <c r="T116" s="246">
        <f>全车数据表!T117</f>
        <v>5.54</v>
      </c>
      <c r="U116" s="246">
        <f>全车数据表!AH117</f>
        <v>3312600</v>
      </c>
      <c r="V116" s="246">
        <f>全车数据表!AI117</f>
        <v>40000</v>
      </c>
      <c r="W116" s="246">
        <f>全车数据表!AO117</f>
        <v>4160000</v>
      </c>
      <c r="X116" s="246">
        <f>全车数据表!AP117</f>
        <v>7472600</v>
      </c>
      <c r="Y116" s="246">
        <f>全车数据表!AJ117</f>
        <v>6</v>
      </c>
      <c r="Z116" s="246">
        <f>全车数据表!AL117</f>
        <v>4</v>
      </c>
      <c r="AA116" s="246">
        <f>IF(全车数据表!AN117="×",0,全车数据表!AN117)</f>
        <v>2</v>
      </c>
      <c r="AB116" s="248" t="str">
        <f>全车数据表!AU117</f>
        <v>rare</v>
      </c>
      <c r="AC116" s="246">
        <f>全车数据表!AW117</f>
        <v>355</v>
      </c>
      <c r="AD116" s="246">
        <f>全车数据表!AX117</f>
        <v>0</v>
      </c>
      <c r="AE116" s="246">
        <f>全车数据表!AY117</f>
        <v>462</v>
      </c>
      <c r="AF116" s="246" t="str">
        <f>IF(全车数据表!AZ117="","",全车数据表!AZ117)</f>
        <v>级别杯</v>
      </c>
      <c r="AG116" s="246" t="str">
        <f>IF(全车数据表!BP117="","",全车数据表!BP117)</f>
        <v/>
      </c>
      <c r="AH116" s="246" t="str">
        <f>IF(全车数据表!BQ117="","",全车数据表!BQ117)</f>
        <v/>
      </c>
      <c r="AI116" s="246">
        <f>IF(全车数据表!BR117="","",全车数据表!BR117)</f>
        <v>1</v>
      </c>
      <c r="AJ116" s="246">
        <f>IF(全车数据表!BS117="","",全车数据表!BS117)</f>
        <v>1</v>
      </c>
      <c r="AK116" s="246" t="str">
        <f>IF(全车数据表!BT117="","",全车数据表!BT117)</f>
        <v/>
      </c>
      <c r="AL116" s="246">
        <f>IF(全车数据表!BU117="","",全车数据表!BU117)</f>
        <v>1</v>
      </c>
      <c r="AM116" s="246" t="str">
        <f>IF(全车数据表!BV117="","",全车数据表!BV117)</f>
        <v/>
      </c>
      <c r="AN116" s="246" t="str">
        <f>IF(全车数据表!BW117="","",全车数据表!BW117)</f>
        <v/>
      </c>
      <c r="AO116" s="246" t="str">
        <f>IF(全车数据表!BX117="","",全车数据表!BX117)</f>
        <v/>
      </c>
      <c r="AP116" s="246" t="str">
        <f>IF(全车数据表!BY117="","",全车数据表!BY117)</f>
        <v/>
      </c>
      <c r="AQ116" s="246" t="str">
        <f>IF(全车数据表!BZ117="","",全车数据表!BZ117)</f>
        <v/>
      </c>
      <c r="AR116" s="246" t="str">
        <f>IF(全车数据表!CA117="","",全车数据表!CA117)</f>
        <v/>
      </c>
      <c r="AS116" s="246" t="str">
        <f>IF(全车数据表!CB117="","",全车数据表!CB117)</f>
        <v/>
      </c>
      <c r="AT116" s="246" t="str">
        <f>IF(全车数据表!CC117="","",全车数据表!CC117)</f>
        <v/>
      </c>
      <c r="AU116" s="246" t="str">
        <f>IF(全车数据表!CD117="","",全车数据表!CD117)</f>
        <v/>
      </c>
      <c r="AV116" s="246" t="str">
        <f>IF(全车数据表!CE117="","",全车数据表!CE117)</f>
        <v/>
      </c>
      <c r="AW116" s="246" t="str">
        <f>IF(全车数据表!CF117="","",全车数据表!CF117)</f>
        <v/>
      </c>
      <c r="AX116" s="246" t="str">
        <f>IF(全车数据表!CG117="","",全车数据表!CG117)</f>
        <v/>
      </c>
      <c r="AY116" s="246" t="str">
        <f>IF(全车数据表!CH117="","",全车数据表!CH117)</f>
        <v/>
      </c>
      <c r="AZ116" s="246">
        <f>IF(全车数据表!CI117="","",全车数据表!CI117)</f>
        <v>1</v>
      </c>
      <c r="BA116" s="246" t="str">
        <f>IF(全车数据表!CJ117="","",全车数据表!CJ117)</f>
        <v>id 假牛</v>
      </c>
      <c r="BB116" s="246">
        <f>IF(全车数据表!AV117="","",全车数据表!AV117)</f>
        <v>8</v>
      </c>
      <c r="BC116" s="246">
        <f>IF(全车数据表!BF117="","",全车数据表!BF117)</f>
        <v>3391</v>
      </c>
      <c r="BD116" s="246">
        <f>IF(全车数据表!BG117="","",全车数据表!BG117)</f>
        <v>342.3</v>
      </c>
      <c r="BE116" s="246">
        <f>IF(全车数据表!BH117="","",全车数据表!BH117)</f>
        <v>80.2</v>
      </c>
      <c r="BF116" s="246">
        <f>IF(全车数据表!BI117="","",全车数据表!BI117)</f>
        <v>59.660000000000004</v>
      </c>
      <c r="BG116" s="246">
        <f>IF(全车数据表!BJ117="","",全车数据表!BJ117)</f>
        <v>55.9</v>
      </c>
    </row>
    <row r="117" spans="1:59">
      <c r="A117" s="246">
        <f>全车数据表!A118</f>
        <v>116</v>
      </c>
      <c r="B117" s="246" t="str">
        <f>全车数据表!B118</f>
        <v>Mclaren Artura</v>
      </c>
      <c r="C117" s="246" t="str">
        <f>IF(全车数据表!AQ118="","",全车数据表!AQ118)</f>
        <v>McLaren</v>
      </c>
      <c r="D117" s="248" t="str">
        <f>全车数据表!AT118</f>
        <v>artura</v>
      </c>
      <c r="E117" s="248" t="str">
        <f>全车数据表!AS118</f>
        <v>4.3</v>
      </c>
      <c r="F117" s="248" t="str">
        <f>全车数据表!C118</f>
        <v>Artura</v>
      </c>
      <c r="G117" s="246" t="str">
        <f>全车数据表!D118</f>
        <v>B</v>
      </c>
      <c r="H117" s="246">
        <f>LEN(全车数据表!E118)</f>
        <v>4</v>
      </c>
      <c r="I117" s="246">
        <f>IF(全车数据表!H118="×",0,全车数据表!H118)</f>
        <v>55</v>
      </c>
      <c r="J117" s="246">
        <f>IF(全车数据表!I118="×",0,全车数据表!I118)</f>
        <v>35</v>
      </c>
      <c r="K117" s="246">
        <f>IF(全车数据表!J118="×",0,全车数据表!J118)</f>
        <v>44</v>
      </c>
      <c r="L117" s="246">
        <f>IF(全车数据表!K118="×",0,全车数据表!K118)</f>
        <v>54</v>
      </c>
      <c r="M117" s="246">
        <f>IF(全车数据表!L118="×",0,全车数据表!L118)</f>
        <v>0</v>
      </c>
      <c r="N117" s="246">
        <f>IF(全车数据表!M118="×",0,全车数据表!M118)</f>
        <v>0</v>
      </c>
      <c r="O117" s="246">
        <f>全车数据表!O118</f>
        <v>3267</v>
      </c>
      <c r="P117" s="246">
        <f>全车数据表!P118</f>
        <v>337.7</v>
      </c>
      <c r="Q117" s="246">
        <f>全车数据表!Q118</f>
        <v>81.05</v>
      </c>
      <c r="R117" s="246">
        <f>全车数据表!R118</f>
        <v>68.33</v>
      </c>
      <c r="S117" s="246">
        <f>全车数据表!S118</f>
        <v>47.34</v>
      </c>
      <c r="T117" s="246">
        <f>全车数据表!T118</f>
        <v>4.8</v>
      </c>
      <c r="U117" s="246">
        <f>全车数据表!AH118</f>
        <v>3312600</v>
      </c>
      <c r="V117" s="246">
        <f>全车数据表!AI118</f>
        <v>40000</v>
      </c>
      <c r="W117" s="246">
        <f>全车数据表!AO118</f>
        <v>4160000</v>
      </c>
      <c r="X117" s="246">
        <f>全车数据表!AP118</f>
        <v>7472600</v>
      </c>
      <c r="Y117" s="246">
        <f>全车数据表!AJ118</f>
        <v>6</v>
      </c>
      <c r="Z117" s="246">
        <f>全车数据表!AL118</f>
        <v>4</v>
      </c>
      <c r="AA117" s="246">
        <f>IF(全车数据表!AN118="×",0,全车数据表!AN118)</f>
        <v>2</v>
      </c>
      <c r="AB117" s="248" t="str">
        <f>全车数据表!AU118</f>
        <v>rare</v>
      </c>
      <c r="AC117" s="246">
        <f>全车数据表!AW118</f>
        <v>351</v>
      </c>
      <c r="AD117" s="246">
        <f>全车数据表!AX118</f>
        <v>0</v>
      </c>
      <c r="AE117" s="246">
        <f>全车数据表!AY118</f>
        <v>457</v>
      </c>
      <c r="AF117" s="246" t="str">
        <f>IF(全车数据表!AZ118="","",全车数据表!AZ118)</f>
        <v>通行证</v>
      </c>
      <c r="AG117" s="246" t="str">
        <f>IF(全车数据表!BP118="","",全车数据表!BP118)</f>
        <v/>
      </c>
      <c r="AH117" s="246" t="str">
        <f>IF(全车数据表!BQ118="","",全车数据表!BQ118)</f>
        <v/>
      </c>
      <c r="AI117" s="246" t="str">
        <f>IF(全车数据表!BR118="","",全车数据表!BR118)</f>
        <v/>
      </c>
      <c r="AJ117" s="246" t="str">
        <f>IF(全车数据表!BS118="","",全车数据表!BS118)</f>
        <v/>
      </c>
      <c r="AK117" s="246" t="str">
        <f>IF(全车数据表!BT118="","",全车数据表!BT118)</f>
        <v/>
      </c>
      <c r="AL117" s="246" t="str">
        <f>IF(全车数据表!BU118="","",全车数据表!BU118)</f>
        <v/>
      </c>
      <c r="AM117" s="246">
        <f>IF(全车数据表!BV118="","",全车数据表!BV118)</f>
        <v>1</v>
      </c>
      <c r="AN117" s="246" t="str">
        <f>IF(全车数据表!BW118="","",全车数据表!BW118)</f>
        <v/>
      </c>
      <c r="AO117" s="246" t="str">
        <f>IF(全车数据表!BX118="","",全车数据表!BX118)</f>
        <v/>
      </c>
      <c r="AP117" s="246" t="str">
        <f>IF(全车数据表!BY118="","",全车数据表!BY118)</f>
        <v/>
      </c>
      <c r="AQ117" s="246" t="str">
        <f>IF(全车数据表!BZ118="","",全车数据表!BZ118)</f>
        <v/>
      </c>
      <c r="AR117" s="246" t="str">
        <f>IF(全车数据表!CA118="","",全车数据表!CA118)</f>
        <v/>
      </c>
      <c r="AS117" s="246" t="str">
        <f>IF(全车数据表!CB118="","",全车数据表!CB118)</f>
        <v/>
      </c>
      <c r="AT117" s="246" t="str">
        <f>IF(全车数据表!CC118="","",全车数据表!CC118)</f>
        <v/>
      </c>
      <c r="AU117" s="246" t="str">
        <f>IF(全车数据表!CD118="","",全车数据表!CD118)</f>
        <v/>
      </c>
      <c r="AV117" s="246" t="str">
        <f>IF(全车数据表!CE118="","",全车数据表!CE118)</f>
        <v/>
      </c>
      <c r="AW117" s="246" t="str">
        <f>IF(全车数据表!CF118="","",全车数据表!CF118)</f>
        <v/>
      </c>
      <c r="AX117" s="246" t="str">
        <f>IF(全车数据表!CG118="","",全车数据表!CG118)</f>
        <v/>
      </c>
      <c r="AY117" s="246" t="str">
        <f>IF(全车数据表!CH118="","",全车数据表!CH118)</f>
        <v/>
      </c>
      <c r="AZ117" s="246" t="str">
        <f>IF(全车数据表!CI118="","",全车数据表!CI118)</f>
        <v/>
      </c>
      <c r="BA117" s="246" t="str">
        <f>IF(全车数据表!CJ118="","",全车数据表!CJ118)</f>
        <v>迈凯伦</v>
      </c>
      <c r="BB117" s="246" t="str">
        <f>IF(全车数据表!AV118="","",全车数据表!AV118)</f>
        <v/>
      </c>
      <c r="BC117" s="246">
        <f>IF(全车数据表!BF118="","",全车数据表!BF118)</f>
        <v>3414</v>
      </c>
      <c r="BD117" s="246">
        <f>IF(全车数据表!BG118="","",全车数据表!BG118)</f>
        <v>338.59999999999997</v>
      </c>
      <c r="BE117" s="246">
        <f>IF(全车数据表!BH118="","",全车数据表!BH118)</f>
        <v>82</v>
      </c>
      <c r="BF117" s="246">
        <f>IF(全车数据表!BI118="","",全车数据表!BI118)</f>
        <v>70.399999999999991</v>
      </c>
      <c r="BG117" s="246">
        <f>IF(全车数据表!BJ118="","",全车数据表!BJ118)</f>
        <v>49.49</v>
      </c>
    </row>
    <row r="118" spans="1:59">
      <c r="A118" s="246">
        <f>全车数据表!A119</f>
        <v>117</v>
      </c>
      <c r="B118" s="246" t="str">
        <f>全车数据表!B119</f>
        <v>Arash AF8 Falcon Edition🔑</v>
      </c>
      <c r="C118" s="246" t="str">
        <f>IF(全车数据表!AQ119="","",全车数据表!AQ119)</f>
        <v>Arash</v>
      </c>
      <c r="D118" s="248" t="str">
        <f>全车数据表!AT119</f>
        <v>af8</v>
      </c>
      <c r="E118" s="248" t="str">
        <f>全车数据表!AS119</f>
        <v>3.4</v>
      </c>
      <c r="F118" s="248" t="str">
        <f>全车数据表!C119</f>
        <v>AF8</v>
      </c>
      <c r="G118" s="246" t="str">
        <f>全车数据表!D119</f>
        <v>B</v>
      </c>
      <c r="H118" s="246">
        <f>LEN(全车数据表!E119)</f>
        <v>4</v>
      </c>
      <c r="I118" s="246" t="str">
        <f>IF(全车数据表!H119="×",0,全车数据表!H119)</f>
        <v>🔑</v>
      </c>
      <c r="J118" s="246">
        <f>IF(全车数据表!I119="×",0,全车数据表!I119)</f>
        <v>35</v>
      </c>
      <c r="K118" s="246">
        <f>IF(全车数据表!J119="×",0,全车数据表!J119)</f>
        <v>55</v>
      </c>
      <c r="L118" s="246">
        <f>IF(全车数据表!K119="×",0,全车数据表!K119)</f>
        <v>85</v>
      </c>
      <c r="M118" s="246">
        <f>IF(全车数据表!L119="×",0,全车数据表!L119)</f>
        <v>0</v>
      </c>
      <c r="N118" s="246">
        <f>IF(全车数据表!M119="×",0,全车数据表!M119)</f>
        <v>0</v>
      </c>
      <c r="O118" s="246">
        <f>全车数据表!O119</f>
        <v>3289</v>
      </c>
      <c r="P118" s="246">
        <f>全车数据表!P119</f>
        <v>332.6</v>
      </c>
      <c r="Q118" s="246">
        <f>全车数据表!Q119</f>
        <v>76.739999999999995</v>
      </c>
      <c r="R118" s="246">
        <f>全车数据表!R119</f>
        <v>66.010000000000005</v>
      </c>
      <c r="S118" s="246">
        <f>全车数据表!S119</f>
        <v>76.94</v>
      </c>
      <c r="T118" s="246">
        <f>全车数据表!T119</f>
        <v>0</v>
      </c>
      <c r="U118" s="246">
        <f>全车数据表!AH119</f>
        <v>3312600</v>
      </c>
      <c r="V118" s="246">
        <f>全车数据表!AI119</f>
        <v>40000</v>
      </c>
      <c r="W118" s="246">
        <f>全车数据表!AO119</f>
        <v>4160000</v>
      </c>
      <c r="X118" s="246">
        <f>全车数据表!AP119</f>
        <v>7472600</v>
      </c>
      <c r="Y118" s="246">
        <f>全车数据表!AJ119</f>
        <v>6</v>
      </c>
      <c r="Z118" s="246">
        <f>全车数据表!AL119</f>
        <v>4</v>
      </c>
      <c r="AA118" s="246">
        <f>IF(全车数据表!AN119="×",0,全车数据表!AN119)</f>
        <v>2</v>
      </c>
      <c r="AB118" s="248" t="str">
        <f>全车数据表!AU119</f>
        <v>rare</v>
      </c>
      <c r="AC118" s="246">
        <f>全车数据表!AW119</f>
        <v>346</v>
      </c>
      <c r="AD118" s="246">
        <f>全车数据表!AX119</f>
        <v>0</v>
      </c>
      <c r="AE118" s="246">
        <f>全车数据表!AY119</f>
        <v>448</v>
      </c>
      <c r="AF118" s="246" t="str">
        <f>IF(全车数据表!AZ119="","",全车数据表!AZ119)</f>
        <v>大奖赛</v>
      </c>
      <c r="AG118" s="246" t="str">
        <f>IF(全车数据表!BP119="","",全车数据表!BP119)</f>
        <v/>
      </c>
      <c r="AH118" s="246" t="str">
        <f>IF(全车数据表!BQ119="","",全车数据表!BQ119)</f>
        <v/>
      </c>
      <c r="AI118" s="246" t="str">
        <f>IF(全车数据表!BR119="","",全车数据表!BR119)</f>
        <v/>
      </c>
      <c r="AJ118" s="246" t="str">
        <f>IF(全车数据表!BS119="","",全车数据表!BS119)</f>
        <v/>
      </c>
      <c r="AK118" s="246" t="str">
        <f>IF(全车数据表!BT119="","",全车数据表!BT119)</f>
        <v/>
      </c>
      <c r="AL118" s="246" t="str">
        <f>IF(全车数据表!BU119="","",全车数据表!BU119)</f>
        <v/>
      </c>
      <c r="AM118" s="246">
        <f>IF(全车数据表!BV119="","",全车数据表!BV119)</f>
        <v>1</v>
      </c>
      <c r="AN118" s="246" t="str">
        <f>IF(全车数据表!BW119="","",全车数据表!BW119)</f>
        <v/>
      </c>
      <c r="AO118" s="246" t="str">
        <f>IF(全车数据表!BX119="","",全车数据表!BX119)</f>
        <v/>
      </c>
      <c r="AP118" s="246" t="str">
        <f>IF(全车数据表!BY119="","",全车数据表!BY119)</f>
        <v/>
      </c>
      <c r="AQ118" s="246" t="str">
        <f>IF(全车数据表!BZ119="","",全车数据表!BZ119)</f>
        <v/>
      </c>
      <c r="AR118" s="246">
        <f>IF(全车数据表!CA119="","",全车数据表!CA119)</f>
        <v>1</v>
      </c>
      <c r="AS118" s="246" t="str">
        <f>IF(全车数据表!CB119="","",全车数据表!CB119)</f>
        <v/>
      </c>
      <c r="AT118" s="246">
        <f>IF(全车数据表!CC119="","",全车数据表!CC119)</f>
        <v>1</v>
      </c>
      <c r="AU118" s="246">
        <f>IF(全车数据表!CD119="","",全车数据表!CD119)</f>
        <v>1</v>
      </c>
      <c r="AV118" s="246" t="str">
        <f>IF(全车数据表!CE119="","",全车数据表!CE119)</f>
        <v/>
      </c>
      <c r="AW118" s="246" t="str">
        <f>IF(全车数据表!CF119="","",全车数据表!CF119)</f>
        <v/>
      </c>
      <c r="AX118" s="246" t="str">
        <f>IF(全车数据表!CG119="","",全车数据表!CG119)</f>
        <v/>
      </c>
      <c r="AY118" s="246" t="str">
        <f>IF(全车数据表!CH119="","",全车数据表!CH119)</f>
        <v/>
      </c>
      <c r="AZ118" s="246" t="str">
        <f>IF(全车数据表!CI119="","",全车数据表!CI119)</f>
        <v/>
      </c>
      <c r="BA118" s="246" t="str">
        <f>IF(全车数据表!CJ119="","",全车数据表!CJ119)</f>
        <v>阿拉什</v>
      </c>
      <c r="BB118" s="246" t="str">
        <f>IF(全车数据表!AV119="","",全车数据表!AV119)</f>
        <v/>
      </c>
      <c r="BC118" s="246">
        <f>IF(全车数据表!BF119="","",全车数据表!BF119)</f>
        <v>3437</v>
      </c>
      <c r="BD118" s="246">
        <f>IF(全车数据表!BG119="","",全车数据表!BG119)</f>
        <v>334</v>
      </c>
      <c r="BE118" s="246">
        <f>IF(全车数据表!BH119="","",全车数据表!BH119)</f>
        <v>77.5</v>
      </c>
      <c r="BF118" s="246">
        <f>IF(全车数据表!BI119="","",全车数据表!BI119)</f>
        <v>67.490000000000009</v>
      </c>
      <c r="BG118" s="246">
        <f>IF(全车数据表!BJ119="","",全车数据表!BJ119)</f>
        <v>78.58</v>
      </c>
    </row>
    <row r="119" spans="1:59">
      <c r="A119" s="246">
        <f>全车数据表!A120</f>
        <v>118</v>
      </c>
      <c r="B119" s="246" t="str">
        <f>全车数据表!B120</f>
        <v>Ferrari 488 GTB</v>
      </c>
      <c r="C119" s="246" t="str">
        <f>IF(全车数据表!AQ120="","",全车数据表!AQ120)</f>
        <v>Ferrari</v>
      </c>
      <c r="D119" s="248" t="str">
        <f>全车数据表!AT120</f>
        <v>488</v>
      </c>
      <c r="E119" s="248" t="str">
        <f>全车数据表!AS120</f>
        <v>1.0</v>
      </c>
      <c r="F119" s="248">
        <f>全车数据表!C120</f>
        <v>488</v>
      </c>
      <c r="G119" s="246" t="str">
        <f>全车数据表!D120</f>
        <v>B</v>
      </c>
      <c r="H119" s="246">
        <f>LEN(全车数据表!E120)</f>
        <v>4</v>
      </c>
      <c r="I119" s="246">
        <f>IF(全车数据表!H120="×",0,全车数据表!H120)</f>
        <v>40</v>
      </c>
      <c r="J119" s="246">
        <f>IF(全车数据表!I120="×",0,全车数据表!I120)</f>
        <v>18</v>
      </c>
      <c r="K119" s="246">
        <f>IF(全车数据表!J120="×",0,全车数据表!J120)</f>
        <v>24</v>
      </c>
      <c r="L119" s="246">
        <f>IF(全车数据表!K120="×",0,全车数据表!K120)</f>
        <v>36</v>
      </c>
      <c r="M119" s="246">
        <f>IF(全车数据表!L120="×",0,全车数据表!L120)</f>
        <v>0</v>
      </c>
      <c r="N119" s="246">
        <f>IF(全车数据表!M120="×",0,全车数据表!M120)</f>
        <v>0</v>
      </c>
      <c r="O119" s="246">
        <f>全车数据表!O120</f>
        <v>3334</v>
      </c>
      <c r="P119" s="246">
        <f>全车数据表!P120</f>
        <v>347.6</v>
      </c>
      <c r="Q119" s="246">
        <f>全车数据表!Q120</f>
        <v>80.239999999999995</v>
      </c>
      <c r="R119" s="246">
        <f>全车数据表!R120</f>
        <v>48.38</v>
      </c>
      <c r="S119" s="246">
        <f>全车数据表!S120</f>
        <v>65.84</v>
      </c>
      <c r="T119" s="246">
        <f>全车数据表!T120</f>
        <v>6.5</v>
      </c>
      <c r="U119" s="246">
        <f>全车数据表!AH120</f>
        <v>1656720</v>
      </c>
      <c r="V119" s="246">
        <f>全车数据表!AI120</f>
        <v>20000</v>
      </c>
      <c r="W119" s="246">
        <f>全车数据表!AO120</f>
        <v>2080000</v>
      </c>
      <c r="X119" s="246">
        <f>全车数据表!AP120</f>
        <v>3736720</v>
      </c>
      <c r="Y119" s="246">
        <f>全车数据表!AJ120</f>
        <v>6</v>
      </c>
      <c r="Z119" s="246">
        <f>全车数据表!AL120</f>
        <v>4</v>
      </c>
      <c r="AA119" s="246">
        <f>IF(全车数据表!AN120="×",0,全车数据表!AN120)</f>
        <v>2</v>
      </c>
      <c r="AB119" s="248" t="str">
        <f>全车数据表!AU120</f>
        <v>rare</v>
      </c>
      <c r="AC119" s="246">
        <f>全车数据表!AW120</f>
        <v>362</v>
      </c>
      <c r="AD119" s="246">
        <f>全车数据表!AX120</f>
        <v>0</v>
      </c>
      <c r="AE119" s="246">
        <f>全车数据表!AY120</f>
        <v>474</v>
      </c>
      <c r="AF119" s="246" t="str">
        <f>IF(全车数据表!AZ120="","",全车数据表!AZ120)</f>
        <v>级别杯</v>
      </c>
      <c r="AG119" s="246" t="str">
        <f>IF(全车数据表!BP120="","",全车数据表!BP120)</f>
        <v/>
      </c>
      <c r="AH119" s="246" t="str">
        <f>IF(全车数据表!BQ120="","",全车数据表!BQ120)</f>
        <v/>
      </c>
      <c r="AI119" s="246">
        <f>IF(全车数据表!BR120="","",全车数据表!BR120)</f>
        <v>1</v>
      </c>
      <c r="AJ119" s="246">
        <f>IF(全车数据表!BS120="","",全车数据表!BS120)</f>
        <v>1</v>
      </c>
      <c r="AK119" s="246" t="str">
        <f>IF(全车数据表!BT120="","",全车数据表!BT120)</f>
        <v/>
      </c>
      <c r="AL119" s="246">
        <f>IF(全车数据表!BU120="","",全车数据表!BU120)</f>
        <v>1</v>
      </c>
      <c r="AM119" s="246" t="str">
        <f>IF(全车数据表!BV120="","",全车数据表!BV120)</f>
        <v/>
      </c>
      <c r="AN119" s="246" t="str">
        <f>IF(全车数据表!BW120="","",全车数据表!BW120)</f>
        <v/>
      </c>
      <c r="AO119" s="246" t="str">
        <f>IF(全车数据表!BX120="","",全车数据表!BX120)</f>
        <v/>
      </c>
      <c r="AP119" s="246" t="str">
        <f>IF(全车数据表!BY120="","",全车数据表!BY120)</f>
        <v/>
      </c>
      <c r="AQ119" s="246" t="str">
        <f>IF(全车数据表!BZ120="","",全车数据表!BZ120)</f>
        <v/>
      </c>
      <c r="AR119" s="246" t="str">
        <f>IF(全车数据表!CA120="","",全车数据表!CA120)</f>
        <v/>
      </c>
      <c r="AS119" s="246" t="str">
        <f>IF(全车数据表!CB120="","",全车数据表!CB120)</f>
        <v/>
      </c>
      <c r="AT119" s="246" t="str">
        <f>IF(全车数据表!CC120="","",全车数据表!CC120)</f>
        <v/>
      </c>
      <c r="AU119" s="246" t="str">
        <f>IF(全车数据表!CD120="","",全车数据表!CD120)</f>
        <v/>
      </c>
      <c r="AV119" s="246" t="str">
        <f>IF(全车数据表!CE120="","",全车数据表!CE120)</f>
        <v/>
      </c>
      <c r="AW119" s="246" t="str">
        <f>IF(全车数据表!CF120="","",全车数据表!CF120)</f>
        <v/>
      </c>
      <c r="AX119" s="246" t="str">
        <f>IF(全车数据表!CG120="","",全车数据表!CG120)</f>
        <v/>
      </c>
      <c r="AY119" s="246" t="str">
        <f>IF(全车数据表!CH120="","",全车数据表!CH120)</f>
        <v/>
      </c>
      <c r="AZ119" s="246">
        <f>IF(全车数据表!CI120="","",全车数据表!CI120)</f>
        <v>1</v>
      </c>
      <c r="BA119" s="246" t="str">
        <f>IF(全车数据表!CJ120="","",全车数据表!CJ120)</f>
        <v>法拉利</v>
      </c>
      <c r="BB119" s="246">
        <f>IF(全车数据表!AV120="","",全车数据表!AV120)</f>
        <v>8</v>
      </c>
      <c r="BC119" s="246">
        <f>IF(全车数据表!BF120="","",全车数据表!BF120)</f>
        <v>3483</v>
      </c>
      <c r="BD119" s="246">
        <f>IF(全车数据表!BG120="","",全车数据表!BG120)</f>
        <v>349.70000000000005</v>
      </c>
      <c r="BE119" s="246">
        <f>IF(全车数据表!BH120="","",全车数据表!BH120)</f>
        <v>81.099999999999994</v>
      </c>
      <c r="BF119" s="246">
        <f>IF(全车数据表!BI120="","",全车数据表!BI120)</f>
        <v>49.120000000000005</v>
      </c>
      <c r="BG119" s="246">
        <f>IF(全车数据表!BJ120="","",全车数据表!BJ120)</f>
        <v>66.960000000000008</v>
      </c>
    </row>
    <row r="120" spans="1:59">
      <c r="A120" s="246">
        <f>全车数据表!A121</f>
        <v>119</v>
      </c>
      <c r="B120" s="246" t="str">
        <f>全车数据表!B121</f>
        <v>Kepler Motion</v>
      </c>
      <c r="C120" s="246" t="str">
        <f>IF(全车数据表!AQ121="","",全车数据表!AQ121)</f>
        <v>Kepler</v>
      </c>
      <c r="D120" s="248" t="str">
        <f>全车数据表!AT121</f>
        <v>motion</v>
      </c>
      <c r="E120" s="248" t="str">
        <f>全车数据表!AS121</f>
        <v>4.0</v>
      </c>
      <c r="F120" s="248" t="str">
        <f>全车数据表!C121</f>
        <v>开普勒</v>
      </c>
      <c r="G120" s="246" t="str">
        <f>全车数据表!D121</f>
        <v>B</v>
      </c>
      <c r="H120" s="246">
        <f>LEN(全车数据表!E121)</f>
        <v>4</v>
      </c>
      <c r="I120" s="246">
        <f>IF(全车数据表!H121="×",0,全车数据表!H121)</f>
        <v>55</v>
      </c>
      <c r="J120" s="246">
        <f>IF(全车数据表!I121="×",0,全车数据表!I121)</f>
        <v>35</v>
      </c>
      <c r="K120" s="246">
        <f>IF(全车数据表!J121="×",0,全车数据表!J121)</f>
        <v>44</v>
      </c>
      <c r="L120" s="246">
        <f>IF(全车数据表!K121="×",0,全车数据表!K121)</f>
        <v>54</v>
      </c>
      <c r="M120" s="246">
        <f>IF(全车数据表!L121="×",0,全车数据表!L121)</f>
        <v>0</v>
      </c>
      <c r="N120" s="246">
        <f>IF(全车数据表!M121="×",0,全车数据表!M121)</f>
        <v>0</v>
      </c>
      <c r="O120" s="246">
        <f>全车数据表!O121</f>
        <v>3380</v>
      </c>
      <c r="P120" s="246">
        <f>全车数据表!P121</f>
        <v>338.5</v>
      </c>
      <c r="Q120" s="246">
        <f>全车数据表!Q121</f>
        <v>86.45</v>
      </c>
      <c r="R120" s="246">
        <f>全车数据表!R121</f>
        <v>48.72</v>
      </c>
      <c r="S120" s="246">
        <f>全车数据表!S121</f>
        <v>61.18</v>
      </c>
      <c r="T120" s="246">
        <f>全车数据表!T121</f>
        <v>0</v>
      </c>
      <c r="U120" s="246">
        <f>全车数据表!AH121</f>
        <v>3312600</v>
      </c>
      <c r="V120" s="246">
        <f>全车数据表!AI121</f>
        <v>40000</v>
      </c>
      <c r="W120" s="246">
        <f>全车数据表!AO121</f>
        <v>4160000</v>
      </c>
      <c r="X120" s="246">
        <f>全车数据表!AP121</f>
        <v>7472600</v>
      </c>
      <c r="Y120" s="246">
        <f>全车数据表!AJ121</f>
        <v>6</v>
      </c>
      <c r="Z120" s="246">
        <f>全车数据表!AL121</f>
        <v>4</v>
      </c>
      <c r="AA120" s="246">
        <f>IF(全车数据表!AN121="×",0,全车数据表!AN121)</f>
        <v>2</v>
      </c>
      <c r="AB120" s="248" t="str">
        <f>全车数据表!AU121</f>
        <v>rare</v>
      </c>
      <c r="AC120" s="246">
        <f>全车数据表!AW121</f>
        <v>352</v>
      </c>
      <c r="AD120" s="246">
        <f>全车数据表!AX121</f>
        <v>0</v>
      </c>
      <c r="AE120" s="246">
        <f>全车数据表!AY121</f>
        <v>458</v>
      </c>
      <c r="AF120" s="246" t="str">
        <f>IF(全车数据表!AZ121="","",全车数据表!AZ121)</f>
        <v>通行证</v>
      </c>
      <c r="AG120" s="246" t="str">
        <f>IF(全车数据表!BP121="","",全车数据表!BP121)</f>
        <v/>
      </c>
      <c r="AH120" s="246" t="str">
        <f>IF(全车数据表!BQ121="","",全车数据表!BQ121)</f>
        <v/>
      </c>
      <c r="AI120" s="246" t="str">
        <f>IF(全车数据表!BR121="","",全车数据表!BR121)</f>
        <v/>
      </c>
      <c r="AJ120" s="246" t="str">
        <f>IF(全车数据表!BS121="","",全车数据表!BS121)</f>
        <v/>
      </c>
      <c r="AK120" s="246" t="str">
        <f>IF(全车数据表!BT121="","",全车数据表!BT121)</f>
        <v/>
      </c>
      <c r="AL120" s="246" t="str">
        <f>IF(全车数据表!BU121="","",全车数据表!BU121)</f>
        <v/>
      </c>
      <c r="AM120" s="246">
        <f>IF(全车数据表!BV121="","",全车数据表!BV121)</f>
        <v>1</v>
      </c>
      <c r="AN120" s="246" t="str">
        <f>IF(全车数据表!BW121="","",全车数据表!BW121)</f>
        <v/>
      </c>
      <c r="AO120" s="246" t="str">
        <f>IF(全车数据表!BX121="","",全车数据表!BX121)</f>
        <v/>
      </c>
      <c r="AP120" s="246" t="str">
        <f>IF(全车数据表!BY121="","",全车数据表!BY121)</f>
        <v/>
      </c>
      <c r="AQ120" s="246" t="str">
        <f>IF(全车数据表!BZ121="","",全车数据表!BZ121)</f>
        <v/>
      </c>
      <c r="AR120" s="246" t="str">
        <f>IF(全车数据表!CA121="","",全车数据表!CA121)</f>
        <v/>
      </c>
      <c r="AS120" s="246" t="str">
        <f>IF(全车数据表!CB121="","",全车数据表!CB121)</f>
        <v/>
      </c>
      <c r="AT120" s="246" t="str">
        <f>IF(全车数据表!CC121="","",全车数据表!CC121)</f>
        <v/>
      </c>
      <c r="AU120" s="246" t="str">
        <f>IF(全车数据表!CD121="","",全车数据表!CD121)</f>
        <v/>
      </c>
      <c r="AV120" s="246" t="str">
        <f>IF(全车数据表!CE121="","",全车数据表!CE121)</f>
        <v/>
      </c>
      <c r="AW120" s="246" t="str">
        <f>IF(全车数据表!CF121="","",全车数据表!CF121)</f>
        <v/>
      </c>
      <c r="AX120" s="246" t="str">
        <f>IF(全车数据表!CG121="","",全车数据表!CG121)</f>
        <v/>
      </c>
      <c r="AY120" s="246" t="str">
        <f>IF(全车数据表!CH121="","",全车数据表!CH121)</f>
        <v/>
      </c>
      <c r="AZ120" s="246" t="str">
        <f>IF(全车数据表!CI121="","",全车数据表!CI121)</f>
        <v/>
      </c>
      <c r="BA120" s="246" t="str">
        <f>IF(全车数据表!CJ121="","",全车数据表!CJ121)</f>
        <v>开普勒</v>
      </c>
      <c r="BB120" s="246" t="str">
        <f>IF(全车数据表!AV121="","",全车数据表!AV121)</f>
        <v/>
      </c>
      <c r="BC120" s="246">
        <f>IF(全车数据表!BF121="","",全车数据表!BF121)</f>
        <v>3530</v>
      </c>
      <c r="BD120" s="246">
        <f>IF(全车数据表!BG121="","",全车数据表!BG121)</f>
        <v>340.5</v>
      </c>
      <c r="BE120" s="246">
        <f>IF(全车数据表!BH121="","",全车数据表!BH121)</f>
        <v>87.4</v>
      </c>
      <c r="BF120" s="246">
        <f>IF(全车数据表!BI121="","",全车数据表!BI121)</f>
        <v>49.69</v>
      </c>
      <c r="BG120" s="246">
        <f>IF(全车数据表!BJ121="","",全车数据表!BJ121)</f>
        <v>63.68</v>
      </c>
    </row>
    <row r="121" spans="1:59">
      <c r="A121" s="246">
        <f>全车数据表!A122</f>
        <v>120</v>
      </c>
      <c r="B121" s="246" t="str">
        <f>全车数据表!B122</f>
        <v>Drako GTE</v>
      </c>
      <c r="C121" s="246" t="str">
        <f>IF(全车数据表!AQ122="","",全车数据表!AQ122)</f>
        <v>Drako</v>
      </c>
      <c r="D121" s="248" t="str">
        <f>全车数据表!AT122</f>
        <v>drakogte</v>
      </c>
      <c r="E121" s="248" t="str">
        <f>全车数据表!AS122</f>
        <v>3.1</v>
      </c>
      <c r="F121" s="248" t="str">
        <f>全车数据表!C122</f>
        <v>德拉科GTE</v>
      </c>
      <c r="G121" s="246" t="str">
        <f>全车数据表!D122</f>
        <v>B</v>
      </c>
      <c r="H121" s="246">
        <f>LEN(全车数据表!E122)</f>
        <v>4</v>
      </c>
      <c r="I121" s="246">
        <f>IF(全车数据表!H122="×",0,全车数据表!H122)</f>
        <v>55</v>
      </c>
      <c r="J121" s="246">
        <f>IF(全车数据表!I122="×",0,全车数据表!I122)</f>
        <v>35</v>
      </c>
      <c r="K121" s="246">
        <f>IF(全车数据表!J122="×",0,全车数据表!J122)</f>
        <v>44</v>
      </c>
      <c r="L121" s="246">
        <f>IF(全车数据表!K122="×",0,全车数据表!K122)</f>
        <v>54</v>
      </c>
      <c r="M121" s="246">
        <f>IF(全车数据表!L122="×",0,全车数据表!L122)</f>
        <v>0</v>
      </c>
      <c r="N121" s="246">
        <f>IF(全车数据表!M122="×",0,全车数据表!M122)</f>
        <v>0</v>
      </c>
      <c r="O121" s="246">
        <f>全车数据表!O122</f>
        <v>3425</v>
      </c>
      <c r="P121" s="246">
        <f>全车数据表!P122</f>
        <v>346.2</v>
      </c>
      <c r="Q121" s="246">
        <f>全车数据表!Q122</f>
        <v>81.849999999999994</v>
      </c>
      <c r="R121" s="246">
        <f>全车数据表!R122</f>
        <v>47.31</v>
      </c>
      <c r="S121" s="246">
        <f>全车数据表!S122</f>
        <v>61.18</v>
      </c>
      <c r="T121" s="246">
        <f>全车数据表!T122</f>
        <v>0</v>
      </c>
      <c r="U121" s="246">
        <f>全车数据表!AH122</f>
        <v>3312600</v>
      </c>
      <c r="V121" s="246">
        <f>全车数据表!AI122</f>
        <v>40000</v>
      </c>
      <c r="W121" s="246">
        <f>全车数据表!AO122</f>
        <v>4160000</v>
      </c>
      <c r="X121" s="246">
        <f>全车数据表!AP122</f>
        <v>7472600</v>
      </c>
      <c r="Y121" s="246">
        <f>全车数据表!AJ122</f>
        <v>6</v>
      </c>
      <c r="Z121" s="246">
        <f>全车数据表!AL122</f>
        <v>4</v>
      </c>
      <c r="AA121" s="246">
        <f>IF(全车数据表!AN122="×",0,全车数据表!AN122)</f>
        <v>2</v>
      </c>
      <c r="AB121" s="248" t="str">
        <f>全车数据表!AU122</f>
        <v>rare</v>
      </c>
      <c r="AC121" s="246">
        <f>全车数据表!AW122</f>
        <v>360</v>
      </c>
      <c r="AD121" s="246">
        <f>全车数据表!AX122</f>
        <v>0</v>
      </c>
      <c r="AE121" s="246">
        <f>全车数据表!AY122</f>
        <v>471</v>
      </c>
      <c r="AF121" s="246" t="str">
        <f>IF(全车数据表!AZ122="","",全车数据表!AZ122)</f>
        <v>寻车</v>
      </c>
      <c r="AG121" s="246" t="str">
        <f>IF(全车数据表!BP122="","",全车数据表!BP122)</f>
        <v/>
      </c>
      <c r="AH121" s="246" t="str">
        <f>IF(全车数据表!BQ122="","",全车数据表!BQ122)</f>
        <v/>
      </c>
      <c r="AI121" s="246" t="str">
        <f>IF(全车数据表!BR122="","",全车数据表!BR122)</f>
        <v/>
      </c>
      <c r="AJ121" s="246" t="str">
        <f>IF(全车数据表!BS122="","",全车数据表!BS122)</f>
        <v/>
      </c>
      <c r="AK121" s="246" t="str">
        <f>IF(全车数据表!BT122="","",全车数据表!BT122)</f>
        <v/>
      </c>
      <c r="AL121" s="246">
        <f>IF(全车数据表!BU122="","",全车数据表!BU122)</f>
        <v>1</v>
      </c>
      <c r="AM121" s="246" t="str">
        <f>IF(全车数据表!BV122="","",全车数据表!BV122)</f>
        <v/>
      </c>
      <c r="AN121" s="246" t="str">
        <f>IF(全车数据表!BW122="","",全车数据表!BW122)</f>
        <v/>
      </c>
      <c r="AO121" s="246" t="str">
        <f>IF(全车数据表!BX122="","",全车数据表!BX122)</f>
        <v/>
      </c>
      <c r="AP121" s="246" t="str">
        <f>IF(全车数据表!BY122="","",全车数据表!BY122)</f>
        <v/>
      </c>
      <c r="AQ121" s="246" t="str">
        <f>IF(全车数据表!BZ122="","",全车数据表!BZ122)</f>
        <v/>
      </c>
      <c r="AR121" s="246" t="str">
        <f>IF(全车数据表!CA122="","",全车数据表!CA122)</f>
        <v/>
      </c>
      <c r="AS121" s="246" t="str">
        <f>IF(全车数据表!CB122="","",全车数据表!CB122)</f>
        <v/>
      </c>
      <c r="AT121" s="246" t="str">
        <f>IF(全车数据表!CC122="","",全车数据表!CC122)</f>
        <v/>
      </c>
      <c r="AU121" s="246" t="str">
        <f>IF(全车数据表!CD122="","",全车数据表!CD122)</f>
        <v/>
      </c>
      <c r="AV121" s="246" t="str">
        <f>IF(全车数据表!CE122="","",全车数据表!CE122)</f>
        <v/>
      </c>
      <c r="AW121" s="246" t="str">
        <f>IF(全车数据表!CF122="","",全车数据表!CF122)</f>
        <v/>
      </c>
      <c r="AX121" s="246" t="str">
        <f>IF(全车数据表!CG122="","",全车数据表!CG122)</f>
        <v/>
      </c>
      <c r="AY121" s="246" t="str">
        <f>IF(全车数据表!CH122="","",全车数据表!CH122)</f>
        <v/>
      </c>
      <c r="AZ121" s="246" t="str">
        <f>IF(全车数据表!CI122="","",全车数据表!CI122)</f>
        <v/>
      </c>
      <c r="BA121" s="246" t="str">
        <f>IF(全车数据表!CJ122="","",全车数据表!CJ122)</f>
        <v/>
      </c>
      <c r="BB121" s="246">
        <f>IF(全车数据表!AV122="","",全车数据表!AV122)</f>
        <v>25</v>
      </c>
      <c r="BC121" s="246">
        <f>IF(全车数据表!BF122="","",全车数据表!BF122)</f>
        <v>3577</v>
      </c>
      <c r="BD121" s="246">
        <f>IF(全车数据表!BG122="","",全车数据表!BG122)</f>
        <v>347.9</v>
      </c>
      <c r="BE121" s="246">
        <f>IF(全车数据表!BH122="","",全车数据表!BH122)</f>
        <v>82.899999999999991</v>
      </c>
      <c r="BF121" s="246">
        <f>IF(全车数据表!BI122="","",全车数据表!BI122)</f>
        <v>48.18</v>
      </c>
      <c r="BG121" s="246">
        <f>IF(全车数据表!BJ122="","",全车数据表!BJ122)</f>
        <v>62.64</v>
      </c>
    </row>
    <row r="122" spans="1:59">
      <c r="A122" s="246">
        <f>全车数据表!A123</f>
        <v>121</v>
      </c>
      <c r="B122" s="246" t="str">
        <f>全车数据表!B123</f>
        <v>Porsche 911 Turbo 50 years</v>
      </c>
      <c r="C122" s="246" t="str">
        <f>IF(全车数据表!AQ123="","",全车数据表!AQ123)</f>
        <v>Porsche</v>
      </c>
      <c r="D122" s="248" t="str">
        <f>全车数据表!AT123</f>
        <v>911turbo</v>
      </c>
      <c r="E122" s="248" t="str">
        <f>全车数据表!AS123</f>
        <v>24.3</v>
      </c>
      <c r="F122" s="248" t="str">
        <f>全车数据表!C123</f>
        <v>992</v>
      </c>
      <c r="G122" s="246" t="str">
        <f>全车数据表!D123</f>
        <v>B</v>
      </c>
      <c r="H122" s="246">
        <f>LEN(全车数据表!E123)</f>
        <v>4</v>
      </c>
      <c r="I122" s="246">
        <f>IF(全车数据表!H123="×",0,全车数据表!H123)</f>
        <v>55</v>
      </c>
      <c r="J122" s="246">
        <f>IF(全车数据表!I123="×",0,全车数据表!I123)</f>
        <v>35</v>
      </c>
      <c r="K122" s="246">
        <f>IF(全车数据表!J123="×",0,全车数据表!J123)</f>
        <v>44</v>
      </c>
      <c r="L122" s="246">
        <f>IF(全车数据表!K123="×",0,全车数据表!K123)</f>
        <v>54</v>
      </c>
      <c r="M122" s="246">
        <f>IF(全车数据表!L123="×",0,全车数据表!L123)</f>
        <v>0</v>
      </c>
      <c r="N122" s="246">
        <f>IF(全车数据表!M123="×",0,全车数据表!M123)</f>
        <v>0</v>
      </c>
      <c r="O122" s="246">
        <f>全车数据表!O123</f>
        <v>3495</v>
      </c>
      <c r="P122" s="246">
        <f>全车数据表!P123</f>
        <v>343.5</v>
      </c>
      <c r="Q122" s="246">
        <f>全车数据表!Q123</f>
        <v>82.94</v>
      </c>
      <c r="R122" s="246">
        <f>全车数据表!R123</f>
        <v>53.72</v>
      </c>
      <c r="S122" s="246">
        <f>全车数据表!S123</f>
        <v>59.39</v>
      </c>
      <c r="T122" s="246">
        <f>全车数据表!T123</f>
        <v>0</v>
      </c>
      <c r="U122" s="246">
        <f>全车数据表!AH123</f>
        <v>3312600</v>
      </c>
      <c r="V122" s="246">
        <f>全车数据表!AI123</f>
        <v>40000</v>
      </c>
      <c r="W122" s="246">
        <f>全车数据表!AO123</f>
        <v>4160000</v>
      </c>
      <c r="X122" s="246">
        <f>全车数据表!AP123</f>
        <v>7472600</v>
      </c>
      <c r="Y122" s="246">
        <f>全车数据表!AJ123</f>
        <v>6</v>
      </c>
      <c r="Z122" s="246">
        <f>全车数据表!AL123</f>
        <v>4</v>
      </c>
      <c r="AA122" s="246">
        <f>IF(全车数据表!AN123="×",0,全车数据表!AN123)</f>
        <v>2</v>
      </c>
      <c r="AB122" s="248" t="str">
        <f>全车数据表!AU123</f>
        <v>rare</v>
      </c>
      <c r="AC122" s="246">
        <f>全车数据表!AW123</f>
        <v>0</v>
      </c>
      <c r="AD122" s="246">
        <f>全车数据表!AX123</f>
        <v>0</v>
      </c>
      <c r="AE122" s="246">
        <f>全车数据表!AY123</f>
        <v>0</v>
      </c>
      <c r="AF122" s="246" t="str">
        <f>IF(全车数据表!AZ123="","",全车数据表!AZ123)</f>
        <v>通行证</v>
      </c>
      <c r="AG122" s="246" t="str">
        <f>IF(全车数据表!BP123="","",全车数据表!BP123)</f>
        <v/>
      </c>
      <c r="AH122" s="246" t="str">
        <f>IF(全车数据表!BQ123="","",全车数据表!BQ123)</f>
        <v/>
      </c>
      <c r="AI122" s="246" t="str">
        <f>IF(全车数据表!BR123="","",全车数据表!BR123)</f>
        <v/>
      </c>
      <c r="AJ122" s="246" t="str">
        <f>IF(全车数据表!BS123="","",全车数据表!BS123)</f>
        <v/>
      </c>
      <c r="AK122" s="246" t="str">
        <f>IF(全车数据表!BT123="","",全车数据表!BT123)</f>
        <v/>
      </c>
      <c r="AL122" s="246" t="str">
        <f>IF(全车数据表!BU123="","",全车数据表!BU123)</f>
        <v/>
      </c>
      <c r="AM122" s="246" t="str">
        <f>IF(全车数据表!BV123="","",全车数据表!BV123)</f>
        <v/>
      </c>
      <c r="AN122" s="246" t="str">
        <f>IF(全车数据表!BW123="","",全车数据表!BW123)</f>
        <v/>
      </c>
      <c r="AO122" s="246" t="str">
        <f>IF(全车数据表!BX123="","",全车数据表!BX123)</f>
        <v/>
      </c>
      <c r="AP122" s="246" t="str">
        <f>IF(全车数据表!BY123="","",全车数据表!BY123)</f>
        <v/>
      </c>
      <c r="AQ122" s="246" t="str">
        <f>IF(全车数据表!BZ123="","",全车数据表!BZ123)</f>
        <v/>
      </c>
      <c r="AR122" s="246" t="str">
        <f>IF(全车数据表!CA123="","",全车数据表!CA123)</f>
        <v/>
      </c>
      <c r="AS122" s="246" t="str">
        <f>IF(全车数据表!CB123="","",全车数据表!CB123)</f>
        <v/>
      </c>
      <c r="AT122" s="246" t="str">
        <f>IF(全车数据表!CC123="","",全车数据表!CC123)</f>
        <v/>
      </c>
      <c r="AU122" s="246" t="str">
        <f>IF(全车数据表!CD123="","",全车数据表!CD123)</f>
        <v/>
      </c>
      <c r="AV122" s="246" t="str">
        <f>IF(全车数据表!CE123="","",全车数据表!CE123)</f>
        <v/>
      </c>
      <c r="AW122" s="246" t="str">
        <f>IF(全车数据表!CF123="","",全车数据表!CF123)</f>
        <v/>
      </c>
      <c r="AX122" s="246" t="str">
        <f>IF(全车数据表!CG123="","",全车数据表!CG123)</f>
        <v/>
      </c>
      <c r="AY122" s="246" t="str">
        <f>IF(全车数据表!CH123="","",全车数据表!CH123)</f>
        <v/>
      </c>
      <c r="AZ122" s="246" t="str">
        <f>IF(全车数据表!CI123="","",全车数据表!CI123)</f>
        <v/>
      </c>
      <c r="BA122" s="246" t="str">
        <f>IF(全车数据表!CJ123="","",全车数据表!CJ123)</f>
        <v>保时捷</v>
      </c>
      <c r="BB122" s="246" t="str">
        <f>IF(全车数据表!AV123="","",全车数据表!AV123)</f>
        <v/>
      </c>
      <c r="BC122" s="246">
        <f>IF(全车数据表!BF123="","",全车数据表!BF123)</f>
        <v>3649</v>
      </c>
      <c r="BD122" s="246">
        <f>IF(全车数据表!BG123="","",全车数据表!BG123)</f>
        <v>345.1</v>
      </c>
      <c r="BE122" s="246">
        <f>IF(全车数据表!BH123="","",全车数据表!BH123)</f>
        <v>83.8</v>
      </c>
      <c r="BF122" s="246">
        <f>IF(全车数据表!BI123="","",全车数据表!BI123)</f>
        <v>56.22</v>
      </c>
      <c r="BG122" s="246">
        <f>IF(全车数据表!BJ123="","",全车数据表!BJ123)</f>
        <v>62.28</v>
      </c>
    </row>
    <row r="123" spans="1:59">
      <c r="A123" s="246">
        <f>全车数据表!A124</f>
        <v>122</v>
      </c>
      <c r="B123" s="246" t="str">
        <f>全车数据表!B124</f>
        <v>Glickenhaus 003S</v>
      </c>
      <c r="C123" s="246" t="str">
        <f>IF(全车数据表!AQ124="","",全车数据表!AQ124)</f>
        <v>Glickenhaus</v>
      </c>
      <c r="D123" s="248" t="str">
        <f>全车数据表!AT124</f>
        <v>003</v>
      </c>
      <c r="E123" s="248" t="str">
        <f>全车数据表!AS124</f>
        <v>1.0</v>
      </c>
      <c r="F123" s="248" t="str">
        <f>全车数据表!C124</f>
        <v>003</v>
      </c>
      <c r="G123" s="246" t="str">
        <f>全车数据表!D124</f>
        <v>B</v>
      </c>
      <c r="H123" s="246">
        <f>LEN(全车数据表!E124)</f>
        <v>4</v>
      </c>
      <c r="I123" s="246">
        <f>IF(全车数据表!H124="×",0,全车数据表!H124)</f>
        <v>40</v>
      </c>
      <c r="J123" s="246">
        <f>IF(全车数据表!I124="×",0,全车数据表!I124)</f>
        <v>18</v>
      </c>
      <c r="K123" s="246">
        <f>IF(全车数据表!J124="×",0,全车数据表!J124)</f>
        <v>24</v>
      </c>
      <c r="L123" s="246">
        <f>IF(全车数据表!K124="×",0,全车数据表!K124)</f>
        <v>36</v>
      </c>
      <c r="M123" s="246">
        <f>IF(全车数据表!L124="×",0,全车数据表!L124)</f>
        <v>0</v>
      </c>
      <c r="N123" s="246">
        <f>IF(全车数据表!M124="×",0,全车数据表!M124)</f>
        <v>0</v>
      </c>
      <c r="O123" s="246">
        <f>全车数据表!O124</f>
        <v>3519</v>
      </c>
      <c r="P123" s="246">
        <f>全车数据表!P124</f>
        <v>368.8</v>
      </c>
      <c r="Q123" s="246">
        <f>全车数据表!Q124</f>
        <v>79.44</v>
      </c>
      <c r="R123" s="246">
        <f>全车数据表!R124</f>
        <v>38.58</v>
      </c>
      <c r="S123" s="246">
        <f>全车数据表!S124</f>
        <v>63.11</v>
      </c>
      <c r="T123" s="246">
        <f>全车数据表!T124</f>
        <v>6.1659999999999995</v>
      </c>
      <c r="U123" s="246">
        <f>全车数据表!AH124</f>
        <v>1656720</v>
      </c>
      <c r="V123" s="246">
        <f>全车数据表!AI124</f>
        <v>20000</v>
      </c>
      <c r="W123" s="246">
        <f>全车数据表!AO124</f>
        <v>2080000</v>
      </c>
      <c r="X123" s="246">
        <f>全车数据表!AP124</f>
        <v>3736720</v>
      </c>
      <c r="Y123" s="246">
        <f>全车数据表!AJ124</f>
        <v>6</v>
      </c>
      <c r="Z123" s="246">
        <f>全车数据表!AL124</f>
        <v>4</v>
      </c>
      <c r="AA123" s="246">
        <f>IF(全车数据表!AN124="×",0,全车数据表!AN124)</f>
        <v>2</v>
      </c>
      <c r="AB123" s="248" t="str">
        <f>全车数据表!AU124</f>
        <v>rare</v>
      </c>
      <c r="AC123" s="246">
        <f>全车数据表!AW124</f>
        <v>383</v>
      </c>
      <c r="AD123" s="246">
        <f>全车数据表!AX124</f>
        <v>0</v>
      </c>
      <c r="AE123" s="246">
        <f>全车数据表!AY124</f>
        <v>510</v>
      </c>
      <c r="AF123" s="246" t="str">
        <f>IF(全车数据表!AZ124="","",全车数据表!AZ124)</f>
        <v>级别杯</v>
      </c>
      <c r="AG123" s="246" t="str">
        <f>IF(全车数据表!BP124="","",全车数据表!BP124)</f>
        <v/>
      </c>
      <c r="AH123" s="246" t="str">
        <f>IF(全车数据表!BQ124="","",全车数据表!BQ124)</f>
        <v/>
      </c>
      <c r="AI123" s="246">
        <f>IF(全车数据表!BR124="","",全车数据表!BR124)</f>
        <v>1</v>
      </c>
      <c r="AJ123" s="246">
        <f>IF(全车数据表!BS124="","",全车数据表!BS124)</f>
        <v>1</v>
      </c>
      <c r="AK123" s="246" t="str">
        <f>IF(全车数据表!BT124="","",全车数据表!BT124)</f>
        <v/>
      </c>
      <c r="AL123" s="246">
        <f>IF(全车数据表!BU124="","",全车数据表!BU124)</f>
        <v>1</v>
      </c>
      <c r="AM123" s="246" t="str">
        <f>IF(全车数据表!BV124="","",全车数据表!BV124)</f>
        <v/>
      </c>
      <c r="AN123" s="246" t="str">
        <f>IF(全车数据表!BW124="","",全车数据表!BW124)</f>
        <v/>
      </c>
      <c r="AO123" s="246" t="str">
        <f>IF(全车数据表!BX124="","",全车数据表!BX124)</f>
        <v/>
      </c>
      <c r="AP123" s="246" t="str">
        <f>IF(全车数据表!BY124="","",全车数据表!BY124)</f>
        <v/>
      </c>
      <c r="AQ123" s="246" t="str">
        <f>IF(全车数据表!BZ124="","",全车数据表!BZ124)</f>
        <v/>
      </c>
      <c r="AR123" s="246" t="str">
        <f>IF(全车数据表!CA124="","",全车数据表!CA124)</f>
        <v/>
      </c>
      <c r="AS123" s="246" t="str">
        <f>IF(全车数据表!CB124="","",全车数据表!CB124)</f>
        <v/>
      </c>
      <c r="AT123" s="246" t="str">
        <f>IF(全车数据表!CC124="","",全车数据表!CC124)</f>
        <v/>
      </c>
      <c r="AU123" s="246" t="str">
        <f>IF(全车数据表!CD124="","",全车数据表!CD124)</f>
        <v/>
      </c>
      <c r="AV123" s="246" t="str">
        <f>IF(全车数据表!CE124="","",全车数据表!CE124)</f>
        <v/>
      </c>
      <c r="AW123" s="246" t="str">
        <f>IF(全车数据表!CF124="","",全车数据表!CF124)</f>
        <v/>
      </c>
      <c r="AX123" s="246" t="str">
        <f>IF(全车数据表!CG124="","",全车数据表!CG124)</f>
        <v/>
      </c>
      <c r="AY123" s="246" t="str">
        <f>IF(全车数据表!CH124="","",全车数据表!CH124)</f>
        <v/>
      </c>
      <c r="AZ123" s="246">
        <f>IF(全车数据表!CI124="","",全车数据表!CI124)</f>
        <v>1</v>
      </c>
      <c r="BA123" s="246" t="str">
        <f>IF(全车数据表!CJ124="","",全车数据表!CJ124)</f>
        <v>SCG</v>
      </c>
      <c r="BB123" s="246">
        <f>IF(全车数据表!AV124="","",全车数据表!AV124)</f>
        <v>10</v>
      </c>
      <c r="BC123" s="246">
        <f>IF(全车数据表!BF124="","",全车数据表!BF124)</f>
        <v>3673</v>
      </c>
      <c r="BD123" s="246">
        <f>IF(全车数据表!BG124="","",全车数据表!BG124)</f>
        <v>371</v>
      </c>
      <c r="BE123" s="246">
        <f>IF(全车数据表!BH124="","",全车数据表!BH124)</f>
        <v>80.2</v>
      </c>
      <c r="BF123" s="246">
        <f>IF(全车数据表!BI124="","",全车数据表!BI124)</f>
        <v>39.32</v>
      </c>
      <c r="BG123" s="246">
        <f>IF(全车数据表!BJ124="","",全车数据表!BJ124)</f>
        <v>64.58</v>
      </c>
    </row>
    <row r="124" spans="1:59">
      <c r="A124" s="246">
        <f>全车数据表!A125</f>
        <v>123</v>
      </c>
      <c r="B124" s="246" t="str">
        <f>全车数据表!B125</f>
        <v>McLaren Elva</v>
      </c>
      <c r="C124" s="246" t="str">
        <f>IF(全车数据表!AQ125="","",全车数据表!AQ125)</f>
        <v>McLaren</v>
      </c>
      <c r="D124" s="248" t="str">
        <f>全车数据表!AT125</f>
        <v>elva</v>
      </c>
      <c r="E124" s="248" t="str">
        <f>全车数据表!AS125</f>
        <v>3.0</v>
      </c>
      <c r="F124" s="248" t="str">
        <f>全车数据表!C125</f>
        <v>Elva</v>
      </c>
      <c r="G124" s="246" t="str">
        <f>全车数据表!D125</f>
        <v>B</v>
      </c>
      <c r="H124" s="246">
        <f>LEN(全车数据表!E125)</f>
        <v>5</v>
      </c>
      <c r="I124" s="246">
        <f>IF(全车数据表!H125="×",0,全车数据表!H125)</f>
        <v>45</v>
      </c>
      <c r="J124" s="246">
        <f>IF(全车数据表!I125="×",0,全车数据表!I125)</f>
        <v>17</v>
      </c>
      <c r="K124" s="246">
        <f>IF(全车数据表!J125="×",0,全车数据表!J125)</f>
        <v>23</v>
      </c>
      <c r="L124" s="246">
        <f>IF(全车数据表!K125="×",0,全车数据表!K125)</f>
        <v>32</v>
      </c>
      <c r="M124" s="246">
        <f>IF(全车数据表!L125="×",0,全车数据表!L125)</f>
        <v>45</v>
      </c>
      <c r="N124" s="246">
        <f>IF(全车数据表!M125="×",0,全车数据表!M125)</f>
        <v>0</v>
      </c>
      <c r="O124" s="246">
        <f>全车数据表!O125</f>
        <v>3533</v>
      </c>
      <c r="P124" s="246">
        <f>全车数据表!P125</f>
        <v>339.1</v>
      </c>
      <c r="Q124" s="246">
        <f>全车数据表!Q125</f>
        <v>81.31</v>
      </c>
      <c r="R124" s="246">
        <f>全车数据表!R125</f>
        <v>75.510000000000005</v>
      </c>
      <c r="S124" s="246">
        <f>全车数据表!S125</f>
        <v>65.900000000000006</v>
      </c>
      <c r="T124" s="246">
        <f>全车数据表!T125</f>
        <v>0</v>
      </c>
      <c r="U124" s="246">
        <f>全车数据表!AH125</f>
        <v>6369280</v>
      </c>
      <c r="V124" s="246">
        <f>全车数据表!AI125</f>
        <v>50000</v>
      </c>
      <c r="W124" s="246">
        <f>全车数据表!AO125</f>
        <v>6000000</v>
      </c>
      <c r="X124" s="246">
        <f>全车数据表!AP125</f>
        <v>12369280</v>
      </c>
      <c r="Y124" s="246">
        <f>全车数据表!AJ125</f>
        <v>8</v>
      </c>
      <c r="Z124" s="246">
        <f>全车数据表!AL125</f>
        <v>5</v>
      </c>
      <c r="AA124" s="246">
        <f>IF(全车数据表!AN125="×",0,全车数据表!AN125)</f>
        <v>2</v>
      </c>
      <c r="AB124" s="248" t="str">
        <f>全车数据表!AU125</f>
        <v>epic</v>
      </c>
      <c r="AC124" s="246">
        <f>全车数据表!AW125</f>
        <v>353</v>
      </c>
      <c r="AD124" s="246">
        <f>全车数据表!AX125</f>
        <v>0</v>
      </c>
      <c r="AE124" s="246">
        <f>全车数据表!AY125</f>
        <v>459</v>
      </c>
      <c r="AF124" s="246" t="str">
        <f>IF(全车数据表!AZ125="","",全车数据表!AZ125)</f>
        <v>通行证</v>
      </c>
      <c r="AG124" s="246" t="str">
        <f>IF(全车数据表!BP125="","",全车数据表!BP125)</f>
        <v/>
      </c>
      <c r="AH124" s="246" t="str">
        <f>IF(全车数据表!BQ125="","",全车数据表!BQ125)</f>
        <v/>
      </c>
      <c r="AI124" s="246" t="str">
        <f>IF(全车数据表!BR125="","",全车数据表!BR125)</f>
        <v/>
      </c>
      <c r="AJ124" s="246" t="str">
        <f>IF(全车数据表!BS125="","",全车数据表!BS125)</f>
        <v/>
      </c>
      <c r="AK124" s="246" t="str">
        <f>IF(全车数据表!BT125="","",全车数据表!BT125)</f>
        <v/>
      </c>
      <c r="AL124" s="246" t="str">
        <f>IF(全车数据表!BU125="","",全车数据表!BU125)</f>
        <v/>
      </c>
      <c r="AM124" s="246">
        <f>IF(全车数据表!BV125="","",全车数据表!BV125)</f>
        <v>1</v>
      </c>
      <c r="AN124" s="246" t="str">
        <f>IF(全车数据表!BW125="","",全车数据表!BW125)</f>
        <v/>
      </c>
      <c r="AO124" s="246" t="str">
        <f>IF(全车数据表!BX125="","",全车数据表!BX125)</f>
        <v/>
      </c>
      <c r="AP124" s="246" t="str">
        <f>IF(全车数据表!BY125="","",全车数据表!BY125)</f>
        <v/>
      </c>
      <c r="AQ124" s="246" t="str">
        <f>IF(全车数据表!BZ125="","",全车数据表!BZ125)</f>
        <v/>
      </c>
      <c r="AR124" s="246" t="str">
        <f>IF(全车数据表!CA125="","",全车数据表!CA125)</f>
        <v/>
      </c>
      <c r="AS124" s="246" t="str">
        <f>IF(全车数据表!CB125="","",全车数据表!CB125)</f>
        <v/>
      </c>
      <c r="AT124" s="246" t="str">
        <f>IF(全车数据表!CC125="","",全车数据表!CC125)</f>
        <v/>
      </c>
      <c r="AU124" s="246">
        <f>IF(全车数据表!CD125="","",全车数据表!CD125)</f>
        <v>1</v>
      </c>
      <c r="AV124" s="246" t="str">
        <f>IF(全车数据表!CE125="","",全车数据表!CE125)</f>
        <v/>
      </c>
      <c r="AW124" s="246" t="str">
        <f>IF(全车数据表!CF125="","",全车数据表!CF125)</f>
        <v/>
      </c>
      <c r="AX124" s="246" t="str">
        <f>IF(全车数据表!CG125="","",全车数据表!CG125)</f>
        <v>无顶</v>
      </c>
      <c r="AY124" s="246" t="str">
        <f>IF(全车数据表!CH125="","",全车数据表!CH125)</f>
        <v/>
      </c>
      <c r="AZ124" s="246" t="str">
        <f>IF(全车数据表!CI125="","",全车数据表!CI125)</f>
        <v/>
      </c>
      <c r="BA124" s="246" t="str">
        <f>IF(全车数据表!CJ125="","",全车数据表!CJ125)</f>
        <v>迈凯伦</v>
      </c>
      <c r="BB124" s="246">
        <f>IF(全车数据表!AV125="","",全车数据表!AV125)</f>
        <v>26</v>
      </c>
      <c r="BC124" s="246">
        <f>IF(全车数据表!BF125="","",全车数据表!BF125)</f>
        <v>3673</v>
      </c>
      <c r="BD124" s="246">
        <f>IF(全车数据表!BG125="","",全车数据表!BG125)</f>
        <v>340.5</v>
      </c>
      <c r="BE124" s="246">
        <f>IF(全车数据表!BH125="","",全车数据表!BH125)</f>
        <v>82</v>
      </c>
      <c r="BF124" s="246">
        <f>IF(全车数据表!BI125="","",全车数据表!BI125)</f>
        <v>78.17</v>
      </c>
      <c r="BG124" s="246">
        <f>IF(全车数据表!BJ125="","",全车数据表!BJ125)</f>
        <v>67.680000000000007</v>
      </c>
    </row>
    <row r="125" spans="1:59">
      <c r="A125" s="246">
        <f>全车数据表!A126</f>
        <v>124</v>
      </c>
      <c r="B125" s="246" t="str">
        <f>全车数据表!B126</f>
        <v>Aston Martin DB12</v>
      </c>
      <c r="C125" s="246" t="str">
        <f>IF(全车数据表!AQ126="","",全车数据表!AQ126)</f>
        <v>Aston Martin</v>
      </c>
      <c r="D125" s="248" t="str">
        <f>全车数据表!AT126</f>
        <v>db12</v>
      </c>
      <c r="E125" s="248" t="str">
        <f>全车数据表!AS126</f>
        <v>4.7</v>
      </c>
      <c r="F125" s="248" t="str">
        <f>全车数据表!C126</f>
        <v>DB12</v>
      </c>
      <c r="G125" s="246" t="str">
        <f>全车数据表!D126</f>
        <v>B</v>
      </c>
      <c r="H125" s="246">
        <f>LEN(全车数据表!E126)</f>
        <v>5</v>
      </c>
      <c r="I125" s="246">
        <f>IF(全车数据表!H126="×",0,全车数据表!H126)</f>
        <v>45</v>
      </c>
      <c r="J125" s="246">
        <f>IF(全车数据表!I126="×",0,全车数据表!I126)</f>
        <v>17</v>
      </c>
      <c r="K125" s="246">
        <f>IF(全车数据表!J126="×",0,全车数据表!J126)</f>
        <v>23</v>
      </c>
      <c r="L125" s="246">
        <f>IF(全车数据表!K126="×",0,全车数据表!K126)</f>
        <v>32</v>
      </c>
      <c r="M125" s="246">
        <f>IF(全车数据表!L126="×",0,全车数据表!L126)</f>
        <v>45</v>
      </c>
      <c r="N125" s="246">
        <f>IF(全车数据表!M126="×",0,全车数据表!M126)</f>
        <v>0</v>
      </c>
      <c r="O125" s="246">
        <f>全车数据表!O126</f>
        <v>3580</v>
      </c>
      <c r="P125" s="246">
        <f>全车数据表!P126</f>
        <v>343.2</v>
      </c>
      <c r="Q125" s="246">
        <f>全车数据表!Q126</f>
        <v>74.11</v>
      </c>
      <c r="R125" s="246">
        <f>全车数据表!R126</f>
        <v>69.680000000000007</v>
      </c>
      <c r="S125" s="246">
        <f>全车数据表!S126</f>
        <v>77.89</v>
      </c>
      <c r="T125" s="246">
        <f>全车数据表!T126</f>
        <v>0</v>
      </c>
      <c r="U125" s="246">
        <f>全车数据表!AH126</f>
        <v>6369280</v>
      </c>
      <c r="V125" s="246">
        <f>全车数据表!AI126</f>
        <v>50000</v>
      </c>
      <c r="W125" s="246">
        <f>全车数据表!AO126</f>
        <v>6000000</v>
      </c>
      <c r="X125" s="246">
        <f>全车数据表!AP126</f>
        <v>12369280</v>
      </c>
      <c r="Y125" s="246">
        <f>全车数据表!AJ126</f>
        <v>8</v>
      </c>
      <c r="Z125" s="246">
        <f>全车数据表!AL126</f>
        <v>5</v>
      </c>
      <c r="AA125" s="246">
        <f>IF(全车数据表!AN126="×",0,全车数据表!AN126)</f>
        <v>2</v>
      </c>
      <c r="AB125" s="248" t="str">
        <f>全车数据表!AU126</f>
        <v>epic</v>
      </c>
      <c r="AC125" s="246">
        <f>全车数据表!AW126</f>
        <v>0</v>
      </c>
      <c r="AD125" s="246">
        <f>全车数据表!AX126</f>
        <v>0</v>
      </c>
      <c r="AE125" s="246">
        <f>全车数据表!AY126</f>
        <v>0</v>
      </c>
      <c r="AF125" s="246" t="str">
        <f>IF(全车数据表!AZ126="","",全车数据表!AZ126)</f>
        <v>通行证</v>
      </c>
      <c r="AG125" s="246" t="str">
        <f>IF(全车数据表!BP126="","",全车数据表!BP126)</f>
        <v/>
      </c>
      <c r="AH125" s="246" t="str">
        <f>IF(全车数据表!BQ126="","",全车数据表!BQ126)</f>
        <v/>
      </c>
      <c r="AI125" s="246" t="str">
        <f>IF(全车数据表!BR126="","",全车数据表!BR126)</f>
        <v/>
      </c>
      <c r="AJ125" s="246" t="str">
        <f>IF(全车数据表!BS126="","",全车数据表!BS126)</f>
        <v/>
      </c>
      <c r="AK125" s="246" t="str">
        <f>IF(全车数据表!BT126="","",全车数据表!BT126)</f>
        <v/>
      </c>
      <c r="AL125" s="246" t="str">
        <f>IF(全车数据表!BU126="","",全车数据表!BU126)</f>
        <v/>
      </c>
      <c r="AM125" s="246">
        <f>IF(全车数据表!BV126="","",全车数据表!BV126)</f>
        <v>1</v>
      </c>
      <c r="AN125" s="246" t="str">
        <f>IF(全车数据表!BW126="","",全车数据表!BW126)</f>
        <v/>
      </c>
      <c r="AO125" s="246" t="str">
        <f>IF(全车数据表!BX126="","",全车数据表!BX126)</f>
        <v/>
      </c>
      <c r="AP125" s="246" t="str">
        <f>IF(全车数据表!BY126="","",全车数据表!BY126)</f>
        <v/>
      </c>
      <c r="AQ125" s="246" t="str">
        <f>IF(全车数据表!BZ126="","",全车数据表!BZ126)</f>
        <v/>
      </c>
      <c r="AR125" s="246" t="str">
        <f>IF(全车数据表!CA126="","",全车数据表!CA126)</f>
        <v/>
      </c>
      <c r="AS125" s="246" t="str">
        <f>IF(全车数据表!CB126="","",全车数据表!CB126)</f>
        <v/>
      </c>
      <c r="AT125" s="246" t="str">
        <f>IF(全车数据表!CC126="","",全车数据表!CC126)</f>
        <v/>
      </c>
      <c r="AU125" s="246" t="str">
        <f>IF(全车数据表!CD126="","",全车数据表!CD126)</f>
        <v/>
      </c>
      <c r="AV125" s="246" t="str">
        <f>IF(全车数据表!CE126="","",全车数据表!CE126)</f>
        <v/>
      </c>
      <c r="AW125" s="246" t="str">
        <f>IF(全车数据表!CF126="","",全车数据表!CF126)</f>
        <v/>
      </c>
      <c r="AX125" s="246" t="str">
        <f>IF(全车数据表!CG126="","",全车数据表!CG126)</f>
        <v/>
      </c>
      <c r="AY125" s="246" t="str">
        <f>IF(全车数据表!CH126="","",全车数据表!CH126)</f>
        <v/>
      </c>
      <c r="AZ125" s="246" t="str">
        <f>IF(全车数据表!CI126="","",全车数据表!CI126)</f>
        <v/>
      </c>
      <c r="BA125" s="246" t="str">
        <f>IF(全车数据表!CJ126="","",全车数据表!CJ126)</f>
        <v>阿斯顿马丁</v>
      </c>
      <c r="BB125" s="246" t="str">
        <f>IF(全车数据表!AV126="","",全车数据表!AV126)</f>
        <v/>
      </c>
      <c r="BC125" s="246">
        <f>IF(全车数据表!BF126="","",全车数据表!BF126)</f>
        <v>3721</v>
      </c>
      <c r="BD125" s="246">
        <f>IF(全车数据表!BG126="","",全车数据表!BG126)</f>
        <v>345.1</v>
      </c>
      <c r="BE125" s="246">
        <f>IF(全车数据表!BH126="","",全车数据表!BH126)</f>
        <v>74.8</v>
      </c>
      <c r="BF125" s="246">
        <f>IF(全车数据表!BI126="","",全车数据表!BI126)</f>
        <v>71.36</v>
      </c>
      <c r="BG125" s="246">
        <f>IF(全车数据表!BJ126="","",全车数据表!BJ126)</f>
        <v>80.44</v>
      </c>
    </row>
    <row r="126" spans="1:59">
      <c r="A126" s="246">
        <f>全车数据表!A127</f>
        <v>125</v>
      </c>
      <c r="B126" s="246" t="str">
        <f>全车数据表!B127</f>
        <v>Nissan R390 GT1🔑</v>
      </c>
      <c r="C126" s="246" t="str">
        <f>IF(全车数据表!AQ127="","",全车数据表!AQ127)</f>
        <v>Nissan</v>
      </c>
      <c r="D126" s="248" t="str">
        <f>全车数据表!AT127</f>
        <v>r390</v>
      </c>
      <c r="E126" s="248" t="str">
        <f>全车数据表!AS127</f>
        <v>3.7</v>
      </c>
      <c r="F126" s="248" t="str">
        <f>全车数据表!C127</f>
        <v>R390</v>
      </c>
      <c r="G126" s="246" t="str">
        <f>全车数据表!D127</f>
        <v>B</v>
      </c>
      <c r="H126" s="246">
        <f>LEN(全车数据表!E127)</f>
        <v>5</v>
      </c>
      <c r="I126" s="246" t="str">
        <f>IF(全车数据表!H127="×",0,全车数据表!H127)</f>
        <v>🔑</v>
      </c>
      <c r="J126" s="246">
        <f>IF(全车数据表!I127="×",0,全车数据表!I127)</f>
        <v>26</v>
      </c>
      <c r="K126" s="246">
        <f>IF(全车数据表!J127="×",0,全车数据表!J127)</f>
        <v>34</v>
      </c>
      <c r="L126" s="246">
        <f>IF(全车数据表!K127="×",0,全车数据表!K127)</f>
        <v>40</v>
      </c>
      <c r="M126" s="246">
        <f>IF(全车数据表!L127="×",0,全车数据表!L127)</f>
        <v>62</v>
      </c>
      <c r="N126" s="246">
        <f>IF(全车数据表!M127="×",0,全车数据表!M127)</f>
        <v>0</v>
      </c>
      <c r="O126" s="246">
        <f>全车数据表!O127</f>
        <v>3627</v>
      </c>
      <c r="P126" s="246">
        <f>全车数据表!P127</f>
        <v>373.5</v>
      </c>
      <c r="Q126" s="246">
        <f>全车数据表!Q127</f>
        <v>76.72</v>
      </c>
      <c r="R126" s="246">
        <f>全车数据表!R127</f>
        <v>52.63</v>
      </c>
      <c r="S126" s="246">
        <f>全车数据表!S127</f>
        <v>55.45</v>
      </c>
      <c r="T126" s="246">
        <f>全车数据表!T127</f>
        <v>0</v>
      </c>
      <c r="U126" s="246">
        <f>全车数据表!AH127</f>
        <v>6369280</v>
      </c>
      <c r="V126" s="246">
        <f>全车数据表!AI127</f>
        <v>50000</v>
      </c>
      <c r="W126" s="246">
        <f>全车数据表!AO127</f>
        <v>6000000</v>
      </c>
      <c r="X126" s="246">
        <f>全车数据表!AP127</f>
        <v>12369280</v>
      </c>
      <c r="Y126" s="246">
        <f>全车数据表!AJ127</f>
        <v>8</v>
      </c>
      <c r="Z126" s="246">
        <f>全车数据表!AL127</f>
        <v>5</v>
      </c>
      <c r="AA126" s="246">
        <f>IF(全车数据表!AN127="×",0,全车数据表!AN127)</f>
        <v>2</v>
      </c>
      <c r="AB126" s="248" t="str">
        <f>全车数据表!AU127</f>
        <v>epic</v>
      </c>
      <c r="AC126" s="246">
        <f>全车数据表!AW127</f>
        <v>388</v>
      </c>
      <c r="AD126" s="246">
        <f>全车数据表!AX127</f>
        <v>0</v>
      </c>
      <c r="AE126" s="246">
        <f>全车数据表!AY127</f>
        <v>519</v>
      </c>
      <c r="AF126" s="246" t="str">
        <f>IF(全车数据表!AZ127="","",全车数据表!AZ127)</f>
        <v>大奖赛</v>
      </c>
      <c r="AG126" s="246" t="str">
        <f>IF(全车数据表!BP127="","",全车数据表!BP127)</f>
        <v/>
      </c>
      <c r="AH126" s="246" t="str">
        <f>IF(全车数据表!BQ127="","",全车数据表!BQ127)</f>
        <v/>
      </c>
      <c r="AI126" s="246" t="str">
        <f>IF(全车数据表!BR127="","",全车数据表!BR127)</f>
        <v/>
      </c>
      <c r="AJ126" s="246" t="str">
        <f>IF(全车数据表!BS127="","",全车数据表!BS127)</f>
        <v/>
      </c>
      <c r="AK126" s="246" t="str">
        <f>IF(全车数据表!BT127="","",全车数据表!BT127)</f>
        <v/>
      </c>
      <c r="AL126" s="246" t="str">
        <f>IF(全车数据表!BU127="","",全车数据表!BU127)</f>
        <v/>
      </c>
      <c r="AM126" s="246" t="str">
        <f>IF(全车数据表!BV127="","",全车数据表!BV127)</f>
        <v/>
      </c>
      <c r="AN126" s="246" t="str">
        <f>IF(全车数据表!BW127="","",全车数据表!BW127)</f>
        <v/>
      </c>
      <c r="AO126" s="246" t="str">
        <f>IF(全车数据表!BX127="","",全车数据表!BX127)</f>
        <v/>
      </c>
      <c r="AP126" s="246" t="str">
        <f>IF(全车数据表!BY127="","",全车数据表!BY127)</f>
        <v/>
      </c>
      <c r="AQ126" s="246" t="str">
        <f>IF(全车数据表!BZ127="","",全车数据表!BZ127)</f>
        <v/>
      </c>
      <c r="AR126" s="246">
        <f>IF(全车数据表!CA127="","",全车数据表!CA127)</f>
        <v>1</v>
      </c>
      <c r="AS126" s="246" t="str">
        <f>IF(全车数据表!CB127="","",全车数据表!CB127)</f>
        <v/>
      </c>
      <c r="AT126" s="246">
        <f>IF(全车数据表!CC127="","",全车数据表!CC127)</f>
        <v>1</v>
      </c>
      <c r="AU126" s="246" t="str">
        <f>IF(全车数据表!CD127="","",全车数据表!CD127)</f>
        <v/>
      </c>
      <c r="AV126" s="246" t="str">
        <f>IF(全车数据表!CE127="","",全车数据表!CE127)</f>
        <v/>
      </c>
      <c r="AW126" s="246" t="str">
        <f>IF(全车数据表!CF127="","",全车数据表!CF127)</f>
        <v/>
      </c>
      <c r="AX126" s="246" t="str">
        <f>IF(全车数据表!CG127="","",全车数据表!CG127)</f>
        <v/>
      </c>
      <c r="AY126" s="246" t="str">
        <f>IF(全车数据表!CH127="","",全车数据表!CH127)</f>
        <v/>
      </c>
      <c r="AZ126" s="246" t="str">
        <f>IF(全车数据表!CI127="","",全车数据表!CI127)</f>
        <v/>
      </c>
      <c r="BA126" s="246" t="str">
        <f>IF(全车数据表!CJ127="","",全车数据表!CJ127)</f>
        <v>日产</v>
      </c>
      <c r="BB126" s="246" t="str">
        <f>IF(全车数据表!AV127="","",全车数据表!AV127)</f>
        <v/>
      </c>
      <c r="BC126" s="246">
        <f>IF(全车数据表!BF127="","",全车数据表!BF127)</f>
        <v>3770</v>
      </c>
      <c r="BD126" s="246">
        <f>IF(全车数据表!BG127="","",全车数据表!BG127)</f>
        <v>375.6</v>
      </c>
      <c r="BE126" s="246">
        <f>IF(全车数据表!BH127="","",全车数据表!BH127)</f>
        <v>77.5</v>
      </c>
      <c r="BF126" s="246">
        <f>IF(全车数据表!BI127="","",全车数据表!BI127)</f>
        <v>53.36</v>
      </c>
      <c r="BG126" s="246">
        <f>IF(全车数据表!BJ127="","",全车数据表!BJ127)</f>
        <v>57.650000000000006</v>
      </c>
    </row>
    <row r="127" spans="1:59">
      <c r="A127" s="246">
        <f>全车数据表!A128</f>
        <v>126</v>
      </c>
      <c r="B127" s="246" t="str">
        <f>全车数据表!B128</f>
        <v>LEGO Technic Chevrolet Corvette Stingray</v>
      </c>
      <c r="C127" s="246" t="str">
        <f>IF(全车数据表!AQ128="","",全车数据表!AQ128)</f>
        <v>LEGO Technic</v>
      </c>
      <c r="D127" s="248" t="str">
        <f>全车数据表!AT128</f>
        <v>legostingray</v>
      </c>
      <c r="E127" s="248" t="str">
        <f>全车数据表!AS128</f>
        <v>24.4</v>
      </c>
      <c r="F127" s="248" t="str">
        <f>全车数据表!C128</f>
        <v>乐高C8</v>
      </c>
      <c r="G127" s="246" t="str">
        <f>全车数据表!D128</f>
        <v>B</v>
      </c>
      <c r="H127" s="246">
        <f>LEN(全车数据表!E128)</f>
        <v>5</v>
      </c>
      <c r="I127" s="246">
        <f>IF(全车数据表!H128="×",0,全车数据表!H128)</f>
        <v>45</v>
      </c>
      <c r="J127" s="246">
        <f>IF(全车数据表!I128="×",0,全车数据表!I128)</f>
        <v>17</v>
      </c>
      <c r="K127" s="246">
        <f>IF(全车数据表!J128="×",0,全车数据表!J128)</f>
        <v>23</v>
      </c>
      <c r="L127" s="246">
        <f>IF(全车数据表!K128="×",0,全车数据表!K128)</f>
        <v>32</v>
      </c>
      <c r="M127" s="246">
        <f>IF(全车数据表!L128="×",0,全车数据表!L128)</f>
        <v>45</v>
      </c>
      <c r="N127" s="246">
        <f>IF(全车数据表!M128="×",0,全车数据表!M128)</f>
        <v>0</v>
      </c>
      <c r="O127" s="246">
        <f>全车数据表!O128</f>
        <v>3647</v>
      </c>
      <c r="P127" s="246">
        <f>全车数据表!P128</f>
        <v>327.7</v>
      </c>
      <c r="Q127" s="246">
        <f>全车数据表!Q128</f>
        <v>82.76</v>
      </c>
      <c r="R127" s="246">
        <f>全车数据表!R128</f>
        <v>80.66</v>
      </c>
      <c r="S127" s="246">
        <f>全车数据表!S128</f>
        <v>70.400000000000006</v>
      </c>
      <c r="T127" s="246">
        <f>全车数据表!T128</f>
        <v>0</v>
      </c>
      <c r="U127" s="246">
        <f>全车数据表!AH128</f>
        <v>6369280</v>
      </c>
      <c r="V127" s="246">
        <f>全车数据表!AI128</f>
        <v>50000</v>
      </c>
      <c r="W127" s="246">
        <f>全车数据表!AO128</f>
        <v>6000000</v>
      </c>
      <c r="X127" s="246">
        <f>全车数据表!AP128</f>
        <v>12369280</v>
      </c>
      <c r="Y127" s="246">
        <f>全车数据表!AJ128</f>
        <v>8</v>
      </c>
      <c r="Z127" s="246">
        <f>全车数据表!AL128</f>
        <v>5</v>
      </c>
      <c r="AA127" s="246">
        <f>IF(全车数据表!AN128="×",0,全车数据表!AN128)</f>
        <v>2</v>
      </c>
      <c r="AB127" s="248" t="str">
        <f>全车数据表!AU128</f>
        <v>epic</v>
      </c>
      <c r="AC127" s="246">
        <f>全车数据表!AW128</f>
        <v>0</v>
      </c>
      <c r="AD127" s="246">
        <f>全车数据表!AX128</f>
        <v>0</v>
      </c>
      <c r="AE127" s="246">
        <f>全车数据表!AY128</f>
        <v>0</v>
      </c>
      <c r="AF127" s="246" t="str">
        <f>IF(全车数据表!AZ128="","",全车数据表!AZ128)</f>
        <v>收藏者</v>
      </c>
      <c r="AG127" s="246" t="str">
        <f>IF(全车数据表!BP128="","",全车数据表!BP128)</f>
        <v/>
      </c>
      <c r="AH127" s="246" t="str">
        <f>IF(全车数据表!BQ128="","",全车数据表!BQ128)</f>
        <v/>
      </c>
      <c r="AI127" s="246" t="str">
        <f>IF(全车数据表!BR128="","",全车数据表!BR128)</f>
        <v/>
      </c>
      <c r="AJ127" s="246" t="str">
        <f>IF(全车数据表!BS128="","",全车数据表!BS128)</f>
        <v/>
      </c>
      <c r="AK127" s="246" t="str">
        <f>IF(全车数据表!BT128="","",全车数据表!BT128)</f>
        <v/>
      </c>
      <c r="AL127" s="246" t="str">
        <f>IF(全车数据表!BU128="","",全车数据表!BU128)</f>
        <v/>
      </c>
      <c r="AM127" s="246" t="str">
        <f>IF(全车数据表!BV128="","",全车数据表!BV128)</f>
        <v/>
      </c>
      <c r="AN127" s="246" t="str">
        <f>IF(全车数据表!BW128="","",全车数据表!BW128)</f>
        <v/>
      </c>
      <c r="AO127" s="246" t="str">
        <f>IF(全车数据表!BX128="","",全车数据表!BX128)</f>
        <v/>
      </c>
      <c r="AP127" s="246" t="str">
        <f>IF(全车数据表!BY128="","",全车数据表!BY128)</f>
        <v/>
      </c>
      <c r="AQ127" s="246" t="str">
        <f>IF(全车数据表!BZ128="","",全车数据表!BZ128)</f>
        <v/>
      </c>
      <c r="AR127" s="246" t="str">
        <f>IF(全车数据表!CA128="","",全车数据表!CA128)</f>
        <v/>
      </c>
      <c r="AS127" s="246" t="str">
        <f>IF(全车数据表!CB128="","",全车数据表!CB128)</f>
        <v/>
      </c>
      <c r="AT127" s="246" t="str">
        <f>IF(全车数据表!CC128="","",全车数据表!CC128)</f>
        <v/>
      </c>
      <c r="AU127" s="246" t="str">
        <f>IF(全车数据表!CD128="","",全车数据表!CD128)</f>
        <v/>
      </c>
      <c r="AV127" s="246" t="str">
        <f>IF(全车数据表!CE128="","",全车数据表!CE128)</f>
        <v/>
      </c>
      <c r="AW127" s="246" t="str">
        <f>IF(全车数据表!CF128="","",全车数据表!CF128)</f>
        <v/>
      </c>
      <c r="AX127" s="246" t="str">
        <f>IF(全车数据表!CG128="","",全车数据表!CG128)</f>
        <v/>
      </c>
      <c r="AY127" s="246" t="str">
        <f>IF(全车数据表!CH128="","",全车数据表!CH128)</f>
        <v/>
      </c>
      <c r="AZ127" s="246" t="str">
        <f>IF(全车数据表!CI128="","",全车数据表!CI128)</f>
        <v/>
      </c>
      <c r="BA127" s="246" t="str">
        <f>IF(全车数据表!CJ128="","",全车数据表!CJ128)</f>
        <v>黄貂鱼</v>
      </c>
      <c r="BB127" s="246" t="str">
        <f>IF(全车数据表!AV128="","",全车数据表!AV128)</f>
        <v/>
      </c>
      <c r="BC127" s="246">
        <f>IF(全车数据表!BF128="","",全车数据表!BF128)</f>
        <v>3800</v>
      </c>
      <c r="BD127" s="246">
        <f>IF(全车数据表!BG128="","",全车数据表!BG128)</f>
        <v>329.4</v>
      </c>
      <c r="BE127" s="246">
        <f>IF(全车数据表!BH128="","",全车数据表!BH128)</f>
        <v>83.800000000000011</v>
      </c>
      <c r="BF127" s="246">
        <f>IF(全车数据表!BI128="","",全车数据表!BI128)</f>
        <v>83.67</v>
      </c>
      <c r="BG127" s="246">
        <f>IF(全车数据表!BJ128="","",全车数据表!BJ128)</f>
        <v>73.910000000000011</v>
      </c>
    </row>
    <row r="128" spans="1:59">
      <c r="A128" s="246">
        <f>全车数据表!A129</f>
        <v>127</v>
      </c>
      <c r="B128" s="246" t="str">
        <f>全车数据表!B129</f>
        <v>Ferrari F12tdf</v>
      </c>
      <c r="C128" s="246" t="str">
        <f>IF(全车数据表!AQ129="","",全车数据表!AQ129)</f>
        <v>Ferrari</v>
      </c>
      <c r="D128" s="248" t="str">
        <f>全车数据表!AT129</f>
        <v>f12tdf</v>
      </c>
      <c r="E128" s="248" t="str">
        <f>全车数据表!AS129</f>
        <v>1.0</v>
      </c>
      <c r="F128" s="248" t="str">
        <f>全车数据表!C129</f>
        <v>F12tdf</v>
      </c>
      <c r="G128" s="246" t="str">
        <f>全车数据表!D129</f>
        <v>B</v>
      </c>
      <c r="H128" s="246">
        <f>LEN(全车数据表!E129)</f>
        <v>5</v>
      </c>
      <c r="I128" s="246">
        <f>IF(全车数据表!H129="×",0,全车数据表!H129)</f>
        <v>30</v>
      </c>
      <c r="J128" s="246">
        <f>IF(全车数据表!I129="×",0,全车数据表!I129)</f>
        <v>9</v>
      </c>
      <c r="K128" s="246">
        <f>IF(全车数据表!J129="×",0,全车数据表!J129)</f>
        <v>13</v>
      </c>
      <c r="L128" s="246">
        <f>IF(全车数据表!K129="×",0,全车数据表!K129)</f>
        <v>21</v>
      </c>
      <c r="M128" s="246">
        <f>IF(全车数据表!L129="×",0,全车数据表!L129)</f>
        <v>32</v>
      </c>
      <c r="N128" s="246">
        <f>IF(全车数据表!M129="×",0,全车数据表!M129)</f>
        <v>0</v>
      </c>
      <c r="O128" s="246">
        <f>全车数据表!O129</f>
        <v>3724</v>
      </c>
      <c r="P128" s="246">
        <f>全车数据表!P129</f>
        <v>360.5</v>
      </c>
      <c r="Q128" s="246">
        <f>全车数据表!Q129</f>
        <v>78.38</v>
      </c>
      <c r="R128" s="246">
        <f>全车数据表!R129</f>
        <v>40.130000000000003</v>
      </c>
      <c r="S128" s="246">
        <f>全车数据表!S129</f>
        <v>80.180000000000007</v>
      </c>
      <c r="T128" s="246">
        <f>全车数据表!T129</f>
        <v>9.6660000000000004</v>
      </c>
      <c r="U128" s="246">
        <f>全车数据表!AH129</f>
        <v>3183640</v>
      </c>
      <c r="V128" s="246">
        <f>全车数据表!AI129</f>
        <v>25000</v>
      </c>
      <c r="W128" s="246">
        <f>全车数据表!AO129</f>
        <v>3000000</v>
      </c>
      <c r="X128" s="246">
        <f>全车数据表!AP129</f>
        <v>6183640</v>
      </c>
      <c r="Y128" s="246">
        <f>全车数据表!AJ129</f>
        <v>8</v>
      </c>
      <c r="Z128" s="246">
        <f>全车数据表!AL129</f>
        <v>5</v>
      </c>
      <c r="AA128" s="246">
        <f>IF(全车数据表!AN129="×",0,全车数据表!AN129)</f>
        <v>2</v>
      </c>
      <c r="AB128" s="248" t="str">
        <f>全车数据表!AU129</f>
        <v>epic</v>
      </c>
      <c r="AC128" s="246">
        <f>全车数据表!AW129</f>
        <v>375</v>
      </c>
      <c r="AD128" s="246">
        <f>全车数据表!AX129</f>
        <v>0</v>
      </c>
      <c r="AE128" s="246">
        <f>全车数据表!AY129</f>
        <v>496</v>
      </c>
      <c r="AF128" s="246" t="str">
        <f>IF(全车数据表!AZ129="","",全车数据表!AZ129)</f>
        <v>级别杯</v>
      </c>
      <c r="AG128" s="246" t="str">
        <f>IF(全车数据表!BP129="","",全车数据表!BP129)</f>
        <v/>
      </c>
      <c r="AH128" s="246" t="str">
        <f>IF(全车数据表!BQ129="","",全车数据表!BQ129)</f>
        <v/>
      </c>
      <c r="AI128" s="246">
        <f>IF(全车数据表!BR129="","",全车数据表!BR129)</f>
        <v>1</v>
      </c>
      <c r="AJ128" s="246">
        <f>IF(全车数据表!BS129="","",全车数据表!BS129)</f>
        <v>1</v>
      </c>
      <c r="AK128" s="246" t="str">
        <f>IF(全车数据表!BT129="","",全车数据表!BT129)</f>
        <v/>
      </c>
      <c r="AL128" s="246">
        <f>IF(全车数据表!BU129="","",全车数据表!BU129)</f>
        <v>1</v>
      </c>
      <c r="AM128" s="246" t="str">
        <f>IF(全车数据表!BV129="","",全车数据表!BV129)</f>
        <v/>
      </c>
      <c r="AN128" s="246" t="str">
        <f>IF(全车数据表!BW129="","",全车数据表!BW129)</f>
        <v/>
      </c>
      <c r="AO128" s="246" t="str">
        <f>IF(全车数据表!BX129="","",全车数据表!BX129)</f>
        <v/>
      </c>
      <c r="AP128" s="246" t="str">
        <f>IF(全车数据表!BY129="","",全车数据表!BY129)</f>
        <v/>
      </c>
      <c r="AQ128" s="246" t="str">
        <f>IF(全车数据表!BZ129="","",全车数据表!BZ129)</f>
        <v/>
      </c>
      <c r="AR128" s="246" t="str">
        <f>IF(全车数据表!CA129="","",全车数据表!CA129)</f>
        <v/>
      </c>
      <c r="AS128" s="246" t="str">
        <f>IF(全车数据表!CB129="","",全车数据表!CB129)</f>
        <v/>
      </c>
      <c r="AT128" s="246" t="str">
        <f>IF(全车数据表!CC129="","",全车数据表!CC129)</f>
        <v/>
      </c>
      <c r="AU128" s="246" t="str">
        <f>IF(全车数据表!CD129="","",全车数据表!CD129)</f>
        <v/>
      </c>
      <c r="AV128" s="246" t="str">
        <f>IF(全车数据表!CE129="","",全车数据表!CE129)</f>
        <v/>
      </c>
      <c r="AW128" s="246" t="str">
        <f>IF(全车数据表!CF129="","",全车数据表!CF129)</f>
        <v/>
      </c>
      <c r="AX128" s="246" t="str">
        <f>IF(全车数据表!CG129="","",全车数据表!CG129)</f>
        <v/>
      </c>
      <c r="AY128" s="246" t="str">
        <f>IF(全车数据表!CH129="","",全车数据表!CH129)</f>
        <v/>
      </c>
      <c r="AZ128" s="246">
        <f>IF(全车数据表!CI129="","",全车数据表!CI129)</f>
        <v>1</v>
      </c>
      <c r="BA128" s="246" t="str">
        <f>IF(全车数据表!CJ129="","",全车数据表!CJ129)</f>
        <v>法拉利 土豆粉 掏大粪</v>
      </c>
      <c r="BB128" s="246">
        <f>IF(全车数据表!AV129="","",全车数据表!AV129)</f>
        <v>13</v>
      </c>
      <c r="BC128" s="246">
        <f>IF(全车数据表!BF129="","",全车数据表!BF129)</f>
        <v>3869</v>
      </c>
      <c r="BD128" s="246">
        <f>IF(全车数据表!BG129="","",全车数据表!BG129)</f>
        <v>362.7</v>
      </c>
      <c r="BE128" s="246">
        <f>IF(全车数据表!BH129="","",全车数据表!BH129)</f>
        <v>78.849999999999994</v>
      </c>
      <c r="BF128" s="246">
        <f>IF(全车数据表!BI129="","",全车数据表!BI129)</f>
        <v>41.02</v>
      </c>
      <c r="BG128" s="246">
        <f>IF(全车数据表!BJ129="","",全车数据表!BJ129)</f>
        <v>81.300000000000011</v>
      </c>
    </row>
    <row r="129" spans="1:59">
      <c r="A129" s="246">
        <f>全车数据表!A130</f>
        <v>128</v>
      </c>
      <c r="B129" s="246" t="str">
        <f>全车数据表!B130</f>
        <v>Maserati MC20</v>
      </c>
      <c r="C129" s="246" t="str">
        <f>IF(全车数据表!AQ130="","",全车数据表!AQ130)</f>
        <v>Maserati</v>
      </c>
      <c r="D129" s="248" t="str">
        <f>全车数据表!AT130</f>
        <v>mc20</v>
      </c>
      <c r="E129" s="248" t="str">
        <f>全车数据表!AS130</f>
        <v>4.3</v>
      </c>
      <c r="F129" s="248" t="str">
        <f>全车数据表!C130</f>
        <v>MC20</v>
      </c>
      <c r="G129" s="246" t="str">
        <f>全车数据表!D130</f>
        <v>B</v>
      </c>
      <c r="H129" s="246">
        <f>LEN(全车数据表!E130)</f>
        <v>5</v>
      </c>
      <c r="I129" s="246">
        <f>IF(全车数据表!H130="×",0,全车数据表!H130)</f>
        <v>45</v>
      </c>
      <c r="J129" s="246">
        <f>IF(全车数据表!I130="×",0,全车数据表!I130)</f>
        <v>17</v>
      </c>
      <c r="K129" s="246">
        <f>IF(全车数据表!J130="×",0,全车数据表!J130)</f>
        <v>23</v>
      </c>
      <c r="L129" s="246">
        <f>IF(全车数据表!K130="×",0,全车数据表!K130)</f>
        <v>32</v>
      </c>
      <c r="M129" s="246">
        <f>IF(全车数据表!L130="×",0,全车数据表!L130)</f>
        <v>45</v>
      </c>
      <c r="N129" s="246">
        <f>IF(全车数据表!M130="×",0,全车数据表!M130)</f>
        <v>0</v>
      </c>
      <c r="O129" s="246">
        <f>全车数据表!O130</f>
        <v>3773</v>
      </c>
      <c r="P129" s="246">
        <f>全车数据表!P130</f>
        <v>335.7</v>
      </c>
      <c r="Q129" s="246">
        <f>全车数据表!Q130</f>
        <v>81.63</v>
      </c>
      <c r="R129" s="246">
        <f>全车数据表!R130</f>
        <v>90.79</v>
      </c>
      <c r="S129" s="246">
        <f>全车数据表!S130</f>
        <v>75.84</v>
      </c>
      <c r="T129" s="246">
        <f>全车数据表!T130</f>
        <v>9.4</v>
      </c>
      <c r="U129" s="246">
        <f>全车数据表!AH130</f>
        <v>6369280</v>
      </c>
      <c r="V129" s="246">
        <f>全车数据表!AI130</f>
        <v>50000</v>
      </c>
      <c r="W129" s="246">
        <f>全车数据表!AO130</f>
        <v>6000000</v>
      </c>
      <c r="X129" s="246">
        <f>全车数据表!AP130</f>
        <v>12369280</v>
      </c>
      <c r="Y129" s="246">
        <f>全车数据表!AJ130</f>
        <v>8</v>
      </c>
      <c r="Z129" s="246">
        <f>全车数据表!AL130</f>
        <v>5</v>
      </c>
      <c r="AA129" s="246">
        <f>IF(全车数据表!AN130="×",0,全车数据表!AN130)</f>
        <v>2</v>
      </c>
      <c r="AB129" s="248" t="str">
        <f>全车数据表!AU130</f>
        <v>epic</v>
      </c>
      <c r="AC129" s="246">
        <f>全车数据表!AW130</f>
        <v>349</v>
      </c>
      <c r="AD129" s="246">
        <f>全车数据表!AX130</f>
        <v>0</v>
      </c>
      <c r="AE129" s="246">
        <f>全车数据表!AY130</f>
        <v>453</v>
      </c>
      <c r="AF129" s="246" t="str">
        <f>IF(全车数据表!AZ130="","",全车数据表!AZ130)</f>
        <v>通行证</v>
      </c>
      <c r="AG129" s="246" t="str">
        <f>IF(全车数据表!BP130="","",全车数据表!BP130)</f>
        <v/>
      </c>
      <c r="AH129" s="246" t="str">
        <f>IF(全车数据表!BQ130="","",全车数据表!BQ130)</f>
        <v/>
      </c>
      <c r="AI129" s="246" t="str">
        <f>IF(全车数据表!BR130="","",全车数据表!BR130)</f>
        <v/>
      </c>
      <c r="AJ129" s="246" t="str">
        <f>IF(全车数据表!BS130="","",全车数据表!BS130)</f>
        <v/>
      </c>
      <c r="AK129" s="246" t="str">
        <f>IF(全车数据表!BT130="","",全车数据表!BT130)</f>
        <v/>
      </c>
      <c r="AL129" s="246" t="str">
        <f>IF(全车数据表!BU130="","",全车数据表!BU130)</f>
        <v/>
      </c>
      <c r="AM129" s="246">
        <f>IF(全车数据表!BV130="","",全车数据表!BV130)</f>
        <v>1</v>
      </c>
      <c r="AN129" s="246" t="str">
        <f>IF(全车数据表!BW130="","",全车数据表!BW130)</f>
        <v/>
      </c>
      <c r="AO129" s="246" t="str">
        <f>IF(全车数据表!BX130="","",全车数据表!BX130)</f>
        <v/>
      </c>
      <c r="AP129" s="246" t="str">
        <f>IF(全车数据表!BY130="","",全车数据表!BY130)</f>
        <v/>
      </c>
      <c r="AQ129" s="246" t="str">
        <f>IF(全车数据表!BZ130="","",全车数据表!BZ130)</f>
        <v/>
      </c>
      <c r="AR129" s="246" t="str">
        <f>IF(全车数据表!CA130="","",全车数据表!CA130)</f>
        <v/>
      </c>
      <c r="AS129" s="246" t="str">
        <f>IF(全车数据表!CB130="","",全车数据表!CB130)</f>
        <v/>
      </c>
      <c r="AT129" s="246" t="str">
        <f>IF(全车数据表!CC130="","",全车数据表!CC130)</f>
        <v/>
      </c>
      <c r="AU129" s="246" t="str">
        <f>IF(全车数据表!CD130="","",全车数据表!CD130)</f>
        <v/>
      </c>
      <c r="AV129" s="246" t="str">
        <f>IF(全车数据表!CE130="","",全车数据表!CE130)</f>
        <v/>
      </c>
      <c r="AW129" s="246" t="str">
        <f>IF(全车数据表!CF130="","",全车数据表!CF130)</f>
        <v/>
      </c>
      <c r="AX129" s="246" t="str">
        <f>IF(全车数据表!CG130="","",全车数据表!CG130)</f>
        <v/>
      </c>
      <c r="AY129" s="246" t="str">
        <f>IF(全车数据表!CH130="","",全车数据表!CH130)</f>
        <v/>
      </c>
      <c r="AZ129" s="246" t="str">
        <f>IF(全车数据表!CI130="","",全车数据表!CI130)</f>
        <v/>
      </c>
      <c r="BA129" s="246" t="str">
        <f>IF(全车数据表!CJ130="","",全车数据表!CJ130)</f>
        <v>玛莎拉蒂</v>
      </c>
      <c r="BB129" s="246" t="str">
        <f>IF(全车数据表!AV130="","",全车数据表!AV130)</f>
        <v/>
      </c>
      <c r="BC129" s="246">
        <f>IF(全车数据表!BF130="","",全车数据表!BF130)</f>
        <v>3919</v>
      </c>
      <c r="BD129" s="246">
        <f>IF(全车数据表!BG130="","",全车数据表!BG130)</f>
        <v>336.8</v>
      </c>
      <c r="BE129" s="246">
        <f>IF(全车数据表!BH130="","",全车数据表!BH130)</f>
        <v>82.449999999999989</v>
      </c>
      <c r="BF129" s="246">
        <f>IF(全车数据表!BI130="","",全车数据表!BI130)</f>
        <v>93.93</v>
      </c>
      <c r="BG129" s="246">
        <f>IF(全车数据表!BJ130="","",全车数据表!BJ130)</f>
        <v>79.05</v>
      </c>
    </row>
    <row r="130" spans="1:59">
      <c r="A130" s="246">
        <f>全车数据表!A131</f>
        <v>129</v>
      </c>
      <c r="B130" s="246" t="str">
        <f>全车数据表!B131</f>
        <v>Lamborghini Murcielago LP 640 Roadster</v>
      </c>
      <c r="C130" s="246" t="str">
        <f>IF(全车数据表!AQ131="","",全车数据表!AQ131)</f>
        <v>Lamborghini</v>
      </c>
      <c r="D130" s="248" t="str">
        <f>全车数据表!AT131</f>
        <v>murcielago</v>
      </c>
      <c r="E130" s="248" t="str">
        <f>全车数据表!AS131</f>
        <v>2.8</v>
      </c>
      <c r="F130" s="248" t="str">
        <f>全车数据表!C131</f>
        <v>蝙蝠</v>
      </c>
      <c r="G130" s="246" t="str">
        <f>全车数据表!D131</f>
        <v>B</v>
      </c>
      <c r="H130" s="246">
        <f>LEN(全车数据表!E131)</f>
        <v>5</v>
      </c>
      <c r="I130" s="246">
        <f>IF(全车数据表!H131="×",0,全车数据表!H131)</f>
        <v>45</v>
      </c>
      <c r="J130" s="246">
        <f>IF(全车数据表!I131="×",0,全车数据表!I131)</f>
        <v>17</v>
      </c>
      <c r="K130" s="246">
        <f>IF(全车数据表!J131="×",0,全车数据表!J131)</f>
        <v>23</v>
      </c>
      <c r="L130" s="246">
        <f>IF(全车数据表!K131="×",0,全车数据表!K131)</f>
        <v>32</v>
      </c>
      <c r="M130" s="246">
        <f>IF(全车数据表!L131="×",0,全车数据表!L131)</f>
        <v>45</v>
      </c>
      <c r="N130" s="246">
        <f>IF(全车数据表!M131="×",0,全车数据表!M131)</f>
        <v>0</v>
      </c>
      <c r="O130" s="246">
        <f>全车数据表!O131</f>
        <v>3792</v>
      </c>
      <c r="P130" s="246">
        <f>全车数据表!P131</f>
        <v>354.1</v>
      </c>
      <c r="Q130" s="246">
        <f>全车数据表!Q131</f>
        <v>77.540000000000006</v>
      </c>
      <c r="R130" s="246">
        <f>全车数据表!R131</f>
        <v>67.180000000000007</v>
      </c>
      <c r="S130" s="246">
        <f>全车数据表!S131</f>
        <v>61.13</v>
      </c>
      <c r="T130" s="246">
        <f>全车数据表!T131</f>
        <v>0</v>
      </c>
      <c r="U130" s="246">
        <f>全车数据表!AH131</f>
        <v>6369280</v>
      </c>
      <c r="V130" s="246">
        <f>全车数据表!AI131</f>
        <v>50000</v>
      </c>
      <c r="W130" s="246">
        <f>全车数据表!AO131</f>
        <v>6000000</v>
      </c>
      <c r="X130" s="246">
        <f>全车数据表!AP131</f>
        <v>12369280</v>
      </c>
      <c r="Y130" s="246">
        <f>全车数据表!AJ131</f>
        <v>8</v>
      </c>
      <c r="Z130" s="246">
        <f>全车数据表!AL131</f>
        <v>5</v>
      </c>
      <c r="AA130" s="246">
        <f>IF(全车数据表!AN131="×",0,全车数据表!AN131)</f>
        <v>2</v>
      </c>
      <c r="AB130" s="248" t="str">
        <f>全车数据表!AU131</f>
        <v>epic</v>
      </c>
      <c r="AC130" s="246">
        <f>全车数据表!AW131</f>
        <v>368</v>
      </c>
      <c r="AD130" s="246">
        <f>全车数据表!AX131</f>
        <v>0</v>
      </c>
      <c r="AE130" s="246">
        <f>全车数据表!AY131</f>
        <v>484</v>
      </c>
      <c r="AF130" s="246" t="str">
        <f>IF(全车数据表!AZ131="","",全车数据表!AZ131)</f>
        <v>通行证</v>
      </c>
      <c r="AG130" s="246" t="str">
        <f>IF(全车数据表!BP131="","",全车数据表!BP131)</f>
        <v/>
      </c>
      <c r="AH130" s="246" t="str">
        <f>IF(全车数据表!BQ131="","",全车数据表!BQ131)</f>
        <v/>
      </c>
      <c r="AI130" s="246" t="str">
        <f>IF(全车数据表!BR131="","",全车数据表!BR131)</f>
        <v/>
      </c>
      <c r="AJ130" s="246" t="str">
        <f>IF(全车数据表!BS131="","",全车数据表!BS131)</f>
        <v/>
      </c>
      <c r="AK130" s="246" t="str">
        <f>IF(全车数据表!BT131="","",全车数据表!BT131)</f>
        <v/>
      </c>
      <c r="AL130" s="246" t="str">
        <f>IF(全车数据表!BU131="","",全车数据表!BU131)</f>
        <v/>
      </c>
      <c r="AM130" s="246">
        <f>IF(全车数据表!BV131="","",全车数据表!BV131)</f>
        <v>1</v>
      </c>
      <c r="AN130" s="246" t="str">
        <f>IF(全车数据表!BW131="","",全车数据表!BW131)</f>
        <v/>
      </c>
      <c r="AO130" s="246" t="str">
        <f>IF(全车数据表!BX131="","",全车数据表!BX131)</f>
        <v/>
      </c>
      <c r="AP130" s="246" t="str">
        <f>IF(全车数据表!BY131="","",全车数据表!BY131)</f>
        <v/>
      </c>
      <c r="AQ130" s="246" t="str">
        <f>IF(全车数据表!BZ131="","",全车数据表!BZ131)</f>
        <v/>
      </c>
      <c r="AR130" s="246" t="str">
        <f>IF(全车数据表!CA131="","",全车数据表!CA131)</f>
        <v/>
      </c>
      <c r="AS130" s="246" t="str">
        <f>IF(全车数据表!CB131="","",全车数据表!CB131)</f>
        <v/>
      </c>
      <c r="AT130" s="246" t="str">
        <f>IF(全车数据表!CC131="","",全车数据表!CC131)</f>
        <v/>
      </c>
      <c r="AU130" s="246">
        <f>IF(全车数据表!CD131="","",全车数据表!CD131)</f>
        <v>1</v>
      </c>
      <c r="AV130" s="246" t="str">
        <f>IF(全车数据表!CE131="","",全车数据表!CE131)</f>
        <v/>
      </c>
      <c r="AW130" s="246" t="str">
        <f>IF(全车数据表!CF131="","",全车数据表!CF131)</f>
        <v/>
      </c>
      <c r="AX130" s="246" t="str">
        <f>IF(全车数据表!CG131="","",全车数据表!CG131)</f>
        <v>无顶</v>
      </c>
      <c r="AY130" s="246" t="str">
        <f>IF(全车数据表!CH131="","",全车数据表!CH131)</f>
        <v/>
      </c>
      <c r="AZ130" s="246" t="str">
        <f>IF(全车数据表!CI131="","",全车数据表!CI131)</f>
        <v/>
      </c>
      <c r="BA130" s="246" t="str">
        <f>IF(全车数据表!CJ131="","",全车数据表!CJ131)</f>
        <v>兰博基尼 蝙蝠</v>
      </c>
      <c r="BB130" s="246">
        <f>IF(全车数据表!AV131="","",全车数据表!AV131)</f>
        <v>27</v>
      </c>
      <c r="BC130" s="246">
        <f>IF(全车数据表!BF131="","",全车数据表!BF131)</f>
        <v>4084</v>
      </c>
      <c r="BD130" s="246">
        <f>IF(全车数据表!BG131="","",全车数据表!BG131)</f>
        <v>355.3</v>
      </c>
      <c r="BE130" s="246">
        <f>IF(全车数据表!BH131="","",全车数据表!BH131)</f>
        <v>78.400000000000006</v>
      </c>
      <c r="BF130" s="246">
        <f>IF(全车数据表!BI131="","",全车数据表!BI131)</f>
        <v>69.010000000000005</v>
      </c>
      <c r="BG130" s="246">
        <f>IF(全车数据表!BJ131="","",全车数据表!BJ131)</f>
        <v>63.6</v>
      </c>
    </row>
    <row r="131" spans="1:59">
      <c r="A131" s="246">
        <f>全车数据表!A132</f>
        <v>130</v>
      </c>
      <c r="B131" s="246" t="str">
        <f>全车数据表!B132</f>
        <v>McLaren 765LT</v>
      </c>
      <c r="C131" s="246" t="str">
        <f>IF(全车数据表!AQ132="","",全车数据表!AQ132)</f>
        <v>McLaren</v>
      </c>
      <c r="D131" s="248" t="str">
        <f>全车数据表!AT132</f>
        <v>765lt</v>
      </c>
      <c r="E131" s="248" t="str">
        <f>全车数据表!AS132</f>
        <v>3.6</v>
      </c>
      <c r="F131" s="248" t="str">
        <f>全车数据表!C132</f>
        <v>765LT</v>
      </c>
      <c r="G131" s="246" t="str">
        <f>全车数据表!D132</f>
        <v>B</v>
      </c>
      <c r="H131" s="246">
        <f>LEN(全车数据表!E132)</f>
        <v>5</v>
      </c>
      <c r="I131" s="246">
        <f>IF(全车数据表!H132="×",0,全车数据表!H132)</f>
        <v>45</v>
      </c>
      <c r="J131" s="246">
        <f>IF(全车数据表!I132="×",0,全车数据表!I132)</f>
        <v>17</v>
      </c>
      <c r="K131" s="246">
        <f>IF(全车数据表!J132="×",0,全车数据表!J132)</f>
        <v>23</v>
      </c>
      <c r="L131" s="246">
        <f>IF(全车数据表!K132="×",0,全车数据表!K132)</f>
        <v>32</v>
      </c>
      <c r="M131" s="246">
        <f>IF(全车数据表!L132="×",0,全车数据表!L132)</f>
        <v>45</v>
      </c>
      <c r="N131" s="246">
        <f>IF(全车数据表!M132="×",0,全车数据表!M132)</f>
        <v>0</v>
      </c>
      <c r="O131" s="246">
        <f>全车数据表!O132</f>
        <v>3821</v>
      </c>
      <c r="P131" s="246">
        <f>全车数据表!P132</f>
        <v>349.5</v>
      </c>
      <c r="Q131" s="246">
        <f>全车数据表!Q132</f>
        <v>80.5</v>
      </c>
      <c r="R131" s="246">
        <f>全车数据表!R132</f>
        <v>70.61</v>
      </c>
      <c r="S131" s="246">
        <f>全车数据表!S132</f>
        <v>62.26</v>
      </c>
      <c r="T131" s="246">
        <f>全车数据表!T132</f>
        <v>0</v>
      </c>
      <c r="U131" s="246">
        <f>全车数据表!AH132</f>
        <v>6369280</v>
      </c>
      <c r="V131" s="246">
        <f>全车数据表!AI132</f>
        <v>50000</v>
      </c>
      <c r="W131" s="246">
        <f>全车数据表!AO132</f>
        <v>6000000</v>
      </c>
      <c r="X131" s="246">
        <f>全车数据表!AP132</f>
        <v>12369280</v>
      </c>
      <c r="Y131" s="246">
        <f>全车数据表!AJ132</f>
        <v>8</v>
      </c>
      <c r="Z131" s="246">
        <f>全车数据表!AL132</f>
        <v>5</v>
      </c>
      <c r="AA131" s="246">
        <f>IF(全车数据表!AN132="×",0,全车数据表!AN132)</f>
        <v>2</v>
      </c>
      <c r="AB131" s="248" t="str">
        <f>全车数据表!AU132</f>
        <v>epic</v>
      </c>
      <c r="AC131" s="246">
        <f>全车数据表!AW132</f>
        <v>363</v>
      </c>
      <c r="AD131" s="246">
        <f>全车数据表!AX132</f>
        <v>0</v>
      </c>
      <c r="AE131" s="246">
        <f>全车数据表!AY132</f>
        <v>477</v>
      </c>
      <c r="AF131" s="246" t="str">
        <f>IF(全车数据表!AZ132="","",全车数据表!AZ132)</f>
        <v>联会赛事</v>
      </c>
      <c r="AG131" s="246" t="str">
        <f>IF(全车数据表!BP132="","",全车数据表!BP132)</f>
        <v/>
      </c>
      <c r="AH131" s="246" t="str">
        <f>IF(全车数据表!BQ132="","",全车数据表!BQ132)</f>
        <v/>
      </c>
      <c r="AI131" s="246" t="str">
        <f>IF(全车数据表!BR132="","",全车数据表!BR132)</f>
        <v/>
      </c>
      <c r="AJ131" s="246" t="str">
        <f>IF(全车数据表!BS132="","",全车数据表!BS132)</f>
        <v/>
      </c>
      <c r="AK131" s="246" t="str">
        <f>IF(全车数据表!BT132="","",全车数据表!BT132)</f>
        <v/>
      </c>
      <c r="AL131" s="246" t="str">
        <f>IF(全车数据表!BU132="","",全车数据表!BU132)</f>
        <v/>
      </c>
      <c r="AM131" s="246" t="str">
        <f>IF(全车数据表!BV132="","",全车数据表!BV132)</f>
        <v/>
      </c>
      <c r="AN131" s="246" t="str">
        <f>IF(全车数据表!BW132="","",全车数据表!BW132)</f>
        <v/>
      </c>
      <c r="AO131" s="246" t="str">
        <f>IF(全车数据表!BX132="","",全车数据表!BX132)</f>
        <v/>
      </c>
      <c r="AP131" s="246" t="str">
        <f>IF(全车数据表!BY132="","",全车数据表!BY132)</f>
        <v/>
      </c>
      <c r="AQ131" s="246" t="str">
        <f>IF(全车数据表!BZ132="","",全车数据表!BZ132)</f>
        <v/>
      </c>
      <c r="AR131" s="246" t="str">
        <f>IF(全车数据表!CA132="","",全车数据表!CA132)</f>
        <v/>
      </c>
      <c r="AS131" s="246">
        <f>IF(全车数据表!CB132="","",全车数据表!CB132)</f>
        <v>1</v>
      </c>
      <c r="AT131" s="246" t="str">
        <f>IF(全车数据表!CC132="","",全车数据表!CC132)</f>
        <v/>
      </c>
      <c r="AU131" s="246" t="str">
        <f>IF(全车数据表!CD132="","",全车数据表!CD132)</f>
        <v/>
      </c>
      <c r="AV131" s="246" t="str">
        <f>IF(全车数据表!CE132="","",全车数据表!CE132)</f>
        <v/>
      </c>
      <c r="AW131" s="246" t="str">
        <f>IF(全车数据表!CF132="","",全车数据表!CF132)</f>
        <v/>
      </c>
      <c r="AX131" s="246" t="str">
        <f>IF(全车数据表!CG132="","",全车数据表!CG132)</f>
        <v/>
      </c>
      <c r="AY131" s="246" t="str">
        <f>IF(全车数据表!CH132="","",全车数据表!CH132)</f>
        <v/>
      </c>
      <c r="AZ131" s="246" t="str">
        <f>IF(全车数据表!CI132="","",全车数据表!CI132)</f>
        <v/>
      </c>
      <c r="BA131" s="246" t="str">
        <f>IF(全车数据表!CJ132="","",全车数据表!CJ132)</f>
        <v>迈凯伦</v>
      </c>
      <c r="BB131" s="246">
        <f>IF(全车数据表!AV132="","",全车数据表!AV132)</f>
        <v>49</v>
      </c>
      <c r="BC131" s="246">
        <f>IF(全车数据表!BF132="","",全车数据表!BF132)</f>
        <v>3969</v>
      </c>
      <c r="BD131" s="246">
        <f>IF(全车数据表!BG132="","",全车数据表!BG132)</f>
        <v>351.6</v>
      </c>
      <c r="BE131" s="246">
        <f>IF(全车数据表!BH132="","",全车数据表!BH132)</f>
        <v>81.099999999999994</v>
      </c>
      <c r="BF131" s="246">
        <f>IF(全车数据表!BI132="","",全车数据表!BI132)</f>
        <v>72.319999999999993</v>
      </c>
      <c r="BG131" s="246">
        <f>IF(全车数据表!BJ132="","",全车数据表!BJ132)</f>
        <v>65.17</v>
      </c>
    </row>
    <row r="132" spans="1:59">
      <c r="A132" s="246">
        <f>全车数据表!A133</f>
        <v>131</v>
      </c>
      <c r="B132" s="246" t="str">
        <f>全车数据表!B133</f>
        <v>Formula E Gen3 Evo Championship Edition 🔑</v>
      </c>
      <c r="C132" s="246" t="str">
        <f>IF(全车数据表!AQ133="","",全车数据表!AQ133)</f>
        <v>Formula E</v>
      </c>
      <c r="D132" s="248" t="str">
        <f>全车数据表!AT133</f>
        <v>fegen3</v>
      </c>
      <c r="E132" s="248" t="str">
        <f>全车数据表!AS133</f>
        <v>24.6</v>
      </c>
      <c r="F132" s="248" t="str">
        <f>全车数据表!C133</f>
        <v>FE Gen3</v>
      </c>
      <c r="G132" s="246" t="str">
        <f>全车数据表!D133</f>
        <v>B</v>
      </c>
      <c r="H132" s="246">
        <f>LEN(全车数据表!E133)</f>
        <v>5</v>
      </c>
      <c r="I132" s="246" t="str">
        <f>IF(全车数据表!H133="×",0,全车数据表!H133)</f>
        <v>🔑</v>
      </c>
      <c r="J132" s="246">
        <f>IF(全车数据表!I133="×",0,全车数据表!I133)</f>
        <v>35</v>
      </c>
      <c r="K132" s="246">
        <f>IF(全车数据表!J133="×",0,全车数据表!J133)</f>
        <v>40</v>
      </c>
      <c r="L132" s="246">
        <f>IF(全车数据表!K133="×",0,全车数据表!K133)</f>
        <v>50</v>
      </c>
      <c r="M132" s="246">
        <f>IF(全车数据表!L133="×",0,全车数据表!L133)</f>
        <v>55</v>
      </c>
      <c r="N132" s="246">
        <f>IF(全车数据表!M133="×",0,全车数据表!M133)</f>
        <v>0</v>
      </c>
      <c r="O132" s="246">
        <f>全车数据表!O133</f>
        <v>3871</v>
      </c>
      <c r="P132" s="246">
        <f>全车数据表!P133</f>
        <v>335.4</v>
      </c>
      <c r="Q132" s="246">
        <f>全车数据表!Q133</f>
        <v>90.29</v>
      </c>
      <c r="R132" s="246">
        <f>全车数据表!R133</f>
        <v>71.209999999999994</v>
      </c>
      <c r="S132" s="246">
        <f>全车数据表!S133</f>
        <v>59.35</v>
      </c>
      <c r="T132" s="246">
        <f>全车数据表!T133</f>
        <v>0</v>
      </c>
      <c r="U132" s="246">
        <f>全车数据表!AH133</f>
        <v>6369280</v>
      </c>
      <c r="V132" s="246">
        <f>全车数据表!AI133</f>
        <v>50000</v>
      </c>
      <c r="W132" s="246">
        <f>全车数据表!AO133</f>
        <v>6000000</v>
      </c>
      <c r="X132" s="246">
        <f>全车数据表!AP133</f>
        <v>12369280</v>
      </c>
      <c r="Y132" s="246">
        <f>全车数据表!AJ133</f>
        <v>8</v>
      </c>
      <c r="Z132" s="246">
        <f>全车数据表!AL133</f>
        <v>5</v>
      </c>
      <c r="AA132" s="246">
        <f>IF(全车数据表!AN133="×",0,全车数据表!AN133)</f>
        <v>2</v>
      </c>
      <c r="AB132" s="248" t="str">
        <f>全车数据表!AU133</f>
        <v>epic</v>
      </c>
      <c r="AC132" s="246">
        <f>全车数据表!AW133</f>
        <v>0</v>
      </c>
      <c r="AD132" s="246">
        <f>全车数据表!AX133</f>
        <v>0</v>
      </c>
      <c r="AE132" s="246">
        <f>全车数据表!AY133</f>
        <v>0</v>
      </c>
      <c r="AF132" s="246" t="str">
        <f>IF(全车数据表!AZ133="","",全车数据表!AZ133)</f>
        <v>限时赛事</v>
      </c>
      <c r="AG132" s="246" t="str">
        <f>IF(全车数据表!BP133="","",全车数据表!BP133)</f>
        <v/>
      </c>
      <c r="AH132" s="246" t="str">
        <f>IF(全车数据表!BQ133="","",全车数据表!BQ133)</f>
        <v/>
      </c>
      <c r="AI132" s="246" t="str">
        <f>IF(全车数据表!BR133="","",全车数据表!BR133)</f>
        <v/>
      </c>
      <c r="AJ132" s="246" t="str">
        <f>IF(全车数据表!BS133="","",全车数据表!BS133)</f>
        <v/>
      </c>
      <c r="AK132" s="246" t="str">
        <f>IF(全车数据表!BT133="","",全车数据表!BT133)</f>
        <v/>
      </c>
      <c r="AL132" s="246" t="str">
        <f>IF(全车数据表!BU133="","",全车数据表!BU133)</f>
        <v/>
      </c>
      <c r="AM132" s="246" t="str">
        <f>IF(全车数据表!BV133="","",全车数据表!BV133)</f>
        <v/>
      </c>
      <c r="AN132" s="246" t="str">
        <f>IF(全车数据表!BW133="","",全车数据表!BW133)</f>
        <v/>
      </c>
      <c r="AO132" s="246" t="str">
        <f>IF(全车数据表!BX133="","",全车数据表!BX133)</f>
        <v/>
      </c>
      <c r="AP132" s="246" t="str">
        <f>IF(全车数据表!BY133="","",全车数据表!BY133)</f>
        <v/>
      </c>
      <c r="AQ132" s="246" t="str">
        <f>IF(全车数据表!BZ133="","",全车数据表!BZ133)</f>
        <v/>
      </c>
      <c r="AR132" s="246" t="str">
        <f>IF(全车数据表!CA133="","",全车数据表!CA133)</f>
        <v/>
      </c>
      <c r="AS132" s="246" t="str">
        <f>IF(全车数据表!CB133="","",全车数据表!CB133)</f>
        <v/>
      </c>
      <c r="AT132" s="246" t="str">
        <f>IF(全车数据表!CC133="","",全车数据表!CC133)</f>
        <v/>
      </c>
      <c r="AU132" s="246" t="str">
        <f>IF(全车数据表!CD133="","",全车数据表!CD133)</f>
        <v/>
      </c>
      <c r="AV132" s="246" t="str">
        <f>IF(全车数据表!CE133="","",全车数据表!CE133)</f>
        <v/>
      </c>
      <c r="AW132" s="246" t="str">
        <f>IF(全车数据表!CF133="","",全车数据表!CF133)</f>
        <v/>
      </c>
      <c r="AX132" s="246" t="str">
        <f>IF(全车数据表!CG133="","",全车数据表!CG133)</f>
        <v/>
      </c>
      <c r="AY132" s="246" t="str">
        <f>IF(全车数据表!CH133="","",全车数据表!CH133)</f>
        <v/>
      </c>
      <c r="AZ132" s="246" t="str">
        <f>IF(全车数据表!CI133="","",全车数据表!CI133)</f>
        <v/>
      </c>
      <c r="BA132" s="246" t="str">
        <f>IF(全车数据表!CJ133="","",全车数据表!CJ133)</f>
        <v>电动方程式 电方</v>
      </c>
      <c r="BB132" s="246" t="str">
        <f>IF(全车数据表!AV133="","",全车数据表!AV133)</f>
        <v/>
      </c>
      <c r="BC132" s="246">
        <f>IF(全车数据表!BF133="","",全车数据表!BF133)</f>
        <v>4020</v>
      </c>
      <c r="BD132" s="246">
        <f>IF(全车数据表!BG133="","",全车数据表!BG133)</f>
        <v>336.79999999999995</v>
      </c>
      <c r="BE132" s="246">
        <f>IF(全车数据表!BH133="","",全车数据表!BH133)</f>
        <v>91</v>
      </c>
      <c r="BF132" s="246">
        <f>IF(全车数据表!BI133="","",全车数据表!BI133)</f>
        <v>73.839999999999989</v>
      </c>
      <c r="BG132" s="246">
        <f>IF(全车数据表!BJ133="","",全车数据表!BJ133)</f>
        <v>61.2</v>
      </c>
    </row>
    <row r="133" spans="1:59">
      <c r="A133" s="246">
        <f>全车数据表!A134</f>
        <v>132</v>
      </c>
      <c r="B133" s="246" t="str">
        <f>全车数据表!B134</f>
        <v>Chevrolet Corvette Grand Sport</v>
      </c>
      <c r="C133" s="246" t="str">
        <f>IF(全车数据表!AQ134="","",全车数据表!AQ134)</f>
        <v>Chevrolet Corvette</v>
      </c>
      <c r="D133" s="248" t="str">
        <f>全车数据表!AT134</f>
        <v>cgs</v>
      </c>
      <c r="E133" s="248" t="str">
        <f>全车数据表!AS134</f>
        <v>1.0</v>
      </c>
      <c r="F133" s="248" t="str">
        <f>全车数据表!C134</f>
        <v>五菱</v>
      </c>
      <c r="G133" s="246" t="str">
        <f>全车数据表!D134</f>
        <v>B</v>
      </c>
      <c r="H133" s="246">
        <f>LEN(全车数据表!E134)</f>
        <v>5</v>
      </c>
      <c r="I133" s="246">
        <f>IF(全车数据表!H134="×",0,全车数据表!H134)</f>
        <v>30</v>
      </c>
      <c r="J133" s="246">
        <f>IF(全车数据表!I134="×",0,全车数据表!I134)</f>
        <v>9</v>
      </c>
      <c r="K133" s="246">
        <f>IF(全车数据表!J134="×",0,全车数据表!J134)</f>
        <v>13</v>
      </c>
      <c r="L133" s="246">
        <f>IF(全车数据表!K134="×",0,全车数据表!K134)</f>
        <v>21</v>
      </c>
      <c r="M133" s="246">
        <f>IF(全车数据表!L134="×",0,全车数据表!L134)</f>
        <v>32</v>
      </c>
      <c r="N133" s="246">
        <f>IF(全车数据表!M134="×",0,全车数据表!M134)</f>
        <v>0</v>
      </c>
      <c r="O133" s="246">
        <f>全车数据表!O134</f>
        <v>3921</v>
      </c>
      <c r="P133" s="246">
        <f>全车数据表!P134</f>
        <v>331.2</v>
      </c>
      <c r="Q133" s="246">
        <f>全车数据表!Q134</f>
        <v>76.55</v>
      </c>
      <c r="R133" s="246">
        <f>全车数据表!R134</f>
        <v>92.99</v>
      </c>
      <c r="S133" s="246">
        <f>全车数据表!S134</f>
        <v>80.87</v>
      </c>
      <c r="T133" s="246">
        <f>全车数据表!T134</f>
        <v>11.63</v>
      </c>
      <c r="U133" s="246">
        <f>全车数据表!AH134</f>
        <v>3183640</v>
      </c>
      <c r="V133" s="246">
        <f>全车数据表!AI134</f>
        <v>25000</v>
      </c>
      <c r="W133" s="246">
        <f>全车数据表!AO134</f>
        <v>3000000</v>
      </c>
      <c r="X133" s="246">
        <f>全车数据表!AP134</f>
        <v>6183640</v>
      </c>
      <c r="Y133" s="246">
        <f>全车数据表!AJ134</f>
        <v>8</v>
      </c>
      <c r="Z133" s="246">
        <f>全车数据表!AL134</f>
        <v>5</v>
      </c>
      <c r="AA133" s="246">
        <f>IF(全车数据表!AN134="×",0,全车数据表!AN134)</f>
        <v>2</v>
      </c>
      <c r="AB133" s="248" t="str">
        <f>全车数据表!AU134</f>
        <v>epic</v>
      </c>
      <c r="AC133" s="246">
        <f>全车数据表!AW134</f>
        <v>345</v>
      </c>
      <c r="AD133" s="246">
        <f>全车数据表!AX134</f>
        <v>0</v>
      </c>
      <c r="AE133" s="246">
        <f>全车数据表!AY134</f>
        <v>445</v>
      </c>
      <c r="AF133" s="246" t="str">
        <f>IF(全车数据表!AZ134="","",全车数据表!AZ134)</f>
        <v>级别杯</v>
      </c>
      <c r="AG133" s="246" t="str">
        <f>IF(全车数据表!BP134="","",全车数据表!BP134)</f>
        <v/>
      </c>
      <c r="AH133" s="246" t="str">
        <f>IF(全车数据表!BQ134="","",全车数据表!BQ134)</f>
        <v/>
      </c>
      <c r="AI133" s="246">
        <f>IF(全车数据表!BR134="","",全车数据表!BR134)</f>
        <v>1</v>
      </c>
      <c r="AJ133" s="246">
        <f>IF(全车数据表!BS134="","",全车数据表!BS134)</f>
        <v>1</v>
      </c>
      <c r="AK133" s="246" t="str">
        <f>IF(全车数据表!BT134="","",全车数据表!BT134)</f>
        <v/>
      </c>
      <c r="AL133" s="246">
        <f>IF(全车数据表!BU134="","",全车数据表!BU134)</f>
        <v>1</v>
      </c>
      <c r="AM133" s="246" t="str">
        <f>IF(全车数据表!BV134="","",全车数据表!BV134)</f>
        <v/>
      </c>
      <c r="AN133" s="246" t="str">
        <f>IF(全车数据表!BW134="","",全车数据表!BW134)</f>
        <v/>
      </c>
      <c r="AO133" s="246" t="str">
        <f>IF(全车数据表!BX134="","",全车数据表!BX134)</f>
        <v/>
      </c>
      <c r="AP133" s="246" t="str">
        <f>IF(全车数据表!BY134="","",全车数据表!BY134)</f>
        <v/>
      </c>
      <c r="AQ133" s="246" t="str">
        <f>IF(全车数据表!BZ134="","",全车数据表!BZ134)</f>
        <v/>
      </c>
      <c r="AR133" s="246" t="str">
        <f>IF(全车数据表!CA134="","",全车数据表!CA134)</f>
        <v/>
      </c>
      <c r="AS133" s="246" t="str">
        <f>IF(全车数据表!CB134="","",全车数据表!CB134)</f>
        <v/>
      </c>
      <c r="AT133" s="246" t="str">
        <f>IF(全车数据表!CC134="","",全车数据表!CC134)</f>
        <v/>
      </c>
      <c r="AU133" s="246" t="str">
        <f>IF(全车数据表!CD134="","",全车数据表!CD134)</f>
        <v/>
      </c>
      <c r="AV133" s="246" t="str">
        <f>IF(全车数据表!CE134="","",全车数据表!CE134)</f>
        <v/>
      </c>
      <c r="AW133" s="246">
        <f>IF(全车数据表!CF134="","",全车数据表!CF134)</f>
        <v>1</v>
      </c>
      <c r="AX133" s="246" t="str">
        <f>IF(全车数据表!CG134="","",全车数据表!CG134)</f>
        <v>可开合</v>
      </c>
      <c r="AY133" s="246" t="str">
        <f>IF(全车数据表!CH134="","",全车数据表!CH134)</f>
        <v/>
      </c>
      <c r="AZ133" s="246">
        <f>IF(全车数据表!CI134="","",全车数据表!CI134)</f>
        <v>1</v>
      </c>
      <c r="BA133" s="246" t="str">
        <f>IF(全车数据表!CJ134="","",全车数据表!CJ134)</f>
        <v>雪佛兰 克尔维特 cgs 五菱</v>
      </c>
      <c r="BB133" s="246">
        <f>IF(全车数据表!AV134="","",全车数据表!AV134)</f>
        <v>13</v>
      </c>
      <c r="BC133" s="246">
        <f>IF(全车数据表!BF134="","",全车数据表!BF134)</f>
        <v>4071</v>
      </c>
      <c r="BD133" s="246">
        <f>IF(全车数据表!BG134="","",全车数据表!BG134)</f>
        <v>333</v>
      </c>
      <c r="BE133" s="246">
        <f>IF(全车数据表!BH134="","",全车数据表!BH134)</f>
        <v>77.5</v>
      </c>
      <c r="BF133" s="246">
        <f>IF(全车数据表!BI134="","",全车数据表!BI134)</f>
        <v>95.399999999999991</v>
      </c>
      <c r="BG133" s="246">
        <f>IF(全车数据表!BJ134="","",全车数据表!BJ134)</f>
        <v>82.37</v>
      </c>
    </row>
    <row r="134" spans="1:59">
      <c r="A134" s="246">
        <f>全车数据表!A135</f>
        <v>133</v>
      </c>
      <c r="B134" s="246" t="str">
        <f>全车数据表!B135</f>
        <v>Apex AP-0</v>
      </c>
      <c r="C134" s="246" t="str">
        <f>IF(全车数据表!AQ135="","",全车数据表!AQ135)</f>
        <v>Apex</v>
      </c>
      <c r="D134" s="248" t="str">
        <f>全车数据表!AT135</f>
        <v>ap-0</v>
      </c>
      <c r="E134" s="248" t="str">
        <f>全车数据表!AS135</f>
        <v>2.4</v>
      </c>
      <c r="F134" s="248" t="str">
        <f>全车数据表!C135</f>
        <v>AP-0</v>
      </c>
      <c r="G134" s="246" t="str">
        <f>全车数据表!D135</f>
        <v>B</v>
      </c>
      <c r="H134" s="246">
        <f>LEN(全车数据表!E135)</f>
        <v>5</v>
      </c>
      <c r="I134" s="246">
        <f>IF(全车数据表!H135="×",0,全车数据表!H135)</f>
        <v>45</v>
      </c>
      <c r="J134" s="246">
        <f>IF(全车数据表!I135="×",0,全车数据表!I135)</f>
        <v>17</v>
      </c>
      <c r="K134" s="246">
        <f>IF(全车数据表!J135="×",0,全车数据表!J135)</f>
        <v>23</v>
      </c>
      <c r="L134" s="246">
        <f>IF(全车数据表!K135="×",0,全车数据表!K135)</f>
        <v>32</v>
      </c>
      <c r="M134" s="246">
        <f>IF(全车数据表!L135="×",0,全车数据表!L135)</f>
        <v>45</v>
      </c>
      <c r="N134" s="246">
        <f>IF(全车数据表!M135="×",0,全车数据表!M135)</f>
        <v>0</v>
      </c>
      <c r="O134" s="246">
        <f>全车数据表!O135</f>
        <v>3946</v>
      </c>
      <c r="P134" s="246">
        <f>全车数据表!P135</f>
        <v>335.1</v>
      </c>
      <c r="Q134" s="246">
        <f>全车数据表!Q135</f>
        <v>80.959999999999994</v>
      </c>
      <c r="R134" s="246">
        <f>全车数据表!R135</f>
        <v>89.37</v>
      </c>
      <c r="S134" s="246">
        <f>全车数据表!S135</f>
        <v>75.16</v>
      </c>
      <c r="T134" s="246">
        <f>全车数据表!T135</f>
        <v>9.33</v>
      </c>
      <c r="U134" s="246">
        <f>全车数据表!AH135</f>
        <v>6369280</v>
      </c>
      <c r="V134" s="246">
        <f>全车数据表!AI135</f>
        <v>50000</v>
      </c>
      <c r="W134" s="246">
        <f>全车数据表!AO135</f>
        <v>6000000</v>
      </c>
      <c r="X134" s="246">
        <f>全车数据表!AP135</f>
        <v>12369280</v>
      </c>
      <c r="Y134" s="246">
        <f>全车数据表!AJ135</f>
        <v>8</v>
      </c>
      <c r="Z134" s="246">
        <f>全车数据表!AL135</f>
        <v>5</v>
      </c>
      <c r="AA134" s="246">
        <f>IF(全车数据表!AN135="×",0,全车数据表!AN135)</f>
        <v>2</v>
      </c>
      <c r="AB134" s="248" t="str">
        <f>全车数据表!AU135</f>
        <v>epic</v>
      </c>
      <c r="AC134" s="246">
        <f>全车数据表!AW135</f>
        <v>349</v>
      </c>
      <c r="AD134" s="246">
        <f>全车数据表!AX135</f>
        <v>358</v>
      </c>
      <c r="AE134" s="246">
        <f>全车数据表!AY135</f>
        <v>465</v>
      </c>
      <c r="AF134" s="246" t="str">
        <f>IF(全车数据表!AZ135="","",全车数据表!AZ135)</f>
        <v>寻车</v>
      </c>
      <c r="AG134" s="246" t="str">
        <f>IF(全车数据表!BP135="","",全车数据表!BP135)</f>
        <v/>
      </c>
      <c r="AH134" s="246" t="str">
        <f>IF(全车数据表!BQ135="","",全车数据表!BQ135)</f>
        <v/>
      </c>
      <c r="AI134" s="246" t="str">
        <f>IF(全车数据表!BR135="","",全车数据表!BR135)</f>
        <v/>
      </c>
      <c r="AJ134" s="246" t="str">
        <f>IF(全车数据表!BS135="","",全车数据表!BS135)</f>
        <v/>
      </c>
      <c r="AK134" s="246" t="str">
        <f>IF(全车数据表!BT135="","",全车数据表!BT135)</f>
        <v/>
      </c>
      <c r="AL134" s="246">
        <f>IF(全车数据表!BU135="","",全车数据表!BU135)</f>
        <v>1</v>
      </c>
      <c r="AM134" s="246" t="str">
        <f>IF(全车数据表!BV135="","",全车数据表!BV135)</f>
        <v/>
      </c>
      <c r="AN134" s="246" t="str">
        <f>IF(全车数据表!BW135="","",全车数据表!BW135)</f>
        <v/>
      </c>
      <c r="AO134" s="246" t="str">
        <f>IF(全车数据表!BX135="","",全车数据表!BX135)</f>
        <v/>
      </c>
      <c r="AP134" s="246" t="str">
        <f>IF(全车数据表!BY135="","",全车数据表!BY135)</f>
        <v/>
      </c>
      <c r="AQ134" s="246" t="str">
        <f>IF(全车数据表!BZ135="","",全车数据表!BZ135)</f>
        <v/>
      </c>
      <c r="AR134" s="246" t="str">
        <f>IF(全车数据表!CA135="","",全车数据表!CA135)</f>
        <v/>
      </c>
      <c r="AS134" s="246" t="str">
        <f>IF(全车数据表!CB135="","",全车数据表!CB135)</f>
        <v/>
      </c>
      <c r="AT134" s="246" t="str">
        <f>IF(全车数据表!CC135="","",全车数据表!CC135)</f>
        <v/>
      </c>
      <c r="AU134" s="246" t="str">
        <f>IF(全车数据表!CD135="","",全车数据表!CD135)</f>
        <v/>
      </c>
      <c r="AV134" s="246" t="str">
        <f>IF(全车数据表!CE135="","",全车数据表!CE135)</f>
        <v/>
      </c>
      <c r="AW134" s="246" t="str">
        <f>IF(全车数据表!CF135="","",全车数据表!CF135)</f>
        <v/>
      </c>
      <c r="AX134" s="246" t="str">
        <f>IF(全车数据表!CG135="","",全车数据表!CG135)</f>
        <v/>
      </c>
      <c r="AY134" s="246" t="str">
        <f>IF(全车数据表!CH135="","",全车数据表!CH135)</f>
        <v/>
      </c>
      <c r="AZ134" s="246" t="str">
        <f>IF(全车数据表!CI135="","",全车数据表!CI135)</f>
        <v/>
      </c>
      <c r="BA134" s="246" t="str">
        <f>IF(全车数据表!CJ135="","",全车数据表!CJ135)</f>
        <v/>
      </c>
      <c r="BB134" s="246">
        <f>IF(全车数据表!AV135="","",全车数据表!AV135)</f>
        <v>28</v>
      </c>
      <c r="BC134" s="246">
        <f>IF(全车数据表!BF135="","",全车数据表!BF135)</f>
        <v>4109</v>
      </c>
      <c r="BD134" s="246">
        <f>IF(全车数据表!BG135="","",全车数据表!BG135)</f>
        <v>336.8</v>
      </c>
      <c r="BE134" s="246">
        <f>IF(全车数据表!BH135="","",全车数据表!BH135)</f>
        <v>82</v>
      </c>
      <c r="BF134" s="246">
        <f>IF(全车数据表!BI135="","",全车数据表!BI135)</f>
        <v>92.44</v>
      </c>
      <c r="BG134" s="246">
        <f>IF(全车数据表!BJ135="","",全车数据表!BJ135)</f>
        <v>77.069999999999993</v>
      </c>
    </row>
    <row r="135" spans="1:59">
      <c r="A135" s="246">
        <f>全车数据表!A136</f>
        <v>134</v>
      </c>
      <c r="B135" s="246" t="str">
        <f>全车数据表!B136</f>
        <v>Aston Martin Vantage GT12</v>
      </c>
      <c r="C135" s="246" t="str">
        <f>IF(全车数据表!AQ136="","",全车数据表!AQ136)</f>
        <v>Aston Martin</v>
      </c>
      <c r="D135" s="248" t="str">
        <f>全车数据表!AT136</f>
        <v>gt12</v>
      </c>
      <c r="E135" s="248" t="str">
        <f>全车数据表!AS136</f>
        <v>1.7</v>
      </c>
      <c r="F135" s="248" t="str">
        <f>全车数据表!C136</f>
        <v>GT12</v>
      </c>
      <c r="G135" s="246" t="str">
        <f>全车数据表!D136</f>
        <v>B</v>
      </c>
      <c r="H135" s="246">
        <f>LEN(全车数据表!E136)</f>
        <v>5</v>
      </c>
      <c r="I135" s="246">
        <f>IF(全车数据表!H136="×",0,全车数据表!H136)</f>
        <v>45</v>
      </c>
      <c r="J135" s="246">
        <f>IF(全车数据表!I136="×",0,全车数据表!I136)</f>
        <v>17</v>
      </c>
      <c r="K135" s="246">
        <f>IF(全车数据表!J136="×",0,全车数据表!J136)</f>
        <v>23</v>
      </c>
      <c r="L135" s="246">
        <f>IF(全车数据表!K136="×",0,全车数据表!K136)</f>
        <v>32</v>
      </c>
      <c r="M135" s="246">
        <f>IF(全车数据表!L136="×",0,全车数据表!L136)</f>
        <v>45</v>
      </c>
      <c r="N135" s="246">
        <f>IF(全车数据表!M136="×",0,全车数据表!M136)</f>
        <v>0</v>
      </c>
      <c r="O135" s="246">
        <f>全车数据表!O136</f>
        <v>3946</v>
      </c>
      <c r="P135" s="246">
        <f>全车数据表!P136</f>
        <v>337.8</v>
      </c>
      <c r="Q135" s="246">
        <f>全车数据表!Q136</f>
        <v>78.260000000000005</v>
      </c>
      <c r="R135" s="246">
        <f>全车数据表!R136</f>
        <v>86.85</v>
      </c>
      <c r="S135" s="246">
        <f>全车数据表!S136</f>
        <v>80.459999999999994</v>
      </c>
      <c r="T135" s="246">
        <f>全车数据表!T136</f>
        <v>11.13</v>
      </c>
      <c r="U135" s="246">
        <f>全车数据表!AH136</f>
        <v>6369280</v>
      </c>
      <c r="V135" s="246">
        <f>全车数据表!AI136</f>
        <v>50000</v>
      </c>
      <c r="W135" s="246">
        <f>全车数据表!AO136</f>
        <v>6000000</v>
      </c>
      <c r="X135" s="246">
        <f>全车数据表!AP136</f>
        <v>12369280</v>
      </c>
      <c r="Y135" s="246">
        <f>全车数据表!AJ136</f>
        <v>8</v>
      </c>
      <c r="Z135" s="246">
        <f>全车数据表!AL136</f>
        <v>5</v>
      </c>
      <c r="AA135" s="246">
        <f>IF(全车数据表!AN136="×",0,全车数据表!AN136)</f>
        <v>2</v>
      </c>
      <c r="AB135" s="248" t="str">
        <f>全车数据表!AU136</f>
        <v>epic</v>
      </c>
      <c r="AC135" s="246">
        <f>全车数据表!AW136</f>
        <v>352</v>
      </c>
      <c r="AD135" s="246">
        <f>全车数据表!AX136</f>
        <v>0</v>
      </c>
      <c r="AE135" s="246">
        <f>全车数据表!AY136</f>
        <v>457</v>
      </c>
      <c r="AF135" s="246" t="str">
        <f>IF(全车数据表!AZ136="","",全车数据表!AZ136)</f>
        <v>传奇商店</v>
      </c>
      <c r="AG135" s="246" t="str">
        <f>IF(全车数据表!BP136="","",全车数据表!BP136)</f>
        <v/>
      </c>
      <c r="AH135" s="246" t="str">
        <f>IF(全车数据表!BQ136="","",全车数据表!BQ136)</f>
        <v/>
      </c>
      <c r="AI135" s="246" t="str">
        <f>IF(全车数据表!BR136="","",全车数据表!BR136)</f>
        <v/>
      </c>
      <c r="AJ135" s="246">
        <f>IF(全车数据表!BS136="","",全车数据表!BS136)</f>
        <v>1</v>
      </c>
      <c r="AK135" s="246" t="str">
        <f>IF(全车数据表!BT136="","",全车数据表!BT136)</f>
        <v/>
      </c>
      <c r="AL135" s="246">
        <f>IF(全车数据表!BU136="","",全车数据表!BU136)</f>
        <v>1</v>
      </c>
      <c r="AM135" s="246" t="str">
        <f>IF(全车数据表!BV136="","",全车数据表!BV136)</f>
        <v/>
      </c>
      <c r="AN135" s="246" t="str">
        <f>IF(全车数据表!BW136="","",全车数据表!BW136)</f>
        <v/>
      </c>
      <c r="AO135" s="246" t="str">
        <f>IF(全车数据表!BX136="","",全车数据表!BX136)</f>
        <v/>
      </c>
      <c r="AP135" s="246" t="str">
        <f>IF(全车数据表!BY136="","",全车数据表!BY136)</f>
        <v/>
      </c>
      <c r="AQ135" s="246" t="str">
        <f>IF(全车数据表!BZ136="","",全车数据表!BZ136)</f>
        <v/>
      </c>
      <c r="AR135" s="246" t="str">
        <f>IF(全车数据表!CA136="","",全车数据表!CA136)</f>
        <v/>
      </c>
      <c r="AS135" s="246" t="str">
        <f>IF(全车数据表!CB136="","",全车数据表!CB136)</f>
        <v/>
      </c>
      <c r="AT135" s="246" t="str">
        <f>IF(全车数据表!CC136="","",全车数据表!CC136)</f>
        <v/>
      </c>
      <c r="AU135" s="246" t="str">
        <f>IF(全车数据表!CD136="","",全车数据表!CD136)</f>
        <v/>
      </c>
      <c r="AV135" s="246" t="str">
        <f>IF(全车数据表!CE136="","",全车数据表!CE136)</f>
        <v/>
      </c>
      <c r="AW135" s="246" t="str">
        <f>IF(全车数据表!CF136="","",全车数据表!CF136)</f>
        <v/>
      </c>
      <c r="AX135" s="246" t="str">
        <f>IF(全车数据表!CG136="","",全车数据表!CG136)</f>
        <v/>
      </c>
      <c r="AY135" s="246" t="str">
        <f>IF(全车数据表!CH136="","",全车数据表!CH136)</f>
        <v/>
      </c>
      <c r="AZ135" s="246">
        <f>IF(全车数据表!CI136="","",全车数据表!CI136)</f>
        <v>1</v>
      </c>
      <c r="BA135" s="246" t="str">
        <f>IF(全车数据表!CJ136="","",全车数据表!CJ136)</f>
        <v>阿斯顿马丁</v>
      </c>
      <c r="BB135" s="246">
        <f>IF(全车数据表!AV136="","",全车数据表!AV136)</f>
        <v>15</v>
      </c>
      <c r="BC135" s="246">
        <f>IF(全车数据表!BF136="","",全车数据表!BF136)</f>
        <v>4097</v>
      </c>
      <c r="BD135" s="246">
        <f>IF(全车数据表!BG136="","",全车数据表!BG136)</f>
        <v>339.5</v>
      </c>
      <c r="BE135" s="246">
        <f>IF(全车数据表!BH136="","",全车数据表!BH136)</f>
        <v>79.300000000000011</v>
      </c>
      <c r="BF135" s="246">
        <f>IF(全车数据表!BI136="","",全车数据表!BI136)</f>
        <v>89.24</v>
      </c>
      <c r="BG135" s="246">
        <f>IF(全车数据表!BJ136="","",全车数据表!BJ136)</f>
        <v>82.5</v>
      </c>
    </row>
    <row r="136" spans="1:59">
      <c r="A136" s="246">
        <f>全车数据表!A137</f>
        <v>135</v>
      </c>
      <c r="B136" s="246" t="str">
        <f>全车数据表!B137</f>
        <v>Ferrari F12 Berlinetta</v>
      </c>
      <c r="C136" s="246" t="str">
        <f>IF(全车数据表!AQ137="","",全车数据表!AQ137)</f>
        <v>Ferrari</v>
      </c>
      <c r="D136" s="248" t="str">
        <f>全车数据表!AT137</f>
        <v>f12berlinetta</v>
      </c>
      <c r="E136" s="248" t="str">
        <f>全车数据表!AS137</f>
        <v>45.0</v>
      </c>
      <c r="F136" s="248" t="str">
        <f>全车数据表!C137</f>
        <v>F12 Berlinetta</v>
      </c>
      <c r="G136" s="246" t="str">
        <f>全车数据表!D137</f>
        <v>B</v>
      </c>
      <c r="H136" s="246">
        <f>LEN(全车数据表!E137)</f>
        <v>5</v>
      </c>
      <c r="I136" s="246">
        <f>IF(全车数据表!H137="×",0,全车数据表!H137)</f>
        <v>25</v>
      </c>
      <c r="J136" s="246">
        <f>IF(全车数据表!I137="×",0,全车数据表!I137)</f>
        <v>30</v>
      </c>
      <c r="K136" s="246" t="str">
        <f>IF(全车数据表!J137="×",0,全车数据表!J137)</f>
        <v>?</v>
      </c>
      <c r="L136" s="246" t="str">
        <f>IF(全车数据表!K137="×",0,全车数据表!K137)</f>
        <v>?</v>
      </c>
      <c r="M136" s="246" t="str">
        <f>IF(全车数据表!L137="×",0,全车数据表!L137)</f>
        <v>?</v>
      </c>
      <c r="N136" s="246">
        <f>IF(全车数据表!M137="×",0,全车数据表!M137)</f>
        <v>0</v>
      </c>
      <c r="O136" s="246">
        <f>全车数据表!O137</f>
        <v>3950</v>
      </c>
      <c r="P136" s="246">
        <f>全车数据表!P137</f>
        <v>357.2</v>
      </c>
      <c r="Q136" s="246">
        <f>全车数据表!Q137</f>
        <v>81.86</v>
      </c>
      <c r="R136" s="246">
        <f>全车数据表!R137</f>
        <v>61.13</v>
      </c>
      <c r="S136" s="246">
        <f>全车数据表!S137</f>
        <v>68.14</v>
      </c>
      <c r="T136" s="246">
        <f>全车数据表!T137</f>
        <v>0</v>
      </c>
      <c r="U136" s="246">
        <f>全车数据表!AH137</f>
        <v>6369280</v>
      </c>
      <c r="V136" s="246">
        <f>全车数据表!AI137</f>
        <v>50000</v>
      </c>
      <c r="W136" s="246">
        <f>全车数据表!AO137</f>
        <v>6000000</v>
      </c>
      <c r="X136" s="246">
        <f>全车数据表!AP137</f>
        <v>12369280</v>
      </c>
      <c r="Y136" s="246">
        <f>全车数据表!AJ137</f>
        <v>8</v>
      </c>
      <c r="Z136" s="246">
        <f>全车数据表!AL137</f>
        <v>5</v>
      </c>
      <c r="AA136" s="246">
        <f>IF(全车数据表!AN137="×",0,全车数据表!AN137)</f>
        <v>2</v>
      </c>
      <c r="AB136" s="248" t="str">
        <f>全车数据表!AU137</f>
        <v>epic</v>
      </c>
      <c r="AC136" s="246">
        <f>全车数据表!AW137</f>
        <v>0</v>
      </c>
      <c r="AD136" s="246">
        <f>全车数据表!AX137</f>
        <v>0</v>
      </c>
      <c r="AE136" s="246">
        <f>全车数据表!AY137</f>
        <v>0</v>
      </c>
      <c r="AF136" s="246" t="str">
        <f>IF(全车数据表!AZ137="","",全车数据表!AZ137)</f>
        <v>通行证</v>
      </c>
      <c r="AG136" s="246" t="str">
        <f>IF(全车数据表!BP137="","",全车数据表!BP137)</f>
        <v/>
      </c>
      <c r="AH136" s="246" t="str">
        <f>IF(全车数据表!BQ137="","",全车数据表!BQ137)</f>
        <v/>
      </c>
      <c r="AI136" s="246" t="str">
        <f>IF(全车数据表!BR137="","",全车数据表!BR137)</f>
        <v/>
      </c>
      <c r="AJ136" s="246" t="str">
        <f>IF(全车数据表!BS137="","",全车数据表!BS137)</f>
        <v/>
      </c>
      <c r="AK136" s="246" t="str">
        <f>IF(全车数据表!BT137="","",全车数据表!BT137)</f>
        <v/>
      </c>
      <c r="AL136" s="246" t="str">
        <f>IF(全车数据表!BU137="","",全车数据表!BU137)</f>
        <v/>
      </c>
      <c r="AM136" s="246" t="str">
        <f>IF(全车数据表!BV137="","",全车数据表!BV137)</f>
        <v/>
      </c>
      <c r="AN136" s="246" t="str">
        <f>IF(全车数据表!BW137="","",全车数据表!BW137)</f>
        <v/>
      </c>
      <c r="AO136" s="246" t="str">
        <f>IF(全车数据表!BX137="","",全车数据表!BX137)</f>
        <v/>
      </c>
      <c r="AP136" s="246" t="str">
        <f>IF(全车数据表!BY137="","",全车数据表!BY137)</f>
        <v/>
      </c>
      <c r="AQ136" s="246" t="str">
        <f>IF(全车数据表!BZ137="","",全车数据表!BZ137)</f>
        <v/>
      </c>
      <c r="AR136" s="246" t="str">
        <f>IF(全车数据表!CA137="","",全车数据表!CA137)</f>
        <v/>
      </c>
      <c r="AS136" s="246" t="str">
        <f>IF(全车数据表!CB137="","",全车数据表!CB137)</f>
        <v/>
      </c>
      <c r="AT136" s="246" t="str">
        <f>IF(全车数据表!CC137="","",全车数据表!CC137)</f>
        <v/>
      </c>
      <c r="AU136" s="246" t="str">
        <f>IF(全车数据表!CD137="","",全车数据表!CD137)</f>
        <v/>
      </c>
      <c r="AV136" s="246" t="str">
        <f>IF(全车数据表!CE137="","",全车数据表!CE137)</f>
        <v/>
      </c>
      <c r="AW136" s="246" t="str">
        <f>IF(全车数据表!CF137="","",全车数据表!CF137)</f>
        <v/>
      </c>
      <c r="AX136" s="246" t="str">
        <f>IF(全车数据表!CG137="","",全车数据表!CG137)</f>
        <v/>
      </c>
      <c r="AY136" s="246" t="str">
        <f>IF(全车数据表!CH137="","",全车数据表!CH137)</f>
        <v/>
      </c>
      <c r="AZ136" s="246" t="str">
        <f>IF(全车数据表!CI137="","",全车数据表!CI137)</f>
        <v/>
      </c>
      <c r="BA136" s="246" t="str">
        <f>IF(全车数据表!CJ137="","",全车数据表!CJ137)</f>
        <v/>
      </c>
      <c r="BB136" s="246" t="str">
        <f>IF(全车数据表!AV137="","",全车数据表!AV137)</f>
        <v/>
      </c>
      <c r="BC136" s="246" t="str">
        <f>IF(全车数据表!BF137="","",全车数据表!BF137)</f>
        <v/>
      </c>
      <c r="BD136" s="246" t="str">
        <f>IF(全车数据表!BG137="","",全车数据表!BG137)</f>
        <v/>
      </c>
      <c r="BE136" s="246" t="str">
        <f>IF(全车数据表!BH137="","",全车数据表!BH137)</f>
        <v/>
      </c>
      <c r="BF136" s="246" t="str">
        <f>IF(全车数据表!BI137="","",全车数据表!BI137)</f>
        <v/>
      </c>
      <c r="BG136" s="246" t="str">
        <f>IF(全车数据表!BJ137="","",全车数据表!BJ137)</f>
        <v/>
      </c>
    </row>
    <row r="137" spans="1:59">
      <c r="A137" s="246">
        <f>全车数据表!A138</f>
        <v>136</v>
      </c>
      <c r="B137" s="246" t="str">
        <f>全车数据表!B138</f>
        <v>Apollo IE</v>
      </c>
      <c r="C137" s="246" t="str">
        <f>IF(全车数据表!AQ138="","",全车数据表!AQ138)</f>
        <v>Apollo</v>
      </c>
      <c r="D137" s="248" t="str">
        <f>全车数据表!AT138</f>
        <v>ie</v>
      </c>
      <c r="E137" s="248" t="str">
        <f>全车数据表!AS138</f>
        <v>2.6</v>
      </c>
      <c r="F137" s="248" t="str">
        <f>全车数据表!C138</f>
        <v>IE</v>
      </c>
      <c r="G137" s="246" t="str">
        <f>全车数据表!D138</f>
        <v>B</v>
      </c>
      <c r="H137" s="246">
        <f>LEN(全车数据表!E138)</f>
        <v>5</v>
      </c>
      <c r="I137" s="246">
        <f>IF(全车数据表!H138="×",0,全车数据表!H138)</f>
        <v>45</v>
      </c>
      <c r="J137" s="246">
        <f>IF(全车数据表!I138="×",0,全车数据表!I138)</f>
        <v>17</v>
      </c>
      <c r="K137" s="246">
        <f>IF(全车数据表!J138="×",0,全车数据表!J138)</f>
        <v>23</v>
      </c>
      <c r="L137" s="246">
        <f>IF(全车数据表!K138="×",0,全车数据表!K138)</f>
        <v>32</v>
      </c>
      <c r="M137" s="246">
        <f>IF(全车数据表!L138="×",0,全车数据表!L138)</f>
        <v>45</v>
      </c>
      <c r="N137" s="246">
        <f>IF(全车数据表!M138="×",0,全车数据表!M138)</f>
        <v>0</v>
      </c>
      <c r="O137" s="246">
        <f>全车数据表!O138</f>
        <v>3953</v>
      </c>
      <c r="P137" s="246">
        <f>全车数据表!P138</f>
        <v>348.3</v>
      </c>
      <c r="Q137" s="246">
        <f>全车数据表!Q138</f>
        <v>84.65</v>
      </c>
      <c r="R137" s="246">
        <f>全车数据表!R138</f>
        <v>73.17</v>
      </c>
      <c r="S137" s="246">
        <f>全车数据表!S138</f>
        <v>69.12</v>
      </c>
      <c r="T137" s="246">
        <f>全车数据表!T138</f>
        <v>7.46</v>
      </c>
      <c r="U137" s="246">
        <f>全车数据表!AH138</f>
        <v>6369280</v>
      </c>
      <c r="V137" s="246">
        <f>全车数据表!AI138</f>
        <v>50000</v>
      </c>
      <c r="W137" s="246">
        <f>全车数据表!AO138</f>
        <v>6000000</v>
      </c>
      <c r="X137" s="246">
        <f>全车数据表!AP138</f>
        <v>12369280</v>
      </c>
      <c r="Y137" s="246">
        <f>全车数据表!AJ138</f>
        <v>8</v>
      </c>
      <c r="Z137" s="246">
        <f>全车数据表!AL138</f>
        <v>5</v>
      </c>
      <c r="AA137" s="246">
        <f>IF(全车数据表!AN138="×",0,全车数据表!AN138)</f>
        <v>2</v>
      </c>
      <c r="AB137" s="248" t="str">
        <f>全车数据表!AU138</f>
        <v>epic</v>
      </c>
      <c r="AC137" s="246">
        <f>全车数据表!AW138</f>
        <v>362</v>
      </c>
      <c r="AD137" s="246">
        <f>全车数据表!AX138</f>
        <v>0</v>
      </c>
      <c r="AE137" s="246">
        <f>全车数据表!AY138</f>
        <v>475</v>
      </c>
      <c r="AF137" s="246" t="str">
        <f>IF(全车数据表!AZ138="","",全车数据表!AZ138)</f>
        <v>通行证</v>
      </c>
      <c r="AG137" s="246" t="str">
        <f>IF(全车数据表!BP138="","",全车数据表!BP138)</f>
        <v/>
      </c>
      <c r="AH137" s="246" t="str">
        <f>IF(全车数据表!BQ138="","",全车数据表!BQ138)</f>
        <v/>
      </c>
      <c r="AI137" s="246" t="str">
        <f>IF(全车数据表!BR138="","",全车数据表!BR138)</f>
        <v/>
      </c>
      <c r="AJ137" s="246" t="str">
        <f>IF(全车数据表!BS138="","",全车数据表!BS138)</f>
        <v/>
      </c>
      <c r="AK137" s="246" t="str">
        <f>IF(全车数据表!BT138="","",全车数据表!BT138)</f>
        <v/>
      </c>
      <c r="AL137" s="246" t="str">
        <f>IF(全车数据表!BU138="","",全车数据表!BU138)</f>
        <v/>
      </c>
      <c r="AM137" s="246">
        <f>IF(全车数据表!BV138="","",全车数据表!BV138)</f>
        <v>1</v>
      </c>
      <c r="AN137" s="246" t="str">
        <f>IF(全车数据表!BW138="","",全车数据表!BW138)</f>
        <v/>
      </c>
      <c r="AO137" s="246" t="str">
        <f>IF(全车数据表!BX138="","",全车数据表!BX138)</f>
        <v/>
      </c>
      <c r="AP137" s="246" t="str">
        <f>IF(全车数据表!BY138="","",全车数据表!BY138)</f>
        <v/>
      </c>
      <c r="AQ137" s="246" t="str">
        <f>IF(全车数据表!BZ138="","",全车数据表!BZ138)</f>
        <v/>
      </c>
      <c r="AR137" s="246" t="str">
        <f>IF(全车数据表!CA138="","",全车数据表!CA138)</f>
        <v/>
      </c>
      <c r="AS137" s="246" t="str">
        <f>IF(全车数据表!CB138="","",全车数据表!CB138)</f>
        <v/>
      </c>
      <c r="AT137" s="246" t="str">
        <f>IF(全车数据表!CC138="","",全车数据表!CC138)</f>
        <v/>
      </c>
      <c r="AU137" s="246">
        <f>IF(全车数据表!CD138="","",全车数据表!CD138)</f>
        <v>1</v>
      </c>
      <c r="AV137" s="246" t="str">
        <f>IF(全车数据表!CE138="","",全车数据表!CE138)</f>
        <v/>
      </c>
      <c r="AW137" s="246" t="str">
        <f>IF(全车数据表!CF138="","",全车数据表!CF138)</f>
        <v/>
      </c>
      <c r="AX137" s="246" t="str">
        <f>IF(全车数据表!CG138="","",全车数据表!CG138)</f>
        <v/>
      </c>
      <c r="AY137" s="246" t="str">
        <f>IF(全车数据表!CH138="","",全车数据表!CH138)</f>
        <v/>
      </c>
      <c r="AZ137" s="246" t="str">
        <f>IF(全车数据表!CI138="","",全车数据表!CI138)</f>
        <v/>
      </c>
      <c r="BA137" s="246" t="str">
        <f>IF(全车数据表!CJ138="","",全车数据表!CJ138)</f>
        <v>阿波罗 菠萝</v>
      </c>
      <c r="BB137" s="246">
        <f>IF(全车数据表!AV138="","",全车数据表!AV138)</f>
        <v>46</v>
      </c>
      <c r="BC137" s="246">
        <f>IF(全车数据表!BF138="","",全车数据表!BF138)</f>
        <v>4115</v>
      </c>
      <c r="BD137" s="246">
        <f>IF(全车数据表!BG138="","",全车数据表!BG138)</f>
        <v>349.7</v>
      </c>
      <c r="BE137" s="246">
        <f>IF(全车数据表!BH138="","",全车数据表!BH138)</f>
        <v>85.600000000000009</v>
      </c>
      <c r="BF137" s="246">
        <f>IF(全车数据表!BI138="","",全车数据表!BI138)</f>
        <v>75.87</v>
      </c>
      <c r="BG137" s="246">
        <f>IF(全车数据表!BJ138="","",全车数据表!BJ138)</f>
        <v>70.03</v>
      </c>
    </row>
    <row r="138" spans="1:59">
      <c r="A138" s="246">
        <f>全车数据表!A139</f>
        <v>137</v>
      </c>
      <c r="B138" s="246" t="str">
        <f>全车数据表!B139</f>
        <v>Sin R1 550</v>
      </c>
      <c r="C138" s="246" t="str">
        <f>IF(全车数据表!AQ139="","",全车数据表!AQ139)</f>
        <v>Sin</v>
      </c>
      <c r="D138" s="248">
        <f>全车数据表!AT139</f>
        <v>550</v>
      </c>
      <c r="E138" s="248" t="str">
        <f>全车数据表!AS139</f>
        <v>1.2</v>
      </c>
      <c r="F138" s="248" t="str">
        <f>全车数据表!C139</f>
        <v>SIN</v>
      </c>
      <c r="G138" s="246" t="str">
        <f>全车数据表!D139</f>
        <v>B</v>
      </c>
      <c r="H138" s="246">
        <f>LEN(全车数据表!E139)</f>
        <v>5</v>
      </c>
      <c r="I138" s="246">
        <f>IF(全车数据表!H139="×",0,全车数据表!H139)</f>
        <v>30</v>
      </c>
      <c r="J138" s="246">
        <f>IF(全车数据表!I139="×",0,全车数据表!I139)</f>
        <v>9</v>
      </c>
      <c r="K138" s="246">
        <f>IF(全车数据表!J139="×",0,全车数据表!J139)</f>
        <v>13</v>
      </c>
      <c r="L138" s="246">
        <f>IF(全车数据表!K139="×",0,全车数据表!K139)</f>
        <v>21</v>
      </c>
      <c r="M138" s="246">
        <f>IF(全车数据表!L139="×",0,全车数据表!L139)</f>
        <v>32</v>
      </c>
      <c r="N138" s="246">
        <f>IF(全车数据表!M139="×",0,全车数据表!M139)</f>
        <v>0</v>
      </c>
      <c r="O138" s="246">
        <f>全车数据表!O139</f>
        <v>3971</v>
      </c>
      <c r="P138" s="246">
        <f>全车数据表!P139</f>
        <v>370.6</v>
      </c>
      <c r="Q138" s="246">
        <f>全车数据表!Q139</f>
        <v>77.040000000000006</v>
      </c>
      <c r="R138" s="246">
        <f>全车数据表!R139</f>
        <v>45.74</v>
      </c>
      <c r="S138" s="246">
        <f>全车数据表!S139</f>
        <v>85</v>
      </c>
      <c r="T138" s="246">
        <f>全车数据表!T139</f>
        <v>10.7</v>
      </c>
      <c r="U138" s="246">
        <f>全车数据表!AH139</f>
        <v>6369280</v>
      </c>
      <c r="V138" s="246">
        <f>全车数据表!AI139</f>
        <v>50000</v>
      </c>
      <c r="W138" s="246">
        <f>全车数据表!AO139</f>
        <v>6000000</v>
      </c>
      <c r="X138" s="246">
        <f>全车数据表!AP139</f>
        <v>12369280</v>
      </c>
      <c r="Y138" s="246">
        <f>全车数据表!AJ139</f>
        <v>8</v>
      </c>
      <c r="Z138" s="246">
        <f>全车数据表!AL139</f>
        <v>5</v>
      </c>
      <c r="AA138" s="246">
        <f>IF(全车数据表!AN139="×",0,全车数据表!AN139)</f>
        <v>2</v>
      </c>
      <c r="AB138" s="248" t="str">
        <f>全车数据表!AU139</f>
        <v>epic</v>
      </c>
      <c r="AC138" s="246">
        <f>全车数据表!AW139</f>
        <v>384</v>
      </c>
      <c r="AD138" s="246">
        <f>全车数据表!AX139</f>
        <v>0</v>
      </c>
      <c r="AE138" s="246">
        <f>全车数据表!AY139</f>
        <v>511</v>
      </c>
      <c r="AF138" s="246" t="str">
        <f>IF(全车数据表!AZ139="","",全车数据表!AZ139)</f>
        <v>红币商店</v>
      </c>
      <c r="AG138" s="246" t="str">
        <f>IF(全车数据表!BP139="","",全车数据表!BP139)</f>
        <v/>
      </c>
      <c r="AH138" s="246" t="str">
        <f>IF(全车数据表!BQ139="","",全车数据表!BQ139)</f>
        <v/>
      </c>
      <c r="AI138" s="246" t="str">
        <f>IF(全车数据表!BR139="","",全车数据表!BR139)</f>
        <v/>
      </c>
      <c r="AJ138" s="246">
        <f>IF(全车数据表!BS139="","",全车数据表!BS139)</f>
        <v>1</v>
      </c>
      <c r="AK138" s="246" t="str">
        <f>IF(全车数据表!BT139="","",全车数据表!BT139)</f>
        <v/>
      </c>
      <c r="AL138" s="246" t="str">
        <f>IF(全车数据表!BU139="","",全车数据表!BU139)</f>
        <v/>
      </c>
      <c r="AM138" s="246" t="str">
        <f>IF(全车数据表!BV139="","",全车数据表!BV139)</f>
        <v/>
      </c>
      <c r="AN138" s="246" t="str">
        <f>IF(全车数据表!BW139="","",全车数据表!BW139)</f>
        <v/>
      </c>
      <c r="AO138" s="246" t="str">
        <f>IF(全车数据表!BX139="","",全车数据表!BX139)</f>
        <v/>
      </c>
      <c r="AP138" s="246" t="str">
        <f>IF(全车数据表!BY139="","",全车数据表!BY139)</f>
        <v/>
      </c>
      <c r="AQ138" s="246" t="str">
        <f>IF(全车数据表!BZ139="","",全车数据表!BZ139)</f>
        <v/>
      </c>
      <c r="AR138" s="246" t="str">
        <f>IF(全车数据表!CA139="","",全车数据表!CA139)</f>
        <v/>
      </c>
      <c r="AS138" s="246" t="str">
        <f>IF(全车数据表!CB139="","",全车数据表!CB139)</f>
        <v/>
      </c>
      <c r="AT138" s="246" t="str">
        <f>IF(全车数据表!CC139="","",全车数据表!CC139)</f>
        <v/>
      </c>
      <c r="AU138" s="246" t="str">
        <f>IF(全车数据表!CD139="","",全车数据表!CD139)</f>
        <v/>
      </c>
      <c r="AV138" s="246" t="str">
        <f>IF(全车数据表!CE139="","",全车数据表!CE139)</f>
        <v/>
      </c>
      <c r="AW138" s="246" t="str">
        <f>IF(全车数据表!CF139="","",全车数据表!CF139)</f>
        <v/>
      </c>
      <c r="AX138" s="246" t="str">
        <f>IF(全车数据表!CG139="","",全车数据表!CG139)</f>
        <v/>
      </c>
      <c r="AY138" s="246" t="str">
        <f>IF(全车数据表!CH139="","",全车数据表!CH139)</f>
        <v/>
      </c>
      <c r="AZ138" s="246">
        <f>IF(全车数据表!CI139="","",全车数据表!CI139)</f>
        <v>1</v>
      </c>
      <c r="BA138" s="246" t="str">
        <f>IF(全车数据表!CJ139="","",全车数据表!CJ139)</f>
        <v/>
      </c>
      <c r="BB138" s="246">
        <f>IF(全车数据表!AV139="","",全车数据表!AV139)</f>
        <v>27</v>
      </c>
      <c r="BC138" s="246" t="str">
        <f>IF(全车数据表!BF139="","",全车数据表!BF139)</f>
        <v/>
      </c>
      <c r="BD138" s="246" t="str">
        <f>IF(全车数据表!BG139="","",全车数据表!BG139)</f>
        <v/>
      </c>
      <c r="BE138" s="246" t="str">
        <f>IF(全车数据表!BH139="","",全车数据表!BH139)</f>
        <v/>
      </c>
      <c r="BF138" s="246" t="str">
        <f>IF(全车数据表!BI139="","",全车数据表!BI139)</f>
        <v/>
      </c>
      <c r="BG138" s="246" t="str">
        <f>IF(全车数据表!BJ139="","",全车数据表!BJ139)</f>
        <v/>
      </c>
    </row>
    <row r="139" spans="1:59">
      <c r="A139" s="246">
        <f>全车数据表!A140</f>
        <v>138</v>
      </c>
      <c r="B139" s="246" t="str">
        <f>全车数据表!B140</f>
        <v>Lamborghini Reventon Roadster🔑</v>
      </c>
      <c r="C139" s="246" t="str">
        <f>IF(全车数据表!AQ140="","",全车数据表!AQ140)</f>
        <v>Lamborghini</v>
      </c>
      <c r="D139" s="248" t="str">
        <f>全车数据表!AT140</f>
        <v>reventon</v>
      </c>
      <c r="E139" s="248" t="str">
        <f>全车数据表!AS140</f>
        <v>3.5</v>
      </c>
      <c r="F139" s="248" t="str">
        <f>全车数据表!C140</f>
        <v>雷文顿</v>
      </c>
      <c r="G139" s="246" t="str">
        <f>全车数据表!D140</f>
        <v>B</v>
      </c>
      <c r="H139" s="246">
        <f>LEN(全车数据表!E140)</f>
        <v>5</v>
      </c>
      <c r="I139" s="246" t="str">
        <f>IF(全车数据表!H140="×",0,全车数据表!H140)</f>
        <v>🔑</v>
      </c>
      <c r="J139" s="246">
        <f>IF(全车数据表!I140="×",0,全车数据表!I140)</f>
        <v>26</v>
      </c>
      <c r="K139" s="246">
        <f>IF(全车数据表!J140="×",0,全车数据表!J140)</f>
        <v>34</v>
      </c>
      <c r="L139" s="246">
        <f>IF(全车数据表!K140="×",0,全车数据表!K140)</f>
        <v>40</v>
      </c>
      <c r="M139" s="246">
        <f>IF(全车数据表!L140="×",0,全车数据表!L140)</f>
        <v>62</v>
      </c>
      <c r="N139" s="246">
        <f>IF(全车数据表!M140="×",0,全车数据表!M140)</f>
        <v>0</v>
      </c>
      <c r="O139" s="246">
        <f>全车数据表!O140</f>
        <v>3984</v>
      </c>
      <c r="P139" s="246">
        <f>全车数据表!P140</f>
        <v>356.3</v>
      </c>
      <c r="Q139" s="246">
        <f>全车数据表!Q140</f>
        <v>78.349999999999994</v>
      </c>
      <c r="R139" s="246">
        <f>全车数据表!R140</f>
        <v>67.650000000000006</v>
      </c>
      <c r="S139" s="246">
        <f>全车数据表!S140</f>
        <v>74.41</v>
      </c>
      <c r="T139" s="246">
        <f>全车数据表!T140</f>
        <v>0</v>
      </c>
      <c r="U139" s="246">
        <f>全车数据表!AH140</f>
        <v>6369280</v>
      </c>
      <c r="V139" s="246">
        <f>全车数据表!AI140</f>
        <v>50000</v>
      </c>
      <c r="W139" s="246">
        <f>全车数据表!AO140</f>
        <v>6000000</v>
      </c>
      <c r="X139" s="246">
        <f>全车数据表!AP140</f>
        <v>12369280</v>
      </c>
      <c r="Y139" s="246">
        <f>全车数据表!AJ140</f>
        <v>8</v>
      </c>
      <c r="Z139" s="246">
        <f>全车数据表!AL140</f>
        <v>5</v>
      </c>
      <c r="AA139" s="246">
        <f>IF(全车数据表!AN140="×",0,全车数据表!AN140)</f>
        <v>2</v>
      </c>
      <c r="AB139" s="248" t="str">
        <f>全车数据表!AU140</f>
        <v>epic</v>
      </c>
      <c r="AC139" s="246">
        <f>全车数据表!AW140</f>
        <v>371</v>
      </c>
      <c r="AD139" s="246">
        <f>全车数据表!AX140</f>
        <v>0</v>
      </c>
      <c r="AE139" s="246">
        <f>全车数据表!AY140</f>
        <v>489</v>
      </c>
      <c r="AF139" s="246" t="str">
        <f>IF(全车数据表!AZ140="","",全车数据表!AZ140)</f>
        <v>大奖赛</v>
      </c>
      <c r="AG139" s="246" t="str">
        <f>IF(全车数据表!BP140="","",全车数据表!BP140)</f>
        <v/>
      </c>
      <c r="AH139" s="246" t="str">
        <f>IF(全车数据表!BQ140="","",全车数据表!BQ140)</f>
        <v/>
      </c>
      <c r="AI139" s="246" t="str">
        <f>IF(全车数据表!BR140="","",全车数据表!BR140)</f>
        <v/>
      </c>
      <c r="AJ139" s="246" t="str">
        <f>IF(全车数据表!BS140="","",全车数据表!BS140)</f>
        <v/>
      </c>
      <c r="AK139" s="246" t="str">
        <f>IF(全车数据表!BT140="","",全车数据表!BT140)</f>
        <v/>
      </c>
      <c r="AL139" s="246" t="str">
        <f>IF(全车数据表!BU140="","",全车数据表!BU140)</f>
        <v/>
      </c>
      <c r="AM139" s="246" t="str">
        <f>IF(全车数据表!BV140="","",全车数据表!BV140)</f>
        <v/>
      </c>
      <c r="AN139" s="246" t="str">
        <f>IF(全车数据表!BW140="","",全车数据表!BW140)</f>
        <v/>
      </c>
      <c r="AO139" s="246" t="str">
        <f>IF(全车数据表!BX140="","",全车数据表!BX140)</f>
        <v/>
      </c>
      <c r="AP139" s="246" t="str">
        <f>IF(全车数据表!BY140="","",全车数据表!BY140)</f>
        <v/>
      </c>
      <c r="AQ139" s="246" t="str">
        <f>IF(全车数据表!BZ140="","",全车数据表!BZ140)</f>
        <v/>
      </c>
      <c r="AR139" s="246">
        <f>IF(全车数据表!CA140="","",全车数据表!CA140)</f>
        <v>1</v>
      </c>
      <c r="AS139" s="246" t="str">
        <f>IF(全车数据表!CB140="","",全车数据表!CB140)</f>
        <v/>
      </c>
      <c r="AT139" s="246">
        <f>IF(全车数据表!CC140="","",全车数据表!CC140)</f>
        <v>1</v>
      </c>
      <c r="AU139" s="246">
        <f>IF(全车数据表!CD140="","",全车数据表!CD140)</f>
        <v>1</v>
      </c>
      <c r="AV139" s="246" t="str">
        <f>IF(全车数据表!CE140="","",全车数据表!CE140)</f>
        <v/>
      </c>
      <c r="AW139" s="246" t="str">
        <f>IF(全车数据表!CF140="","",全车数据表!CF140)</f>
        <v/>
      </c>
      <c r="AX139" s="246" t="str">
        <f>IF(全车数据表!CG140="","",全车数据表!CG140)</f>
        <v>无顶</v>
      </c>
      <c r="AY139" s="246" t="str">
        <f>IF(全车数据表!CH140="","",全车数据表!CH140)</f>
        <v/>
      </c>
      <c r="AZ139" s="246" t="str">
        <f>IF(全车数据表!CI140="","",全车数据表!CI140)</f>
        <v/>
      </c>
      <c r="BA139" s="246" t="str">
        <f>IF(全车数据表!CJ140="","",全车数据表!CJ140)</f>
        <v>兰博基尼</v>
      </c>
      <c r="BB139" s="246" t="str">
        <f>IF(全车数据表!AV140="","",全车数据表!AV140)</f>
        <v/>
      </c>
      <c r="BC139" s="246">
        <f>IF(全车数据表!BF140="","",全车数据表!BF140)</f>
        <v>4135</v>
      </c>
      <c r="BD139" s="246">
        <f>IF(全车数据表!BG140="","",全车数据表!BG140)</f>
        <v>358</v>
      </c>
      <c r="BE139" s="246">
        <f>IF(全车数据表!BH140="","",全车数据表!BH140)</f>
        <v>79.3</v>
      </c>
      <c r="BF139" s="246">
        <f>IF(全车数据表!BI140="","",全车数据表!BI140)</f>
        <v>69.400000000000006</v>
      </c>
      <c r="BG139" s="246">
        <f>IF(全车数据表!BJ140="","",全车数据表!BJ140)</f>
        <v>76.400000000000006</v>
      </c>
    </row>
    <row r="140" spans="1:59">
      <c r="A140" s="246">
        <f>全车数据表!A141</f>
        <v>139</v>
      </c>
      <c r="B140" s="246" t="str">
        <f>全车数据表!B141</f>
        <v>Ferrari Enzo Ferrari</v>
      </c>
      <c r="C140" s="246" t="str">
        <f>IF(全车数据表!AQ141="","",全车数据表!AQ141)</f>
        <v>Ferrari</v>
      </c>
      <c r="D140" s="248" t="str">
        <f>全车数据表!AT141</f>
        <v>enzo</v>
      </c>
      <c r="E140" s="248" t="str">
        <f>全车数据表!AS141</f>
        <v>2.5</v>
      </c>
      <c r="F140" s="248" t="str">
        <f>全车数据表!C141</f>
        <v>Enzo</v>
      </c>
      <c r="G140" s="246" t="str">
        <f>全车数据表!D141</f>
        <v>B</v>
      </c>
      <c r="H140" s="246">
        <f>LEN(全车数据表!E141)</f>
        <v>5</v>
      </c>
      <c r="I140" s="246">
        <f>IF(全车数据表!H141="×",0,全车数据表!H141)</f>
        <v>45</v>
      </c>
      <c r="J140" s="246">
        <f>IF(全车数据表!I141="×",0,全车数据表!I141)</f>
        <v>17</v>
      </c>
      <c r="K140" s="246">
        <f>IF(全车数据表!J141="×",0,全车数据表!J141)</f>
        <v>23</v>
      </c>
      <c r="L140" s="246">
        <f>IF(全车数据表!K141="×",0,全车数据表!K141)</f>
        <v>32</v>
      </c>
      <c r="M140" s="246">
        <f>IF(全车数据表!L141="×",0,全车数据表!L141)</f>
        <v>45</v>
      </c>
      <c r="N140" s="246">
        <f>IF(全车数据表!M141="×",0,全车数据表!M141)</f>
        <v>0</v>
      </c>
      <c r="O140" s="246">
        <f>全车数据表!O141</f>
        <v>4009</v>
      </c>
      <c r="P140" s="246">
        <f>全车数据表!P141</f>
        <v>364.8</v>
      </c>
      <c r="Q140" s="246">
        <f>全车数据表!Q141</f>
        <v>75.290000000000006</v>
      </c>
      <c r="R140" s="246">
        <f>全车数据表!R141</f>
        <v>64.95</v>
      </c>
      <c r="S140" s="246">
        <f>全车数据表!S141</f>
        <v>72.260000000000005</v>
      </c>
      <c r="T140" s="246">
        <f>全车数据表!T141</f>
        <v>7.37</v>
      </c>
      <c r="U140" s="246">
        <f>全车数据表!AH141</f>
        <v>6369280</v>
      </c>
      <c r="V140" s="246">
        <f>全车数据表!AI141</f>
        <v>50000</v>
      </c>
      <c r="W140" s="246">
        <f>全车数据表!AO141</f>
        <v>6000000</v>
      </c>
      <c r="X140" s="246">
        <f>全车数据表!AP141</f>
        <v>12369280</v>
      </c>
      <c r="Y140" s="246">
        <f>全车数据表!AJ141</f>
        <v>8</v>
      </c>
      <c r="Z140" s="246">
        <f>全车数据表!AL141</f>
        <v>5</v>
      </c>
      <c r="AA140" s="246">
        <f>IF(全车数据表!AN141="×",0,全车数据表!AN141)</f>
        <v>2</v>
      </c>
      <c r="AB140" s="248" t="str">
        <f>全车数据表!AU141</f>
        <v>epic</v>
      </c>
      <c r="AC140" s="246">
        <f>全车数据表!AW141</f>
        <v>379</v>
      </c>
      <c r="AD140" s="246">
        <f>全车数据表!AX141</f>
        <v>0</v>
      </c>
      <c r="AE140" s="246">
        <f>全车数据表!AY141</f>
        <v>503</v>
      </c>
      <c r="AF140" s="246" t="str">
        <f>IF(全车数据表!AZ141="","",全车数据表!AZ141)</f>
        <v>通行证</v>
      </c>
      <c r="AG140" s="246" t="str">
        <f>IF(全车数据表!BP141="","",全车数据表!BP141)</f>
        <v/>
      </c>
      <c r="AH140" s="246" t="str">
        <f>IF(全车数据表!BQ141="","",全车数据表!BQ141)</f>
        <v/>
      </c>
      <c r="AI140" s="246" t="str">
        <f>IF(全车数据表!BR141="","",全车数据表!BR141)</f>
        <v/>
      </c>
      <c r="AJ140" s="246" t="str">
        <f>IF(全车数据表!BS141="","",全车数据表!BS141)</f>
        <v/>
      </c>
      <c r="AK140" s="246" t="str">
        <f>IF(全车数据表!BT141="","",全车数据表!BT141)</f>
        <v/>
      </c>
      <c r="AL140" s="246" t="str">
        <f>IF(全车数据表!BU141="","",全车数据表!BU141)</f>
        <v/>
      </c>
      <c r="AM140" s="246">
        <f>IF(全车数据表!BV141="","",全车数据表!BV141)</f>
        <v>1</v>
      </c>
      <c r="AN140" s="246" t="str">
        <f>IF(全车数据表!BW141="","",全车数据表!BW141)</f>
        <v/>
      </c>
      <c r="AO140" s="246" t="str">
        <f>IF(全车数据表!BX141="","",全车数据表!BX141)</f>
        <v/>
      </c>
      <c r="AP140" s="246" t="str">
        <f>IF(全车数据表!BY141="","",全车数据表!BY141)</f>
        <v/>
      </c>
      <c r="AQ140" s="246" t="str">
        <f>IF(全车数据表!BZ141="","",全车数据表!BZ141)</f>
        <v/>
      </c>
      <c r="AR140" s="246" t="str">
        <f>IF(全车数据表!CA141="","",全车数据表!CA141)</f>
        <v/>
      </c>
      <c r="AS140" s="246" t="str">
        <f>IF(全车数据表!CB141="","",全车数据表!CB141)</f>
        <v/>
      </c>
      <c r="AT140" s="246" t="str">
        <f>IF(全车数据表!CC141="","",全车数据表!CC141)</f>
        <v/>
      </c>
      <c r="AU140" s="246">
        <f>IF(全车数据表!CD141="","",全车数据表!CD141)</f>
        <v>1</v>
      </c>
      <c r="AV140" s="246" t="str">
        <f>IF(全车数据表!CE141="","",全车数据表!CE141)</f>
        <v/>
      </c>
      <c r="AW140" s="246" t="str">
        <f>IF(全车数据表!CF141="","",全车数据表!CF141)</f>
        <v/>
      </c>
      <c r="AX140" s="246" t="str">
        <f>IF(全车数据表!CG141="","",全车数据表!CG141)</f>
        <v/>
      </c>
      <c r="AY140" s="246" t="str">
        <f>IF(全车数据表!CH141="","",全车数据表!CH141)</f>
        <v/>
      </c>
      <c r="AZ140" s="246" t="str">
        <f>IF(全车数据表!CI141="","",全车数据表!CI141)</f>
        <v/>
      </c>
      <c r="BA140" s="246" t="str">
        <f>IF(全车数据表!CJ141="","",全车数据表!CJ141)</f>
        <v>法拉利 恩佐</v>
      </c>
      <c r="BB140" s="246">
        <f>IF(全车数据表!AV141="","",全车数据表!AV141)</f>
        <v>48</v>
      </c>
      <c r="BC140" s="246">
        <f>IF(全车数据表!BF141="","",全车数据表!BF141)</f>
        <v>4161</v>
      </c>
      <c r="BD140" s="246">
        <f>IF(全车数据表!BG141="","",全车数据表!BG141)</f>
        <v>366.40000000000003</v>
      </c>
      <c r="BE140" s="246">
        <f>IF(全车数据表!BH141="","",全车数据表!BH141)</f>
        <v>76.150000000000006</v>
      </c>
      <c r="BF140" s="246">
        <f>IF(全车数据表!BI141="","",全车数据表!BI141)</f>
        <v>66.62</v>
      </c>
      <c r="BG140" s="246">
        <f>IF(全车数据表!BJ141="","",全车数据表!BJ141)</f>
        <v>73.47</v>
      </c>
    </row>
    <row r="141" spans="1:59">
      <c r="A141" s="246">
        <f>全车数据表!A142</f>
        <v>140</v>
      </c>
      <c r="B141" s="246" t="str">
        <f>全车数据表!B142</f>
        <v>Aston Martin One77</v>
      </c>
      <c r="C141" s="246" t="str">
        <f>IF(全车数据表!AQ142="","",全车数据表!AQ142)</f>
        <v>Aston Martin</v>
      </c>
      <c r="D141" s="248" t="str">
        <f>全车数据表!AT142</f>
        <v>one77</v>
      </c>
      <c r="E141" s="248" t="str">
        <f>全车数据表!AS142</f>
        <v>3.3</v>
      </c>
      <c r="F141" s="248" t="str">
        <f>全车数据表!C142</f>
        <v>One77</v>
      </c>
      <c r="G141" s="246" t="str">
        <f>全车数据表!D142</f>
        <v>B</v>
      </c>
      <c r="H141" s="246">
        <f>LEN(全车数据表!E142)</f>
        <v>5</v>
      </c>
      <c r="I141" s="246">
        <f>IF(全车数据表!H142="×",0,全车数据表!H142)</f>
        <v>45</v>
      </c>
      <c r="J141" s="246">
        <f>IF(全车数据表!I142="×",0,全车数据表!I142)</f>
        <v>17</v>
      </c>
      <c r="K141" s="246">
        <f>IF(全车数据表!J142="×",0,全车数据表!J142)</f>
        <v>23</v>
      </c>
      <c r="L141" s="246">
        <f>IF(全车数据表!K142="×",0,全车数据表!K142)</f>
        <v>32</v>
      </c>
      <c r="M141" s="246">
        <f>IF(全车数据表!L142="×",0,全车数据表!L142)</f>
        <v>45</v>
      </c>
      <c r="N141" s="246">
        <f>IF(全车数据表!M142="×",0,全车数据表!M142)</f>
        <v>0</v>
      </c>
      <c r="O141" s="246">
        <f>全车数据表!O142</f>
        <v>4022</v>
      </c>
      <c r="P141" s="246">
        <f>全车数据表!P142</f>
        <v>363.5</v>
      </c>
      <c r="Q141" s="246">
        <f>全车数据表!Q142</f>
        <v>79.34</v>
      </c>
      <c r="R141" s="246">
        <f>全车数据表!R142</f>
        <v>68.7</v>
      </c>
      <c r="S141" s="246">
        <f>全车数据表!S142</f>
        <v>56.61</v>
      </c>
      <c r="T141" s="246">
        <f>全车数据表!T142</f>
        <v>5.4</v>
      </c>
      <c r="U141" s="246">
        <f>全车数据表!AH142</f>
        <v>6369280</v>
      </c>
      <c r="V141" s="246">
        <f>全车数据表!AI142</f>
        <v>50000</v>
      </c>
      <c r="W141" s="246">
        <f>全车数据表!AO142</f>
        <v>6000000</v>
      </c>
      <c r="X141" s="246">
        <f>全车数据表!AP142</f>
        <v>12369280</v>
      </c>
      <c r="Y141" s="246">
        <f>全车数据表!AJ142</f>
        <v>8</v>
      </c>
      <c r="Z141" s="246">
        <f>全车数据表!AL142</f>
        <v>5</v>
      </c>
      <c r="AA141" s="246">
        <f>IF(全车数据表!AN142="×",0,全车数据表!AN142)</f>
        <v>2</v>
      </c>
      <c r="AB141" s="248" t="str">
        <f>全车数据表!AU142</f>
        <v>epic</v>
      </c>
      <c r="AC141" s="246">
        <f>全车数据表!AW142</f>
        <v>378</v>
      </c>
      <c r="AD141" s="246">
        <f>全车数据表!AX142</f>
        <v>0</v>
      </c>
      <c r="AE141" s="246">
        <f>全车数据表!AY142</f>
        <v>501</v>
      </c>
      <c r="AF141" s="246" t="str">
        <f>IF(全车数据表!AZ142="","",全车数据表!AZ142)</f>
        <v>通行证</v>
      </c>
      <c r="AG141" s="246" t="str">
        <f>IF(全车数据表!BP142="","",全车数据表!BP142)</f>
        <v/>
      </c>
      <c r="AH141" s="246" t="str">
        <f>IF(全车数据表!BQ142="","",全车数据表!BQ142)</f>
        <v/>
      </c>
      <c r="AI141" s="246" t="str">
        <f>IF(全车数据表!BR142="","",全车数据表!BR142)</f>
        <v/>
      </c>
      <c r="AJ141" s="246" t="str">
        <f>IF(全车数据表!BS142="","",全车数据表!BS142)</f>
        <v/>
      </c>
      <c r="AK141" s="246" t="str">
        <f>IF(全车数据表!BT142="","",全车数据表!BT142)</f>
        <v/>
      </c>
      <c r="AL141" s="246" t="str">
        <f>IF(全车数据表!BU142="","",全车数据表!BU142)</f>
        <v/>
      </c>
      <c r="AM141" s="246">
        <f>IF(全车数据表!BV142="","",全车数据表!BV142)</f>
        <v>1</v>
      </c>
      <c r="AN141" s="246" t="str">
        <f>IF(全车数据表!BW142="","",全车数据表!BW142)</f>
        <v/>
      </c>
      <c r="AO141" s="246" t="str">
        <f>IF(全车数据表!BX142="","",全车数据表!BX142)</f>
        <v/>
      </c>
      <c r="AP141" s="246" t="str">
        <f>IF(全车数据表!BY142="","",全车数据表!BY142)</f>
        <v/>
      </c>
      <c r="AQ141" s="246" t="str">
        <f>IF(全车数据表!BZ142="","",全车数据表!BZ142)</f>
        <v/>
      </c>
      <c r="AR141" s="246" t="str">
        <f>IF(全车数据表!CA142="","",全车数据表!CA142)</f>
        <v/>
      </c>
      <c r="AS141" s="246" t="str">
        <f>IF(全车数据表!CB142="","",全车数据表!CB142)</f>
        <v/>
      </c>
      <c r="AT141" s="246" t="str">
        <f>IF(全车数据表!CC142="","",全车数据表!CC142)</f>
        <v/>
      </c>
      <c r="AU141" s="246" t="str">
        <f>IF(全车数据表!CD142="","",全车数据表!CD142)</f>
        <v/>
      </c>
      <c r="AV141" s="246" t="str">
        <f>IF(全车数据表!CE142="","",全车数据表!CE142)</f>
        <v/>
      </c>
      <c r="AW141" s="246" t="str">
        <f>IF(全车数据表!CF142="","",全车数据表!CF142)</f>
        <v/>
      </c>
      <c r="AX141" s="246" t="str">
        <f>IF(全车数据表!CG142="","",全车数据表!CG142)</f>
        <v/>
      </c>
      <c r="AY141" s="246" t="str">
        <f>IF(全车数据表!CH142="","",全车数据表!CH142)</f>
        <v/>
      </c>
      <c r="AZ141" s="246" t="str">
        <f>IF(全车数据表!CI142="","",全车数据表!CI142)</f>
        <v/>
      </c>
      <c r="BA141" s="246" t="str">
        <f>IF(全车数据表!CJ142="","",全车数据表!CJ142)</f>
        <v>阿斯顿马丁</v>
      </c>
      <c r="BB141" s="246">
        <f>IF(全车数据表!AV142="","",全车数据表!AV142)</f>
        <v>29</v>
      </c>
      <c r="BC141" s="246">
        <f>IF(全车数据表!BF142="","",全车数据表!BF142)</f>
        <v>4174</v>
      </c>
      <c r="BD141" s="246">
        <f>IF(全车数据表!BG142="","",全车数据表!BG142)</f>
        <v>364.5</v>
      </c>
      <c r="BE141" s="246">
        <f>IF(全车数据表!BH142="","",全车数据表!BH142)</f>
        <v>80.2</v>
      </c>
      <c r="BF141" s="246">
        <f>IF(全车数据表!BI142="","",全车数据表!BI142)</f>
        <v>70.31</v>
      </c>
      <c r="BG141" s="246">
        <f>IF(全车数据表!BJ142="","",全车数据表!BJ142)</f>
        <v>58.5</v>
      </c>
    </row>
    <row r="142" spans="1:59">
      <c r="A142" s="246">
        <f>全车数据表!A143</f>
        <v>141</v>
      </c>
      <c r="B142" s="246" t="str">
        <f>全车数据表!B143</f>
        <v>Porsche 911 GTS Security</v>
      </c>
      <c r="C142" s="246" t="str">
        <f>IF(全车数据表!AQ143="","",全车数据表!AQ143)</f>
        <v>Porsche</v>
      </c>
      <c r="D142" s="248" t="str">
        <f>全车数据表!AT143</f>
        <v>911security</v>
      </c>
      <c r="E142" s="248" t="str">
        <f>全车数据表!AS143</f>
        <v>24.0</v>
      </c>
      <c r="F142" s="248" t="str">
        <f>全车数据表!C143</f>
        <v>安保911</v>
      </c>
      <c r="G142" s="246" t="str">
        <f>全车数据表!D143</f>
        <v>B</v>
      </c>
      <c r="H142" s="246">
        <f>LEN(全车数据表!E143)</f>
        <v>5</v>
      </c>
      <c r="I142" s="246">
        <f>IF(全车数据表!H143="×",0,全车数据表!H143)</f>
        <v>45</v>
      </c>
      <c r="J142" s="246">
        <f>IF(全车数据表!I143="×",0,全车数据表!I143)</f>
        <v>17</v>
      </c>
      <c r="K142" s="246">
        <f>IF(全车数据表!J143="×",0,全车数据表!J143)</f>
        <v>23</v>
      </c>
      <c r="L142" s="246">
        <f>IF(全车数据表!K143="×",0,全车数据表!K143)</f>
        <v>32</v>
      </c>
      <c r="M142" s="246">
        <f>IF(全车数据表!L143="×",0,全车数据表!L143)</f>
        <v>45</v>
      </c>
      <c r="N142" s="246">
        <f>IF(全车数据表!M143="×",0,全车数据表!M143)</f>
        <v>0</v>
      </c>
      <c r="O142" s="246">
        <f>全车数据表!O143</f>
        <v>4034</v>
      </c>
      <c r="P142" s="246">
        <f>全车数据表!P143</f>
        <v>361</v>
      </c>
      <c r="Q142" s="246">
        <f>全车数据表!Q143</f>
        <v>85.12</v>
      </c>
      <c r="R142" s="246">
        <f>全车数据表!R143</f>
        <v>80.430000000000007</v>
      </c>
      <c r="S142" s="246">
        <f>全车数据表!S143</f>
        <v>77.790000000000006</v>
      </c>
      <c r="T142" s="246">
        <f>全车数据表!T143</f>
        <v>0</v>
      </c>
      <c r="U142" s="246">
        <f>全车数据表!AH143</f>
        <v>0</v>
      </c>
      <c r="V142" s="246">
        <f>全车数据表!AI143</f>
        <v>0</v>
      </c>
      <c r="W142" s="246">
        <f>全车数据表!AO143</f>
        <v>0</v>
      </c>
      <c r="X142" s="246">
        <f>全车数据表!AP143</f>
        <v>0</v>
      </c>
      <c r="Y142" s="246">
        <f>全车数据表!AJ143</f>
        <v>0</v>
      </c>
      <c r="Z142" s="246">
        <f>全车数据表!AL143</f>
        <v>0</v>
      </c>
      <c r="AA142" s="246">
        <f>IF(全车数据表!AN143="×",0,全车数据表!AN143)</f>
        <v>0</v>
      </c>
      <c r="AB142" s="248" t="str">
        <f>全车数据表!AU143</f>
        <v>epic</v>
      </c>
      <c r="AC142" s="246">
        <f>全车数据表!AW143</f>
        <v>376</v>
      </c>
      <c r="AD142" s="246">
        <f>全车数据表!AX143</f>
        <v>0</v>
      </c>
      <c r="AE142" s="246">
        <f>全车数据表!AY143</f>
        <v>499</v>
      </c>
      <c r="AF142" s="246" t="str">
        <f>IF(全车数据表!AZ143="","",全车数据表!AZ143)</f>
        <v>多人</v>
      </c>
      <c r="AG142" s="246" t="str">
        <f>IF(全车数据表!BP143="","",全车数据表!BP143)</f>
        <v/>
      </c>
      <c r="AH142" s="246" t="str">
        <f>IF(全车数据表!BQ143="","",全车数据表!BQ143)</f>
        <v/>
      </c>
      <c r="AI142" s="246" t="str">
        <f>IF(全车数据表!BR143="","",全车数据表!BR143)</f>
        <v/>
      </c>
      <c r="AJ142" s="246" t="str">
        <f>IF(全车数据表!BS143="","",全车数据表!BS143)</f>
        <v/>
      </c>
      <c r="AK142" s="246" t="str">
        <f>IF(全车数据表!BT143="","",全车数据表!BT143)</f>
        <v/>
      </c>
      <c r="AL142" s="246" t="str">
        <f>IF(全车数据表!BU143="","",全车数据表!BU143)</f>
        <v/>
      </c>
      <c r="AM142" s="246" t="str">
        <f>IF(全车数据表!BV143="","",全车数据表!BV143)</f>
        <v/>
      </c>
      <c r="AN142" s="246" t="str">
        <f>IF(全车数据表!BW143="","",全车数据表!BW143)</f>
        <v/>
      </c>
      <c r="AO142" s="246" t="str">
        <f>IF(全车数据表!BX143="","",全车数据表!BX143)</f>
        <v/>
      </c>
      <c r="AP142" s="246" t="str">
        <f>IF(全车数据表!BY143="","",全车数据表!BY143)</f>
        <v/>
      </c>
      <c r="AQ142" s="246" t="str">
        <f>IF(全车数据表!BZ143="","",全车数据表!BZ143)</f>
        <v/>
      </c>
      <c r="AR142" s="246" t="str">
        <f>IF(全车数据表!CA143="","",全车数据表!CA143)</f>
        <v/>
      </c>
      <c r="AS142" s="246" t="str">
        <f>IF(全车数据表!CB143="","",全车数据表!CB143)</f>
        <v/>
      </c>
      <c r="AT142" s="246" t="str">
        <f>IF(全车数据表!CC143="","",全车数据表!CC143)</f>
        <v/>
      </c>
      <c r="AU142" s="246" t="str">
        <f>IF(全车数据表!CD143="","",全车数据表!CD143)</f>
        <v/>
      </c>
      <c r="AV142" s="246" t="str">
        <f>IF(全车数据表!CE143="","",全车数据表!CE143)</f>
        <v/>
      </c>
      <c r="AW142" s="246" t="str">
        <f>IF(全车数据表!CF143="","",全车数据表!CF143)</f>
        <v/>
      </c>
      <c r="AX142" s="246" t="str">
        <f>IF(全车数据表!CG143="","",全车数据表!CG143)</f>
        <v/>
      </c>
      <c r="AY142" s="246" t="str">
        <f>IF(全车数据表!CH143="","",全车数据表!CH143)</f>
        <v/>
      </c>
      <c r="AZ142" s="246" t="str">
        <f>IF(全车数据表!CI143="","",全车数据表!CI143)</f>
        <v/>
      </c>
      <c r="BA142" s="246" t="str">
        <f>IF(全车数据表!CJ143="","",全车数据表!CJ143)</f>
        <v/>
      </c>
      <c r="BB142" s="246" t="str">
        <f>IF(全车数据表!AV143="","",全车数据表!AV143)</f>
        <v/>
      </c>
      <c r="BC142" s="246" t="str">
        <f>IF(全车数据表!BF143="","",全车数据表!BF143)</f>
        <v/>
      </c>
      <c r="BD142" s="246" t="str">
        <f>IF(全车数据表!BG143="","",全车数据表!BG143)</f>
        <v/>
      </c>
      <c r="BE142" s="246" t="str">
        <f>IF(全车数据表!BH143="","",全车数据表!BH143)</f>
        <v/>
      </c>
      <c r="BF142" s="246" t="str">
        <f>IF(全车数据表!BI143="","",全车数据表!BI143)</f>
        <v/>
      </c>
      <c r="BG142" s="246" t="str">
        <f>IF(全车数据表!BJ143="","",全车数据表!BJ143)</f>
        <v/>
      </c>
    </row>
    <row r="143" spans="1:59">
      <c r="A143" s="246">
        <f>全车数据表!A144</f>
        <v>142</v>
      </c>
      <c r="B143" s="246" t="str">
        <f>全车数据表!B144</f>
        <v>Apollo N</v>
      </c>
      <c r="C143" s="246" t="str">
        <f>IF(全车数据表!AQ144="","",全车数据表!AQ144)</f>
        <v>Apollo</v>
      </c>
      <c r="D143" s="248" t="str">
        <f>全车数据表!AT144</f>
        <v>n</v>
      </c>
      <c r="E143" s="248" t="str">
        <f>全车数据表!AS144</f>
        <v>1.3</v>
      </c>
      <c r="F143" s="248" t="str">
        <f>全车数据表!C144</f>
        <v>菠萝</v>
      </c>
      <c r="G143" s="246" t="str">
        <f>全车数据表!D144</f>
        <v>B</v>
      </c>
      <c r="H143" s="246">
        <f>LEN(全车数据表!E144)</f>
        <v>5</v>
      </c>
      <c r="I143" s="246">
        <f>IF(全车数据表!H144="×",0,全车数据表!H144)</f>
        <v>30</v>
      </c>
      <c r="J143" s="246">
        <f>IF(全车数据表!I144="×",0,全车数据表!I144)</f>
        <v>9</v>
      </c>
      <c r="K143" s="246">
        <f>IF(全车数据表!J144="×",0,全车数据表!J144)</f>
        <v>13</v>
      </c>
      <c r="L143" s="246">
        <f>IF(全车数据表!K144="×",0,全车数据表!K144)</f>
        <v>21</v>
      </c>
      <c r="M143" s="246">
        <f>IF(全车数据表!L144="×",0,全车数据表!L144)</f>
        <v>32</v>
      </c>
      <c r="N143" s="246">
        <f>IF(全车数据表!M144="×",0,全车数据表!M144)</f>
        <v>0</v>
      </c>
      <c r="O143" s="246">
        <f>全车数据表!O144</f>
        <v>4047</v>
      </c>
      <c r="P143" s="246">
        <f>全车数据表!P144</f>
        <v>374.1</v>
      </c>
      <c r="Q143" s="246">
        <f>全车数据表!Q144</f>
        <v>80.319999999999993</v>
      </c>
      <c r="R143" s="246">
        <f>全车数据表!R144</f>
        <v>58.13</v>
      </c>
      <c r="S143" s="246">
        <f>全车数据表!S144</f>
        <v>60.57</v>
      </c>
      <c r="T143" s="246">
        <f>全车数据表!T144</f>
        <v>5.8160000000000007</v>
      </c>
      <c r="U143" s="246">
        <f>全车数据表!AH144</f>
        <v>6369280</v>
      </c>
      <c r="V143" s="246">
        <f>全车数据表!AI144</f>
        <v>50000</v>
      </c>
      <c r="W143" s="246">
        <f>全车数据表!AO144</f>
        <v>6000000</v>
      </c>
      <c r="X143" s="246">
        <f>全车数据表!AP144</f>
        <v>12369280</v>
      </c>
      <c r="Y143" s="246">
        <f>全车数据表!AJ144</f>
        <v>8</v>
      </c>
      <c r="Z143" s="246">
        <f>全车数据表!AL144</f>
        <v>5</v>
      </c>
      <c r="AA143" s="246">
        <f>IF(全车数据表!AN144="×",0,全车数据表!AN144)</f>
        <v>2</v>
      </c>
      <c r="AB143" s="248" t="str">
        <f>全车数据表!AU144</f>
        <v>epic</v>
      </c>
      <c r="AC143" s="246">
        <f>全车数据表!AW144</f>
        <v>389</v>
      </c>
      <c r="AD143" s="246">
        <f>全车数据表!AX144</f>
        <v>0</v>
      </c>
      <c r="AE143" s="246">
        <f>全车数据表!AY144</f>
        <v>520</v>
      </c>
      <c r="AF143" s="246" t="str">
        <f>IF(全车数据表!AZ144="","",全车数据表!AZ144)</f>
        <v>传奇商店</v>
      </c>
      <c r="AG143" s="246" t="str">
        <f>IF(全车数据表!BP144="","",全车数据表!BP144)</f>
        <v/>
      </c>
      <c r="AH143" s="246" t="str">
        <f>IF(全车数据表!BQ144="","",全车数据表!BQ144)</f>
        <v/>
      </c>
      <c r="AI143" s="246" t="str">
        <f>IF(全车数据表!BR144="","",全车数据表!BR144)</f>
        <v/>
      </c>
      <c r="AJ143" s="246">
        <f>IF(全车数据表!BS144="","",全车数据表!BS144)</f>
        <v>1</v>
      </c>
      <c r="AK143" s="246" t="str">
        <f>IF(全车数据表!BT144="","",全车数据表!BT144)</f>
        <v/>
      </c>
      <c r="AL143" s="246">
        <f>IF(全车数据表!BU144="","",全车数据表!BU144)</f>
        <v>1</v>
      </c>
      <c r="AM143" s="246" t="str">
        <f>IF(全车数据表!BV144="","",全车数据表!BV144)</f>
        <v/>
      </c>
      <c r="AN143" s="246" t="str">
        <f>IF(全车数据表!BW144="","",全车数据表!BW144)</f>
        <v/>
      </c>
      <c r="AO143" s="246" t="str">
        <f>IF(全车数据表!BX144="","",全车数据表!BX144)</f>
        <v/>
      </c>
      <c r="AP143" s="246" t="str">
        <f>IF(全车数据表!BY144="","",全车数据表!BY144)</f>
        <v/>
      </c>
      <c r="AQ143" s="246" t="str">
        <f>IF(全车数据表!BZ144="","",全车数据表!BZ144)</f>
        <v/>
      </c>
      <c r="AR143" s="246" t="str">
        <f>IF(全车数据表!CA144="","",全车数据表!CA144)</f>
        <v/>
      </c>
      <c r="AS143" s="246" t="str">
        <f>IF(全车数据表!CB144="","",全车数据表!CB144)</f>
        <v/>
      </c>
      <c r="AT143" s="246" t="str">
        <f>IF(全车数据表!CC144="","",全车数据表!CC144)</f>
        <v/>
      </c>
      <c r="AU143" s="246" t="str">
        <f>IF(全车数据表!CD144="","",全车数据表!CD144)</f>
        <v/>
      </c>
      <c r="AV143" s="246" t="str">
        <f>IF(全车数据表!CE144="","",全车数据表!CE144)</f>
        <v/>
      </c>
      <c r="AW143" s="246" t="str">
        <f>IF(全车数据表!CF144="","",全车数据表!CF144)</f>
        <v/>
      </c>
      <c r="AX143" s="246" t="str">
        <f>IF(全车数据表!CG144="","",全车数据表!CG144)</f>
        <v/>
      </c>
      <c r="AY143" s="246" t="str">
        <f>IF(全车数据表!CH144="","",全车数据表!CH144)</f>
        <v/>
      </c>
      <c r="AZ143" s="246">
        <f>IF(全车数据表!CI144="","",全车数据表!CI144)</f>
        <v>1</v>
      </c>
      <c r="BA143" s="246" t="str">
        <f>IF(全车数据表!CJ144="","",全车数据表!CJ144)</f>
        <v>阿波罗 菠萝</v>
      </c>
      <c r="BB143" s="246">
        <f>IF(全车数据表!AV144="","",全车数据表!AV144)</f>
        <v>14</v>
      </c>
      <c r="BC143" s="246">
        <f>IF(全车数据表!BF144="","",全车数据表!BF144)</f>
        <v>4200</v>
      </c>
      <c r="BD143" s="246">
        <f>IF(全车数据表!BG144="","",全车数据表!BG144)</f>
        <v>375.6</v>
      </c>
      <c r="BE143" s="246">
        <f>IF(全车数据表!BH144="","",全车数据表!BH144)</f>
        <v>81.099999999999994</v>
      </c>
      <c r="BF143" s="246">
        <f>IF(全车数据表!BI144="","",全车数据表!BI144)</f>
        <v>59.800000000000004</v>
      </c>
      <c r="BG143" s="246">
        <f>IF(全车数据表!BJ144="","",全车数据表!BJ144)</f>
        <v>61.95</v>
      </c>
    </row>
    <row r="144" spans="1:59">
      <c r="A144" s="246">
        <f>全车数据表!A145</f>
        <v>143</v>
      </c>
      <c r="B144" s="246" t="str">
        <f>全车数据表!B145</f>
        <v>Mercedes-Benz SLR McLaren</v>
      </c>
      <c r="C144" s="246" t="str">
        <f>IF(全车数据表!AQ145="","",全车数据表!AQ145)</f>
        <v>Mercedes-Benz</v>
      </c>
      <c r="D144" s="248" t="str">
        <f>全车数据表!AT145</f>
        <v>slr</v>
      </c>
      <c r="E144" s="248" t="str">
        <f>全车数据表!AS145</f>
        <v>1.6</v>
      </c>
      <c r="F144" s="248" t="str">
        <f>全车数据表!C145</f>
        <v>SLR</v>
      </c>
      <c r="G144" s="246" t="str">
        <f>全车数据表!D145</f>
        <v>B</v>
      </c>
      <c r="H144" s="246">
        <f>LEN(全车数据表!E145)</f>
        <v>5</v>
      </c>
      <c r="I144" s="246">
        <f>IF(全车数据表!H145="×",0,全车数据表!H145)</f>
        <v>45</v>
      </c>
      <c r="J144" s="246">
        <f>IF(全车数据表!I145="×",0,全车数据表!I145)</f>
        <v>17</v>
      </c>
      <c r="K144" s="246">
        <f>IF(全车数据表!J145="×",0,全车数据表!J145)</f>
        <v>23</v>
      </c>
      <c r="L144" s="246">
        <f>IF(全车数据表!K145="×",0,全车数据表!K145)</f>
        <v>32</v>
      </c>
      <c r="M144" s="246">
        <f>IF(全车数据表!L145="×",0,全车数据表!L145)</f>
        <v>45</v>
      </c>
      <c r="N144" s="246">
        <f>IF(全车数据表!M145="×",0,全车数据表!M145)</f>
        <v>0</v>
      </c>
      <c r="O144" s="246">
        <f>全车数据表!O145</f>
        <v>4058</v>
      </c>
      <c r="P144" s="246">
        <f>全车数据表!P145</f>
        <v>353.3</v>
      </c>
      <c r="Q144" s="246">
        <f>全车数据表!Q145</f>
        <v>78.180000000000007</v>
      </c>
      <c r="R144" s="246">
        <f>全车数据表!R145</f>
        <v>66.599999999999994</v>
      </c>
      <c r="S144" s="246">
        <f>全车数据表!S145</f>
        <v>79.540000000000006</v>
      </c>
      <c r="T144" s="246">
        <f>全车数据表!T145</f>
        <v>9.8169999999999984</v>
      </c>
      <c r="U144" s="246">
        <f>全车数据表!AH145</f>
        <v>6369280</v>
      </c>
      <c r="V144" s="246">
        <f>全车数据表!AI145</f>
        <v>50000</v>
      </c>
      <c r="W144" s="246">
        <f>全车数据表!AO145</f>
        <v>6000000</v>
      </c>
      <c r="X144" s="246">
        <f>全车数据表!AP145</f>
        <v>12369280</v>
      </c>
      <c r="Y144" s="246">
        <f>全车数据表!AJ145</f>
        <v>8</v>
      </c>
      <c r="Z144" s="246">
        <f>全车数据表!AL145</f>
        <v>5</v>
      </c>
      <c r="AA144" s="246">
        <f>IF(全车数据表!AN145="×",0,全车数据表!AN145)</f>
        <v>2</v>
      </c>
      <c r="AB144" s="248" t="str">
        <f>全车数据表!AU145</f>
        <v>epic</v>
      </c>
      <c r="AC144" s="246">
        <f>全车数据表!AW145</f>
        <v>367</v>
      </c>
      <c r="AD144" s="246">
        <f>全车数据表!AX145</f>
        <v>0</v>
      </c>
      <c r="AE144" s="246">
        <f>全车数据表!AY145</f>
        <v>484</v>
      </c>
      <c r="AF144" s="246" t="str">
        <f>IF(全车数据表!AZ145="","",全车数据表!AZ145)</f>
        <v>多人</v>
      </c>
      <c r="AG144" s="246" t="str">
        <f>IF(全车数据表!BP145="","",全车数据表!BP145)</f>
        <v/>
      </c>
      <c r="AH144" s="246" t="str">
        <f>IF(全车数据表!BQ145="","",全车数据表!BQ145)</f>
        <v/>
      </c>
      <c r="AI144" s="246" t="str">
        <f>IF(全车数据表!BR145="","",全车数据表!BR145)</f>
        <v/>
      </c>
      <c r="AJ144" s="246" t="str">
        <f>IF(全车数据表!BS145="","",全车数据表!BS145)</f>
        <v/>
      </c>
      <c r="AK144" s="246" t="str">
        <f>IF(全车数据表!BT145="","",全车数据表!BT145)</f>
        <v/>
      </c>
      <c r="AL144" s="246" t="str">
        <f>IF(全车数据表!BU145="","",全车数据表!BU145)</f>
        <v/>
      </c>
      <c r="AM144" s="246" t="str">
        <f>IF(全车数据表!BV145="","",全车数据表!BV145)</f>
        <v/>
      </c>
      <c r="AN144" s="246" t="str">
        <f>IF(全车数据表!BW145="","",全车数据表!BW145)</f>
        <v/>
      </c>
      <c r="AO144" s="246">
        <f>IF(全车数据表!BX145="","",全车数据表!BX145)</f>
        <v>1</v>
      </c>
      <c r="AP144" s="246" t="str">
        <f>IF(全车数据表!BY145="","",全车数据表!BY145)</f>
        <v/>
      </c>
      <c r="AQ144" s="246" t="str">
        <f>IF(全车数据表!BZ145="","",全车数据表!BZ145)</f>
        <v/>
      </c>
      <c r="AR144" s="246" t="str">
        <f>IF(全车数据表!CA145="","",全车数据表!CA145)</f>
        <v/>
      </c>
      <c r="AS144" s="246" t="str">
        <f>IF(全车数据表!CB145="","",全车数据表!CB145)</f>
        <v/>
      </c>
      <c r="AT144" s="246" t="str">
        <f>IF(全车数据表!CC145="","",全车数据表!CC145)</f>
        <v/>
      </c>
      <c r="AU144" s="246" t="str">
        <f>IF(全车数据表!CD145="","",全车数据表!CD145)</f>
        <v/>
      </c>
      <c r="AV144" s="246" t="str">
        <f>IF(全车数据表!CE145="","",全车数据表!CE145)</f>
        <v/>
      </c>
      <c r="AW144" s="246" t="str">
        <f>IF(全车数据表!CF145="","",全车数据表!CF145)</f>
        <v/>
      </c>
      <c r="AX144" s="246" t="str">
        <f>IF(全车数据表!CG145="","",全车数据表!CG145)</f>
        <v>可开合</v>
      </c>
      <c r="AY144" s="246" t="str">
        <f>IF(全车数据表!CH145="","",全车数据表!CH145)</f>
        <v/>
      </c>
      <c r="AZ144" s="246" t="str">
        <f>IF(全车数据表!CI145="","",全车数据表!CI145)</f>
        <v/>
      </c>
      <c r="BA144" s="246" t="str">
        <f>IF(全车数据表!CJ145="","",全车数据表!CJ145)</f>
        <v>奔驰</v>
      </c>
      <c r="BB144" s="246" t="str">
        <f>IF(全车数据表!AV145="","",全车数据表!AV145)</f>
        <v/>
      </c>
      <c r="BC144" s="246">
        <f>IF(全车数据表!BF145="","",全车数据表!BF145)</f>
        <v>4266</v>
      </c>
      <c r="BD144" s="246">
        <f>IF(全车数据表!BG145="","",全车数据表!BG145)</f>
        <v>355.3</v>
      </c>
      <c r="BE144" s="246">
        <f>IF(全车数据表!BH145="","",全车数据表!BH145)</f>
        <v>79.300000000000011</v>
      </c>
      <c r="BF144" s="246">
        <f>IF(全车数据表!BI145="","",全车数据表!BI145)</f>
        <v>69.009999999999991</v>
      </c>
      <c r="BG144" s="246">
        <f>IF(全车数据表!BJ145="","",全车数据表!BJ145)</f>
        <v>82.15</v>
      </c>
    </row>
    <row r="145" spans="1:59">
      <c r="A145" s="246">
        <f>全车数据表!A146</f>
        <v>144</v>
      </c>
      <c r="B145" s="246" t="str">
        <f>全车数据表!B146</f>
        <v>Aston Martin DBS SuperLeggera</v>
      </c>
      <c r="C145" s="246" t="str">
        <f>IF(全车数据表!AQ146="","",全车数据表!AQ146)</f>
        <v>Aston Martin</v>
      </c>
      <c r="D145" s="248" t="str">
        <f>全车数据表!AT146</f>
        <v>dbs</v>
      </c>
      <c r="E145" s="248" t="str">
        <f>全车数据表!AS146</f>
        <v>1.8</v>
      </c>
      <c r="F145" s="248" t="str">
        <f>全车数据表!C146</f>
        <v>DBS</v>
      </c>
      <c r="G145" s="246" t="str">
        <f>全车数据表!D146</f>
        <v>B</v>
      </c>
      <c r="H145" s="246">
        <f>LEN(全车数据表!E146)</f>
        <v>5</v>
      </c>
      <c r="I145" s="246">
        <f>IF(全车数据表!H146="×",0,全车数据表!H146)</f>
        <v>45</v>
      </c>
      <c r="J145" s="246">
        <f>IF(全车数据表!I146="×",0,全车数据表!I146)</f>
        <v>17</v>
      </c>
      <c r="K145" s="246">
        <f>IF(全车数据表!J146="×",0,全车数据表!J146)</f>
        <v>23</v>
      </c>
      <c r="L145" s="246">
        <f>IF(全车数据表!K146="×",0,全车数据表!K146)</f>
        <v>32</v>
      </c>
      <c r="M145" s="246">
        <f>IF(全车数据表!L146="×",0,全车数据表!L146)</f>
        <v>45</v>
      </c>
      <c r="N145" s="246">
        <f>IF(全车数据表!M146="×",0,全车数据表!M146)</f>
        <v>0</v>
      </c>
      <c r="O145" s="246">
        <f>全车数据表!O146</f>
        <v>4059</v>
      </c>
      <c r="P145" s="246">
        <f>全车数据表!P146</f>
        <v>355.4</v>
      </c>
      <c r="Q145" s="246">
        <f>全车数据表!Q146</f>
        <v>79.16</v>
      </c>
      <c r="R145" s="246">
        <f>全车数据表!R146</f>
        <v>70.739999999999995</v>
      </c>
      <c r="S145" s="246">
        <f>全车数据表!S146</f>
        <v>73.88</v>
      </c>
      <c r="T145" s="246">
        <f>全车数据表!T146</f>
        <v>8</v>
      </c>
      <c r="U145" s="246">
        <f>全车数据表!AH146</f>
        <v>6369280</v>
      </c>
      <c r="V145" s="246">
        <f>全车数据表!AI146</f>
        <v>50000</v>
      </c>
      <c r="W145" s="246">
        <f>全车数据表!AO146</f>
        <v>6000000</v>
      </c>
      <c r="X145" s="246">
        <f>全车数据表!AP146</f>
        <v>12369280</v>
      </c>
      <c r="Y145" s="246">
        <f>全车数据表!AJ146</f>
        <v>8</v>
      </c>
      <c r="Z145" s="246">
        <f>全车数据表!AL146</f>
        <v>5</v>
      </c>
      <c r="AA145" s="246">
        <f>IF(全车数据表!AN146="×",0,全车数据表!AN146)</f>
        <v>2</v>
      </c>
      <c r="AB145" s="248" t="str">
        <f>全车数据表!AU146</f>
        <v>epic</v>
      </c>
      <c r="AC145" s="246">
        <f>全车数据表!AW146</f>
        <v>370</v>
      </c>
      <c r="AD145" s="246">
        <f>全车数据表!AX146</f>
        <v>0</v>
      </c>
      <c r="AE145" s="246">
        <f>全车数据表!AY146</f>
        <v>487</v>
      </c>
      <c r="AF145" s="246" t="str">
        <f>IF(全车数据表!AZ146="","",全车数据表!AZ146)</f>
        <v>传奇商店</v>
      </c>
      <c r="AG145" s="246" t="str">
        <f>IF(全车数据表!BP146="","",全车数据表!BP146)</f>
        <v/>
      </c>
      <c r="AH145" s="246" t="str">
        <f>IF(全车数据表!BQ146="","",全车数据表!BQ146)</f>
        <v/>
      </c>
      <c r="AI145" s="246" t="str">
        <f>IF(全车数据表!BR146="","",全车数据表!BR146)</f>
        <v/>
      </c>
      <c r="AJ145" s="246">
        <f>IF(全车数据表!BS146="","",全车数据表!BS146)</f>
        <v>1</v>
      </c>
      <c r="AK145" s="246" t="str">
        <f>IF(全车数据表!BT146="","",全车数据表!BT146)</f>
        <v/>
      </c>
      <c r="AL145" s="246" t="str">
        <f>IF(全车数据表!BU146="","",全车数据表!BU146)</f>
        <v/>
      </c>
      <c r="AM145" s="246" t="str">
        <f>IF(全车数据表!BV146="","",全车数据表!BV146)</f>
        <v/>
      </c>
      <c r="AN145" s="246" t="str">
        <f>IF(全车数据表!BW146="","",全车数据表!BW146)</f>
        <v/>
      </c>
      <c r="AO145" s="246" t="str">
        <f>IF(全车数据表!BX146="","",全车数据表!BX146)</f>
        <v/>
      </c>
      <c r="AP145" s="246" t="str">
        <f>IF(全车数据表!BY146="","",全车数据表!BY146)</f>
        <v/>
      </c>
      <c r="AQ145" s="246" t="str">
        <f>IF(全车数据表!BZ146="","",全车数据表!BZ146)</f>
        <v/>
      </c>
      <c r="AR145" s="246" t="str">
        <f>IF(全车数据表!CA146="","",全车数据表!CA146)</f>
        <v/>
      </c>
      <c r="AS145" s="246" t="str">
        <f>IF(全车数据表!CB146="","",全车数据表!CB146)</f>
        <v/>
      </c>
      <c r="AT145" s="246" t="str">
        <f>IF(全车数据表!CC146="","",全车数据表!CC146)</f>
        <v/>
      </c>
      <c r="AU145" s="246" t="str">
        <f>IF(全车数据表!CD146="","",全车数据表!CD146)</f>
        <v/>
      </c>
      <c r="AV145" s="246" t="str">
        <f>IF(全车数据表!CE146="","",全车数据表!CE146)</f>
        <v/>
      </c>
      <c r="AW145" s="246" t="str">
        <f>IF(全车数据表!CF146="","",全车数据表!CF146)</f>
        <v/>
      </c>
      <c r="AX145" s="246" t="str">
        <f>IF(全车数据表!CG146="","",全车数据表!CG146)</f>
        <v/>
      </c>
      <c r="AY145" s="246" t="str">
        <f>IF(全车数据表!CH146="","",全车数据表!CH146)</f>
        <v/>
      </c>
      <c r="AZ145" s="246">
        <f>IF(全车数据表!CI146="","",全车数据表!CI146)</f>
        <v>1</v>
      </c>
      <c r="BA145" s="246" t="str">
        <f>IF(全车数据表!CJ146="","",全车数据表!CJ146)</f>
        <v>阿斯顿马丁 大鼻屎</v>
      </c>
      <c r="BB145" s="246">
        <f>IF(全车数据表!AV146="","",全车数据表!AV146)</f>
        <v>16</v>
      </c>
      <c r="BC145" s="246">
        <f>IF(全车数据表!BF146="","",全车数据表!BF146)</f>
        <v>4234</v>
      </c>
      <c r="BD145" s="246">
        <f>IF(全车数据表!BG146="","",全车数据表!BG146)</f>
        <v>357.1</v>
      </c>
      <c r="BE145" s="246">
        <f>IF(全车数据表!BH146="","",全车数据表!BH146)</f>
        <v>80.2</v>
      </c>
      <c r="BF145" s="246">
        <f>IF(全车数据表!BI146="","",全车数据表!BI146)</f>
        <v>73.150000000000006</v>
      </c>
      <c r="BG145" s="246">
        <f>IF(全车数据表!BJ146="","",全车数据表!BJ146)</f>
        <v>76.25</v>
      </c>
    </row>
    <row r="146" spans="1:59">
      <c r="A146" s="246">
        <f>全车数据表!A147</f>
        <v>145</v>
      </c>
      <c r="B146" s="246" t="str">
        <f>全车数据表!B147</f>
        <v>Lamborghini Essenza SCV12🔑</v>
      </c>
      <c r="C146" s="246" t="str">
        <f>IF(全车数据表!AQ147="","",全车数据表!AQ147)</f>
        <v>Lamborghini</v>
      </c>
      <c r="D146" s="248" t="str">
        <f>全车数据表!AT147</f>
        <v>scv12</v>
      </c>
      <c r="E146" s="248" t="str">
        <f>全车数据表!AS147</f>
        <v>2.8</v>
      </c>
      <c r="F146" s="248" t="str">
        <f>全车数据表!C147</f>
        <v>SCV12</v>
      </c>
      <c r="G146" s="246" t="str">
        <f>全车数据表!D147</f>
        <v>B</v>
      </c>
      <c r="H146" s="246">
        <f>LEN(全车数据表!E147)</f>
        <v>5</v>
      </c>
      <c r="I146" s="246" t="str">
        <f>IF(全车数据表!H147="×",0,全车数据表!H147)</f>
        <v>🔑</v>
      </c>
      <c r="J146" s="246">
        <f>IF(全车数据表!I147="×",0,全车数据表!I147)</f>
        <v>26</v>
      </c>
      <c r="K146" s="246">
        <f>IF(全车数据表!J147="×",0,全车数据表!J147)</f>
        <v>35</v>
      </c>
      <c r="L146" s="246">
        <f>IF(全车数据表!K147="×",0,全车数据表!K147)</f>
        <v>40</v>
      </c>
      <c r="M146" s="246">
        <f>IF(全车数据表!L147="×",0,全车数据表!L147)</f>
        <v>62</v>
      </c>
      <c r="N146" s="246">
        <f>IF(全车数据表!M147="×",0,全车数据表!M147)</f>
        <v>0</v>
      </c>
      <c r="O146" s="246">
        <f>全车数据表!O147</f>
        <v>4061</v>
      </c>
      <c r="P146" s="246">
        <f>全车数据表!P147</f>
        <v>340.5</v>
      </c>
      <c r="Q146" s="246">
        <f>全车数据表!Q147</f>
        <v>85.1</v>
      </c>
      <c r="R146" s="246">
        <f>全车数据表!R147</f>
        <v>75.81</v>
      </c>
      <c r="S146" s="246">
        <f>全车数据表!S147</f>
        <v>74.78</v>
      </c>
      <c r="T146" s="246">
        <f>全车数据表!T147</f>
        <v>0</v>
      </c>
      <c r="U146" s="246">
        <f>全车数据表!AH147</f>
        <v>6369280</v>
      </c>
      <c r="V146" s="246">
        <f>全车数据表!AI147</f>
        <v>50000</v>
      </c>
      <c r="W146" s="246">
        <f>全车数据表!AO147</f>
        <v>6000000</v>
      </c>
      <c r="X146" s="246">
        <f>全车数据表!AP147</f>
        <v>12369280</v>
      </c>
      <c r="Y146" s="246">
        <f>全车数据表!AJ147</f>
        <v>8</v>
      </c>
      <c r="Z146" s="246">
        <f>全车数据表!AL147</f>
        <v>5</v>
      </c>
      <c r="AA146" s="246">
        <f>IF(全车数据表!AN147="×",0,全车数据表!AN147)</f>
        <v>2</v>
      </c>
      <c r="AB146" s="248" t="str">
        <f>全车数据表!AU147</f>
        <v>epic</v>
      </c>
      <c r="AC146" s="246">
        <f>全车数据表!AW147</f>
        <v>355</v>
      </c>
      <c r="AD146" s="246">
        <f>全车数据表!AX147</f>
        <v>0</v>
      </c>
      <c r="AE146" s="246">
        <f>全车数据表!AY147</f>
        <v>462</v>
      </c>
      <c r="AF146" s="246" t="str">
        <f>IF(全车数据表!AZ147="","",全车数据表!AZ147)</f>
        <v>大奖赛</v>
      </c>
      <c r="AG146" s="246" t="str">
        <f>IF(全车数据表!BP147="","",全车数据表!BP147)</f>
        <v/>
      </c>
      <c r="AH146" s="246" t="str">
        <f>IF(全车数据表!BQ147="","",全车数据表!BQ147)</f>
        <v/>
      </c>
      <c r="AI146" s="246" t="str">
        <f>IF(全车数据表!BR147="","",全车数据表!BR147)</f>
        <v/>
      </c>
      <c r="AJ146" s="246" t="str">
        <f>IF(全车数据表!BS147="","",全车数据表!BS147)</f>
        <v/>
      </c>
      <c r="AK146" s="246" t="str">
        <f>IF(全车数据表!BT147="","",全车数据表!BT147)</f>
        <v/>
      </c>
      <c r="AL146" s="246" t="str">
        <f>IF(全车数据表!BU147="","",全车数据表!BU147)</f>
        <v/>
      </c>
      <c r="AM146" s="246" t="str">
        <f>IF(全车数据表!BV147="","",全车数据表!BV147)</f>
        <v/>
      </c>
      <c r="AN146" s="246" t="str">
        <f>IF(全车数据表!BW147="","",全车数据表!BW147)</f>
        <v/>
      </c>
      <c r="AO146" s="246" t="str">
        <f>IF(全车数据表!BX147="","",全车数据表!BX147)</f>
        <v/>
      </c>
      <c r="AP146" s="246" t="str">
        <f>IF(全车数据表!BY147="","",全车数据表!BY147)</f>
        <v/>
      </c>
      <c r="AQ146" s="246" t="str">
        <f>IF(全车数据表!BZ147="","",全车数据表!BZ147)</f>
        <v/>
      </c>
      <c r="AR146" s="246">
        <f>IF(全车数据表!CA147="","",全车数据表!CA147)</f>
        <v>1</v>
      </c>
      <c r="AS146" s="246" t="str">
        <f>IF(全车数据表!CB147="","",全车数据表!CB147)</f>
        <v/>
      </c>
      <c r="AT146" s="246">
        <f>IF(全车数据表!CC147="","",全车数据表!CC147)</f>
        <v>1</v>
      </c>
      <c r="AU146" s="246">
        <f>IF(全车数据表!CD147="","",全车数据表!CD147)</f>
        <v>1</v>
      </c>
      <c r="AV146" s="246" t="str">
        <f>IF(全车数据表!CE147="","",全车数据表!CE147)</f>
        <v/>
      </c>
      <c r="AW146" s="246" t="str">
        <f>IF(全车数据表!CF147="","",全车数据表!CF147)</f>
        <v/>
      </c>
      <c r="AX146" s="246" t="str">
        <f>IF(全车数据表!CG147="","",全车数据表!CG147)</f>
        <v/>
      </c>
      <c r="AY146" s="246" t="str">
        <f>IF(全车数据表!CH147="","",全车数据表!CH147)</f>
        <v/>
      </c>
      <c r="AZ146" s="246" t="str">
        <f>IF(全车数据表!CI147="","",全车数据表!CI147)</f>
        <v/>
      </c>
      <c r="BA146" s="246" t="str">
        <f>IF(全车数据表!CJ147="","",全车数据表!CJ147)</f>
        <v>兰博基尼</v>
      </c>
      <c r="BB146" s="246" t="str">
        <f>IF(全车数据表!AV147="","",全车数据表!AV147)</f>
        <v/>
      </c>
      <c r="BC146" s="246">
        <f>IF(全车数据表!BF147="","",全车数据表!BF147)</f>
        <v>4226</v>
      </c>
      <c r="BD146" s="246">
        <f>IF(全车数据表!BG147="","",全车数据表!BG147)</f>
        <v>342.9</v>
      </c>
      <c r="BE146" s="246">
        <f>IF(全车数据表!BH147="","",全车数据表!BH147)</f>
        <v>86.05</v>
      </c>
      <c r="BF146" s="246">
        <f>IF(全车数据表!BI147="","",全车数据表!BI147)</f>
        <v>78.600000000000009</v>
      </c>
      <c r="BG146" s="246">
        <f>IF(全车数据表!BJ147="","",全车数据表!BJ147)</f>
        <v>77.63</v>
      </c>
    </row>
    <row r="147" spans="1:59">
      <c r="A147" s="246">
        <f>全车数据表!A148</f>
        <v>146</v>
      </c>
      <c r="B147" s="246" t="str">
        <f>全车数据表!B148</f>
        <v>Lamborghini SC63🔑</v>
      </c>
      <c r="C147" s="246" t="str">
        <f>IF(全车数据表!AQ148="","",全车数据表!AQ148)</f>
        <v>Lamborghini</v>
      </c>
      <c r="D147" s="248" t="str">
        <f>全车数据表!AT148</f>
        <v>sc63</v>
      </c>
      <c r="E147" s="248" t="str">
        <f>全车数据表!AS148</f>
        <v>4.6</v>
      </c>
      <c r="F147" s="248" t="str">
        <f>全车数据表!C148</f>
        <v>SC63</v>
      </c>
      <c r="G147" s="246" t="str">
        <f>全车数据表!D148</f>
        <v>B</v>
      </c>
      <c r="H147" s="246">
        <f>LEN(全车数据表!E148)</f>
        <v>5</v>
      </c>
      <c r="I147" s="246" t="str">
        <f>IF(全车数据表!H148="×",0,全车数据表!H148)</f>
        <v>🔑</v>
      </c>
      <c r="J147" s="246">
        <f>IF(全车数据表!I148="×",0,全车数据表!I148)</f>
        <v>26</v>
      </c>
      <c r="K147" s="246">
        <f>IF(全车数据表!J148="×",0,全车数据表!J148)</f>
        <v>34</v>
      </c>
      <c r="L147" s="246">
        <f>IF(全车数据表!K148="×",0,全车数据表!K148)</f>
        <v>40</v>
      </c>
      <c r="M147" s="246">
        <f>IF(全车数据表!L148="×",0,全车数据表!L148)</f>
        <v>62</v>
      </c>
      <c r="N147" s="246">
        <f>IF(全车数据表!M148="×",0,全车数据表!M148)</f>
        <v>0</v>
      </c>
      <c r="O147" s="246">
        <f>全车数据表!O148</f>
        <v>4062</v>
      </c>
      <c r="P147" s="246">
        <f>全车数据表!P148</f>
        <v>353.8</v>
      </c>
      <c r="Q147" s="246">
        <f>全车数据表!Q148</f>
        <v>85.38</v>
      </c>
      <c r="R147" s="246">
        <f>全车数据表!R148</f>
        <v>70.150000000000006</v>
      </c>
      <c r="S147" s="246">
        <f>全车数据表!S148</f>
        <v>56.43</v>
      </c>
      <c r="T147" s="246">
        <f>全车数据表!T148</f>
        <v>0</v>
      </c>
      <c r="U147" s="246">
        <f>全车数据表!AH148</f>
        <v>6369280</v>
      </c>
      <c r="V147" s="246">
        <f>全车数据表!AI148</f>
        <v>50000</v>
      </c>
      <c r="W147" s="246">
        <f>全车数据表!AO148</f>
        <v>6000000</v>
      </c>
      <c r="X147" s="246">
        <f>全车数据表!AP148</f>
        <v>12369280</v>
      </c>
      <c r="Y147" s="246">
        <f>全车数据表!AJ148</f>
        <v>8</v>
      </c>
      <c r="Z147" s="246">
        <f>全车数据表!AL148</f>
        <v>5</v>
      </c>
      <c r="AA147" s="246">
        <f>IF(全车数据表!AN148="×",0,全车数据表!AN148)</f>
        <v>2</v>
      </c>
      <c r="AB147" s="248" t="str">
        <f>全车数据表!AU148</f>
        <v>epic</v>
      </c>
      <c r="AC147" s="246">
        <f>全车数据表!AW148</f>
        <v>0</v>
      </c>
      <c r="AD147" s="246">
        <f>全车数据表!AX148</f>
        <v>0</v>
      </c>
      <c r="AE147" s="246">
        <f>全车数据表!AY148</f>
        <v>0</v>
      </c>
      <c r="AF147" s="246" t="str">
        <f>IF(全车数据表!AZ148="","",全车数据表!AZ148)</f>
        <v>大奖赛</v>
      </c>
      <c r="AG147" s="246" t="str">
        <f>IF(全车数据表!BP148="","",全车数据表!BP148)</f>
        <v/>
      </c>
      <c r="AH147" s="246" t="str">
        <f>IF(全车数据表!BQ148="","",全车数据表!BQ148)</f>
        <v/>
      </c>
      <c r="AI147" s="246" t="str">
        <f>IF(全车数据表!BR148="","",全车数据表!BR148)</f>
        <v/>
      </c>
      <c r="AJ147" s="246" t="str">
        <f>IF(全车数据表!BS148="","",全车数据表!BS148)</f>
        <v/>
      </c>
      <c r="AK147" s="246" t="str">
        <f>IF(全车数据表!BT148="","",全车数据表!BT148)</f>
        <v/>
      </c>
      <c r="AL147" s="246" t="str">
        <f>IF(全车数据表!BU148="","",全车数据表!BU148)</f>
        <v/>
      </c>
      <c r="AM147" s="246" t="str">
        <f>IF(全车数据表!BV148="","",全车数据表!BV148)</f>
        <v/>
      </c>
      <c r="AN147" s="246" t="str">
        <f>IF(全车数据表!BW148="","",全车数据表!BW148)</f>
        <v/>
      </c>
      <c r="AO147" s="246" t="str">
        <f>IF(全车数据表!BX148="","",全车数据表!BX148)</f>
        <v/>
      </c>
      <c r="AP147" s="246" t="str">
        <f>IF(全车数据表!BY148="","",全车数据表!BY148)</f>
        <v/>
      </c>
      <c r="AQ147" s="246" t="str">
        <f>IF(全车数据表!BZ148="","",全车数据表!BZ148)</f>
        <v/>
      </c>
      <c r="AR147" s="246">
        <f>IF(全车数据表!CA148="","",全车数据表!CA148)</f>
        <v>1</v>
      </c>
      <c r="AS147" s="246" t="str">
        <f>IF(全车数据表!CB148="","",全车数据表!CB148)</f>
        <v/>
      </c>
      <c r="AT147" s="246">
        <f>IF(全车数据表!CC148="","",全车数据表!CC148)</f>
        <v>1</v>
      </c>
      <c r="AU147" s="246" t="str">
        <f>IF(全车数据表!CD148="","",全车数据表!CD148)</f>
        <v/>
      </c>
      <c r="AV147" s="246" t="str">
        <f>IF(全车数据表!CE148="","",全车数据表!CE148)</f>
        <v/>
      </c>
      <c r="AW147" s="246" t="str">
        <f>IF(全车数据表!CF148="","",全车数据表!CF148)</f>
        <v/>
      </c>
      <c r="AX147" s="246" t="str">
        <f>IF(全车数据表!CG148="","",全车数据表!CG148)</f>
        <v/>
      </c>
      <c r="AY147" s="246" t="str">
        <f>IF(全车数据表!CH148="","",全车数据表!CH148)</f>
        <v/>
      </c>
      <c r="AZ147" s="246" t="str">
        <f>IF(全车数据表!CI148="","",全车数据表!CI148)</f>
        <v/>
      </c>
      <c r="BA147" s="246" t="str">
        <f>IF(全车数据表!CJ148="","",全车数据表!CJ148)</f>
        <v>兰博基尼</v>
      </c>
      <c r="BB147" s="246" t="str">
        <f>IF(全车数据表!AV148="","",全车数据表!AV148)</f>
        <v/>
      </c>
      <c r="BC147" s="246">
        <f>IF(全车数据表!BF148="","",全车数据表!BF148)</f>
        <v>4247</v>
      </c>
      <c r="BD147" s="246">
        <f>IF(全车数据表!BG148="","",全车数据表!BG148)</f>
        <v>355.3</v>
      </c>
      <c r="BE147" s="246">
        <f>IF(全车数据表!BH148="","",全车数据表!BH148)</f>
        <v>86.5</v>
      </c>
      <c r="BF147" s="246">
        <f>IF(全车数据表!BI148="","",全车数据表!BI148)</f>
        <v>72.88</v>
      </c>
      <c r="BG147" s="246">
        <f>IF(全车数据表!BJ148="","",全车数据表!BJ148)</f>
        <v>59.48</v>
      </c>
    </row>
    <row r="148" spans="1:59">
      <c r="A148" s="246">
        <f>全车数据表!A149</f>
        <v>147</v>
      </c>
      <c r="B148" s="246" t="str">
        <f>全车数据表!B149</f>
        <v>McLaren 600LT Spider</v>
      </c>
      <c r="C148" s="246" t="str">
        <f>IF(全车数据表!AQ149="","",全车数据表!AQ149)</f>
        <v>McLaren</v>
      </c>
      <c r="D148" s="248" t="str">
        <f>全车数据表!AT149</f>
        <v>600lt</v>
      </c>
      <c r="E148" s="248" t="str">
        <f>全车数据表!AS149</f>
        <v>3.9</v>
      </c>
      <c r="F148" s="248" t="str">
        <f>全车数据表!C149</f>
        <v>600lt</v>
      </c>
      <c r="G148" s="246" t="str">
        <f>全车数据表!D149</f>
        <v>B</v>
      </c>
      <c r="H148" s="246">
        <f>LEN(全车数据表!E149)</f>
        <v>5</v>
      </c>
      <c r="I148" s="246">
        <f>IF(全车数据表!H149="×",0,全车数据表!H149)</f>
        <v>45</v>
      </c>
      <c r="J148" s="246">
        <f>IF(全车数据表!I149="×",0,全车数据表!I149)</f>
        <v>17</v>
      </c>
      <c r="K148" s="246">
        <f>IF(全车数据表!J149="×",0,全车数据表!J149)</f>
        <v>23</v>
      </c>
      <c r="L148" s="246">
        <f>IF(全车数据表!K149="×",0,全车数据表!K149)</f>
        <v>32</v>
      </c>
      <c r="M148" s="246">
        <f>IF(全车数据表!L149="×",0,全车数据表!L149)</f>
        <v>45</v>
      </c>
      <c r="N148" s="246">
        <f>IF(全车数据表!M149="×",0,全车数据表!M149)</f>
        <v>0</v>
      </c>
      <c r="O148" s="246">
        <f>全车数据表!O149</f>
        <v>4075</v>
      </c>
      <c r="P148" s="246">
        <f>全车数据表!P149</f>
        <v>340.5</v>
      </c>
      <c r="Q148" s="246">
        <f>全车数据表!Q149</f>
        <v>86.11</v>
      </c>
      <c r="R148" s="246">
        <f>全车数据表!R149</f>
        <v>83.17</v>
      </c>
      <c r="S148" s="246">
        <f>全车数据表!S149</f>
        <v>74.540000000000006</v>
      </c>
      <c r="T148" s="246">
        <f>全车数据表!T149</f>
        <v>8.6999999999999993</v>
      </c>
      <c r="U148" s="246">
        <f>全车数据表!AH149</f>
        <v>6369280</v>
      </c>
      <c r="V148" s="246">
        <f>全车数据表!AI149</f>
        <v>50000</v>
      </c>
      <c r="W148" s="246">
        <f>全车数据表!AO149</f>
        <v>6000000</v>
      </c>
      <c r="X148" s="246">
        <f>全车数据表!AP149</f>
        <v>12369280</v>
      </c>
      <c r="Y148" s="246">
        <f>全车数据表!AJ149</f>
        <v>8</v>
      </c>
      <c r="Z148" s="246">
        <f>全车数据表!AL149</f>
        <v>5</v>
      </c>
      <c r="AA148" s="246">
        <f>IF(全车数据表!AN149="×",0,全车数据表!AN149)</f>
        <v>2</v>
      </c>
      <c r="AB148" s="248" t="str">
        <f>全车数据表!AU149</f>
        <v>epic</v>
      </c>
      <c r="AC148" s="246">
        <f>全车数据表!AW149</f>
        <v>354</v>
      </c>
      <c r="AD148" s="246">
        <f>全车数据表!AX149</f>
        <v>0</v>
      </c>
      <c r="AE148" s="246">
        <f>全车数据表!AY149</f>
        <v>461</v>
      </c>
      <c r="AF148" s="246" t="str">
        <f>IF(全车数据表!AZ149="","",全车数据表!AZ149)</f>
        <v>惊艳亮相</v>
      </c>
      <c r="AG148" s="246" t="str">
        <f>IF(全车数据表!BP149="","",全车数据表!BP149)</f>
        <v/>
      </c>
      <c r="AH148" s="246" t="str">
        <f>IF(全车数据表!BQ149="","",全车数据表!BQ149)</f>
        <v/>
      </c>
      <c r="AI148" s="246" t="str">
        <f>IF(全车数据表!BR149="","",全车数据表!BR149)</f>
        <v/>
      </c>
      <c r="AJ148" s="246" t="str">
        <f>IF(全车数据表!BS149="","",全车数据表!BS149)</f>
        <v/>
      </c>
      <c r="AK148" s="246" t="str">
        <f>IF(全车数据表!BT149="","",全车数据表!BT149)</f>
        <v/>
      </c>
      <c r="AL148" s="246" t="str">
        <f>IF(全车数据表!BU149="","",全车数据表!BU149)</f>
        <v/>
      </c>
      <c r="AM148" s="246" t="str">
        <f>IF(全车数据表!BV149="","",全车数据表!BV149)</f>
        <v/>
      </c>
      <c r="AN148" s="246">
        <f>IF(全车数据表!BW149="","",全车数据表!BW149)</f>
        <v>1</v>
      </c>
      <c r="AO148" s="246" t="str">
        <f>IF(全车数据表!BX149="","",全车数据表!BX149)</f>
        <v/>
      </c>
      <c r="AP148" s="246" t="str">
        <f>IF(全车数据表!BY149="","",全车数据表!BY149)</f>
        <v/>
      </c>
      <c r="AQ148" s="246" t="str">
        <f>IF(全车数据表!BZ149="","",全车数据表!BZ149)</f>
        <v/>
      </c>
      <c r="AR148" s="246" t="str">
        <f>IF(全车数据表!CA149="","",全车数据表!CA149)</f>
        <v/>
      </c>
      <c r="AS148" s="246" t="str">
        <f>IF(全车数据表!CB149="","",全车数据表!CB149)</f>
        <v/>
      </c>
      <c r="AT148" s="246" t="str">
        <f>IF(全车数据表!CC149="","",全车数据表!CC149)</f>
        <v/>
      </c>
      <c r="AU148" s="246" t="str">
        <f>IF(全车数据表!CD149="","",全车数据表!CD149)</f>
        <v/>
      </c>
      <c r="AV148" s="246" t="str">
        <f>IF(全车数据表!CE149="","",全车数据表!CE149)</f>
        <v/>
      </c>
      <c r="AW148" s="246" t="str">
        <f>IF(全车数据表!CF149="","",全车数据表!CF149)</f>
        <v/>
      </c>
      <c r="AX148" s="246" t="str">
        <f>IF(全车数据表!CG149="","",全车数据表!CG149)</f>
        <v/>
      </c>
      <c r="AY148" s="246" t="str">
        <f>IF(全车数据表!CH149="","",全车数据表!CH149)</f>
        <v/>
      </c>
      <c r="AZ148" s="246" t="str">
        <f>IF(全车数据表!CI149="","",全车数据表!CI149)</f>
        <v/>
      </c>
      <c r="BA148" s="246" t="str">
        <f>IF(全车数据表!CJ149="","",全车数据表!CJ149)</f>
        <v>迈凯伦</v>
      </c>
      <c r="BB148" s="246" t="str">
        <f>IF(全车数据表!AV149="","",全车数据表!AV149)</f>
        <v/>
      </c>
      <c r="BC148" s="246">
        <f>IF(全车数据表!BF149="","",全车数据表!BF149)</f>
        <v>4253</v>
      </c>
      <c r="BD148" s="246">
        <f>IF(全车数据表!BG149="","",全车数据表!BG149)</f>
        <v>342.3</v>
      </c>
      <c r="BE148" s="246">
        <f>IF(全车数据表!BH149="","",全车数据表!BH149)</f>
        <v>87.4</v>
      </c>
      <c r="BF148" s="246">
        <f>IF(全车数据表!BI149="","",全车数据表!BI149)</f>
        <v>86.75</v>
      </c>
      <c r="BG148" s="246">
        <f>IF(全车数据表!BJ149="","",全车数据表!BJ149)</f>
        <v>77.970000000000013</v>
      </c>
    </row>
    <row r="149" spans="1:59">
      <c r="A149" s="246">
        <f>全车数据表!A150</f>
        <v>148</v>
      </c>
      <c r="B149" s="246" t="str">
        <f>全车数据表!B150</f>
        <v>Toyota GR Super Sport Concept🔑</v>
      </c>
      <c r="C149" s="246" t="str">
        <f>IF(全车数据表!AQ150="","",全车数据表!AQ150)</f>
        <v>Toyota</v>
      </c>
      <c r="D149" s="248">
        <f>全车数据表!AT150</f>
        <v>0</v>
      </c>
      <c r="E149" s="248" t="str">
        <f>全车数据表!AS150</f>
        <v>24.5</v>
      </c>
      <c r="F149" s="248" t="str">
        <f>全车数据表!C150</f>
        <v>GR</v>
      </c>
      <c r="G149" s="246" t="str">
        <f>全车数据表!D150</f>
        <v>B</v>
      </c>
      <c r="H149" s="246">
        <f>LEN(全车数据表!E150)</f>
        <v>5</v>
      </c>
      <c r="I149" s="246" t="str">
        <f>IF(全车数据表!H150="×",0,全车数据表!H150)</f>
        <v>🔑</v>
      </c>
      <c r="J149" s="246">
        <f>IF(全车数据表!I150="×",0,全车数据表!I150)</f>
        <v>26</v>
      </c>
      <c r="K149" s="246">
        <f>IF(全车数据表!J150="×",0,全车数据表!J150)</f>
        <v>34</v>
      </c>
      <c r="L149" s="246">
        <f>IF(全车数据表!K150="×",0,全车数据表!K150)</f>
        <v>40</v>
      </c>
      <c r="M149" s="246">
        <f>IF(全车数据表!L150="×",0,全车数据表!L150)</f>
        <v>62</v>
      </c>
      <c r="N149" s="246">
        <f>IF(全车数据表!M150="×",0,全车数据表!M150)</f>
        <v>0</v>
      </c>
      <c r="O149" s="246">
        <f>全车数据表!O150</f>
        <v>4076</v>
      </c>
      <c r="P149" s="246">
        <f>全车数据表!P150</f>
        <v>364.8</v>
      </c>
      <c r="Q149" s="246">
        <f>全车数据表!Q150</f>
        <v>85.64</v>
      </c>
      <c r="R149" s="246">
        <f>全车数据表!R150</f>
        <v>56.7</v>
      </c>
      <c r="S149" s="246">
        <f>全车数据表!S150</f>
        <v>45.09</v>
      </c>
      <c r="T149" s="246">
        <f>全车数据表!T150</f>
        <v>0</v>
      </c>
      <c r="U149" s="246">
        <f>全车数据表!AH150</f>
        <v>6369280</v>
      </c>
      <c r="V149" s="246">
        <f>全车数据表!AI150</f>
        <v>50000</v>
      </c>
      <c r="W149" s="246">
        <f>全车数据表!AO150</f>
        <v>6000000</v>
      </c>
      <c r="X149" s="246">
        <f>全车数据表!AP150</f>
        <v>12369280</v>
      </c>
      <c r="Y149" s="246">
        <f>全车数据表!AJ150</f>
        <v>8</v>
      </c>
      <c r="Z149" s="246">
        <f>全车数据表!AL150</f>
        <v>5</v>
      </c>
      <c r="AA149" s="246">
        <f>IF(全车数据表!AN150="×",0,全车数据表!AN150)</f>
        <v>2</v>
      </c>
      <c r="AB149" s="248" t="str">
        <f>全车数据表!AU150</f>
        <v>epic</v>
      </c>
      <c r="AC149" s="246">
        <f>全车数据表!AW150</f>
        <v>0</v>
      </c>
      <c r="AD149" s="246">
        <f>全车数据表!AX150</f>
        <v>0</v>
      </c>
      <c r="AE149" s="246">
        <f>全车数据表!AY150</f>
        <v>0</v>
      </c>
      <c r="AF149" s="246" t="str">
        <f>IF(全车数据表!AZ150="","",全车数据表!AZ150)</f>
        <v>大奖赛</v>
      </c>
      <c r="AG149" s="246" t="str">
        <f>IF(全车数据表!BP150="","",全车数据表!BP150)</f>
        <v/>
      </c>
      <c r="AH149" s="246" t="str">
        <f>IF(全车数据表!BQ150="","",全车数据表!BQ150)</f>
        <v/>
      </c>
      <c r="AI149" s="246" t="str">
        <f>IF(全车数据表!BR150="","",全车数据表!BR150)</f>
        <v/>
      </c>
      <c r="AJ149" s="246" t="str">
        <f>IF(全车数据表!BS150="","",全车数据表!BS150)</f>
        <v/>
      </c>
      <c r="AK149" s="246" t="str">
        <f>IF(全车数据表!BT150="","",全车数据表!BT150)</f>
        <v/>
      </c>
      <c r="AL149" s="246" t="str">
        <f>IF(全车数据表!BU150="","",全车数据表!BU150)</f>
        <v/>
      </c>
      <c r="AM149" s="246" t="str">
        <f>IF(全车数据表!BV150="","",全车数据表!BV150)</f>
        <v/>
      </c>
      <c r="AN149" s="246" t="str">
        <f>IF(全车数据表!BW150="","",全车数据表!BW150)</f>
        <v/>
      </c>
      <c r="AO149" s="246" t="str">
        <f>IF(全车数据表!BX150="","",全车数据表!BX150)</f>
        <v/>
      </c>
      <c r="AP149" s="246" t="str">
        <f>IF(全车数据表!BY150="","",全车数据表!BY150)</f>
        <v/>
      </c>
      <c r="AQ149" s="246" t="str">
        <f>IF(全车数据表!BZ150="","",全车数据表!BZ150)</f>
        <v/>
      </c>
      <c r="AR149" s="246" t="str">
        <f>IF(全车数据表!CA150="","",全车数据表!CA150)</f>
        <v/>
      </c>
      <c r="AS149" s="246" t="str">
        <f>IF(全车数据表!CB150="","",全车数据表!CB150)</f>
        <v/>
      </c>
      <c r="AT149" s="246">
        <f>IF(全车数据表!CC150="","",全车数据表!CC150)</f>
        <v>1</v>
      </c>
      <c r="AU149" s="246" t="str">
        <f>IF(全车数据表!CD150="","",全车数据表!CD150)</f>
        <v/>
      </c>
      <c r="AV149" s="246" t="str">
        <f>IF(全车数据表!CE150="","",全车数据表!CE150)</f>
        <v/>
      </c>
      <c r="AW149" s="246" t="str">
        <f>IF(全车数据表!CF150="","",全车数据表!CF150)</f>
        <v/>
      </c>
      <c r="AX149" s="246" t="str">
        <f>IF(全车数据表!CG150="","",全车数据表!CG150)</f>
        <v/>
      </c>
      <c r="AY149" s="246" t="str">
        <f>IF(全车数据表!CH150="","",全车数据表!CH150)</f>
        <v/>
      </c>
      <c r="AZ149" s="246" t="str">
        <f>IF(全车数据表!CI150="","",全车数据表!CI150)</f>
        <v/>
      </c>
      <c r="BA149" s="246" t="str">
        <f>IF(全车数据表!CJ150="","",全车数据表!CJ150)</f>
        <v>丰田</v>
      </c>
      <c r="BB149" s="246" t="str">
        <f>IF(全车数据表!AV150="","",全车数据表!AV150)</f>
        <v/>
      </c>
      <c r="BC149" s="246">
        <f>IF(全车数据表!BF150="","",全车数据表!BF150)</f>
        <v>4272</v>
      </c>
      <c r="BD149" s="246">
        <f>IF(全车数据表!BG150="","",全车数据表!BG150)</f>
        <v>366.40000000000003</v>
      </c>
      <c r="BE149" s="246">
        <f>IF(全车数据表!BH150="","",全车数据表!BH150)</f>
        <v>86.5</v>
      </c>
      <c r="BF149" s="246">
        <f>IF(全车数据表!BI150="","",全车数据表!BI150)</f>
        <v>58.720000000000006</v>
      </c>
      <c r="BG149" s="246">
        <f>IF(全车数据表!BJ150="","",全车数据表!BJ150)</f>
        <v>48.180000000000007</v>
      </c>
    </row>
    <row r="150" spans="1:59">
      <c r="A150" s="246">
        <f>全车数据表!A151</f>
        <v>149</v>
      </c>
      <c r="B150" s="246" t="str">
        <f>全车数据表!B151</f>
        <v>McLaren Solus GT🔑</v>
      </c>
      <c r="C150" s="246" t="str">
        <f>IF(全车数据表!AQ151="","",全车数据表!AQ151)</f>
        <v>McLaren</v>
      </c>
      <c r="D150" s="248" t="str">
        <f>全车数据表!AT151</f>
        <v>solus</v>
      </c>
      <c r="E150" s="248" t="str">
        <f>全车数据表!AS151</f>
        <v>4.2</v>
      </c>
      <c r="F150" s="248" t="str">
        <f>全车数据表!C151</f>
        <v>Solus</v>
      </c>
      <c r="G150" s="246" t="str">
        <f>全车数据表!D151</f>
        <v>B</v>
      </c>
      <c r="H150" s="246">
        <f>LEN(全车数据表!E151)</f>
        <v>5</v>
      </c>
      <c r="I150" s="246" t="str">
        <f>IF(全车数据表!H151="×",0,全车数据表!H151)</f>
        <v>🔑</v>
      </c>
      <c r="J150" s="246">
        <f>IF(全车数据表!I151="×",0,全车数据表!I151)</f>
        <v>26</v>
      </c>
      <c r="K150" s="246">
        <f>IF(全车数据表!J151="×",0,全车数据表!J151)</f>
        <v>35</v>
      </c>
      <c r="L150" s="246">
        <f>IF(全车数据表!K151="×",0,全车数据表!K151)</f>
        <v>40</v>
      </c>
      <c r="M150" s="246">
        <f>IF(全车数据表!L151="×",0,全车数据表!L151)</f>
        <v>62</v>
      </c>
      <c r="N150" s="246">
        <f>IF(全车数据表!M151="×",0,全车数据表!M151)</f>
        <v>0</v>
      </c>
      <c r="O150" s="246">
        <f>全车数据表!O151</f>
        <v>4076</v>
      </c>
      <c r="P150" s="246">
        <f>全车数据表!P151</f>
        <v>335.4</v>
      </c>
      <c r="Q150" s="246">
        <f>全车数据表!Q151</f>
        <v>89.3</v>
      </c>
      <c r="R150" s="246">
        <f>全车数据表!R151</f>
        <v>83.12</v>
      </c>
      <c r="S150" s="246">
        <f>全车数据表!S151</f>
        <v>76.83</v>
      </c>
      <c r="T150" s="246">
        <f>全车数据表!T151</f>
        <v>0</v>
      </c>
      <c r="U150" s="246">
        <f>全车数据表!AH151</f>
        <v>6369280</v>
      </c>
      <c r="V150" s="246">
        <f>全车数据表!AI151</f>
        <v>50000</v>
      </c>
      <c r="W150" s="246">
        <f>全车数据表!AO151</f>
        <v>6000000</v>
      </c>
      <c r="X150" s="246">
        <f>全车数据表!AP151</f>
        <v>12369280</v>
      </c>
      <c r="Y150" s="246">
        <f>全车数据表!AJ151</f>
        <v>8</v>
      </c>
      <c r="Z150" s="246">
        <f>全车数据表!AL151</f>
        <v>5</v>
      </c>
      <c r="AA150" s="246">
        <f>IF(全车数据表!AN151="×",0,全车数据表!AN151)</f>
        <v>2</v>
      </c>
      <c r="AB150" s="248" t="str">
        <f>全车数据表!AU151</f>
        <v>epic</v>
      </c>
      <c r="AC150" s="246">
        <f>全车数据表!AW151</f>
        <v>349</v>
      </c>
      <c r="AD150" s="246">
        <f>全车数据表!AX151</f>
        <v>0</v>
      </c>
      <c r="AE150" s="246">
        <f>全车数据表!AY151</f>
        <v>453</v>
      </c>
      <c r="AF150" s="246" t="str">
        <f>IF(全车数据表!AZ151="","",全车数据表!AZ151)</f>
        <v>大奖赛</v>
      </c>
      <c r="AG150" s="246" t="str">
        <f>IF(全车数据表!BP151="","",全车数据表!BP151)</f>
        <v/>
      </c>
      <c r="AH150" s="246" t="str">
        <f>IF(全车数据表!BQ151="","",全车数据表!BQ151)</f>
        <v/>
      </c>
      <c r="AI150" s="246" t="str">
        <f>IF(全车数据表!BR151="","",全车数据表!BR151)</f>
        <v/>
      </c>
      <c r="AJ150" s="246" t="str">
        <f>IF(全车数据表!BS151="","",全车数据表!BS151)</f>
        <v/>
      </c>
      <c r="AK150" s="246" t="str">
        <f>IF(全车数据表!BT151="","",全车数据表!BT151)</f>
        <v/>
      </c>
      <c r="AL150" s="246" t="str">
        <f>IF(全车数据表!BU151="","",全车数据表!BU151)</f>
        <v/>
      </c>
      <c r="AM150" s="246" t="str">
        <f>IF(全车数据表!BV151="","",全车数据表!BV151)</f>
        <v/>
      </c>
      <c r="AN150" s="246" t="str">
        <f>IF(全车数据表!BW151="","",全车数据表!BW151)</f>
        <v/>
      </c>
      <c r="AO150" s="246" t="str">
        <f>IF(全车数据表!BX151="","",全车数据表!BX151)</f>
        <v/>
      </c>
      <c r="AP150" s="246" t="str">
        <f>IF(全车数据表!BY151="","",全车数据表!BY151)</f>
        <v/>
      </c>
      <c r="AQ150" s="246" t="str">
        <f>IF(全车数据表!BZ151="","",全车数据表!BZ151)</f>
        <v/>
      </c>
      <c r="AR150" s="246">
        <f>IF(全车数据表!CA151="","",全车数据表!CA151)</f>
        <v>1</v>
      </c>
      <c r="AS150" s="246" t="str">
        <f>IF(全车数据表!CB151="","",全车数据表!CB151)</f>
        <v/>
      </c>
      <c r="AT150" s="246">
        <f>IF(全车数据表!CC151="","",全车数据表!CC151)</f>
        <v>1</v>
      </c>
      <c r="AU150" s="246" t="str">
        <f>IF(全车数据表!CD151="","",全车数据表!CD151)</f>
        <v/>
      </c>
      <c r="AV150" s="246" t="str">
        <f>IF(全车数据表!CE151="","",全车数据表!CE151)</f>
        <v/>
      </c>
      <c r="AW150" s="246" t="str">
        <f>IF(全车数据表!CF151="","",全车数据表!CF151)</f>
        <v/>
      </c>
      <c r="AX150" s="246" t="str">
        <f>IF(全车数据表!CG151="","",全车数据表!CG151)</f>
        <v/>
      </c>
      <c r="AY150" s="246" t="str">
        <f>IF(全车数据表!CH151="","",全车数据表!CH151)</f>
        <v/>
      </c>
      <c r="AZ150" s="246" t="str">
        <f>IF(全车数据表!CI151="","",全车数据表!CI151)</f>
        <v/>
      </c>
      <c r="BA150" s="246" t="str">
        <f>IF(全车数据表!CJ151="","",全车数据表!CJ151)</f>
        <v>迈凯伦</v>
      </c>
      <c r="BB150" s="246" t="str">
        <f>IF(全车数据表!AV151="","",全车数据表!AV151)</f>
        <v/>
      </c>
      <c r="BC150" s="246">
        <f>IF(全车数据表!BF151="","",全车数据表!BF151)</f>
        <v>4242</v>
      </c>
      <c r="BD150" s="246">
        <f>IF(全车数据表!BG151="","",全车数据表!BG151)</f>
        <v>336.8</v>
      </c>
      <c r="BE150" s="246">
        <f>IF(全车数据表!BH151="","",全车数据表!BH151)</f>
        <v>90.55</v>
      </c>
      <c r="BF150" s="246">
        <f>IF(全车数据表!BI151="","",全车数据表!BI151)</f>
        <v>86.49</v>
      </c>
      <c r="BG150" s="246">
        <f>IF(全车数据表!BJ151="","",全车数据表!BJ151)</f>
        <v>81.03</v>
      </c>
    </row>
    <row r="151" spans="1:59">
      <c r="A151" s="246">
        <f>全车数据表!A152</f>
        <v>150</v>
      </c>
      <c r="B151" s="246" t="str">
        <f>全车数据表!B152</f>
        <v>Puritalia Berlinetta</v>
      </c>
      <c r="C151" s="246" t="str">
        <f>IF(全车数据表!AQ152="","",全车数据表!AQ152)</f>
        <v>Puritalia</v>
      </c>
      <c r="D151" s="248" t="str">
        <f>全车数据表!AT152</f>
        <v>berlinetta</v>
      </c>
      <c r="E151" s="248" t="str">
        <f>全车数据表!AS152</f>
        <v>3.4</v>
      </c>
      <c r="F151" s="248" t="str">
        <f>全车数据表!C152</f>
        <v>Berlinetta</v>
      </c>
      <c r="G151" s="246" t="str">
        <f>全车数据表!D152</f>
        <v>B</v>
      </c>
      <c r="H151" s="246">
        <f>LEN(全车数据表!E152)</f>
        <v>5</v>
      </c>
      <c r="I151" s="246">
        <f>IF(全车数据表!H152="×",0,全车数据表!H152)</f>
        <v>45</v>
      </c>
      <c r="J151" s="246">
        <f>IF(全车数据表!I152="×",0,全车数据表!I152)</f>
        <v>17</v>
      </c>
      <c r="K151" s="246">
        <f>IF(全车数据表!J152="×",0,全车数据表!J152)</f>
        <v>23</v>
      </c>
      <c r="L151" s="246">
        <f>IF(全车数据表!K152="×",0,全车数据表!K152)</f>
        <v>32</v>
      </c>
      <c r="M151" s="246">
        <f>IF(全车数据表!L152="×",0,全车数据表!L152)</f>
        <v>45</v>
      </c>
      <c r="N151" s="246">
        <f>IF(全车数据表!M152="×",0,全车数据表!M152)</f>
        <v>0</v>
      </c>
      <c r="O151" s="246">
        <f>全车数据表!O152</f>
        <v>4076</v>
      </c>
      <c r="P151" s="246">
        <f>全车数据表!P152</f>
        <v>349.5</v>
      </c>
      <c r="Q151" s="246">
        <f>全车数据表!Q152</f>
        <v>83.43</v>
      </c>
      <c r="R151" s="246">
        <f>全车数据表!R152</f>
        <v>82.74</v>
      </c>
      <c r="S151" s="246">
        <f>全车数据表!S152</f>
        <v>69.66</v>
      </c>
      <c r="T151" s="246">
        <f>全车数据表!T152</f>
        <v>0</v>
      </c>
      <c r="U151" s="246">
        <f>全车数据表!AH152</f>
        <v>6369280</v>
      </c>
      <c r="V151" s="246">
        <f>全车数据表!AI152</f>
        <v>50000</v>
      </c>
      <c r="W151" s="246">
        <f>全车数据表!AO152</f>
        <v>6000000</v>
      </c>
      <c r="X151" s="246">
        <f>全车数据表!AP152</f>
        <v>12369280</v>
      </c>
      <c r="Y151" s="246">
        <f>全车数据表!AJ152</f>
        <v>8</v>
      </c>
      <c r="Z151" s="246">
        <f>全车数据表!AL152</f>
        <v>5</v>
      </c>
      <c r="AA151" s="246">
        <f>IF(全车数据表!AN152="×",0,全车数据表!AN152)</f>
        <v>2</v>
      </c>
      <c r="AB151" s="248" t="str">
        <f>全车数据表!AU152</f>
        <v>epic</v>
      </c>
      <c r="AC151" s="246">
        <f>全车数据表!AW152</f>
        <v>362</v>
      </c>
      <c r="AD151" s="246">
        <f>全车数据表!AX152</f>
        <v>0</v>
      </c>
      <c r="AE151" s="246">
        <f>全车数据表!AY152</f>
        <v>474</v>
      </c>
      <c r="AF151" s="246" t="str">
        <f>IF(全车数据表!AZ152="","",全车数据表!AZ152)</f>
        <v>通行证</v>
      </c>
      <c r="AG151" s="246" t="str">
        <f>IF(全车数据表!BP152="","",全车数据表!BP152)</f>
        <v/>
      </c>
      <c r="AH151" s="246" t="str">
        <f>IF(全车数据表!BQ152="","",全车数据表!BQ152)</f>
        <v/>
      </c>
      <c r="AI151" s="246" t="str">
        <f>IF(全车数据表!BR152="","",全车数据表!BR152)</f>
        <v/>
      </c>
      <c r="AJ151" s="246" t="str">
        <f>IF(全车数据表!BS152="","",全车数据表!BS152)</f>
        <v/>
      </c>
      <c r="AK151" s="246" t="str">
        <f>IF(全车数据表!BT152="","",全车数据表!BT152)</f>
        <v/>
      </c>
      <c r="AL151" s="246" t="str">
        <f>IF(全车数据表!BU152="","",全车数据表!BU152)</f>
        <v/>
      </c>
      <c r="AM151" s="246">
        <f>IF(全车数据表!BV152="","",全车数据表!BV152)</f>
        <v>1</v>
      </c>
      <c r="AN151" s="246" t="str">
        <f>IF(全车数据表!BW152="","",全车数据表!BW152)</f>
        <v/>
      </c>
      <c r="AO151" s="246" t="str">
        <f>IF(全车数据表!BX152="","",全车数据表!BX152)</f>
        <v/>
      </c>
      <c r="AP151" s="246" t="str">
        <f>IF(全车数据表!BY152="","",全车数据表!BY152)</f>
        <v/>
      </c>
      <c r="AQ151" s="246" t="str">
        <f>IF(全车数据表!BZ152="","",全车数据表!BZ152)</f>
        <v/>
      </c>
      <c r="AR151" s="246" t="str">
        <f>IF(全车数据表!CA152="","",全车数据表!CA152)</f>
        <v/>
      </c>
      <c r="AS151" s="246" t="str">
        <f>IF(全车数据表!CB152="","",全车数据表!CB152)</f>
        <v/>
      </c>
      <c r="AT151" s="246" t="str">
        <f>IF(全车数据表!CC152="","",全车数据表!CC152)</f>
        <v/>
      </c>
      <c r="AU151" s="246" t="str">
        <f>IF(全车数据表!CD152="","",全车数据表!CD152)</f>
        <v/>
      </c>
      <c r="AV151" s="246" t="str">
        <f>IF(全车数据表!CE152="","",全车数据表!CE152)</f>
        <v/>
      </c>
      <c r="AW151" s="246" t="str">
        <f>IF(全车数据表!CF152="","",全车数据表!CF152)</f>
        <v/>
      </c>
      <c r="AX151" s="246" t="str">
        <f>IF(全车数据表!CG152="","",全车数据表!CG152)</f>
        <v/>
      </c>
      <c r="AY151" s="246" t="str">
        <f>IF(全车数据表!CH152="","",全车数据表!CH152)</f>
        <v/>
      </c>
      <c r="AZ151" s="246" t="str">
        <f>IF(全车数据表!CI152="","",全车数据表!CI152)</f>
        <v/>
      </c>
      <c r="BA151" s="246" t="str">
        <f>IF(全车数据表!CJ152="","",全车数据表!CJ152)</f>
        <v/>
      </c>
      <c r="BB151" s="246">
        <f>IF(全车数据表!AV152="","",全车数据表!AV152)</f>
        <v>47</v>
      </c>
      <c r="BC151" s="246">
        <f>IF(全车数据表!BF152="","",全车数据表!BF152)</f>
        <v>4232</v>
      </c>
      <c r="BD151" s="246">
        <f>IF(全车数据表!BG152="","",全车数据表!BG152)</f>
        <v>351.6</v>
      </c>
      <c r="BE151" s="246">
        <f>IF(全车数据表!BH152="","",全车数据表!BH152)</f>
        <v>84.25</v>
      </c>
      <c r="BF151" s="246">
        <f>IF(全车数据表!BI152="","",全车数据表!BI152)</f>
        <v>86.13</v>
      </c>
      <c r="BG151" s="246">
        <f>IF(全车数据表!BJ152="","",全车数据表!BJ152)</f>
        <v>73.349999999999994</v>
      </c>
    </row>
    <row r="152" spans="1:59">
      <c r="A152" s="246">
        <f>全车数据表!A153</f>
        <v>151</v>
      </c>
      <c r="B152" s="246" t="str">
        <f>全车数据表!B153</f>
        <v>Lamborghini Invencible</v>
      </c>
      <c r="C152" s="246" t="str">
        <f>IF(全车数据表!AQ153="","",全车数据表!AQ153)</f>
        <v>Lamborghini</v>
      </c>
      <c r="D152" s="248" t="str">
        <f>全车数据表!AT153</f>
        <v>invencible</v>
      </c>
      <c r="E152" s="248" t="str">
        <f>全车数据表!AS153</f>
        <v>4.4</v>
      </c>
      <c r="F152" s="248" t="str">
        <f>全车数据表!C153</f>
        <v>无敌牛</v>
      </c>
      <c r="G152" s="246" t="str">
        <f>全车数据表!D153</f>
        <v>B</v>
      </c>
      <c r="H152" s="246">
        <f>LEN(全车数据表!E153)</f>
        <v>5</v>
      </c>
      <c r="I152" s="246">
        <f>IF(全车数据表!H153="×",0,全车数据表!H153)</f>
        <v>45</v>
      </c>
      <c r="J152" s="246">
        <f>IF(全车数据表!I153="×",0,全车数据表!I153)</f>
        <v>17</v>
      </c>
      <c r="K152" s="246">
        <f>IF(全车数据表!J153="×",0,全车数据表!J153)</f>
        <v>23</v>
      </c>
      <c r="L152" s="246">
        <f>IF(全车数据表!K153="×",0,全车数据表!K153)</f>
        <v>32</v>
      </c>
      <c r="M152" s="246">
        <f>IF(全车数据表!L153="×",0,全车数据表!L153)</f>
        <v>45</v>
      </c>
      <c r="N152" s="246">
        <f>IF(全车数据表!M153="×",0,全车数据表!M153)</f>
        <v>0</v>
      </c>
      <c r="O152" s="246">
        <f>全车数据表!O153</f>
        <v>4091</v>
      </c>
      <c r="P152" s="246">
        <f>全车数据表!P153</f>
        <v>340.4</v>
      </c>
      <c r="Q152" s="246">
        <f>全车数据表!Q153</f>
        <v>88.49</v>
      </c>
      <c r="R152" s="246">
        <f>全车数据表!R153</f>
        <v>75.739999999999995</v>
      </c>
      <c r="S152" s="246">
        <f>全车数据表!S153</f>
        <v>67.64</v>
      </c>
      <c r="T152" s="246">
        <f>全车数据表!T153</f>
        <v>0</v>
      </c>
      <c r="U152" s="246">
        <f>全车数据表!AH153</f>
        <v>6369280</v>
      </c>
      <c r="V152" s="246">
        <f>全车数据表!AI153</f>
        <v>50000</v>
      </c>
      <c r="W152" s="246">
        <f>全车数据表!AO153</f>
        <v>6000000</v>
      </c>
      <c r="X152" s="246">
        <f>全车数据表!AP153</f>
        <v>12369280</v>
      </c>
      <c r="Y152" s="246">
        <f>全车数据表!AJ153</f>
        <v>8</v>
      </c>
      <c r="Z152" s="246">
        <f>全车数据表!AL153</f>
        <v>5</v>
      </c>
      <c r="AA152" s="246">
        <f>IF(全车数据表!AN153="×",0,全车数据表!AN153)</f>
        <v>2</v>
      </c>
      <c r="AB152" s="248" t="str">
        <f>全车数据表!AU153</f>
        <v>epic</v>
      </c>
      <c r="AC152" s="246">
        <f>全车数据表!AW153</f>
        <v>354</v>
      </c>
      <c r="AD152" s="246">
        <f>全车数据表!AX153</f>
        <v>0</v>
      </c>
      <c r="AE152" s="246">
        <f>全车数据表!AY153</f>
        <v>461</v>
      </c>
      <c r="AF152" s="246" t="str">
        <f>IF(全车数据表!AZ153="","",全车数据表!AZ153)</f>
        <v>通行证</v>
      </c>
      <c r="AG152" s="246" t="str">
        <f>IF(全车数据表!BP153="","",全车数据表!BP153)</f>
        <v/>
      </c>
      <c r="AH152" s="246" t="str">
        <f>IF(全车数据表!BQ153="","",全车数据表!BQ153)</f>
        <v/>
      </c>
      <c r="AI152" s="246" t="str">
        <f>IF(全车数据表!BR153="","",全车数据表!BR153)</f>
        <v/>
      </c>
      <c r="AJ152" s="246" t="str">
        <f>IF(全车数据表!BS153="","",全车数据表!BS153)</f>
        <v/>
      </c>
      <c r="AK152" s="246" t="str">
        <f>IF(全车数据表!BT153="","",全车数据表!BT153)</f>
        <v/>
      </c>
      <c r="AL152" s="246" t="str">
        <f>IF(全车数据表!BU153="","",全车数据表!BU153)</f>
        <v/>
      </c>
      <c r="AM152" s="246">
        <f>IF(全车数据表!BV153="","",全车数据表!BV153)</f>
        <v>1</v>
      </c>
      <c r="AN152" s="246" t="str">
        <f>IF(全车数据表!BW153="","",全车数据表!BW153)</f>
        <v/>
      </c>
      <c r="AO152" s="246" t="str">
        <f>IF(全车数据表!BX153="","",全车数据表!BX153)</f>
        <v/>
      </c>
      <c r="AP152" s="246" t="str">
        <f>IF(全车数据表!BY153="","",全车数据表!BY153)</f>
        <v/>
      </c>
      <c r="AQ152" s="246" t="str">
        <f>IF(全车数据表!BZ153="","",全车数据表!BZ153)</f>
        <v/>
      </c>
      <c r="AR152" s="246" t="str">
        <f>IF(全车数据表!CA153="","",全车数据表!CA153)</f>
        <v/>
      </c>
      <c r="AS152" s="246" t="str">
        <f>IF(全车数据表!CB153="","",全车数据表!CB153)</f>
        <v/>
      </c>
      <c r="AT152" s="246" t="str">
        <f>IF(全车数据表!CC153="","",全车数据表!CC153)</f>
        <v/>
      </c>
      <c r="AU152" s="246" t="str">
        <f>IF(全车数据表!CD153="","",全车数据表!CD153)</f>
        <v/>
      </c>
      <c r="AV152" s="246" t="str">
        <f>IF(全车数据表!CE153="","",全车数据表!CE153)</f>
        <v/>
      </c>
      <c r="AW152" s="246" t="str">
        <f>IF(全车数据表!CF153="","",全车数据表!CF153)</f>
        <v/>
      </c>
      <c r="AX152" s="246" t="str">
        <f>IF(全车数据表!CG153="","",全车数据表!CG153)</f>
        <v/>
      </c>
      <c r="AY152" s="246" t="str">
        <f>IF(全车数据表!CH153="","",全车数据表!CH153)</f>
        <v/>
      </c>
      <c r="AZ152" s="246" t="str">
        <f>IF(全车数据表!CI153="","",全车数据表!CI153)</f>
        <v/>
      </c>
      <c r="BA152" s="246" t="str">
        <f>IF(全车数据表!CJ153="","",全车数据表!CJ153)</f>
        <v>兰博基尼 小六子</v>
      </c>
      <c r="BB152" s="246" t="str">
        <f>IF(全车数据表!AV153="","",全车数据表!AV153)</f>
        <v/>
      </c>
      <c r="BC152" s="246">
        <f>IF(全车数据表!BF153="","",全车数据表!BF153)</f>
        <v>4279</v>
      </c>
      <c r="BD152" s="246">
        <f>IF(全车数据表!BG153="","",全车数据表!BG153)</f>
        <v>342.29999999999995</v>
      </c>
      <c r="BE152" s="246">
        <f>IF(全车数据表!BH153="","",全车数据表!BH153)</f>
        <v>89.649999999999991</v>
      </c>
      <c r="BF152" s="246">
        <f>IF(全车数据表!BI153="","",全车数据表!BI153)</f>
        <v>78.47</v>
      </c>
      <c r="BG152" s="246">
        <f>IF(全车数据表!BJ153="","",全车数据表!BJ153)</f>
        <v>69.95</v>
      </c>
    </row>
    <row r="153" spans="1:59">
      <c r="A153" s="246">
        <f>全车数据表!A154</f>
        <v>152</v>
      </c>
      <c r="B153" s="246" t="str">
        <f>全车数据表!B154</f>
        <v>Lamborghini Huracan EVO Spyder</v>
      </c>
      <c r="C153" s="246" t="str">
        <f>IF(全车数据表!AQ154="","",全车数据表!AQ154)</f>
        <v>Lamborghini</v>
      </c>
      <c r="D153" s="248" t="str">
        <f>全车数据表!AT154</f>
        <v>evo</v>
      </c>
      <c r="E153" s="248" t="str">
        <f>全车数据表!AS154</f>
        <v>1.4</v>
      </c>
      <c r="F153" s="248" t="str">
        <f>全车数据表!C154</f>
        <v>EVO</v>
      </c>
      <c r="G153" s="246" t="str">
        <f>全车数据表!D154</f>
        <v>B</v>
      </c>
      <c r="H153" s="246">
        <f>LEN(全车数据表!E154)</f>
        <v>5</v>
      </c>
      <c r="I153" s="246">
        <f>IF(全车数据表!H154="×",0,全车数据表!H154)</f>
        <v>45</v>
      </c>
      <c r="J153" s="246">
        <f>IF(全车数据表!I154="×",0,全车数据表!I154)</f>
        <v>17</v>
      </c>
      <c r="K153" s="246">
        <f>IF(全车数据表!J154="×",0,全车数据表!J154)</f>
        <v>23</v>
      </c>
      <c r="L153" s="246">
        <f>IF(全车数据表!K154="×",0,全车数据表!K154)</f>
        <v>32</v>
      </c>
      <c r="M153" s="246">
        <f>IF(全车数据表!L154="×",0,全车数据表!L154)</f>
        <v>45</v>
      </c>
      <c r="N153" s="246">
        <f>IF(全车数据表!M154="×",0,全车数据表!M154)</f>
        <v>0</v>
      </c>
      <c r="O153" s="246">
        <f>全车数据表!O154</f>
        <v>4109</v>
      </c>
      <c r="P153" s="246">
        <f>全车数据表!P154</f>
        <v>344</v>
      </c>
      <c r="Q153" s="246">
        <f>全车数据表!Q154</f>
        <v>84.31</v>
      </c>
      <c r="R153" s="246">
        <f>全车数据表!R154</f>
        <v>75.97</v>
      </c>
      <c r="S153" s="246">
        <f>全车数据表!S154</f>
        <v>82.43</v>
      </c>
      <c r="T153" s="246">
        <f>全车数据表!T154</f>
        <v>11.517000000000001</v>
      </c>
      <c r="U153" s="246">
        <f>全车数据表!AH154</f>
        <v>6369280</v>
      </c>
      <c r="V153" s="246">
        <f>全车数据表!AI154</f>
        <v>50000</v>
      </c>
      <c r="W153" s="246">
        <f>全车数据表!AO154</f>
        <v>6000000</v>
      </c>
      <c r="X153" s="246">
        <f>全车数据表!AP154</f>
        <v>12369280</v>
      </c>
      <c r="Y153" s="246">
        <f>全车数据表!AJ154</f>
        <v>8</v>
      </c>
      <c r="Z153" s="246">
        <f>全车数据表!AL154</f>
        <v>5</v>
      </c>
      <c r="AA153" s="246">
        <f>IF(全车数据表!AN154="×",0,全车数据表!AN154)</f>
        <v>2</v>
      </c>
      <c r="AB153" s="248" t="str">
        <f>全车数据表!AU154</f>
        <v>epic</v>
      </c>
      <c r="AC153" s="246">
        <f>全车数据表!AW154</f>
        <v>358</v>
      </c>
      <c r="AD153" s="246">
        <f>全车数据表!AX154</f>
        <v>0</v>
      </c>
      <c r="AE153" s="246">
        <f>全车数据表!AY154</f>
        <v>468</v>
      </c>
      <c r="AF153" s="246" t="str">
        <f>IF(全车数据表!AZ154="","",全车数据表!AZ154)</f>
        <v>传奇商店</v>
      </c>
      <c r="AG153" s="246" t="str">
        <f>IF(全车数据表!BP154="","",全车数据表!BP154)</f>
        <v/>
      </c>
      <c r="AH153" s="246" t="str">
        <f>IF(全车数据表!BQ154="","",全车数据表!BQ154)</f>
        <v/>
      </c>
      <c r="AI153" s="246" t="str">
        <f>IF(全车数据表!BR154="","",全车数据表!BR154)</f>
        <v/>
      </c>
      <c r="AJ153" s="246">
        <f>IF(全车数据表!BS154="","",全车数据表!BS154)</f>
        <v>1</v>
      </c>
      <c r="AK153" s="246" t="str">
        <f>IF(全车数据表!BT154="","",全车数据表!BT154)</f>
        <v/>
      </c>
      <c r="AL153" s="246" t="str">
        <f>IF(全车数据表!BU154="","",全车数据表!BU154)</f>
        <v/>
      </c>
      <c r="AM153" s="246" t="str">
        <f>IF(全车数据表!BV154="","",全车数据表!BV154)</f>
        <v/>
      </c>
      <c r="AN153" s="246" t="str">
        <f>IF(全车数据表!BW154="","",全车数据表!BW154)</f>
        <v/>
      </c>
      <c r="AO153" s="246" t="str">
        <f>IF(全车数据表!BX154="","",全车数据表!BX154)</f>
        <v/>
      </c>
      <c r="AP153" s="246" t="str">
        <f>IF(全车数据表!BY154="","",全车数据表!BY154)</f>
        <v/>
      </c>
      <c r="AQ153" s="246" t="str">
        <f>IF(全车数据表!BZ154="","",全车数据表!BZ154)</f>
        <v/>
      </c>
      <c r="AR153" s="246" t="str">
        <f>IF(全车数据表!CA154="","",全车数据表!CA154)</f>
        <v/>
      </c>
      <c r="AS153" s="246" t="str">
        <f>IF(全车数据表!CB154="","",全车数据表!CB154)</f>
        <v/>
      </c>
      <c r="AT153" s="246" t="str">
        <f>IF(全车数据表!CC154="","",全车数据表!CC154)</f>
        <v/>
      </c>
      <c r="AU153" s="246" t="str">
        <f>IF(全车数据表!CD154="","",全车数据表!CD154)</f>
        <v/>
      </c>
      <c r="AV153" s="246" t="str">
        <f>IF(全车数据表!CE154="","",全车数据表!CE154)</f>
        <v/>
      </c>
      <c r="AW153" s="246">
        <f>IF(全车数据表!CF154="","",全车数据表!CF154)</f>
        <v>1</v>
      </c>
      <c r="AX153" s="246" t="str">
        <f>IF(全车数据表!CG154="","",全车数据表!CG154)</f>
        <v>可开合</v>
      </c>
      <c r="AY153" s="246" t="str">
        <f>IF(全车数据表!CH154="","",全车数据表!CH154)</f>
        <v/>
      </c>
      <c r="AZ153" s="246">
        <f>IF(全车数据表!CI154="","",全车数据表!CI154)</f>
        <v>1</v>
      </c>
      <c r="BA153" s="246" t="str">
        <f>IF(全车数据表!CJ154="","",全车数据表!CJ154)</f>
        <v>是人都有 4109 飓风 小牛 兰博基尼</v>
      </c>
      <c r="BB153" s="246">
        <f>IF(全车数据表!AV154="","",全车数据表!AV154)</f>
        <v>18</v>
      </c>
      <c r="BC153" s="246">
        <f>IF(全车数据表!BF154="","",全车数据表!BF154)</f>
        <v>4332</v>
      </c>
      <c r="BD153" s="246">
        <f>IF(全车数据表!BG154="","",全车数据表!BG154)</f>
        <v>346</v>
      </c>
      <c r="BE153" s="246">
        <f>IF(全车数据表!BH154="","",全车数据表!BH154)</f>
        <v>85.600000000000009</v>
      </c>
      <c r="BF153" s="246">
        <f>IF(全车数据表!BI154="","",全车数据表!BI154)</f>
        <v>79.08</v>
      </c>
      <c r="BG153" s="246">
        <f>IF(全车数据表!BJ154="","",全车数据表!BJ154)</f>
        <v>85.660000000000011</v>
      </c>
    </row>
    <row r="154" spans="1:59">
      <c r="A154" s="246">
        <f>全车数据表!A155</f>
        <v>153</v>
      </c>
      <c r="B154" s="246" t="str">
        <f>全车数据表!B155</f>
        <v>Porsche Carrera GT</v>
      </c>
      <c r="C154" s="246" t="str">
        <f>IF(全车数据表!AQ155="","",全车数据表!AQ155)</f>
        <v>Porsche</v>
      </c>
      <c r="D154" s="248" t="str">
        <f>全车数据表!AT155</f>
        <v>carrera</v>
      </c>
      <c r="E154" s="248" t="str">
        <f>全车数据表!AS155</f>
        <v>2.1</v>
      </c>
      <c r="F154" s="248" t="str">
        <f>全车数据表!C155</f>
        <v>卡雷拉</v>
      </c>
      <c r="G154" s="246" t="str">
        <f>全车数据表!D155</f>
        <v>B</v>
      </c>
      <c r="H154" s="246">
        <f>LEN(全车数据表!E155)</f>
        <v>5</v>
      </c>
      <c r="I154" s="246">
        <f>IF(全车数据表!H155="×",0,全车数据表!H155)</f>
        <v>45</v>
      </c>
      <c r="J154" s="246">
        <f>IF(全车数据表!I155="×",0,全车数据表!I155)</f>
        <v>17</v>
      </c>
      <c r="K154" s="246">
        <f>IF(全车数据表!J155="×",0,全车数据表!J155)</f>
        <v>23</v>
      </c>
      <c r="L154" s="246">
        <f>IF(全车数据表!K155="×",0,全车数据表!K155)</f>
        <v>32</v>
      </c>
      <c r="M154" s="246">
        <f>IF(全车数据表!L155="×",0,全车数据表!L155)</f>
        <v>45</v>
      </c>
      <c r="N154" s="246">
        <f>IF(全车数据表!M155="×",0,全车数据表!M155)</f>
        <v>0</v>
      </c>
      <c r="O154" s="246">
        <f>全车数据表!O155</f>
        <v>4126</v>
      </c>
      <c r="P154" s="246">
        <f>全车数据表!P155</f>
        <v>347.8</v>
      </c>
      <c r="Q154" s="246">
        <f>全车数据表!Q155</f>
        <v>78.67</v>
      </c>
      <c r="R154" s="246">
        <f>全车数据表!R155</f>
        <v>84.88</v>
      </c>
      <c r="S154" s="246">
        <f>全车数据表!S155</f>
        <v>82.91</v>
      </c>
      <c r="T154" s="246">
        <f>全车数据表!T155</f>
        <v>11.45</v>
      </c>
      <c r="U154" s="246">
        <f>全车数据表!AH155</f>
        <v>6369280</v>
      </c>
      <c r="V154" s="246">
        <f>全车数据表!AI155</f>
        <v>50000</v>
      </c>
      <c r="W154" s="246">
        <f>全车数据表!AO155</f>
        <v>6000000</v>
      </c>
      <c r="X154" s="246">
        <f>全车数据表!AP155</f>
        <v>12369280</v>
      </c>
      <c r="Y154" s="246">
        <f>全车数据表!AJ155</f>
        <v>8</v>
      </c>
      <c r="Z154" s="246">
        <f>全车数据表!AL155</f>
        <v>5</v>
      </c>
      <c r="AA154" s="246">
        <f>IF(全车数据表!AN155="×",0,全车数据表!AN155)</f>
        <v>2</v>
      </c>
      <c r="AB154" s="248" t="str">
        <f>全车数据表!AU155</f>
        <v>epic</v>
      </c>
      <c r="AC154" s="246">
        <f>全车数据表!AW155</f>
        <v>362</v>
      </c>
      <c r="AD154" s="246">
        <f>全车数据表!AX155</f>
        <v>0</v>
      </c>
      <c r="AE154" s="246">
        <f>全车数据表!AY155</f>
        <v>474</v>
      </c>
      <c r="AF154" s="246" t="str">
        <f>IF(全车数据表!AZ155="","",全车数据表!AZ155)</f>
        <v>特殊赛事</v>
      </c>
      <c r="AG154" s="246" t="str">
        <f>IF(全车数据表!BP155="","",全车数据表!BP155)</f>
        <v/>
      </c>
      <c r="AH154" s="246" t="str">
        <f>IF(全车数据表!BQ155="","",全车数据表!BQ155)</f>
        <v/>
      </c>
      <c r="AI154" s="246" t="str">
        <f>IF(全车数据表!BR155="","",全车数据表!BR155)</f>
        <v/>
      </c>
      <c r="AJ154" s="246" t="str">
        <f>IF(全车数据表!BS155="","",全车数据表!BS155)</f>
        <v/>
      </c>
      <c r="AK154" s="246" t="str">
        <f>IF(全车数据表!BT155="","",全车数据表!BT155)</f>
        <v/>
      </c>
      <c r="AL154" s="246" t="str">
        <f>IF(全车数据表!BU155="","",全车数据表!BU155)</f>
        <v/>
      </c>
      <c r="AM154" s="246" t="str">
        <f>IF(全车数据表!BV155="","",全车数据表!BV155)</f>
        <v/>
      </c>
      <c r="AN154" s="246" t="str">
        <f>IF(全车数据表!BW155="","",全车数据表!BW155)</f>
        <v/>
      </c>
      <c r="AO154" s="246" t="str">
        <f>IF(全车数据表!BX155="","",全车数据表!BX155)</f>
        <v/>
      </c>
      <c r="AP154" s="246" t="str">
        <f>IF(全车数据表!BY155="","",全车数据表!BY155)</f>
        <v/>
      </c>
      <c r="AQ154" s="246">
        <f>IF(全车数据表!BZ155="","",全车数据表!BZ155)</f>
        <v>1</v>
      </c>
      <c r="AR154" s="246" t="str">
        <f>IF(全车数据表!CA155="","",全车数据表!CA155)</f>
        <v/>
      </c>
      <c r="AS154" s="246" t="str">
        <f>IF(全车数据表!CB155="","",全车数据表!CB155)</f>
        <v/>
      </c>
      <c r="AT154" s="246" t="str">
        <f>IF(全车数据表!CC155="","",全车数据表!CC155)</f>
        <v/>
      </c>
      <c r="AU154" s="246" t="str">
        <f>IF(全车数据表!CD155="","",全车数据表!CD155)</f>
        <v/>
      </c>
      <c r="AV154" s="246" t="str">
        <f>IF(全车数据表!CE155="","",全车数据表!CE155)</f>
        <v/>
      </c>
      <c r="AW154" s="246" t="str">
        <f>IF(全车数据表!CF155="","",全车数据表!CF155)</f>
        <v/>
      </c>
      <c r="AX154" s="246" t="str">
        <f>IF(全车数据表!CG155="","",全车数据表!CG155)</f>
        <v/>
      </c>
      <c r="AY154" s="246" t="str">
        <f>IF(全车数据表!CH155="","",全车数据表!CH155)</f>
        <v/>
      </c>
      <c r="AZ154" s="246" t="str">
        <f>IF(全车数据表!CI155="","",全车数据表!CI155)</f>
        <v/>
      </c>
      <c r="BA154" s="246" t="str">
        <f>IF(全车数据表!CJ155="","",全车数据表!CJ155)</f>
        <v>保时捷 卡雷拉</v>
      </c>
      <c r="BB154" s="246">
        <f>IF(全车数据表!AV155="","",全车数据表!AV155)</f>
        <v>50</v>
      </c>
      <c r="BC154" s="246">
        <f>IF(全车数据表!BF155="","",全车数据表!BF155)</f>
        <v>4298</v>
      </c>
      <c r="BD154" s="246">
        <f>IF(全车数据表!BG155="","",全车数据表!BG155)</f>
        <v>349.7</v>
      </c>
      <c r="BE154" s="246">
        <f>IF(全车数据表!BH155="","",全车数据表!BH155)</f>
        <v>79.75</v>
      </c>
      <c r="BF154" s="246">
        <f>IF(全车数据表!BI155="","",全车数据表!BI155)</f>
        <v>87.33</v>
      </c>
      <c r="BG154" s="246">
        <f>IF(全车数据表!BJ155="","",全车数据表!BJ155)</f>
        <v>85.3</v>
      </c>
    </row>
    <row r="155" spans="1:59">
      <c r="A155" s="246">
        <f>全车数据表!A156</f>
        <v>154</v>
      </c>
      <c r="B155" s="246" t="str">
        <f>全车数据表!B156</f>
        <v>FV Frangivento GT65🔑</v>
      </c>
      <c r="C155" s="246" t="str">
        <f>IF(全车数据表!AQ156="","",全车数据表!AQ156)</f>
        <v>FV Frangivento</v>
      </c>
      <c r="D155" s="248" t="str">
        <f>全车数据表!AT156</f>
        <v>gt65</v>
      </c>
      <c r="E155" s="248" t="str">
        <f>全车数据表!AS156</f>
        <v>24.4</v>
      </c>
      <c r="F155" s="248" t="str">
        <f>全车数据表!C156</f>
        <v>GT65</v>
      </c>
      <c r="G155" s="246" t="str">
        <f>全车数据表!D156</f>
        <v>B</v>
      </c>
      <c r="H155" s="246">
        <f>LEN(全车数据表!E156)</f>
        <v>5</v>
      </c>
      <c r="I155" s="246" t="str">
        <f>IF(全车数据表!H156="×",0,全车数据表!H156)</f>
        <v>🔑</v>
      </c>
      <c r="J155" s="246">
        <f>IF(全车数据表!I156="×",0,全车数据表!I156)</f>
        <v>26</v>
      </c>
      <c r="K155" s="246">
        <f>IF(全车数据表!J156="×",0,全车数据表!J156)</f>
        <v>35</v>
      </c>
      <c r="L155" s="246">
        <f>IF(全车数据表!K156="×",0,全车数据表!K156)</f>
        <v>40</v>
      </c>
      <c r="M155" s="246">
        <f>IF(全车数据表!L156="×",0,全车数据表!L156)</f>
        <v>62</v>
      </c>
      <c r="N155" s="246">
        <f>IF(全车数据表!M156="×",0,全车数据表!M156)</f>
        <v>0</v>
      </c>
      <c r="O155" s="246">
        <f>全车数据表!O156</f>
        <v>4127</v>
      </c>
      <c r="P155" s="246">
        <f>全车数据表!P156</f>
        <v>371.1</v>
      </c>
      <c r="Q155" s="246">
        <f>全车数据表!Q156</f>
        <v>81.8</v>
      </c>
      <c r="R155" s="246">
        <f>全车数据表!R156</f>
        <v>51.98</v>
      </c>
      <c r="S155" s="246">
        <f>全车数据表!S156</f>
        <v>54.39</v>
      </c>
      <c r="T155" s="246">
        <f>全车数据表!T156</f>
        <v>0</v>
      </c>
      <c r="U155" s="246">
        <f>全车数据表!AH156</f>
        <v>6369280</v>
      </c>
      <c r="V155" s="246">
        <f>全车数据表!AI156</f>
        <v>50000</v>
      </c>
      <c r="W155" s="246">
        <f>全车数据表!AO156</f>
        <v>6000000</v>
      </c>
      <c r="X155" s="246">
        <f>全车数据表!AP156</f>
        <v>12369280</v>
      </c>
      <c r="Y155" s="246">
        <f>全车数据表!AJ156</f>
        <v>8</v>
      </c>
      <c r="Z155" s="246">
        <f>全车数据表!AL156</f>
        <v>5</v>
      </c>
      <c r="AA155" s="246">
        <f>IF(全车数据表!AN156="×",0,全车数据表!AN156)</f>
        <v>2</v>
      </c>
      <c r="AB155" s="248" t="str">
        <f>全车数据表!AU156</f>
        <v>epic</v>
      </c>
      <c r="AC155" s="246">
        <f>全车数据表!AW156</f>
        <v>0</v>
      </c>
      <c r="AD155" s="246">
        <f>全车数据表!AX156</f>
        <v>0</v>
      </c>
      <c r="AE155" s="246">
        <f>全车数据表!AY156</f>
        <v>0</v>
      </c>
      <c r="AF155" s="246" t="str">
        <f>IF(全车数据表!AZ156="","",全车数据表!AZ156)</f>
        <v>大奖赛</v>
      </c>
      <c r="AG155" s="246" t="str">
        <f>IF(全车数据表!BP156="","",全车数据表!BP156)</f>
        <v/>
      </c>
      <c r="AH155" s="246" t="str">
        <f>IF(全车数据表!BQ156="","",全车数据表!BQ156)</f>
        <v/>
      </c>
      <c r="AI155" s="246" t="str">
        <f>IF(全车数据表!BR156="","",全车数据表!BR156)</f>
        <v/>
      </c>
      <c r="AJ155" s="246" t="str">
        <f>IF(全车数据表!BS156="","",全车数据表!BS156)</f>
        <v/>
      </c>
      <c r="AK155" s="246" t="str">
        <f>IF(全车数据表!BT156="","",全车数据表!BT156)</f>
        <v/>
      </c>
      <c r="AL155" s="246" t="str">
        <f>IF(全车数据表!BU156="","",全车数据表!BU156)</f>
        <v/>
      </c>
      <c r="AM155" s="246" t="str">
        <f>IF(全车数据表!BV156="","",全车数据表!BV156)</f>
        <v/>
      </c>
      <c r="AN155" s="246" t="str">
        <f>IF(全车数据表!BW156="","",全车数据表!BW156)</f>
        <v/>
      </c>
      <c r="AO155" s="246" t="str">
        <f>IF(全车数据表!BX156="","",全车数据表!BX156)</f>
        <v/>
      </c>
      <c r="AP155" s="246" t="str">
        <f>IF(全车数据表!BY156="","",全车数据表!BY156)</f>
        <v/>
      </c>
      <c r="AQ155" s="246" t="str">
        <f>IF(全车数据表!BZ156="","",全车数据表!BZ156)</f>
        <v/>
      </c>
      <c r="AR155" s="246" t="str">
        <f>IF(全车数据表!CA156="","",全车数据表!CA156)</f>
        <v/>
      </c>
      <c r="AS155" s="246" t="str">
        <f>IF(全车数据表!CB156="","",全车数据表!CB156)</f>
        <v/>
      </c>
      <c r="AT155" s="246" t="str">
        <f>IF(全车数据表!CC156="","",全车数据表!CC156)</f>
        <v/>
      </c>
      <c r="AU155" s="246" t="str">
        <f>IF(全车数据表!CD156="","",全车数据表!CD156)</f>
        <v/>
      </c>
      <c r="AV155" s="246" t="str">
        <f>IF(全车数据表!CE156="","",全车数据表!CE156)</f>
        <v/>
      </c>
      <c r="AW155" s="246" t="str">
        <f>IF(全车数据表!CF156="","",全车数据表!CF156)</f>
        <v/>
      </c>
      <c r="AX155" s="246" t="str">
        <f>IF(全车数据表!CG156="","",全车数据表!CG156)</f>
        <v/>
      </c>
      <c r="AY155" s="246" t="str">
        <f>IF(全车数据表!CH156="","",全车数据表!CH156)</f>
        <v/>
      </c>
      <c r="AZ155" s="246" t="str">
        <f>IF(全车数据表!CI156="","",全车数据表!CI156)</f>
        <v/>
      </c>
      <c r="BA155" s="246" t="str">
        <f>IF(全车数据表!CJ156="","",全车数据表!CJ156)</f>
        <v/>
      </c>
      <c r="BB155" s="246" t="str">
        <f>IF(全车数据表!AV156="","",全车数据表!AV156)</f>
        <v/>
      </c>
      <c r="BC155" s="246">
        <f>IF(全车数据表!BF156="","",全车数据表!BF156)</f>
        <v>4319</v>
      </c>
      <c r="BD155" s="246">
        <f>IF(全车数据表!BG156="","",全车数据表!BG156)</f>
        <v>372.8</v>
      </c>
      <c r="BE155" s="246">
        <f>IF(全车数据表!BH156="","",全车数据表!BH156)</f>
        <v>82.45</v>
      </c>
      <c r="BF155" s="246">
        <f>IF(全车数据表!BI156="","",全车数据表!BI156)</f>
        <v>53.87</v>
      </c>
      <c r="BG155" s="246">
        <f>IF(全车数据表!BJ156="","",全车数据表!BJ156)</f>
        <v>57.34</v>
      </c>
    </row>
    <row r="156" spans="1:59">
      <c r="A156" s="246">
        <f>全车数据表!A157</f>
        <v>155</v>
      </c>
      <c r="B156" s="246" t="str">
        <f>全车数据表!B157</f>
        <v>Nissan GTR-50 Italdesign</v>
      </c>
      <c r="C156" s="246" t="str">
        <f>IF(全车数据表!AQ157="","",全车数据表!AQ157)</f>
        <v>Nissan</v>
      </c>
      <c r="D156" s="248" t="str">
        <f>全车数据表!AT157</f>
        <v>gtr-50</v>
      </c>
      <c r="E156" s="248" t="str">
        <f>全车数据表!AS157</f>
        <v>3.2</v>
      </c>
      <c r="F156" s="248" t="str">
        <f>全车数据表!C157</f>
        <v>GTR-50</v>
      </c>
      <c r="G156" s="246" t="str">
        <f>全车数据表!D157</f>
        <v>B</v>
      </c>
      <c r="H156" s="246">
        <f>LEN(全车数据表!E157)</f>
        <v>5</v>
      </c>
      <c r="I156" s="246">
        <f>IF(全车数据表!H157="×",0,全车数据表!H157)</f>
        <v>45</v>
      </c>
      <c r="J156" s="246">
        <f>IF(全车数据表!I157="×",0,全车数据表!I157)</f>
        <v>17</v>
      </c>
      <c r="K156" s="246">
        <f>IF(全车数据表!J157="×",0,全车数据表!J157)</f>
        <v>23</v>
      </c>
      <c r="L156" s="246">
        <f>IF(全车数据表!K157="×",0,全车数据表!K157)</f>
        <v>32</v>
      </c>
      <c r="M156" s="246">
        <f>IF(全车数据表!L157="×",0,全车数据表!L157)</f>
        <v>45</v>
      </c>
      <c r="N156" s="246">
        <f>IF(全车数据表!M157="×",0,全车数据表!M157)</f>
        <v>0</v>
      </c>
      <c r="O156" s="246">
        <f>全车数据表!O157</f>
        <v>4153</v>
      </c>
      <c r="P156" s="246">
        <f>全车数据表!P157</f>
        <v>349.5</v>
      </c>
      <c r="Q156" s="246">
        <f>全车数据表!Q157</f>
        <v>86.36</v>
      </c>
      <c r="R156" s="246">
        <f>全车数据表!R157</f>
        <v>73.86</v>
      </c>
      <c r="S156" s="246">
        <f>全车数据表!S157</f>
        <v>64.59</v>
      </c>
      <c r="T156" s="246">
        <f>全车数据表!T157</f>
        <v>6.6</v>
      </c>
      <c r="U156" s="246">
        <f>全车数据表!AH157</f>
        <v>6369280</v>
      </c>
      <c r="V156" s="246">
        <f>全车数据表!AI157</f>
        <v>50000</v>
      </c>
      <c r="W156" s="246">
        <f>全车数据表!AO157</f>
        <v>6000000</v>
      </c>
      <c r="X156" s="246">
        <f>全车数据表!AP157</f>
        <v>12369280</v>
      </c>
      <c r="Y156" s="246">
        <f>全车数据表!AJ157</f>
        <v>8</v>
      </c>
      <c r="Z156" s="246">
        <f>全车数据表!AL157</f>
        <v>5</v>
      </c>
      <c r="AA156" s="246">
        <f>IF(全车数据表!AN157="×",0,全车数据表!AN157)</f>
        <v>2</v>
      </c>
      <c r="AB156" s="248" t="str">
        <f>全车数据表!AU157</f>
        <v>epic</v>
      </c>
      <c r="AC156" s="246">
        <f>全车数据表!AW157</f>
        <v>363</v>
      </c>
      <c r="AD156" s="246">
        <f>全车数据表!AX157</f>
        <v>0</v>
      </c>
      <c r="AE156" s="246">
        <f>全车数据表!AY157</f>
        <v>477</v>
      </c>
      <c r="AF156" s="246" t="str">
        <f>IF(全车数据表!AZ157="","",全车数据表!AZ157)</f>
        <v>车手联会</v>
      </c>
      <c r="AG156" s="246" t="str">
        <f>IF(全车数据表!BP157="","",全车数据表!BP157)</f>
        <v/>
      </c>
      <c r="AH156" s="246" t="str">
        <f>IF(全车数据表!BQ157="","",全车数据表!BQ157)</f>
        <v/>
      </c>
      <c r="AI156" s="246" t="str">
        <f>IF(全车数据表!BR157="","",全车数据表!BR157)</f>
        <v/>
      </c>
      <c r="AJ156" s="246" t="str">
        <f>IF(全车数据表!BS157="","",全车数据表!BS157)</f>
        <v/>
      </c>
      <c r="AK156" s="246" t="str">
        <f>IF(全车数据表!BT157="","",全车数据表!BT157)</f>
        <v/>
      </c>
      <c r="AL156" s="246" t="str">
        <f>IF(全车数据表!BU157="","",全车数据表!BU157)</f>
        <v/>
      </c>
      <c r="AM156" s="246" t="str">
        <f>IF(全车数据表!BV157="","",全车数据表!BV157)</f>
        <v/>
      </c>
      <c r="AN156" s="246" t="str">
        <f>IF(全车数据表!BW157="","",全车数据表!BW157)</f>
        <v/>
      </c>
      <c r="AO156" s="246" t="str">
        <f>IF(全车数据表!BX157="","",全车数据表!BX157)</f>
        <v/>
      </c>
      <c r="AP156" s="246" t="str">
        <f>IF(全车数据表!BY157="","",全车数据表!BY157)</f>
        <v/>
      </c>
      <c r="AQ156" s="246" t="str">
        <f>IF(全车数据表!BZ157="","",全车数据表!BZ157)</f>
        <v/>
      </c>
      <c r="AR156" s="246" t="str">
        <f>IF(全车数据表!CA157="","",全车数据表!CA157)</f>
        <v/>
      </c>
      <c r="AS156" s="246" t="str">
        <f>IF(全车数据表!CB157="","",全车数据表!CB157)</f>
        <v/>
      </c>
      <c r="AT156" s="246" t="str">
        <f>IF(全车数据表!CC157="","",全车数据表!CC157)</f>
        <v/>
      </c>
      <c r="AU156" s="246" t="str">
        <f>IF(全车数据表!CD157="","",全车数据表!CD157)</f>
        <v/>
      </c>
      <c r="AV156" s="246" t="str">
        <f>IF(全车数据表!CE157="","",全车数据表!CE157)</f>
        <v/>
      </c>
      <c r="AW156" s="246" t="str">
        <f>IF(全车数据表!CF157="","",全车数据表!CF157)</f>
        <v/>
      </c>
      <c r="AX156" s="246" t="str">
        <f>IF(全车数据表!CG157="","",全车数据表!CG157)</f>
        <v/>
      </c>
      <c r="AY156" s="246" t="str">
        <f>IF(全车数据表!CH157="","",全车数据表!CH157)</f>
        <v/>
      </c>
      <c r="AZ156" s="246" t="str">
        <f>IF(全车数据表!CI157="","",全车数据表!CI157)</f>
        <v/>
      </c>
      <c r="BA156" s="246" t="str">
        <f>IF(全车数据表!CJ157="","",全车数据表!CJ157)</f>
        <v>日产 尼桑 id</v>
      </c>
      <c r="BB156" s="246">
        <f>IF(全车数据表!AV157="","",全车数据表!AV157)</f>
        <v>30</v>
      </c>
      <c r="BC156" s="246">
        <f>IF(全车数据表!BF157="","",全车数据表!BF157)</f>
        <v>4372</v>
      </c>
      <c r="BD156" s="246">
        <f>IF(全车数据表!BG157="","",全车数据表!BG157)</f>
        <v>351.6</v>
      </c>
      <c r="BE156" s="246">
        <f>IF(全车数据表!BH157="","",全车数据表!BH157)</f>
        <v>87.4</v>
      </c>
      <c r="BF156" s="246">
        <f>IF(全车数据表!BI157="","",全车数据表!BI157)</f>
        <v>76.929999999999993</v>
      </c>
      <c r="BG156" s="246">
        <f>IF(全车数据表!BJ157="","",全车数据表!BJ157)</f>
        <v>67.210000000000008</v>
      </c>
    </row>
    <row r="157" spans="1:59">
      <c r="A157" s="246">
        <f>全车数据表!A158</f>
        <v>156</v>
      </c>
      <c r="B157" s="246" t="str">
        <f>全车数据表!B158</f>
        <v>Zenvo TSR-S🔑</v>
      </c>
      <c r="C157" s="246" t="str">
        <f>IF(全车数据表!AQ158="","",全车数据表!AQ158)</f>
        <v>Zenvo</v>
      </c>
      <c r="D157" s="248" t="str">
        <f>全车数据表!AT158</f>
        <v>tsr-s</v>
      </c>
      <c r="E157" s="248" t="str">
        <f>全车数据表!AS158</f>
        <v>2.9</v>
      </c>
      <c r="F157" s="248" t="str">
        <f>全车数据表!C158</f>
        <v>TSR-S</v>
      </c>
      <c r="G157" s="246" t="str">
        <f>全车数据表!D158</f>
        <v>B</v>
      </c>
      <c r="H157" s="246">
        <f>LEN(全车数据表!E158)</f>
        <v>5</v>
      </c>
      <c r="I157" s="246" t="str">
        <f>IF(全车数据表!H158="×",0,全车数据表!H158)</f>
        <v>🔑</v>
      </c>
      <c r="J157" s="246">
        <f>IF(全车数据表!I158="×",0,全车数据表!I158)</f>
        <v>26</v>
      </c>
      <c r="K157" s="246">
        <f>IF(全车数据表!J158="×",0,全车数据表!J158)</f>
        <v>35</v>
      </c>
      <c r="L157" s="246">
        <f>IF(全车数据表!K158="×",0,全车数据表!K158)</f>
        <v>40</v>
      </c>
      <c r="M157" s="246">
        <f>IF(全车数据表!L158="×",0,全车数据表!L158)</f>
        <v>62</v>
      </c>
      <c r="N157" s="246">
        <f>IF(全车数据表!M158="×",0,全车数据表!M158)</f>
        <v>0</v>
      </c>
      <c r="O157" s="246">
        <f>全车数据表!O158</f>
        <v>4171</v>
      </c>
      <c r="P157" s="246">
        <f>全车数据表!P158</f>
        <v>342.4</v>
      </c>
      <c r="Q157" s="246">
        <f>全车数据表!Q158</f>
        <v>85.38</v>
      </c>
      <c r="R157" s="246">
        <f>全车数据表!R158</f>
        <v>82.88</v>
      </c>
      <c r="S157" s="246">
        <f>全车数据表!S158</f>
        <v>67.36</v>
      </c>
      <c r="T157" s="246">
        <f>全车数据表!T158</f>
        <v>7.16</v>
      </c>
      <c r="U157" s="246">
        <f>全车数据表!AH158</f>
        <v>6369280</v>
      </c>
      <c r="V157" s="246">
        <f>全车数据表!AI158</f>
        <v>50000</v>
      </c>
      <c r="W157" s="246">
        <f>全车数据表!AO158</f>
        <v>6000000</v>
      </c>
      <c r="X157" s="246">
        <f>全车数据表!AP158</f>
        <v>12369280</v>
      </c>
      <c r="Y157" s="246">
        <f>全车数据表!AJ158</f>
        <v>8</v>
      </c>
      <c r="Z157" s="246">
        <f>全车数据表!AL158</f>
        <v>5</v>
      </c>
      <c r="AA157" s="246">
        <f>IF(全车数据表!AN158="×",0,全车数据表!AN158)</f>
        <v>2</v>
      </c>
      <c r="AB157" s="248" t="str">
        <f>全车数据表!AU158</f>
        <v>epic</v>
      </c>
      <c r="AC157" s="246">
        <f>全车数据表!AW158</f>
        <v>359</v>
      </c>
      <c r="AD157" s="246">
        <f>全车数据表!AX158</f>
        <v>366</v>
      </c>
      <c r="AE157" s="246">
        <f>全车数据表!AY158</f>
        <v>478</v>
      </c>
      <c r="AF157" s="246" t="str">
        <f>IF(全车数据表!AZ158="","",全车数据表!AZ158)</f>
        <v>大奖赛</v>
      </c>
      <c r="AG157" s="246" t="str">
        <f>IF(全车数据表!BP158="","",全车数据表!BP158)</f>
        <v/>
      </c>
      <c r="AH157" s="246" t="str">
        <f>IF(全车数据表!BQ158="","",全车数据表!BQ158)</f>
        <v/>
      </c>
      <c r="AI157" s="246" t="str">
        <f>IF(全车数据表!BR158="","",全车数据表!BR158)</f>
        <v/>
      </c>
      <c r="AJ157" s="246" t="str">
        <f>IF(全车数据表!BS158="","",全车数据表!BS158)</f>
        <v/>
      </c>
      <c r="AK157" s="246" t="str">
        <f>IF(全车数据表!BT158="","",全车数据表!BT158)</f>
        <v/>
      </c>
      <c r="AL157" s="246" t="str">
        <f>IF(全车数据表!BU158="","",全车数据表!BU158)</f>
        <v/>
      </c>
      <c r="AM157" s="246" t="str">
        <f>IF(全车数据表!BV158="","",全车数据表!BV158)</f>
        <v/>
      </c>
      <c r="AN157" s="246" t="str">
        <f>IF(全车数据表!BW158="","",全车数据表!BW158)</f>
        <v/>
      </c>
      <c r="AO157" s="246" t="str">
        <f>IF(全车数据表!BX158="","",全车数据表!BX158)</f>
        <v/>
      </c>
      <c r="AP157" s="246" t="str">
        <f>IF(全车数据表!BY158="","",全车数据表!BY158)</f>
        <v/>
      </c>
      <c r="AQ157" s="246" t="str">
        <f>IF(全车数据表!BZ158="","",全车数据表!BZ158)</f>
        <v/>
      </c>
      <c r="AR157" s="246">
        <f>IF(全车数据表!CA158="","",全车数据表!CA158)</f>
        <v>1</v>
      </c>
      <c r="AS157" s="246" t="str">
        <f>IF(全车数据表!CB158="","",全车数据表!CB158)</f>
        <v/>
      </c>
      <c r="AT157" s="246">
        <f>IF(全车数据表!CC158="","",全车数据表!CC158)</f>
        <v>1</v>
      </c>
      <c r="AU157" s="246">
        <f>IF(全车数据表!CD158="","",全车数据表!CD158)</f>
        <v>1</v>
      </c>
      <c r="AV157" s="246" t="str">
        <f>IF(全车数据表!CE158="","",全车数据表!CE158)</f>
        <v/>
      </c>
      <c r="AW157" s="246" t="str">
        <f>IF(全车数据表!CF158="","",全车数据表!CF158)</f>
        <v/>
      </c>
      <c r="AX157" s="246" t="str">
        <f>IF(全车数据表!CG158="","",全车数据表!CG158)</f>
        <v/>
      </c>
      <c r="AY157" s="246" t="str">
        <f>IF(全车数据表!CH158="","",全车数据表!CH158)</f>
        <v/>
      </c>
      <c r="AZ157" s="246" t="str">
        <f>IF(全车数据表!CI158="","",全车数据表!CI158)</f>
        <v/>
      </c>
      <c r="BA157" s="246" t="str">
        <f>IF(全车数据表!CJ158="","",全车数据表!CJ158)</f>
        <v>小自燃</v>
      </c>
      <c r="BB157" s="246" t="str">
        <f>IF(全车数据表!AV158="","",全车数据表!AV158)</f>
        <v/>
      </c>
      <c r="BC157" s="246">
        <f>IF(全车数据表!BF158="","",全车数据表!BF158)</f>
        <v>4399</v>
      </c>
      <c r="BD157" s="246">
        <f>IF(全车数据表!BG158="","",全车数据表!BG158)</f>
        <v>344.2</v>
      </c>
      <c r="BE157" s="246">
        <f>IF(全车数据表!BH158="","",全车数据表!BH158)</f>
        <v>86.5</v>
      </c>
      <c r="BF157" s="246">
        <f>IF(全车数据表!BI158="","",全车数据表!BI158)</f>
        <v>86.33</v>
      </c>
      <c r="BG157" s="246">
        <f>IF(全车数据表!BJ158="","",全车数据表!BJ158)</f>
        <v>70.22</v>
      </c>
    </row>
    <row r="158" spans="1:59">
      <c r="A158" s="246">
        <f>全车数据表!A159</f>
        <v>157</v>
      </c>
      <c r="B158" s="246" t="str">
        <f>全车数据表!B159</f>
        <v>Lamborghini Sesto Elemento</v>
      </c>
      <c r="C158" s="246" t="str">
        <f>IF(全车数据表!AQ159="","",全车数据表!AQ159)</f>
        <v>Lamborghini</v>
      </c>
      <c r="D158" s="248" t="str">
        <f>全车数据表!AT159</f>
        <v>sesto</v>
      </c>
      <c r="E158" s="248" t="str">
        <f>全车数据表!AS159</f>
        <v>3.5</v>
      </c>
      <c r="F158" s="248" t="str">
        <f>全车数据表!C159</f>
        <v>第六元素</v>
      </c>
      <c r="G158" s="246" t="str">
        <f>全车数据表!D159</f>
        <v>B</v>
      </c>
      <c r="H158" s="246">
        <f>LEN(全车数据表!E159)</f>
        <v>6</v>
      </c>
      <c r="I158" s="246">
        <f>IF(全车数据表!H159="×",0,全车数据表!H159)</f>
        <v>55</v>
      </c>
      <c r="J158" s="246">
        <f>IF(全车数据表!I159="×",0,全车数据表!I159)</f>
        <v>18</v>
      </c>
      <c r="K158" s="246">
        <f>IF(全车数据表!J159="×",0,全车数据表!J159)</f>
        <v>24</v>
      </c>
      <c r="L158" s="246">
        <f>IF(全车数据表!K159="×",0,全车数据表!K159)</f>
        <v>32</v>
      </c>
      <c r="M158" s="246">
        <f>IF(全车数据表!L159="×",0,全车数据表!L159)</f>
        <v>47</v>
      </c>
      <c r="N158" s="246">
        <f>IF(全车数据表!M159="×",0,全车数据表!M159)</f>
        <v>50</v>
      </c>
      <c r="O158" s="246">
        <f>全车数据表!O159</f>
        <v>4183</v>
      </c>
      <c r="P158" s="246">
        <f>全车数据表!P159</f>
        <v>346.5</v>
      </c>
      <c r="Q158" s="246">
        <f>全车数据表!Q159</f>
        <v>87.26</v>
      </c>
      <c r="R158" s="246">
        <f>全车数据表!R159</f>
        <v>70.27</v>
      </c>
      <c r="S158" s="246">
        <f>全车数据表!S159</f>
        <v>74.760000000000005</v>
      </c>
      <c r="T158" s="246">
        <f>全车数据表!T159</f>
        <v>0</v>
      </c>
      <c r="U158" s="246">
        <f>全车数据表!AH159</f>
        <v>11923560</v>
      </c>
      <c r="V158" s="246">
        <f>全车数据表!AI159</f>
        <v>70000</v>
      </c>
      <c r="W158" s="246">
        <f>全车数据表!AO159</f>
        <v>10080000</v>
      </c>
      <c r="X158" s="246">
        <f>全车数据表!AP159</f>
        <v>22003560</v>
      </c>
      <c r="Y158" s="246">
        <f>全车数据表!AJ159</f>
        <v>8</v>
      </c>
      <c r="Z158" s="246">
        <f>全车数据表!AL159</f>
        <v>5</v>
      </c>
      <c r="AA158" s="246">
        <f>IF(全车数据表!AN159="×",0,全车数据表!AN159)</f>
        <v>3</v>
      </c>
      <c r="AB158" s="248" t="str">
        <f>全车数据表!AU159</f>
        <v>epic</v>
      </c>
      <c r="AC158" s="246">
        <f>全车数据表!AW159</f>
        <v>360</v>
      </c>
      <c r="AD158" s="246">
        <f>全车数据表!AX159</f>
        <v>0</v>
      </c>
      <c r="AE158" s="246">
        <f>全车数据表!AY159</f>
        <v>472</v>
      </c>
      <c r="AF158" s="246" t="str">
        <f>IF(全车数据表!AZ159="","",全车数据表!AZ159)</f>
        <v>特殊赛事</v>
      </c>
      <c r="AG158" s="246" t="str">
        <f>IF(全车数据表!BP159="","",全车数据表!BP159)</f>
        <v/>
      </c>
      <c r="AH158" s="246" t="str">
        <f>IF(全车数据表!BQ159="","",全车数据表!BQ159)</f>
        <v/>
      </c>
      <c r="AI158" s="246" t="str">
        <f>IF(全车数据表!BR159="","",全车数据表!BR159)</f>
        <v/>
      </c>
      <c r="AJ158" s="246" t="str">
        <f>IF(全车数据表!BS159="","",全车数据表!BS159)</f>
        <v/>
      </c>
      <c r="AK158" s="246" t="str">
        <f>IF(全车数据表!BT159="","",全车数据表!BT159)</f>
        <v/>
      </c>
      <c r="AL158" s="246" t="str">
        <f>IF(全车数据表!BU159="","",全车数据表!BU159)</f>
        <v/>
      </c>
      <c r="AM158" s="246" t="str">
        <f>IF(全车数据表!BV159="","",全车数据表!BV159)</f>
        <v/>
      </c>
      <c r="AN158" s="246" t="str">
        <f>IF(全车数据表!BW159="","",全车数据表!BW159)</f>
        <v/>
      </c>
      <c r="AO158" s="246" t="str">
        <f>IF(全车数据表!BX159="","",全车数据表!BX159)</f>
        <v/>
      </c>
      <c r="AP158" s="246" t="str">
        <f>IF(全车数据表!BY159="","",全车数据表!BY159)</f>
        <v/>
      </c>
      <c r="AQ158" s="246">
        <f>IF(全车数据表!BZ159="","",全车数据表!BZ159)</f>
        <v>1</v>
      </c>
      <c r="AR158" s="246" t="str">
        <f>IF(全车数据表!CA159="","",全车数据表!CA159)</f>
        <v/>
      </c>
      <c r="AS158" s="246" t="str">
        <f>IF(全车数据表!CB159="","",全车数据表!CB159)</f>
        <v/>
      </c>
      <c r="AT158" s="246" t="str">
        <f>IF(全车数据表!CC159="","",全车数据表!CC159)</f>
        <v/>
      </c>
      <c r="AU158" s="246">
        <f>IF(全车数据表!CD159="","",全车数据表!CD159)</f>
        <v>1</v>
      </c>
      <c r="AV158" s="246" t="str">
        <f>IF(全车数据表!CE159="","",全车数据表!CE159)</f>
        <v/>
      </c>
      <c r="AW158" s="246" t="str">
        <f>IF(全车数据表!CF159="","",全车数据表!CF159)</f>
        <v/>
      </c>
      <c r="AX158" s="246" t="str">
        <f>IF(全车数据表!CG159="","",全车数据表!CG159)</f>
        <v/>
      </c>
      <c r="AY158" s="246" t="str">
        <f>IF(全车数据表!CH159="","",全车数据表!CH159)</f>
        <v/>
      </c>
      <c r="AZ158" s="246" t="str">
        <f>IF(全车数据表!CI159="","",全车数据表!CI159)</f>
        <v/>
      </c>
      <c r="BA158" s="246" t="str">
        <f>IF(全车数据表!CJ159="","",全车数据表!CJ159)</f>
        <v>兰博基尼 小六子</v>
      </c>
      <c r="BB158" s="246">
        <f>IF(全车数据表!AV159="","",全车数据表!AV159)</f>
        <v>52</v>
      </c>
      <c r="BC158" s="246">
        <f>IF(全车数据表!BF159="","",全车数据表!BF159)</f>
        <v>4412</v>
      </c>
      <c r="BD158" s="246">
        <f>IF(全车数据表!BG159="","",全车数据表!BG159)</f>
        <v>348.8</v>
      </c>
      <c r="BE158" s="246">
        <f>IF(全车数据表!BH159="","",全车数据表!BH159)</f>
        <v>88.3</v>
      </c>
      <c r="BF158" s="246">
        <f>IF(全车数据表!BI159="","",全车数据表!BI159)</f>
        <v>73.44</v>
      </c>
      <c r="BG158" s="246">
        <f>IF(全车数据表!BJ159="","",全车数据表!BJ159)</f>
        <v>78.010000000000005</v>
      </c>
    </row>
    <row r="159" spans="1:59">
      <c r="A159" s="246">
        <f>全车数据表!A160</f>
        <v>158</v>
      </c>
      <c r="B159" s="246" t="str">
        <f>全车数据表!B160</f>
        <v>Porsche 911 GT3 RS</v>
      </c>
      <c r="C159" s="246" t="str">
        <f>IF(全车数据表!AQ160="","",全车数据表!AQ160)</f>
        <v>Porsche</v>
      </c>
      <c r="D159" s="248" t="str">
        <f>全车数据表!AT160</f>
        <v>911gt3</v>
      </c>
      <c r="E159" s="248" t="str">
        <f>全车数据表!AS160</f>
        <v>1.7</v>
      </c>
      <c r="F159" s="248" t="str">
        <f>全车数据表!C160</f>
        <v>911GT3</v>
      </c>
      <c r="G159" s="246" t="str">
        <f>全车数据表!D160</f>
        <v>B</v>
      </c>
      <c r="H159" s="246">
        <f>LEN(全车数据表!E160)</f>
        <v>6</v>
      </c>
      <c r="I159" s="246">
        <f>IF(全车数据表!H160="×",0,全车数据表!H160)</f>
        <v>55</v>
      </c>
      <c r="J159" s="246">
        <f>IF(全车数据表!I160="×",0,全车数据表!I160)</f>
        <v>18</v>
      </c>
      <c r="K159" s="246">
        <f>IF(全车数据表!J160="×",0,全车数据表!J160)</f>
        <v>24</v>
      </c>
      <c r="L159" s="246">
        <f>IF(全车数据表!K160="×",0,全车数据表!K160)</f>
        <v>32</v>
      </c>
      <c r="M159" s="246">
        <f>IF(全车数据表!L160="×",0,全车数据表!L160)</f>
        <v>47</v>
      </c>
      <c r="N159" s="246">
        <f>IF(全车数据表!M160="×",0,全车数据表!M160)</f>
        <v>50</v>
      </c>
      <c r="O159" s="246">
        <f>全车数据表!O160</f>
        <v>4211</v>
      </c>
      <c r="P159" s="246">
        <f>全车数据表!P160</f>
        <v>339.4</v>
      </c>
      <c r="Q159" s="246">
        <f>全车数据表!Q160</f>
        <v>85.84</v>
      </c>
      <c r="R159" s="246">
        <f>全车数据表!R160</f>
        <v>92.97</v>
      </c>
      <c r="S159" s="246">
        <f>全车数据表!S160</f>
        <v>86.39</v>
      </c>
      <c r="T159" s="246">
        <f>全车数据表!T160</f>
        <v>14.23</v>
      </c>
      <c r="U159" s="246">
        <f>全车数据表!AH160</f>
        <v>11923560</v>
      </c>
      <c r="V159" s="246">
        <f>全车数据表!AI160</f>
        <v>70000</v>
      </c>
      <c r="W159" s="246">
        <f>全车数据表!AO160</f>
        <v>10080000</v>
      </c>
      <c r="X159" s="246">
        <f>全车数据表!AP160</f>
        <v>22003560</v>
      </c>
      <c r="Y159" s="246">
        <f>全车数据表!AJ160</f>
        <v>8</v>
      </c>
      <c r="Z159" s="246">
        <f>全车数据表!AL160</f>
        <v>5</v>
      </c>
      <c r="AA159" s="246">
        <f>IF(全车数据表!AN160="×",0,全车数据表!AN160)</f>
        <v>3</v>
      </c>
      <c r="AB159" s="248" t="str">
        <f>全车数据表!AU160</f>
        <v>epic</v>
      </c>
      <c r="AC159" s="246">
        <f>全车数据表!AW160</f>
        <v>353</v>
      </c>
      <c r="AD159" s="246">
        <f>全车数据表!AX160</f>
        <v>0</v>
      </c>
      <c r="AE159" s="246">
        <f>全车数据表!AY160</f>
        <v>460</v>
      </c>
      <c r="AF159" s="246" t="str">
        <f>IF(全车数据表!AZ160="","",全车数据表!AZ160)</f>
        <v>商店礼包</v>
      </c>
      <c r="AG159" s="246" t="str">
        <f>IF(全车数据表!BP160="","",全车数据表!BP160)</f>
        <v/>
      </c>
      <c r="AH159" s="246" t="str">
        <f>IF(全车数据表!BQ160="","",全车数据表!BQ160)</f>
        <v/>
      </c>
      <c r="AI159" s="246" t="str">
        <f>IF(全车数据表!BR160="","",全车数据表!BR160)</f>
        <v/>
      </c>
      <c r="AJ159" s="246" t="str">
        <f>IF(全车数据表!BS160="","",全车数据表!BS160)</f>
        <v/>
      </c>
      <c r="AK159" s="246" t="str">
        <f>IF(全车数据表!BT160="","",全车数据表!BT160)</f>
        <v/>
      </c>
      <c r="AL159" s="246" t="str">
        <f>IF(全车数据表!BU160="","",全车数据表!BU160)</f>
        <v/>
      </c>
      <c r="AM159" s="246" t="str">
        <f>IF(全车数据表!BV160="","",全车数据表!BV160)</f>
        <v/>
      </c>
      <c r="AN159" s="246" t="str">
        <f>IF(全车数据表!BW160="","",全车数据表!BW160)</f>
        <v/>
      </c>
      <c r="AO159" s="246" t="str">
        <f>IF(全车数据表!BX160="","",全车数据表!BX160)</f>
        <v/>
      </c>
      <c r="AP159" s="246" t="str">
        <f>IF(全车数据表!BY160="","",全车数据表!BY160)</f>
        <v/>
      </c>
      <c r="AQ159" s="246" t="str">
        <f>IF(全车数据表!BZ160="","",全车数据表!BZ160)</f>
        <v/>
      </c>
      <c r="AR159" s="246" t="str">
        <f>IF(全车数据表!CA160="","",全车数据表!CA160)</f>
        <v/>
      </c>
      <c r="AS159" s="246" t="str">
        <f>IF(全车数据表!CB160="","",全车数据表!CB160)</f>
        <v/>
      </c>
      <c r="AT159" s="246" t="str">
        <f>IF(全车数据表!CC160="","",全车数据表!CC160)</f>
        <v/>
      </c>
      <c r="AU159" s="246" t="str">
        <f>IF(全车数据表!CD160="","",全车数据表!CD160)</f>
        <v/>
      </c>
      <c r="AV159" s="246" t="str">
        <f>IF(全车数据表!CE160="","",全车数据表!CE160)</f>
        <v/>
      </c>
      <c r="AW159" s="246" t="str">
        <f>IF(全车数据表!CF160="","",全车数据表!CF160)</f>
        <v/>
      </c>
      <c r="AX159" s="246" t="str">
        <f>IF(全车数据表!CG160="","",全车数据表!CG160)</f>
        <v/>
      </c>
      <c r="AY159" s="246" t="str">
        <f>IF(全车数据表!CH160="","",全车数据表!CH160)</f>
        <v/>
      </c>
      <c r="AZ159" s="246" t="str">
        <f>IF(全车数据表!CI160="","",全车数据表!CI160)</f>
        <v/>
      </c>
      <c r="BA159" s="246" t="str">
        <f>IF(全车数据表!CJ160="","",全车数据表!CJ160)</f>
        <v>保时捷 绿蛙</v>
      </c>
      <c r="BB159" s="246">
        <f>IF(全车数据表!AV160="","",全车数据表!AV160)</f>
        <v>30</v>
      </c>
      <c r="BC159" s="246">
        <f>IF(全车数据表!BF160="","",全车数据表!BF160)</f>
        <v>4466</v>
      </c>
      <c r="BD159" s="246">
        <f>IF(全车数据表!BG160="","",全车数据表!BG160)</f>
        <v>342.29999999999995</v>
      </c>
      <c r="BE159" s="246">
        <f>IF(全车数据表!BH160="","",全车数据表!BH160)</f>
        <v>87.4</v>
      </c>
      <c r="BF159" s="246">
        <f>IF(全车数据表!BI160="","",全车数据表!BI160)</f>
        <v>97.289999999999992</v>
      </c>
      <c r="BG159" s="246">
        <f>IF(全车数据表!BJ160="","",全车数据表!BJ160)</f>
        <v>90.01</v>
      </c>
    </row>
    <row r="160" spans="1:59">
      <c r="A160" s="246">
        <f>全车数据表!A161</f>
        <v>159</v>
      </c>
      <c r="B160" s="246" t="str">
        <f>全车数据表!B161</f>
        <v>Security Interceptor</v>
      </c>
      <c r="C160" s="246" t="str">
        <f>IF(全车数据表!AQ161="","",全车数据表!AQ161)</f>
        <v>Security</v>
      </c>
      <c r="D160" s="248" t="str">
        <f>全车数据表!AT161</f>
        <v>interceptor</v>
      </c>
      <c r="E160" s="248" t="str">
        <f>全车数据表!AS161</f>
        <v>3.6</v>
      </c>
      <c r="F160" s="248" t="str">
        <f>全车数据表!C161</f>
        <v>安保车</v>
      </c>
      <c r="G160" s="246" t="str">
        <f>全车数据表!D161</f>
        <v>B</v>
      </c>
      <c r="H160" s="246">
        <f>LEN(全车数据表!E161)</f>
        <v>6</v>
      </c>
      <c r="I160" s="246">
        <f>IF(全车数据表!H161="×",0,全车数据表!H161)</f>
        <v>55</v>
      </c>
      <c r="J160" s="246">
        <f>IF(全车数据表!I161="×",0,全车数据表!I161)</f>
        <v>18</v>
      </c>
      <c r="K160" s="246">
        <f>IF(全车数据表!J161="×",0,全车数据表!J161)</f>
        <v>24</v>
      </c>
      <c r="L160" s="246">
        <f>IF(全车数据表!K161="×",0,全车数据表!K161)</f>
        <v>32</v>
      </c>
      <c r="M160" s="246">
        <f>IF(全车数据表!L161="×",0,全车数据表!L161)</f>
        <v>50</v>
      </c>
      <c r="N160" s="246">
        <f>IF(全车数据表!M161="×",0,全车数据表!M161)</f>
        <v>61</v>
      </c>
      <c r="O160" s="246">
        <f>全车数据表!O161</f>
        <v>4231</v>
      </c>
      <c r="P160" s="246">
        <f>全车数据表!P161</f>
        <v>360.9</v>
      </c>
      <c r="Q160" s="246">
        <f>全车数据表!Q161</f>
        <v>82.97</v>
      </c>
      <c r="R160" s="246">
        <f>全车数据表!R161</f>
        <v>78.319999999999993</v>
      </c>
      <c r="S160" s="246">
        <f>全车数据表!S161</f>
        <v>45.42</v>
      </c>
      <c r="T160" s="246">
        <f>全车数据表!T161</f>
        <v>0</v>
      </c>
      <c r="U160" s="246">
        <f>全车数据表!AH161</f>
        <v>11923560</v>
      </c>
      <c r="V160" s="246">
        <f>全车数据表!AI161</f>
        <v>70000</v>
      </c>
      <c r="W160" s="246">
        <f>全车数据表!AO161</f>
        <v>10080000</v>
      </c>
      <c r="X160" s="246">
        <f>全车数据表!AP161</f>
        <v>22003560</v>
      </c>
      <c r="Y160" s="246">
        <f>全车数据表!AJ161</f>
        <v>8</v>
      </c>
      <c r="Z160" s="246">
        <f>全车数据表!AL161</f>
        <v>5</v>
      </c>
      <c r="AA160" s="246">
        <f>IF(全车数据表!AN161="×",0,全车数据表!AN161)</f>
        <v>3</v>
      </c>
      <c r="AB160" s="248" t="str">
        <f>全车数据表!AU161</f>
        <v>epic</v>
      </c>
      <c r="AC160" s="246">
        <f>全车数据表!AW161</f>
        <v>375</v>
      </c>
      <c r="AD160" s="246">
        <f>全车数据表!AX161</f>
        <v>0</v>
      </c>
      <c r="AE160" s="246">
        <f>全车数据表!AY161</f>
        <v>497</v>
      </c>
      <c r="AF160" s="246" t="str">
        <f>IF(全车数据表!AZ161="","",全车数据表!AZ161)</f>
        <v>联会赛事</v>
      </c>
      <c r="AG160" s="246" t="str">
        <f>IF(全车数据表!BP161="","",全车数据表!BP161)</f>
        <v/>
      </c>
      <c r="AH160" s="246" t="str">
        <f>IF(全车数据表!BQ161="","",全车数据表!BQ161)</f>
        <v/>
      </c>
      <c r="AI160" s="246" t="str">
        <f>IF(全车数据表!BR161="","",全车数据表!BR161)</f>
        <v/>
      </c>
      <c r="AJ160" s="246" t="str">
        <f>IF(全车数据表!BS161="","",全车数据表!BS161)</f>
        <v/>
      </c>
      <c r="AK160" s="246" t="str">
        <f>IF(全车数据表!BT161="","",全车数据表!BT161)</f>
        <v/>
      </c>
      <c r="AL160" s="246" t="str">
        <f>IF(全车数据表!BU161="","",全车数据表!BU161)</f>
        <v/>
      </c>
      <c r="AM160" s="246" t="str">
        <f>IF(全车数据表!BV161="","",全车数据表!BV161)</f>
        <v/>
      </c>
      <c r="AN160" s="246" t="str">
        <f>IF(全车数据表!BW161="","",全车数据表!BW161)</f>
        <v/>
      </c>
      <c r="AO160" s="246" t="str">
        <f>IF(全车数据表!BX161="","",全车数据表!BX161)</f>
        <v/>
      </c>
      <c r="AP160" s="246" t="str">
        <f>IF(全车数据表!BY161="","",全车数据表!BY161)</f>
        <v/>
      </c>
      <c r="AQ160" s="246" t="str">
        <f>IF(全车数据表!BZ161="","",全车数据表!BZ161)</f>
        <v/>
      </c>
      <c r="AR160" s="246" t="str">
        <f>IF(全车数据表!CA161="","",全车数据表!CA161)</f>
        <v/>
      </c>
      <c r="AS160" s="246">
        <f>IF(全车数据表!CB161="","",全车数据表!CB161)</f>
        <v>1</v>
      </c>
      <c r="AT160" s="246" t="str">
        <f>IF(全车数据表!CC161="","",全车数据表!CC161)</f>
        <v/>
      </c>
      <c r="AU160" s="246" t="str">
        <f>IF(全车数据表!CD161="","",全车数据表!CD161)</f>
        <v/>
      </c>
      <c r="AV160" s="246" t="str">
        <f>IF(全车数据表!CE161="","",全车数据表!CE161)</f>
        <v/>
      </c>
      <c r="AW160" s="246" t="str">
        <f>IF(全车数据表!CF161="","",全车数据表!CF161)</f>
        <v/>
      </c>
      <c r="AX160" s="246" t="str">
        <f>IF(全车数据表!CG161="","",全车数据表!CG161)</f>
        <v/>
      </c>
      <c r="AY160" s="246" t="str">
        <f>IF(全车数据表!CH161="","",全车数据表!CH161)</f>
        <v/>
      </c>
      <c r="AZ160" s="246" t="str">
        <f>IF(全车数据表!CI161="","",全车数据表!CI161)</f>
        <v/>
      </c>
      <c r="BA160" s="246" t="str">
        <f>IF(全车数据表!CJ161="","",全车数据表!CJ161)</f>
        <v>神秘组织</v>
      </c>
      <c r="BB160" s="246" t="str">
        <f>IF(全车数据表!AV161="","",全车数据表!AV161)</f>
        <v/>
      </c>
      <c r="BC160" s="246" t="str">
        <f>IF(全车数据表!BF161="","",全车数据表!BF161)</f>
        <v/>
      </c>
      <c r="BD160" s="246" t="str">
        <f>IF(全车数据表!BG161="","",全车数据表!BG161)</f>
        <v/>
      </c>
      <c r="BE160" s="246" t="str">
        <f>IF(全车数据表!BH161="","",全车数据表!BH161)</f>
        <v/>
      </c>
      <c r="BF160" s="246" t="str">
        <f>IF(全车数据表!BI161="","",全车数据表!BI161)</f>
        <v/>
      </c>
      <c r="BG160" s="246" t="str">
        <f>IF(全车数据表!BJ161="","",全车数据表!BJ161)</f>
        <v/>
      </c>
    </row>
    <row r="161" spans="1:59">
      <c r="A161" s="246">
        <f>全车数据表!A162</f>
        <v>160</v>
      </c>
      <c r="B161" s="246" t="str">
        <f>全车数据表!B162</f>
        <v>Ferrari 488  Challenge EVO🔑</v>
      </c>
      <c r="C161" s="246" t="str">
        <f>IF(全车数据表!AQ162="","",全车数据表!AQ162)</f>
        <v>Ferrari</v>
      </c>
      <c r="D161" s="248" t="str">
        <f>全车数据表!AT162</f>
        <v>488gtbevo</v>
      </c>
      <c r="E161" s="248" t="str">
        <f>全车数据表!AS162</f>
        <v>2.5</v>
      </c>
      <c r="F161" s="248" t="str">
        <f>全车数据表!C162</f>
        <v>488 EVO</v>
      </c>
      <c r="G161" s="246" t="str">
        <f>全车数据表!D162</f>
        <v>B</v>
      </c>
      <c r="H161" s="246">
        <f>LEN(全车数据表!E162)</f>
        <v>6</v>
      </c>
      <c r="I161" s="246" t="str">
        <f>IF(全车数据表!H162="×",0,全车数据表!H162)</f>
        <v>🔑</v>
      </c>
      <c r="J161" s="246">
        <f>IF(全车数据表!I162="×",0,全车数据表!I162)</f>
        <v>26</v>
      </c>
      <c r="K161" s="246">
        <f>IF(全车数据表!J162="×",0,全车数据表!J162)</f>
        <v>34</v>
      </c>
      <c r="L161" s="246">
        <f>IF(全车数据表!K162="×",0,全车数据表!K162)</f>
        <v>46</v>
      </c>
      <c r="M161" s="246">
        <f>IF(全车数据表!L162="×",0,全车数据表!L162)</f>
        <v>61</v>
      </c>
      <c r="N161" s="246">
        <f>IF(全车数据表!M162="×",0,全车数据表!M162)</f>
        <v>73</v>
      </c>
      <c r="O161" s="246">
        <f>全车数据表!O162</f>
        <v>4255</v>
      </c>
      <c r="P161" s="246">
        <f>全车数据表!P162</f>
        <v>351.2</v>
      </c>
      <c r="Q161" s="246">
        <f>全车数据表!Q162</f>
        <v>82.76</v>
      </c>
      <c r="R161" s="246">
        <f>全车数据表!R162</f>
        <v>77.11</v>
      </c>
      <c r="S161" s="246">
        <f>全车数据表!S162</f>
        <v>76.98</v>
      </c>
      <c r="T161" s="246">
        <f>全车数据表!T162</f>
        <v>8.9499999999999993</v>
      </c>
      <c r="U161" s="246">
        <f>全车数据表!AH162</f>
        <v>11923560</v>
      </c>
      <c r="V161" s="246">
        <f>全车数据表!AI162</f>
        <v>70000</v>
      </c>
      <c r="W161" s="246">
        <f>全车数据表!AO162</f>
        <v>10080000</v>
      </c>
      <c r="X161" s="246">
        <f>全车数据表!AP162</f>
        <v>22003560</v>
      </c>
      <c r="Y161" s="246">
        <f>全车数据表!AJ162</f>
        <v>8</v>
      </c>
      <c r="Z161" s="246">
        <f>全车数据表!AL162</f>
        <v>5</v>
      </c>
      <c r="AA161" s="246">
        <f>IF(全车数据表!AN162="×",0,全车数据表!AN162)</f>
        <v>3</v>
      </c>
      <c r="AB161" s="248" t="str">
        <f>全车数据表!AU162</f>
        <v>epic</v>
      </c>
      <c r="AC161" s="246">
        <f>全车数据表!AW162</f>
        <v>365</v>
      </c>
      <c r="AD161" s="246">
        <f>全车数据表!AX162</f>
        <v>0</v>
      </c>
      <c r="AE161" s="246">
        <f>全车数据表!AY162</f>
        <v>480</v>
      </c>
      <c r="AF161" s="246" t="str">
        <f>IF(全车数据表!AZ162="","",全车数据表!AZ162)</f>
        <v>大奖赛</v>
      </c>
      <c r="AG161" s="246" t="str">
        <f>IF(全车数据表!BP162="","",全车数据表!BP162)</f>
        <v/>
      </c>
      <c r="AH161" s="246" t="str">
        <f>IF(全车数据表!BQ162="","",全车数据表!BQ162)</f>
        <v/>
      </c>
      <c r="AI161" s="246" t="str">
        <f>IF(全车数据表!BR162="","",全车数据表!BR162)</f>
        <v/>
      </c>
      <c r="AJ161" s="246" t="str">
        <f>IF(全车数据表!BS162="","",全车数据表!BS162)</f>
        <v/>
      </c>
      <c r="AK161" s="246" t="str">
        <f>IF(全车数据表!BT162="","",全车数据表!BT162)</f>
        <v/>
      </c>
      <c r="AL161" s="246" t="str">
        <f>IF(全车数据表!BU162="","",全车数据表!BU162)</f>
        <v/>
      </c>
      <c r="AM161" s="246" t="str">
        <f>IF(全车数据表!BV162="","",全车数据表!BV162)</f>
        <v/>
      </c>
      <c r="AN161" s="246" t="str">
        <f>IF(全车数据表!BW162="","",全车数据表!BW162)</f>
        <v/>
      </c>
      <c r="AO161" s="246" t="str">
        <f>IF(全车数据表!BX162="","",全车数据表!BX162)</f>
        <v/>
      </c>
      <c r="AP161" s="246" t="str">
        <f>IF(全车数据表!BY162="","",全车数据表!BY162)</f>
        <v/>
      </c>
      <c r="AQ161" s="246" t="str">
        <f>IF(全车数据表!BZ162="","",全车数据表!BZ162)</f>
        <v/>
      </c>
      <c r="AR161" s="246">
        <f>IF(全车数据表!CA162="","",全车数据表!CA162)</f>
        <v>1</v>
      </c>
      <c r="AS161" s="246" t="str">
        <f>IF(全车数据表!CB162="","",全车数据表!CB162)</f>
        <v/>
      </c>
      <c r="AT161" s="246">
        <f>IF(全车数据表!CC162="","",全车数据表!CC162)</f>
        <v>1</v>
      </c>
      <c r="AU161" s="246">
        <f>IF(全车数据表!CD162="","",全车数据表!CD162)</f>
        <v>1</v>
      </c>
      <c r="AV161" s="246" t="str">
        <f>IF(全车数据表!CE162="","",全车数据表!CE162)</f>
        <v/>
      </c>
      <c r="AW161" s="246" t="str">
        <f>IF(全车数据表!CF162="","",全车数据表!CF162)</f>
        <v/>
      </c>
      <c r="AX161" s="246" t="str">
        <f>IF(全车数据表!CG162="","",全车数据表!CG162)</f>
        <v/>
      </c>
      <c r="AY161" s="246" t="str">
        <f>IF(全车数据表!CH162="","",全车数据表!CH162)</f>
        <v/>
      </c>
      <c r="AZ161" s="246" t="str">
        <f>IF(全车数据表!CI162="","",全车数据表!CI162)</f>
        <v/>
      </c>
      <c r="BA161" s="246" t="str">
        <f>IF(全车数据表!CJ162="","",全车数据表!CJ162)</f>
        <v>法拉利</v>
      </c>
      <c r="BB161" s="246" t="str">
        <f>IF(全车数据表!AV162="","",全车数据表!AV162)</f>
        <v/>
      </c>
      <c r="BC161" s="246">
        <f>IF(全车数据表!BF162="","",全车数据表!BF162)</f>
        <v>4480</v>
      </c>
      <c r="BD161" s="246">
        <f>IF(全车数据表!BG162="","",全车数据表!BG162)</f>
        <v>353.4</v>
      </c>
      <c r="BE161" s="246">
        <f>IF(全车数据表!BH162="","",全车数据表!BH162)</f>
        <v>83.800000000000011</v>
      </c>
      <c r="BF161" s="246">
        <f>IF(全车数据表!BI162="","",全车数据表!BI162)</f>
        <v>80.3</v>
      </c>
      <c r="BG161" s="246">
        <f>IF(全车数据表!BJ162="","",全车数据表!BJ162)</f>
        <v>79.790000000000006</v>
      </c>
    </row>
    <row r="162" spans="1:59">
      <c r="A162" s="246">
        <f>全车数据表!A163</f>
        <v>161</v>
      </c>
      <c r="B162" s="246" t="str">
        <f>全车数据表!B163</f>
        <v>LEGO Technic Lamborghini Revuelto</v>
      </c>
      <c r="C162" s="246" t="str">
        <f>IF(全车数据表!AQ163="","",全车数据表!AQ163)</f>
        <v>LEGO Technic</v>
      </c>
      <c r="D162" s="248" t="str">
        <f>全车数据表!AT163</f>
        <v>legorevuelto</v>
      </c>
      <c r="E162" s="248" t="str">
        <f>全车数据表!AS163</f>
        <v>45.0</v>
      </c>
      <c r="F162" s="248" t="str">
        <f>全车数据表!C163</f>
        <v>乐高R牛</v>
      </c>
      <c r="G162" s="246" t="str">
        <f>全车数据表!D163</f>
        <v>B</v>
      </c>
      <c r="H162" s="246">
        <f>LEN(全车数据表!E163)</f>
        <v>6</v>
      </c>
      <c r="I162" s="246">
        <f>IF(全车数据表!H163="×",0,全车数据表!H163)</f>
        <v>25</v>
      </c>
      <c r="J162" s="246">
        <f>IF(全车数据表!I163="×",0,全车数据表!I163)</f>
        <v>30</v>
      </c>
      <c r="K162" s="246">
        <f>IF(全车数据表!J163="×",0,全车数据表!J163)</f>
        <v>35</v>
      </c>
      <c r="L162" s="246">
        <f>IF(全车数据表!K163="×",0,全车数据表!K163)</f>
        <v>40</v>
      </c>
      <c r="M162" s="246">
        <f>IF(全车数据表!L163="×",0,全车数据表!L163)</f>
        <v>50</v>
      </c>
      <c r="N162" s="246">
        <f>IF(全车数据表!M163="×",0,全车数据表!M163)</f>
        <v>60</v>
      </c>
      <c r="O162" s="246">
        <f>全车数据表!O163</f>
        <v>4264</v>
      </c>
      <c r="P162" s="246">
        <f>全车数据表!P163</f>
        <v>368.2</v>
      </c>
      <c r="Q162" s="246">
        <f>全车数据表!Q163</f>
        <v>83.11</v>
      </c>
      <c r="R162" s="246">
        <f>全车数据表!R163</f>
        <v>64.069999999999993</v>
      </c>
      <c r="S162" s="246">
        <f>全车数据表!S163</f>
        <v>50.97</v>
      </c>
      <c r="T162" s="246">
        <f>全车数据表!T163</f>
        <v>0</v>
      </c>
      <c r="U162" s="246">
        <f>全车数据表!AH163</f>
        <v>11923560</v>
      </c>
      <c r="V162" s="246">
        <f>全车数据表!AI163</f>
        <v>70000</v>
      </c>
      <c r="W162" s="246">
        <f>全车数据表!AO163</f>
        <v>10080000</v>
      </c>
      <c r="X162" s="246">
        <f>全车数据表!AP163</f>
        <v>22003560</v>
      </c>
      <c r="Y162" s="246">
        <f>全车数据表!AJ163</f>
        <v>8</v>
      </c>
      <c r="Z162" s="246">
        <f>全车数据表!AL163</f>
        <v>5</v>
      </c>
      <c r="AA162" s="246">
        <f>IF(全车数据表!AN163="×",0,全车数据表!AN163)</f>
        <v>3</v>
      </c>
      <c r="AB162" s="248" t="str">
        <f>全车数据表!AU163</f>
        <v>epic</v>
      </c>
      <c r="AC162" s="246">
        <f>全车数据表!AW163</f>
        <v>0</v>
      </c>
      <c r="AD162" s="246">
        <f>全车数据表!AX163</f>
        <v>0</v>
      </c>
      <c r="AE162" s="246">
        <f>全车数据表!AY163</f>
        <v>0</v>
      </c>
      <c r="AF162" s="246" t="str">
        <f>IF(全车数据表!AZ163="","",全车数据表!AZ163)</f>
        <v>专属赛事</v>
      </c>
      <c r="AG162" s="246" t="str">
        <f>IF(全车数据表!BP163="","",全车数据表!BP163)</f>
        <v/>
      </c>
      <c r="AH162" s="246" t="str">
        <f>IF(全车数据表!BQ163="","",全车数据表!BQ163)</f>
        <v/>
      </c>
      <c r="AI162" s="246" t="str">
        <f>IF(全车数据表!BR163="","",全车数据表!BR163)</f>
        <v/>
      </c>
      <c r="AJ162" s="246" t="str">
        <f>IF(全车数据表!BS163="","",全车数据表!BS163)</f>
        <v/>
      </c>
      <c r="AK162" s="246" t="str">
        <f>IF(全车数据表!BT163="","",全车数据表!BT163)</f>
        <v/>
      </c>
      <c r="AL162" s="246" t="str">
        <f>IF(全车数据表!BU163="","",全车数据表!BU163)</f>
        <v/>
      </c>
      <c r="AM162" s="246" t="str">
        <f>IF(全车数据表!BV163="","",全车数据表!BV163)</f>
        <v/>
      </c>
      <c r="AN162" s="246" t="str">
        <f>IF(全车数据表!BW163="","",全车数据表!BW163)</f>
        <v/>
      </c>
      <c r="AO162" s="246" t="str">
        <f>IF(全车数据表!BX163="","",全车数据表!BX163)</f>
        <v/>
      </c>
      <c r="AP162" s="246" t="str">
        <f>IF(全车数据表!BY163="","",全车数据表!BY163)</f>
        <v/>
      </c>
      <c r="AQ162" s="246" t="str">
        <f>IF(全车数据表!BZ163="","",全车数据表!BZ163)</f>
        <v/>
      </c>
      <c r="AR162" s="246" t="str">
        <f>IF(全车数据表!CA163="","",全车数据表!CA163)</f>
        <v/>
      </c>
      <c r="AS162" s="246" t="str">
        <f>IF(全车数据表!CB163="","",全车数据表!CB163)</f>
        <v/>
      </c>
      <c r="AT162" s="246" t="str">
        <f>IF(全车数据表!CC163="","",全车数据表!CC163)</f>
        <v/>
      </c>
      <c r="AU162" s="246" t="str">
        <f>IF(全车数据表!CD163="","",全车数据表!CD163)</f>
        <v/>
      </c>
      <c r="AV162" s="246" t="str">
        <f>IF(全车数据表!CE163="","",全车数据表!CE163)</f>
        <v/>
      </c>
      <c r="AW162" s="246" t="str">
        <f>IF(全车数据表!CF163="","",全车数据表!CF163)</f>
        <v/>
      </c>
      <c r="AX162" s="246" t="str">
        <f>IF(全车数据表!CG163="","",全车数据表!CG163)</f>
        <v/>
      </c>
      <c r="AY162" s="246" t="str">
        <f>IF(全车数据表!CH163="","",全车数据表!CH163)</f>
        <v/>
      </c>
      <c r="AZ162" s="246" t="str">
        <f>IF(全车数据表!CI163="","",全车数据表!CI163)</f>
        <v/>
      </c>
      <c r="BA162" s="246" t="str">
        <f>IF(全车数据表!CJ163="","",全车数据表!CJ163)</f>
        <v/>
      </c>
      <c r="BB162" s="246" t="str">
        <f>IF(全车数据表!AV163="","",全车数据表!AV163)</f>
        <v/>
      </c>
      <c r="BC162" s="246" t="str">
        <f>IF(全车数据表!BF163="","",全车数据表!BF163)</f>
        <v/>
      </c>
      <c r="BD162" s="246" t="str">
        <f>IF(全车数据表!BG163="","",全车数据表!BG163)</f>
        <v/>
      </c>
      <c r="BE162" s="246" t="str">
        <f>IF(全车数据表!BH163="","",全车数据表!BH163)</f>
        <v/>
      </c>
      <c r="BF162" s="246" t="str">
        <f>IF(全车数据表!BI163="","",全车数据表!BI163)</f>
        <v/>
      </c>
      <c r="BG162" s="246" t="str">
        <f>IF(全车数据表!BJ163="","",全车数据表!BJ163)</f>
        <v/>
      </c>
    </row>
    <row r="163" spans="1:59">
      <c r="A163" s="246">
        <f>全车数据表!A164</f>
        <v>162</v>
      </c>
      <c r="B163" s="246" t="str">
        <f>全车数据表!B164</f>
        <v>Apollo EVO</v>
      </c>
      <c r="C163" s="246" t="str">
        <f>IF(全车数据表!AQ164="","",全车数据表!AQ164)</f>
        <v>Apollo</v>
      </c>
      <c r="D163" s="248" t="str">
        <f>全车数据表!AT164</f>
        <v>apolloevo</v>
      </c>
      <c r="E163" s="248" t="str">
        <f>全车数据表!AS164</f>
        <v>4.1</v>
      </c>
      <c r="F163" s="248" t="str">
        <f>全车数据表!C164</f>
        <v>菠萝EVO</v>
      </c>
      <c r="G163" s="246" t="str">
        <f>全车数据表!D164</f>
        <v>B</v>
      </c>
      <c r="H163" s="246">
        <f>LEN(全车数据表!E164)</f>
        <v>6</v>
      </c>
      <c r="I163" s="246">
        <f>IF(全车数据表!H164="×",0,全车数据表!H164)</f>
        <v>55</v>
      </c>
      <c r="J163" s="246">
        <f>IF(全车数据表!I164="×",0,全车数据表!I164)</f>
        <v>18</v>
      </c>
      <c r="K163" s="246">
        <f>IF(全车数据表!J164="×",0,全车数据表!J164)</f>
        <v>24</v>
      </c>
      <c r="L163" s="246">
        <f>IF(全车数据表!K164="×",0,全车数据表!K164)</f>
        <v>32</v>
      </c>
      <c r="M163" s="246">
        <f>IF(全车数据表!L164="×",0,全车数据表!L164)</f>
        <v>47</v>
      </c>
      <c r="N163" s="246">
        <f>IF(全车数据表!M164="×",0,全车数据表!M164)</f>
        <v>50</v>
      </c>
      <c r="O163" s="246">
        <f>全车数据表!O164</f>
        <v>4265</v>
      </c>
      <c r="P163" s="246">
        <f>全车数据表!P164</f>
        <v>355</v>
      </c>
      <c r="Q163" s="246">
        <f>全车数据表!Q164</f>
        <v>85.46</v>
      </c>
      <c r="R163" s="246">
        <f>全车数据表!R164</f>
        <v>70.34</v>
      </c>
      <c r="S163" s="246">
        <f>全车数据表!S164</f>
        <v>65.790000000000006</v>
      </c>
      <c r="T163" s="246">
        <f>全车数据表!T164</f>
        <v>6.6</v>
      </c>
      <c r="U163" s="246">
        <f>全车数据表!AH164</f>
        <v>11923560</v>
      </c>
      <c r="V163" s="246">
        <f>全车数据表!AI164</f>
        <v>70000</v>
      </c>
      <c r="W163" s="246">
        <f>全车数据表!AO164</f>
        <v>10080000</v>
      </c>
      <c r="X163" s="246">
        <f>全车数据表!AP164</f>
        <v>22003560</v>
      </c>
      <c r="Y163" s="246">
        <f>全车数据表!AJ164</f>
        <v>8</v>
      </c>
      <c r="Z163" s="246">
        <f>全车数据表!AL164</f>
        <v>5</v>
      </c>
      <c r="AA163" s="246">
        <f>IF(全车数据表!AN164="×",0,全车数据表!AN164)</f>
        <v>3</v>
      </c>
      <c r="AB163" s="248" t="str">
        <f>全车数据表!AU164</f>
        <v>epic</v>
      </c>
      <c r="AC163" s="246">
        <f>全车数据表!AW164</f>
        <v>369</v>
      </c>
      <c r="AD163" s="246">
        <f>全车数据表!AX164</f>
        <v>0</v>
      </c>
      <c r="AE163" s="246">
        <f>全车数据表!AY164</f>
        <v>487</v>
      </c>
      <c r="AF163" s="246" t="str">
        <f>IF(全车数据表!AZ164="","",全车数据表!AZ164)</f>
        <v>特殊赛事</v>
      </c>
      <c r="AG163" s="246" t="str">
        <f>IF(全车数据表!BP164="","",全车数据表!BP164)</f>
        <v/>
      </c>
      <c r="AH163" s="246" t="str">
        <f>IF(全车数据表!BQ164="","",全车数据表!BQ164)</f>
        <v/>
      </c>
      <c r="AI163" s="246" t="str">
        <f>IF(全车数据表!BR164="","",全车数据表!BR164)</f>
        <v/>
      </c>
      <c r="AJ163" s="246" t="str">
        <f>IF(全车数据表!BS164="","",全车数据表!BS164)</f>
        <v/>
      </c>
      <c r="AK163" s="246" t="str">
        <f>IF(全车数据表!BT164="","",全车数据表!BT164)</f>
        <v/>
      </c>
      <c r="AL163" s="246" t="str">
        <f>IF(全车数据表!BU164="","",全车数据表!BU164)</f>
        <v/>
      </c>
      <c r="AM163" s="246" t="str">
        <f>IF(全车数据表!BV164="","",全车数据表!BV164)</f>
        <v/>
      </c>
      <c r="AN163" s="246" t="str">
        <f>IF(全车数据表!BW164="","",全车数据表!BW164)</f>
        <v/>
      </c>
      <c r="AO163" s="246" t="str">
        <f>IF(全车数据表!BX164="","",全车数据表!BX164)</f>
        <v/>
      </c>
      <c r="AP163" s="246" t="str">
        <f>IF(全车数据表!BY164="","",全车数据表!BY164)</f>
        <v/>
      </c>
      <c r="AQ163" s="246">
        <f>IF(全车数据表!BZ164="","",全车数据表!BZ164)</f>
        <v>1</v>
      </c>
      <c r="AR163" s="246" t="str">
        <f>IF(全车数据表!CA164="","",全车数据表!CA164)</f>
        <v/>
      </c>
      <c r="AS163" s="246" t="str">
        <f>IF(全车数据表!CB164="","",全车数据表!CB164)</f>
        <v/>
      </c>
      <c r="AT163" s="246" t="str">
        <f>IF(全车数据表!CC164="","",全车数据表!CC164)</f>
        <v/>
      </c>
      <c r="AU163" s="246" t="str">
        <f>IF(全车数据表!CD164="","",全车数据表!CD164)</f>
        <v/>
      </c>
      <c r="AV163" s="246" t="str">
        <f>IF(全车数据表!CE164="","",全车数据表!CE164)</f>
        <v/>
      </c>
      <c r="AW163" s="246" t="str">
        <f>IF(全车数据表!CF164="","",全车数据表!CF164)</f>
        <v/>
      </c>
      <c r="AX163" s="246" t="str">
        <f>IF(全车数据表!CG164="","",全车数据表!CG164)</f>
        <v/>
      </c>
      <c r="AY163" s="246" t="str">
        <f>IF(全车数据表!CH164="","",全车数据表!CH164)</f>
        <v/>
      </c>
      <c r="AZ163" s="246" t="str">
        <f>IF(全车数据表!CI164="","",全车数据表!CI164)</f>
        <v/>
      </c>
      <c r="BA163" s="246" t="str">
        <f>IF(全车数据表!CJ164="","",全车数据表!CJ164)</f>
        <v>阿波罗</v>
      </c>
      <c r="BB163" s="246" t="str">
        <f>IF(全车数据表!AV164="","",全车数据表!AV164)</f>
        <v/>
      </c>
      <c r="BC163" s="246">
        <f>IF(全车数据表!BF164="","",全车数据表!BF164)</f>
        <v>4472</v>
      </c>
      <c r="BD163" s="246">
        <f>IF(全车数据表!BG164="","",全车数据表!BG164)</f>
        <v>357.1</v>
      </c>
      <c r="BE163" s="246">
        <f>IF(全车数据表!BH164="","",全车数据表!BH164)</f>
        <v>86.5</v>
      </c>
      <c r="BF163" s="246">
        <f>IF(全车数据表!BI164="","",全车数据表!BI164)</f>
        <v>73.150000000000006</v>
      </c>
      <c r="BG163" s="246">
        <f>IF(全车数据表!BJ164="","",全车数据表!BJ164)</f>
        <v>67.98</v>
      </c>
    </row>
    <row r="164" spans="1:59">
      <c r="A164" s="246">
        <f>全车数据表!A165</f>
        <v>163</v>
      </c>
      <c r="B164" s="246" t="str">
        <f>全车数据表!B165</f>
        <v>Lotus Evija</v>
      </c>
      <c r="C164" s="246" t="str">
        <f>IF(全车数据表!AQ165="","",全车数据表!AQ165)</f>
        <v>Lotus</v>
      </c>
      <c r="D164" s="248" t="str">
        <f>全车数据表!AT165</f>
        <v>evija</v>
      </c>
      <c r="E164" s="248" t="str">
        <f>全车数据表!AS165</f>
        <v>2.0</v>
      </c>
      <c r="F164" s="248" t="str">
        <f>全车数据表!C165</f>
        <v>Evija</v>
      </c>
      <c r="G164" s="246" t="str">
        <f>全车数据表!D165</f>
        <v>B</v>
      </c>
      <c r="H164" s="246">
        <f>LEN(全车数据表!E165)</f>
        <v>6</v>
      </c>
      <c r="I164" s="246">
        <f>IF(全车数据表!H165="×",0,全车数据表!H165)</f>
        <v>55</v>
      </c>
      <c r="J164" s="246">
        <f>IF(全车数据表!I165="×",0,全车数据表!I165)</f>
        <v>18</v>
      </c>
      <c r="K164" s="246">
        <f>IF(全车数据表!J165="×",0,全车数据表!J165)</f>
        <v>24</v>
      </c>
      <c r="L164" s="246">
        <f>IF(全车数据表!K165="×",0,全车数据表!K165)</f>
        <v>32</v>
      </c>
      <c r="M164" s="246">
        <f>IF(全车数据表!L165="×",0,全车数据表!L165)</f>
        <v>50</v>
      </c>
      <c r="N164" s="246">
        <f>IF(全车数据表!M165="×",0,全车数据表!M165)</f>
        <v>61</v>
      </c>
      <c r="O164" s="246">
        <f>全车数据表!O165</f>
        <v>4276</v>
      </c>
      <c r="P164" s="246">
        <f>全车数据表!P165</f>
        <v>368.1</v>
      </c>
      <c r="Q164" s="246">
        <f>全车数据表!Q165</f>
        <v>81.14</v>
      </c>
      <c r="R164" s="246">
        <f>全车数据表!R165</f>
        <v>65.02</v>
      </c>
      <c r="S164" s="246">
        <f>全车数据表!S165</f>
        <v>63.31</v>
      </c>
      <c r="T164" s="246">
        <f>全车数据表!T165</f>
        <v>6.22</v>
      </c>
      <c r="U164" s="246">
        <f>全车数据表!AH165</f>
        <v>11923560</v>
      </c>
      <c r="V164" s="246">
        <f>全车数据表!AI165</f>
        <v>70000</v>
      </c>
      <c r="W164" s="246">
        <f>全车数据表!AO165</f>
        <v>10080000</v>
      </c>
      <c r="X164" s="246">
        <f>全车数据表!AP165</f>
        <v>22003560</v>
      </c>
      <c r="Y164" s="246">
        <f>全车数据表!AJ165</f>
        <v>8</v>
      </c>
      <c r="Z164" s="246">
        <f>全车数据表!AL165</f>
        <v>5</v>
      </c>
      <c r="AA164" s="246">
        <f>IF(全车数据表!AN165="×",0,全车数据表!AN165)</f>
        <v>3</v>
      </c>
      <c r="AB164" s="248" t="str">
        <f>全车数据表!AU165</f>
        <v>epic</v>
      </c>
      <c r="AC164" s="246">
        <f>全车数据表!AW165</f>
        <v>383</v>
      </c>
      <c r="AD164" s="246">
        <f>全车数据表!AX165</f>
        <v>0</v>
      </c>
      <c r="AE164" s="246">
        <f>全车数据表!AY165</f>
        <v>509</v>
      </c>
      <c r="AF164" s="246" t="str">
        <f>IF(全车数据表!AZ165="","",全车数据表!AZ165)</f>
        <v>特殊赛事</v>
      </c>
      <c r="AG164" s="246" t="str">
        <f>IF(全车数据表!BP165="","",全车数据表!BP165)</f>
        <v/>
      </c>
      <c r="AH164" s="246" t="str">
        <f>IF(全车数据表!BQ165="","",全车数据表!BQ165)</f>
        <v/>
      </c>
      <c r="AI164" s="246" t="str">
        <f>IF(全车数据表!BR165="","",全车数据表!BR165)</f>
        <v/>
      </c>
      <c r="AJ164" s="246" t="str">
        <f>IF(全车数据表!BS165="","",全车数据表!BS165)</f>
        <v/>
      </c>
      <c r="AK164" s="246" t="str">
        <f>IF(全车数据表!BT165="","",全车数据表!BT165)</f>
        <v/>
      </c>
      <c r="AL164" s="246" t="str">
        <f>IF(全车数据表!BU165="","",全车数据表!BU165)</f>
        <v/>
      </c>
      <c r="AM164" s="246" t="str">
        <f>IF(全车数据表!BV165="","",全车数据表!BV165)</f>
        <v/>
      </c>
      <c r="AN164" s="246" t="str">
        <f>IF(全车数据表!BW165="","",全车数据表!BW165)</f>
        <v/>
      </c>
      <c r="AO164" s="246" t="str">
        <f>IF(全车数据表!BX165="","",全车数据表!BX165)</f>
        <v/>
      </c>
      <c r="AP164" s="246" t="str">
        <f>IF(全车数据表!BY165="","",全车数据表!BY165)</f>
        <v/>
      </c>
      <c r="AQ164" s="246">
        <f>IF(全车数据表!BZ165="","",全车数据表!BZ165)</f>
        <v>1</v>
      </c>
      <c r="AR164" s="246" t="str">
        <f>IF(全车数据表!CA165="","",全车数据表!CA165)</f>
        <v/>
      </c>
      <c r="AS164" s="246" t="str">
        <f>IF(全车数据表!CB165="","",全车数据表!CB165)</f>
        <v/>
      </c>
      <c r="AT164" s="246" t="str">
        <f>IF(全车数据表!CC165="","",全车数据表!CC165)</f>
        <v/>
      </c>
      <c r="AU164" s="246" t="str">
        <f>IF(全车数据表!CD165="","",全车数据表!CD165)</f>
        <v/>
      </c>
      <c r="AV164" s="246" t="str">
        <f>IF(全车数据表!CE165="","",全车数据表!CE165)</f>
        <v/>
      </c>
      <c r="AW164" s="246" t="str">
        <f>IF(全车数据表!CF165="","",全车数据表!CF165)</f>
        <v/>
      </c>
      <c r="AX164" s="246" t="str">
        <f>IF(全车数据表!CG165="","",全车数据表!CG165)</f>
        <v/>
      </c>
      <c r="AY164" s="246" t="str">
        <f>IF(全车数据表!CH165="","",全车数据表!CH165)</f>
        <v/>
      </c>
      <c r="AZ164" s="246" t="str">
        <f>IF(全车数据表!CI165="","",全车数据表!CI165)</f>
        <v/>
      </c>
      <c r="BA164" s="246" t="str">
        <f>IF(全车数据表!CJ165="","",全车数据表!CJ165)</f>
        <v>路特斯 电莲花</v>
      </c>
      <c r="BB164" s="246">
        <f>IF(全车数据表!AV165="","",全车数据表!AV165)</f>
        <v>49</v>
      </c>
      <c r="BC164" s="246">
        <f>IF(全车数据表!BF165="","",全车数据表!BF165)</f>
        <v>4494</v>
      </c>
      <c r="BD164" s="246">
        <f>IF(全车数据表!BG165="","",全车数据表!BG165)</f>
        <v>370</v>
      </c>
      <c r="BE164" s="246">
        <f>IF(全车数据表!BH165="","",全车数据表!BH165)</f>
        <v>82</v>
      </c>
      <c r="BF164" s="246">
        <f>IF(全车数据表!BI165="","",全车数据表!BI165)</f>
        <v>67.11</v>
      </c>
      <c r="BG164" s="246">
        <f>IF(全车数据表!BJ165="","",全车数据表!BJ165)</f>
        <v>65.52</v>
      </c>
    </row>
    <row r="165" spans="1:59">
      <c r="A165" s="246">
        <f>全车数据表!A166</f>
        <v>164</v>
      </c>
      <c r="B165" s="246" t="str">
        <f>全车数据表!B166</f>
        <v>Lamborghini Gallardo Security</v>
      </c>
      <c r="C165" s="246" t="str">
        <f>IF(全车数据表!AQ166="","",全车数据表!AQ166)</f>
        <v>Lamborghini</v>
      </c>
      <c r="D165" s="248" t="str">
        <f>全车数据表!AT166</f>
        <v>gallardosecurity</v>
      </c>
      <c r="E165" s="248" t="str">
        <f>全车数据表!AS166</f>
        <v>24.0</v>
      </c>
      <c r="F165" s="248" t="str">
        <f>全车数据表!C166</f>
        <v>安保盖拉多</v>
      </c>
      <c r="G165" s="246" t="str">
        <f>全车数据表!D166</f>
        <v>B</v>
      </c>
      <c r="H165" s="246">
        <f>LEN(全车数据表!E166)</f>
        <v>5</v>
      </c>
      <c r="I165" s="246">
        <f>IF(全车数据表!H166="×",0,全车数据表!H166)</f>
        <v>45</v>
      </c>
      <c r="J165" s="246">
        <f>IF(全车数据表!I166="×",0,全车数据表!I166)</f>
        <v>17</v>
      </c>
      <c r="K165" s="246">
        <f>IF(全车数据表!J166="×",0,全车数据表!J166)</f>
        <v>23</v>
      </c>
      <c r="L165" s="246">
        <f>IF(全车数据表!K166="×",0,全车数据表!K166)</f>
        <v>32</v>
      </c>
      <c r="M165" s="246">
        <f>IF(全车数据表!L166="×",0,全车数据表!L166)</f>
        <v>45</v>
      </c>
      <c r="N165" s="246">
        <f>IF(全车数据表!M166="×",0,全车数据表!M166)</f>
        <v>0</v>
      </c>
      <c r="O165" s="246">
        <f>全车数据表!O166</f>
        <v>4308</v>
      </c>
      <c r="P165" s="246">
        <f>全车数据表!P166</f>
        <v>371.1</v>
      </c>
      <c r="Q165" s="246">
        <f>全车数据表!Q166</f>
        <v>79.400000000000006</v>
      </c>
      <c r="R165" s="246">
        <f>全车数据表!R166</f>
        <v>76.67</v>
      </c>
      <c r="S165" s="246">
        <f>全车数据表!S166</f>
        <v>52.11</v>
      </c>
      <c r="T165" s="246">
        <f>全车数据表!T166</f>
        <v>0</v>
      </c>
      <c r="U165" s="246">
        <f>全车数据表!AH166</f>
        <v>0</v>
      </c>
      <c r="V165" s="246">
        <f>全车数据表!AI166</f>
        <v>0</v>
      </c>
      <c r="W165" s="246">
        <f>全车数据表!AO166</f>
        <v>0</v>
      </c>
      <c r="X165" s="246">
        <f>全车数据表!AP166</f>
        <v>0</v>
      </c>
      <c r="Y165" s="246">
        <f>全车数据表!AJ166</f>
        <v>0</v>
      </c>
      <c r="Z165" s="246">
        <f>全车数据表!AL166</f>
        <v>0</v>
      </c>
      <c r="AA165" s="246">
        <f>IF(全车数据表!AN166="×",0,全车数据表!AN166)</f>
        <v>0</v>
      </c>
      <c r="AB165" s="248" t="str">
        <f>全车数据表!AU166</f>
        <v>epic</v>
      </c>
      <c r="AC165" s="246">
        <f>全车数据表!AW166</f>
        <v>386</v>
      </c>
      <c r="AD165" s="246">
        <f>全车数据表!AX166</f>
        <v>0</v>
      </c>
      <c r="AE165" s="246">
        <f>全车数据表!AY166</f>
        <v>514</v>
      </c>
      <c r="AF165" s="246" t="str">
        <f>IF(全车数据表!AZ166="","",全车数据表!AZ166)</f>
        <v>多人</v>
      </c>
      <c r="AG165" s="246" t="str">
        <f>IF(全车数据表!BP166="","",全车数据表!BP166)</f>
        <v/>
      </c>
      <c r="AH165" s="246" t="str">
        <f>IF(全车数据表!BQ166="","",全车数据表!BQ166)</f>
        <v/>
      </c>
      <c r="AI165" s="246" t="str">
        <f>IF(全车数据表!BR166="","",全车数据表!BR166)</f>
        <v/>
      </c>
      <c r="AJ165" s="246" t="str">
        <f>IF(全车数据表!BS166="","",全车数据表!BS166)</f>
        <v/>
      </c>
      <c r="AK165" s="246" t="str">
        <f>IF(全车数据表!BT166="","",全车数据表!BT166)</f>
        <v/>
      </c>
      <c r="AL165" s="246" t="str">
        <f>IF(全车数据表!BU166="","",全车数据表!BU166)</f>
        <v/>
      </c>
      <c r="AM165" s="246" t="str">
        <f>IF(全车数据表!BV166="","",全车数据表!BV166)</f>
        <v/>
      </c>
      <c r="AN165" s="246" t="str">
        <f>IF(全车数据表!BW166="","",全车数据表!BW166)</f>
        <v/>
      </c>
      <c r="AO165" s="246" t="str">
        <f>IF(全车数据表!BX166="","",全车数据表!BX166)</f>
        <v/>
      </c>
      <c r="AP165" s="246" t="str">
        <f>IF(全车数据表!BY166="","",全车数据表!BY166)</f>
        <v/>
      </c>
      <c r="AQ165" s="246" t="str">
        <f>IF(全车数据表!BZ166="","",全车数据表!BZ166)</f>
        <v/>
      </c>
      <c r="AR165" s="246" t="str">
        <f>IF(全车数据表!CA166="","",全车数据表!CA166)</f>
        <v/>
      </c>
      <c r="AS165" s="246" t="str">
        <f>IF(全车数据表!CB166="","",全车数据表!CB166)</f>
        <v/>
      </c>
      <c r="AT165" s="246" t="str">
        <f>IF(全车数据表!CC166="","",全车数据表!CC166)</f>
        <v/>
      </c>
      <c r="AU165" s="246" t="str">
        <f>IF(全车数据表!CD166="","",全车数据表!CD166)</f>
        <v/>
      </c>
      <c r="AV165" s="246" t="str">
        <f>IF(全车数据表!CE166="","",全车数据表!CE166)</f>
        <v/>
      </c>
      <c r="AW165" s="246" t="str">
        <f>IF(全车数据表!CF166="","",全车数据表!CF166)</f>
        <v/>
      </c>
      <c r="AX165" s="246" t="str">
        <f>IF(全车数据表!CG166="","",全车数据表!CG166)</f>
        <v/>
      </c>
      <c r="AY165" s="246" t="str">
        <f>IF(全车数据表!CH166="","",全车数据表!CH166)</f>
        <v/>
      </c>
      <c r="AZ165" s="246" t="str">
        <f>IF(全车数据表!CI166="","",全车数据表!CI166)</f>
        <v/>
      </c>
      <c r="BA165" s="246" t="str">
        <f>IF(全车数据表!CJ166="","",全车数据表!CJ166)</f>
        <v/>
      </c>
      <c r="BB165" s="246" t="str">
        <f>IF(全车数据表!AV166="","",全车数据表!AV166)</f>
        <v/>
      </c>
      <c r="BC165" s="246" t="str">
        <f>IF(全车数据表!BF166="","",全车数据表!BF166)</f>
        <v/>
      </c>
      <c r="BD165" s="246" t="str">
        <f>IF(全车数据表!BG166="","",全车数据表!BG166)</f>
        <v/>
      </c>
      <c r="BE165" s="246" t="str">
        <f>IF(全车数据表!BH166="","",全车数据表!BH166)</f>
        <v/>
      </c>
      <c r="BF165" s="246" t="str">
        <f>IF(全车数据表!BI166="","",全车数据表!BI166)</f>
        <v/>
      </c>
      <c r="BG165" s="246" t="str">
        <f>IF(全车数据表!BJ166="","",全车数据表!BJ166)</f>
        <v/>
      </c>
    </row>
    <row r="166" spans="1:59">
      <c r="A166" s="246">
        <f>全车数据表!A167</f>
        <v>165</v>
      </c>
      <c r="B166" s="246" t="str">
        <f>全车数据表!B167</f>
        <v>Mclaren F1 LM🔑</v>
      </c>
      <c r="C166" s="246" t="str">
        <f>IF(全车数据表!AQ167="","",全车数据表!AQ167)</f>
        <v>McLaren</v>
      </c>
      <c r="D166" s="248" t="str">
        <f>全车数据表!AT167</f>
        <v>f1</v>
      </c>
      <c r="E166" s="248" t="str">
        <f>全车数据表!AS167</f>
        <v>2.4</v>
      </c>
      <c r="F166" s="248" t="str">
        <f>全车数据表!C167</f>
        <v>F1</v>
      </c>
      <c r="G166" s="246" t="str">
        <f>全车数据表!D167</f>
        <v>B</v>
      </c>
      <c r="H166" s="246">
        <f>LEN(全车数据表!E167)</f>
        <v>6</v>
      </c>
      <c r="I166" s="246" t="str">
        <f>IF(全车数据表!H167="×",0,全车数据表!H167)</f>
        <v>🔑</v>
      </c>
      <c r="J166" s="246">
        <f>IF(全车数据表!I167="×",0,全车数据表!I167)</f>
        <v>26</v>
      </c>
      <c r="K166" s="246">
        <f>IF(全车数据表!J167="×",0,全车数据表!J167)</f>
        <v>34</v>
      </c>
      <c r="L166" s="246">
        <f>IF(全车数据表!K167="×",0,全车数据表!K167)</f>
        <v>46</v>
      </c>
      <c r="M166" s="246">
        <f>IF(全车数据表!L167="×",0,全车数据表!L167)</f>
        <v>61</v>
      </c>
      <c r="N166" s="246">
        <f>IF(全车数据表!M167="×",0,全车数据表!M167)</f>
        <v>78</v>
      </c>
      <c r="O166" s="246">
        <f>全车数据表!O167</f>
        <v>4309</v>
      </c>
      <c r="P166" s="246">
        <f>全车数据表!P167</f>
        <v>377.6</v>
      </c>
      <c r="Q166" s="246">
        <f>全车数据表!Q167</f>
        <v>74.66</v>
      </c>
      <c r="R166" s="246">
        <f>全车数据表!R167</f>
        <v>66.61</v>
      </c>
      <c r="S166" s="246">
        <f>全车数据表!S167</f>
        <v>73.12</v>
      </c>
      <c r="T166" s="246">
        <f>全车数据表!T167</f>
        <v>7.4</v>
      </c>
      <c r="U166" s="246">
        <f>全车数据表!AH167</f>
        <v>11923560</v>
      </c>
      <c r="V166" s="246">
        <f>全车数据表!AI167</f>
        <v>70000</v>
      </c>
      <c r="W166" s="246">
        <f>全车数据表!AO167</f>
        <v>10080000</v>
      </c>
      <c r="X166" s="246">
        <f>全车数据表!AP167</f>
        <v>22003560</v>
      </c>
      <c r="Y166" s="246">
        <f>全车数据表!AJ167</f>
        <v>8</v>
      </c>
      <c r="Z166" s="246">
        <f>全车数据表!AL167</f>
        <v>5</v>
      </c>
      <c r="AA166" s="246">
        <f>IF(全车数据表!AN167="×",0,全车数据表!AN167)</f>
        <v>3</v>
      </c>
      <c r="AB166" s="248" t="str">
        <f>全车数据表!AU167</f>
        <v>epic</v>
      </c>
      <c r="AC166" s="246">
        <f>全车数据表!AW167</f>
        <v>392</v>
      </c>
      <c r="AD166" s="246">
        <f>全车数据表!AX167</f>
        <v>0</v>
      </c>
      <c r="AE166" s="246">
        <f>全车数据表!AY167</f>
        <v>526</v>
      </c>
      <c r="AF166" s="246" t="str">
        <f>IF(全车数据表!AZ167="","",全车数据表!AZ167)</f>
        <v>大奖赛</v>
      </c>
      <c r="AG166" s="246" t="str">
        <f>IF(全车数据表!BP167="","",全车数据表!BP167)</f>
        <v/>
      </c>
      <c r="AH166" s="246" t="str">
        <f>IF(全车数据表!BQ167="","",全车数据表!BQ167)</f>
        <v/>
      </c>
      <c r="AI166" s="246" t="str">
        <f>IF(全车数据表!BR167="","",全车数据表!BR167)</f>
        <v/>
      </c>
      <c r="AJ166" s="246" t="str">
        <f>IF(全车数据表!BS167="","",全车数据表!BS167)</f>
        <v/>
      </c>
      <c r="AK166" s="246" t="str">
        <f>IF(全车数据表!BT167="","",全车数据表!BT167)</f>
        <v/>
      </c>
      <c r="AL166" s="246" t="str">
        <f>IF(全车数据表!BU167="","",全车数据表!BU167)</f>
        <v/>
      </c>
      <c r="AM166" s="246" t="str">
        <f>IF(全车数据表!BV167="","",全车数据表!BV167)</f>
        <v/>
      </c>
      <c r="AN166" s="246" t="str">
        <f>IF(全车数据表!BW167="","",全车数据表!BW167)</f>
        <v/>
      </c>
      <c r="AO166" s="246" t="str">
        <f>IF(全车数据表!BX167="","",全车数据表!BX167)</f>
        <v/>
      </c>
      <c r="AP166" s="246" t="str">
        <f>IF(全车数据表!BY167="","",全车数据表!BY167)</f>
        <v/>
      </c>
      <c r="AQ166" s="246" t="str">
        <f>IF(全车数据表!BZ167="","",全车数据表!BZ167)</f>
        <v/>
      </c>
      <c r="AR166" s="246">
        <f>IF(全车数据表!CA167="","",全车数据表!CA167)</f>
        <v>1</v>
      </c>
      <c r="AS166" s="246" t="str">
        <f>IF(全车数据表!CB167="","",全车数据表!CB167)</f>
        <v/>
      </c>
      <c r="AT166" s="246">
        <f>IF(全车数据表!CC167="","",全车数据表!CC167)</f>
        <v>1</v>
      </c>
      <c r="AU166" s="246">
        <f>IF(全车数据表!CD167="","",全车数据表!CD167)</f>
        <v>1</v>
      </c>
      <c r="AV166" s="246" t="str">
        <f>IF(全车数据表!CE167="","",全车数据表!CE167)</f>
        <v/>
      </c>
      <c r="AW166" s="246" t="str">
        <f>IF(全车数据表!CF167="","",全车数据表!CF167)</f>
        <v/>
      </c>
      <c r="AX166" s="246" t="str">
        <f>IF(全车数据表!CG167="","",全车数据表!CG167)</f>
        <v/>
      </c>
      <c r="AY166" s="246" t="str">
        <f>IF(全车数据表!CH167="","",全车数据表!CH167)</f>
        <v/>
      </c>
      <c r="AZ166" s="246" t="str">
        <f>IF(全车数据表!CI167="","",全车数据表!CI167)</f>
        <v/>
      </c>
      <c r="BA166" s="246" t="str">
        <f>IF(全车数据表!CJ167="","",全车数据表!CJ167)</f>
        <v>迈凯伦</v>
      </c>
      <c r="BB166" s="246" t="str">
        <f>IF(全车数据表!AV167="","",全车数据表!AV167)</f>
        <v/>
      </c>
      <c r="BC166" s="246">
        <f>IF(全车数据表!BF167="","",全车数据表!BF167)</f>
        <v>4521</v>
      </c>
      <c r="BD166" s="246">
        <f>IF(全车数据表!BG167="","",全车数据表!BG167)</f>
        <v>379.3</v>
      </c>
      <c r="BE166" s="246">
        <f>IF(全车数据表!BH167="","",全车数据表!BH167)</f>
        <v>75.7</v>
      </c>
      <c r="BF166" s="246">
        <f>IF(全车数据表!BI167="","",全车数据表!BI167)</f>
        <v>68.34</v>
      </c>
      <c r="BG166" s="246">
        <f>IF(全车数据表!BJ167="","",全车数据表!BJ167)</f>
        <v>75.37</v>
      </c>
    </row>
    <row r="167" spans="1:59">
      <c r="A167" s="246">
        <f>全车数据表!A168</f>
        <v>166</v>
      </c>
      <c r="B167" s="246" t="str">
        <f>全车数据表!B168</f>
        <v>Ford GT MK IV</v>
      </c>
      <c r="C167" s="246" t="str">
        <f>IF(全车数据表!AQ168="","",全车数据表!AQ168)</f>
        <v>Ford</v>
      </c>
      <c r="D167" s="248" t="str">
        <f>全车数据表!AT168</f>
        <v>mk4</v>
      </c>
      <c r="E167" s="248" t="str">
        <f>全车数据表!AS168</f>
        <v>24.5</v>
      </c>
      <c r="F167" s="248" t="str">
        <f>全车数据表!C168</f>
        <v>MK4</v>
      </c>
      <c r="G167" s="246" t="str">
        <f>全车数据表!D168</f>
        <v>B</v>
      </c>
      <c r="H167" s="246">
        <f>LEN(全车数据表!E168)</f>
        <v>6</v>
      </c>
      <c r="I167" s="246">
        <f>IF(全车数据表!H168="×",0,全车数据表!H168)</f>
        <v>25</v>
      </c>
      <c r="J167" s="246">
        <f>IF(全车数据表!I168="×",0,全车数据表!I168)</f>
        <v>30</v>
      </c>
      <c r="K167" s="246">
        <f>IF(全车数据表!J168="×",0,全车数据表!J168)</f>
        <v>35</v>
      </c>
      <c r="L167" s="246">
        <f>IF(全车数据表!K168="×",0,全车数据表!K168)</f>
        <v>40</v>
      </c>
      <c r="M167" s="246">
        <f>IF(全车数据表!L168="×",0,全车数据表!L168)</f>
        <v>50</v>
      </c>
      <c r="N167" s="246">
        <f>IF(全车数据表!M168="×",0,全车数据表!M168)</f>
        <v>60</v>
      </c>
      <c r="O167" s="246">
        <f>全车数据表!O168</f>
        <v>4322</v>
      </c>
      <c r="P167" s="246">
        <f>全车数据表!P168</f>
        <v>366.5</v>
      </c>
      <c r="Q167" s="246">
        <f>全车数据表!Q168</f>
        <v>87.26</v>
      </c>
      <c r="R167" s="246">
        <f>全车数据表!R168</f>
        <v>49.35</v>
      </c>
      <c r="S167" s="246">
        <f>全车数据表!S168</f>
        <v>60.2</v>
      </c>
      <c r="T167" s="246">
        <f>全车数据表!T168</f>
        <v>0</v>
      </c>
      <c r="U167" s="246">
        <f>全车数据表!AH168</f>
        <v>11923560</v>
      </c>
      <c r="V167" s="246">
        <f>全车数据表!AI168</f>
        <v>70000</v>
      </c>
      <c r="W167" s="246">
        <f>全车数据表!AO168</f>
        <v>10080000</v>
      </c>
      <c r="X167" s="246">
        <f>全车数据表!AP168</f>
        <v>22003560</v>
      </c>
      <c r="Y167" s="246">
        <f>全车数据表!AJ168</f>
        <v>8</v>
      </c>
      <c r="Z167" s="246">
        <f>全车数据表!AL168</f>
        <v>5</v>
      </c>
      <c r="AA167" s="246">
        <f>IF(全车数据表!AN168="×",0,全车数据表!AN168)</f>
        <v>3</v>
      </c>
      <c r="AB167" s="248" t="str">
        <f>全车数据表!AU168</f>
        <v>epic</v>
      </c>
      <c r="AC167" s="246">
        <f>全车数据表!AW168</f>
        <v>0</v>
      </c>
      <c r="AD167" s="246">
        <f>全车数据表!AX168</f>
        <v>0</v>
      </c>
      <c r="AE167" s="246">
        <f>全车数据表!AY168</f>
        <v>0</v>
      </c>
      <c r="AF167" s="246" t="str">
        <f>IF(全车数据表!AZ168="","",全车数据表!AZ168)</f>
        <v>多人</v>
      </c>
      <c r="AG167" s="246" t="str">
        <f>IF(全车数据表!BP168="","",全车数据表!BP168)</f>
        <v/>
      </c>
      <c r="AH167" s="246" t="str">
        <f>IF(全车数据表!BQ168="","",全车数据表!BQ168)</f>
        <v/>
      </c>
      <c r="AI167" s="246" t="str">
        <f>IF(全车数据表!BR168="","",全车数据表!BR168)</f>
        <v/>
      </c>
      <c r="AJ167" s="246" t="str">
        <f>IF(全车数据表!BS168="","",全车数据表!BS168)</f>
        <v/>
      </c>
      <c r="AK167" s="246" t="str">
        <f>IF(全车数据表!BT168="","",全车数据表!BT168)</f>
        <v/>
      </c>
      <c r="AL167" s="246" t="str">
        <f>IF(全车数据表!BU168="","",全车数据表!BU168)</f>
        <v/>
      </c>
      <c r="AM167" s="246" t="str">
        <f>IF(全车数据表!BV168="","",全车数据表!BV168)</f>
        <v/>
      </c>
      <c r="AN167" s="246" t="str">
        <f>IF(全车数据表!BW168="","",全车数据表!BW168)</f>
        <v/>
      </c>
      <c r="AO167" s="246" t="str">
        <f>IF(全车数据表!BX168="","",全车数据表!BX168)</f>
        <v/>
      </c>
      <c r="AP167" s="246" t="str">
        <f>IF(全车数据表!BY168="","",全车数据表!BY168)</f>
        <v/>
      </c>
      <c r="AQ167" s="246" t="str">
        <f>IF(全车数据表!BZ168="","",全车数据表!BZ168)</f>
        <v/>
      </c>
      <c r="AR167" s="246" t="str">
        <f>IF(全车数据表!CA168="","",全车数据表!CA168)</f>
        <v/>
      </c>
      <c r="AS167" s="246" t="str">
        <f>IF(全车数据表!CB168="","",全车数据表!CB168)</f>
        <v/>
      </c>
      <c r="AT167" s="246" t="str">
        <f>IF(全车数据表!CC168="","",全车数据表!CC168)</f>
        <v/>
      </c>
      <c r="AU167" s="246" t="str">
        <f>IF(全车数据表!CD168="","",全车数据表!CD168)</f>
        <v/>
      </c>
      <c r="AV167" s="246" t="str">
        <f>IF(全车数据表!CE168="","",全车数据表!CE168)</f>
        <v/>
      </c>
      <c r="AW167" s="246" t="str">
        <f>IF(全车数据表!CF168="","",全车数据表!CF168)</f>
        <v/>
      </c>
      <c r="AX167" s="246" t="str">
        <f>IF(全车数据表!CG168="","",全车数据表!CG168)</f>
        <v/>
      </c>
      <c r="AY167" s="246" t="str">
        <f>IF(全车数据表!CH168="","",全车数据表!CH168)</f>
        <v/>
      </c>
      <c r="AZ167" s="246" t="str">
        <f>IF(全车数据表!CI168="","",全车数据表!CI168)</f>
        <v/>
      </c>
      <c r="BA167" s="246" t="str">
        <f>IF(全车数据表!CJ168="","",全车数据表!CJ168)</f>
        <v>福特</v>
      </c>
      <c r="BB167" s="246" t="str">
        <f>IF(全车数据表!AV168="","",全车数据表!AV168)</f>
        <v/>
      </c>
      <c r="BC167" s="246" t="str">
        <f>IF(全车数据表!BF168="","",全车数据表!BF168)</f>
        <v/>
      </c>
      <c r="BD167" s="246" t="str">
        <f>IF(全车数据表!BG168="","",全车数据表!BG168)</f>
        <v/>
      </c>
      <c r="BE167" s="246" t="str">
        <f>IF(全车数据表!BH168="","",全车数据表!BH168)</f>
        <v/>
      </c>
      <c r="BF167" s="246" t="str">
        <f>IF(全车数据表!BI168="","",全车数据表!BI168)</f>
        <v/>
      </c>
      <c r="BG167" s="246" t="str">
        <f>IF(全车数据表!BJ168="","",全车数据表!BJ168)</f>
        <v/>
      </c>
    </row>
    <row r="168" spans="1:59">
      <c r="A168" s="246">
        <f>全车数据表!A169</f>
        <v>167</v>
      </c>
      <c r="B168" s="246" t="str">
        <f>全车数据表!B169</f>
        <v>Volkswagen W12 Coupe🔑</v>
      </c>
      <c r="C168" s="246" t="str">
        <f>IF(全车数据表!AQ169="","",全车数据表!AQ169)</f>
        <v>Volkswagen</v>
      </c>
      <c r="D168" s="248" t="str">
        <f>全车数据表!AT169</f>
        <v>w12</v>
      </c>
      <c r="E168" s="248" t="str">
        <f>全车数据表!AS169</f>
        <v>2.9</v>
      </c>
      <c r="F168" s="248" t="str">
        <f>全车数据表!C169</f>
        <v>W12</v>
      </c>
      <c r="G168" s="246" t="str">
        <f>全车数据表!D169</f>
        <v>B</v>
      </c>
      <c r="H168" s="246">
        <f>LEN(全车数据表!E169)</f>
        <v>6</v>
      </c>
      <c r="I168" s="246" t="str">
        <f>IF(全车数据表!H169="×",0,全车数据表!H169)</f>
        <v>🔑</v>
      </c>
      <c r="J168" s="246">
        <f>IF(全车数据表!I169="×",0,全车数据表!I169)</f>
        <v>26</v>
      </c>
      <c r="K168" s="246">
        <f>IF(全车数据表!J169="×",0,全车数据表!J169)</f>
        <v>34</v>
      </c>
      <c r="L168" s="246">
        <f>IF(全车数据表!K169="×",0,全车数据表!K169)</f>
        <v>46</v>
      </c>
      <c r="M168" s="246">
        <f>IF(全车数据表!L169="×",0,全车数据表!L169)</f>
        <v>61</v>
      </c>
      <c r="N168" s="246">
        <f>IF(全车数据表!M169="×",0,全车数据表!M169)</f>
        <v>78</v>
      </c>
      <c r="O168" s="246">
        <f>全车数据表!O169</f>
        <v>4348</v>
      </c>
      <c r="P168" s="246">
        <f>全车数据表!P169</f>
        <v>370.5</v>
      </c>
      <c r="Q168" s="246">
        <f>全车数据表!Q169</f>
        <v>79.08</v>
      </c>
      <c r="R168" s="246">
        <f>全车数据表!R169</f>
        <v>84.44</v>
      </c>
      <c r="S168" s="246">
        <f>全车数据表!S169</f>
        <v>54.64</v>
      </c>
      <c r="T168" s="246">
        <f>全车数据表!T169</f>
        <v>5.0999999999999996</v>
      </c>
      <c r="U168" s="246">
        <f>全车数据表!AH169</f>
        <v>11923560</v>
      </c>
      <c r="V168" s="246">
        <f>全车数据表!AI169</f>
        <v>70000</v>
      </c>
      <c r="W168" s="246">
        <f>全车数据表!AO169</f>
        <v>10080000</v>
      </c>
      <c r="X168" s="246">
        <f>全车数据表!AP169</f>
        <v>22003560</v>
      </c>
      <c r="Y168" s="246">
        <f>全车数据表!AJ169</f>
        <v>8</v>
      </c>
      <c r="Z168" s="246">
        <f>全车数据表!AL169</f>
        <v>5</v>
      </c>
      <c r="AA168" s="246">
        <f>IF(全车数据表!AN169="×",0,全车数据表!AN169)</f>
        <v>3</v>
      </c>
      <c r="AB168" s="248" t="str">
        <f>全车数据表!AU169</f>
        <v>epic</v>
      </c>
      <c r="AC168" s="246">
        <f>全车数据表!AW169</f>
        <v>385</v>
      </c>
      <c r="AD168" s="246">
        <f>全车数据表!AX169</f>
        <v>0</v>
      </c>
      <c r="AE168" s="246">
        <f>全车数据表!AY169</f>
        <v>513</v>
      </c>
      <c r="AF168" s="246" t="str">
        <f>IF(全车数据表!AZ169="","",全车数据表!AZ169)</f>
        <v>特殊赛事</v>
      </c>
      <c r="AG168" s="246" t="str">
        <f>IF(全车数据表!BP169="","",全车数据表!BP169)</f>
        <v/>
      </c>
      <c r="AH168" s="246" t="str">
        <f>IF(全车数据表!BQ169="","",全车数据表!BQ169)</f>
        <v/>
      </c>
      <c r="AI168" s="246" t="str">
        <f>IF(全车数据表!BR169="","",全车数据表!BR169)</f>
        <v/>
      </c>
      <c r="AJ168" s="246" t="str">
        <f>IF(全车数据表!BS169="","",全车数据表!BS169)</f>
        <v/>
      </c>
      <c r="AK168" s="246" t="str">
        <f>IF(全车数据表!BT169="","",全车数据表!BT169)</f>
        <v/>
      </c>
      <c r="AL168" s="246" t="str">
        <f>IF(全车数据表!BU169="","",全车数据表!BU169)</f>
        <v/>
      </c>
      <c r="AM168" s="246" t="str">
        <f>IF(全车数据表!BV169="","",全车数据表!BV169)</f>
        <v/>
      </c>
      <c r="AN168" s="246" t="str">
        <f>IF(全车数据表!BW169="","",全车数据表!BW169)</f>
        <v/>
      </c>
      <c r="AO168" s="246" t="str">
        <f>IF(全车数据表!BX169="","",全车数据表!BX169)</f>
        <v/>
      </c>
      <c r="AP168" s="246" t="str">
        <f>IF(全车数据表!BY169="","",全车数据表!BY169)</f>
        <v/>
      </c>
      <c r="AQ168" s="246">
        <f>IF(全车数据表!BZ169="","",全车数据表!BZ169)</f>
        <v>1</v>
      </c>
      <c r="AR168" s="246" t="str">
        <f>IF(全车数据表!CA169="","",全车数据表!CA169)</f>
        <v/>
      </c>
      <c r="AS168" s="246" t="str">
        <f>IF(全车数据表!CB169="","",全车数据表!CB169)</f>
        <v/>
      </c>
      <c r="AT168" s="246">
        <f>IF(全车数据表!CC169="","",全车数据表!CC169)</f>
        <v>1</v>
      </c>
      <c r="AU168" s="246">
        <f>IF(全车数据表!CD169="","",全车数据表!CD169)</f>
        <v>1</v>
      </c>
      <c r="AV168" s="246" t="str">
        <f>IF(全车数据表!CE169="","",全车数据表!CE169)</f>
        <v/>
      </c>
      <c r="AW168" s="246" t="str">
        <f>IF(全车数据表!CF169="","",全车数据表!CF169)</f>
        <v/>
      </c>
      <c r="AX168" s="246" t="str">
        <f>IF(全车数据表!CG169="","",全车数据表!CG169)</f>
        <v/>
      </c>
      <c r="AY168" s="246" t="str">
        <f>IF(全车数据表!CH169="","",全车数据表!CH169)</f>
        <v/>
      </c>
      <c r="AZ168" s="246" t="str">
        <f>IF(全车数据表!CI169="","",全车数据表!CI169)</f>
        <v/>
      </c>
      <c r="BA168" s="246" t="str">
        <f>IF(全车数据表!CJ169="","",全车数据表!CJ169)</f>
        <v>大众</v>
      </c>
      <c r="BB168" s="246" t="str">
        <f>IF(全车数据表!AV169="","",全车数据表!AV169)</f>
        <v/>
      </c>
      <c r="BC168" s="246" t="str">
        <f>IF(全车数据表!BF169="","",全车数据表!BF169)</f>
        <v/>
      </c>
      <c r="BD168" s="246" t="str">
        <f>IF(全车数据表!BG169="","",全车数据表!BG169)</f>
        <v/>
      </c>
      <c r="BE168" s="246" t="str">
        <f>IF(全车数据表!BH169="","",全车数据表!BH169)</f>
        <v/>
      </c>
      <c r="BF168" s="246" t="str">
        <f>IF(全车数据表!BI169="","",全车数据表!BI169)</f>
        <v/>
      </c>
      <c r="BG168" s="246" t="str">
        <f>IF(全车数据表!BJ169="","",全车数据表!BJ169)</f>
        <v/>
      </c>
    </row>
    <row r="169" spans="1:59">
      <c r="A169" s="246">
        <f>全车数据表!A170</f>
        <v>168</v>
      </c>
      <c r="B169" s="246" t="str">
        <f>全车数据表!B170</f>
        <v>Pagani Huayra R</v>
      </c>
      <c r="C169" s="246" t="str">
        <f>IF(全车数据表!AQ170="","",全车数据表!AQ170)</f>
        <v>Pagani</v>
      </c>
      <c r="D169" s="248" t="str">
        <f>全车数据表!AT170</f>
        <v>huayrar</v>
      </c>
      <c r="E169" s="248" t="str">
        <f>全车数据表!AS170</f>
        <v>3.6</v>
      </c>
      <c r="F169" s="248" t="str">
        <f>全车数据表!C170</f>
        <v>Huayra R</v>
      </c>
      <c r="G169" s="246" t="str">
        <f>全车数据表!D170</f>
        <v>B</v>
      </c>
      <c r="H169" s="246">
        <f>LEN(全车数据表!E170)</f>
        <v>6</v>
      </c>
      <c r="I169" s="246">
        <f>IF(全车数据表!H170="×",0,全车数据表!H170)</f>
        <v>55</v>
      </c>
      <c r="J169" s="246">
        <f>IF(全车数据表!I170="×",0,全车数据表!I170)</f>
        <v>18</v>
      </c>
      <c r="K169" s="246">
        <f>IF(全车数据表!J170="×",0,全车数据表!J170)</f>
        <v>24</v>
      </c>
      <c r="L169" s="246">
        <f>IF(全车数据表!K170="×",0,全车数据表!K170)</f>
        <v>32</v>
      </c>
      <c r="M169" s="246">
        <f>IF(全车数据表!L170="×",0,全车数据表!L170)</f>
        <v>47</v>
      </c>
      <c r="N169" s="246">
        <f>IF(全车数据表!M170="×",0,全车数据表!M170)</f>
        <v>50</v>
      </c>
      <c r="O169" s="246">
        <f>全车数据表!O170</f>
        <v>4363</v>
      </c>
      <c r="P169" s="246">
        <f>全车数据表!P170</f>
        <v>376.6</v>
      </c>
      <c r="Q169" s="246">
        <f>全车数据表!Q170</f>
        <v>83.17</v>
      </c>
      <c r="R169" s="246">
        <f>全车数据表!R170</f>
        <v>58.41</v>
      </c>
      <c r="S169" s="246">
        <f>全车数据表!S170</f>
        <v>64.38</v>
      </c>
      <c r="T169" s="246">
        <f>全车数据表!T170</f>
        <v>6.1</v>
      </c>
      <c r="U169" s="246">
        <f>全车数据表!AH170</f>
        <v>11923560</v>
      </c>
      <c r="V169" s="246">
        <f>全车数据表!AI170</f>
        <v>70000</v>
      </c>
      <c r="W169" s="246">
        <f>全车数据表!AO170</f>
        <v>10080000</v>
      </c>
      <c r="X169" s="246">
        <f>全车数据表!AP170</f>
        <v>22003560</v>
      </c>
      <c r="Y169" s="246">
        <f>全车数据表!AJ170</f>
        <v>8</v>
      </c>
      <c r="Z169" s="246">
        <f>全车数据表!AL170</f>
        <v>5</v>
      </c>
      <c r="AA169" s="246">
        <f>IF(全车数据表!AN170="×",0,全车数据表!AN170)</f>
        <v>3</v>
      </c>
      <c r="AB169" s="248" t="str">
        <f>全车数据表!AU170</f>
        <v>epic</v>
      </c>
      <c r="AC169" s="246">
        <f>全车数据表!AW170</f>
        <v>391</v>
      </c>
      <c r="AD169" s="246">
        <f>全车数据表!AX170</f>
        <v>0</v>
      </c>
      <c r="AE169" s="246">
        <f>全车数据表!AY170</f>
        <v>524</v>
      </c>
      <c r="AF169" s="246" t="str">
        <f>IF(全车数据表!AZ170="","",全车数据表!AZ170)</f>
        <v>特殊赛事</v>
      </c>
      <c r="AG169" s="246" t="str">
        <f>IF(全车数据表!BP170="","",全车数据表!BP170)</f>
        <v/>
      </c>
      <c r="AH169" s="246" t="str">
        <f>IF(全车数据表!BQ170="","",全车数据表!BQ170)</f>
        <v/>
      </c>
      <c r="AI169" s="246" t="str">
        <f>IF(全车数据表!BR170="","",全车数据表!BR170)</f>
        <v/>
      </c>
      <c r="AJ169" s="246" t="str">
        <f>IF(全车数据表!BS170="","",全车数据表!BS170)</f>
        <v/>
      </c>
      <c r="AK169" s="246" t="str">
        <f>IF(全车数据表!BT170="","",全车数据表!BT170)</f>
        <v/>
      </c>
      <c r="AL169" s="246" t="str">
        <f>IF(全车数据表!BU170="","",全车数据表!BU170)</f>
        <v/>
      </c>
      <c r="AM169" s="246" t="str">
        <f>IF(全车数据表!BV170="","",全车数据表!BV170)</f>
        <v/>
      </c>
      <c r="AN169" s="246" t="str">
        <f>IF(全车数据表!BW170="","",全车数据表!BW170)</f>
        <v/>
      </c>
      <c r="AO169" s="246" t="str">
        <f>IF(全车数据表!BX170="","",全车数据表!BX170)</f>
        <v/>
      </c>
      <c r="AP169" s="246" t="str">
        <f>IF(全车数据表!BY170="","",全车数据表!BY170)</f>
        <v/>
      </c>
      <c r="AQ169" s="246">
        <f>IF(全车数据表!BZ170="","",全车数据表!BZ170)</f>
        <v>1</v>
      </c>
      <c r="AR169" s="246" t="str">
        <f>IF(全车数据表!CA170="","",全车数据表!CA170)</f>
        <v/>
      </c>
      <c r="AS169" s="246" t="str">
        <f>IF(全车数据表!CB170="","",全车数据表!CB170)</f>
        <v/>
      </c>
      <c r="AT169" s="246" t="str">
        <f>IF(全车数据表!CC170="","",全车数据表!CC170)</f>
        <v/>
      </c>
      <c r="AU169" s="246" t="str">
        <f>IF(全车数据表!CD170="","",全车数据表!CD170)</f>
        <v/>
      </c>
      <c r="AV169" s="246" t="str">
        <f>IF(全车数据表!CE170="","",全车数据表!CE170)</f>
        <v/>
      </c>
      <c r="AW169" s="246" t="str">
        <f>IF(全车数据表!CF170="","",全车数据表!CF170)</f>
        <v/>
      </c>
      <c r="AX169" s="246" t="str">
        <f>IF(全车数据表!CG170="","",全车数据表!CG170)</f>
        <v/>
      </c>
      <c r="AY169" s="246" t="str">
        <f>IF(全车数据表!CH170="","",全车数据表!CH170)</f>
        <v/>
      </c>
      <c r="AZ169" s="246" t="str">
        <f>IF(全车数据表!CI170="","",全车数据表!CI170)</f>
        <v/>
      </c>
      <c r="BA169" s="246" t="str">
        <f>IF(全车数据表!CJ170="","",全车数据表!CJ170)</f>
        <v>帕加尼 风神</v>
      </c>
      <c r="BB169" s="246" t="str">
        <f>IF(全车数据表!AV170="","",全车数据表!AV170)</f>
        <v/>
      </c>
      <c r="BC169" s="246">
        <f>IF(全车数据表!BF170="","",全车数据表!BF170)</f>
        <v>4576</v>
      </c>
      <c r="BD169" s="246">
        <f>IF(全车数据表!BG170="","",全车数据表!BG170)</f>
        <v>378.4</v>
      </c>
      <c r="BE169" s="246">
        <f>IF(全车数据表!BH170="","",全车数据表!BH170)</f>
        <v>84.25</v>
      </c>
      <c r="BF169" s="246">
        <f>IF(全车数据表!BI170="","",全车数据表!BI170)</f>
        <v>60.12</v>
      </c>
      <c r="BG169" s="246">
        <f>IF(全车数据表!BJ170="","",全车数据表!BJ170)</f>
        <v>66.599999999999994</v>
      </c>
    </row>
    <row r="170" spans="1:59">
      <c r="A170" s="246">
        <f>全车数据表!A171</f>
        <v>169</v>
      </c>
      <c r="B170" s="246" t="str">
        <f>全车数据表!B171</f>
        <v>Lamborghini Revuelto🔑</v>
      </c>
      <c r="C170" s="246" t="str">
        <f>IF(全车数据表!AQ171="","",全车数据表!AQ171)</f>
        <v>Lamborghini</v>
      </c>
      <c r="D170" s="248" t="str">
        <f>全车数据表!AT171</f>
        <v>revuelto</v>
      </c>
      <c r="E170" s="248" t="str">
        <f>全车数据表!AS171</f>
        <v>4.0</v>
      </c>
      <c r="F170" s="248" t="str">
        <f>全车数据表!C171</f>
        <v>Revuelto</v>
      </c>
      <c r="G170" s="246" t="str">
        <f>全车数据表!D171</f>
        <v>B</v>
      </c>
      <c r="H170" s="246">
        <f>LEN(全车数据表!E171)</f>
        <v>6</v>
      </c>
      <c r="I170" s="246" t="str">
        <f>IF(全车数据表!H171="×",0,全车数据表!H171)</f>
        <v>🔑</v>
      </c>
      <c r="J170" s="246">
        <f>IF(全车数据表!I171="×",0,全车数据表!I171)</f>
        <v>26</v>
      </c>
      <c r="K170" s="246">
        <f>IF(全车数据表!J171="×",0,全车数据表!J171)</f>
        <v>34</v>
      </c>
      <c r="L170" s="246">
        <f>IF(全车数据表!K171="×",0,全车数据表!K171)</f>
        <v>46</v>
      </c>
      <c r="M170" s="246">
        <f>IF(全车数据表!L171="×",0,全车数据表!L171)</f>
        <v>61</v>
      </c>
      <c r="N170" s="246">
        <f>IF(全车数据表!M171="×",0,全车数据表!M171)</f>
        <v>78</v>
      </c>
      <c r="O170" s="246">
        <f>全车数据表!O171</f>
        <v>4375</v>
      </c>
      <c r="P170" s="246">
        <f>全车数据表!P171</f>
        <v>361.5</v>
      </c>
      <c r="Q170" s="246">
        <f>全车数据表!Q171</f>
        <v>86.36</v>
      </c>
      <c r="R170" s="246">
        <f>全车数据表!R171</f>
        <v>76.33</v>
      </c>
      <c r="S170" s="246">
        <f>全车数据表!S171</f>
        <v>54.22</v>
      </c>
      <c r="T170" s="246">
        <f>全车数据表!T171</f>
        <v>5.2</v>
      </c>
      <c r="U170" s="246">
        <f>全车数据表!AH171</f>
        <v>11923560</v>
      </c>
      <c r="V170" s="246">
        <f>全车数据表!AI171</f>
        <v>70000</v>
      </c>
      <c r="W170" s="246">
        <f>全车数据表!AO171</f>
        <v>10080000</v>
      </c>
      <c r="X170" s="246">
        <f>全车数据表!AP171</f>
        <v>22003560</v>
      </c>
      <c r="Y170" s="246">
        <f>全车数据表!AJ171</f>
        <v>8</v>
      </c>
      <c r="Z170" s="246">
        <f>全车数据表!AL171</f>
        <v>5</v>
      </c>
      <c r="AA170" s="246">
        <f>IF(全车数据表!AN171="×",0,全车数据表!AN171)</f>
        <v>3</v>
      </c>
      <c r="AB170" s="248" t="str">
        <f>全车数据表!AU171</f>
        <v>epic</v>
      </c>
      <c r="AC170" s="246">
        <f>全车数据表!AW171</f>
        <v>376</v>
      </c>
      <c r="AD170" s="246">
        <f>全车数据表!AX171</f>
        <v>0</v>
      </c>
      <c r="AE170" s="246">
        <f>全车数据表!AY171</f>
        <v>498</v>
      </c>
      <c r="AF170" s="246" t="str">
        <f>IF(全车数据表!AZ171="","",全车数据表!AZ171)</f>
        <v>特殊赛事</v>
      </c>
      <c r="AG170" s="246" t="str">
        <f>IF(全车数据表!BP171="","",全车数据表!BP171)</f>
        <v/>
      </c>
      <c r="AH170" s="246" t="str">
        <f>IF(全车数据表!BQ171="","",全车数据表!BQ171)</f>
        <v/>
      </c>
      <c r="AI170" s="246" t="str">
        <f>IF(全车数据表!BR171="","",全车数据表!BR171)</f>
        <v/>
      </c>
      <c r="AJ170" s="246" t="str">
        <f>IF(全车数据表!BS171="","",全车数据表!BS171)</f>
        <v/>
      </c>
      <c r="AK170" s="246" t="str">
        <f>IF(全车数据表!BT171="","",全车数据表!BT171)</f>
        <v/>
      </c>
      <c r="AL170" s="246" t="str">
        <f>IF(全车数据表!BU171="","",全车数据表!BU171)</f>
        <v/>
      </c>
      <c r="AM170" s="246" t="str">
        <f>IF(全车数据表!BV171="","",全车数据表!BV171)</f>
        <v/>
      </c>
      <c r="AN170" s="246" t="str">
        <f>IF(全车数据表!BW171="","",全车数据表!BW171)</f>
        <v/>
      </c>
      <c r="AO170" s="246" t="str">
        <f>IF(全车数据表!BX171="","",全车数据表!BX171)</f>
        <v/>
      </c>
      <c r="AP170" s="246" t="str">
        <f>IF(全车数据表!BY171="","",全车数据表!BY171)</f>
        <v/>
      </c>
      <c r="AQ170" s="246">
        <f>IF(全车数据表!BZ171="","",全车数据表!BZ171)</f>
        <v>1</v>
      </c>
      <c r="AR170" s="246" t="str">
        <f>IF(全车数据表!CA171="","",全车数据表!CA171)</f>
        <v/>
      </c>
      <c r="AS170" s="246" t="str">
        <f>IF(全车数据表!CB171="","",全车数据表!CB171)</f>
        <v/>
      </c>
      <c r="AT170" s="246">
        <f>IF(全车数据表!CC171="","",全车数据表!CC171)</f>
        <v>1</v>
      </c>
      <c r="AU170" s="246" t="str">
        <f>IF(全车数据表!CD171="","",全车数据表!CD171)</f>
        <v/>
      </c>
      <c r="AV170" s="246" t="str">
        <f>IF(全车数据表!CE171="","",全车数据表!CE171)</f>
        <v/>
      </c>
      <c r="AW170" s="246" t="str">
        <f>IF(全车数据表!CF171="","",全车数据表!CF171)</f>
        <v/>
      </c>
      <c r="AX170" s="246" t="str">
        <f>IF(全车数据表!CG171="","",全车数据表!CG171)</f>
        <v/>
      </c>
      <c r="AY170" s="246" t="str">
        <f>IF(全车数据表!CH171="","",全车数据表!CH171)</f>
        <v/>
      </c>
      <c r="AZ170" s="246" t="str">
        <f>IF(全车数据表!CI171="","",全车数据表!CI171)</f>
        <v/>
      </c>
      <c r="BA170" s="246" t="str">
        <f>IF(全车数据表!CJ171="","",全车数据表!CJ171)</f>
        <v>兰博基尼</v>
      </c>
      <c r="BB170" s="246" t="str">
        <f>IF(全车数据表!AV171="","",全车数据表!AV171)</f>
        <v/>
      </c>
      <c r="BC170" s="246">
        <f>IF(全车数据表!BF171="","",全车数据表!BF171)</f>
        <v>4589</v>
      </c>
      <c r="BD170" s="246">
        <f>IF(全车数据表!BG171="","",全车数据表!BG171)</f>
        <v>362.7</v>
      </c>
      <c r="BE170" s="246">
        <f>IF(全车数据表!BH171="","",全车数据表!BH171)</f>
        <v>87.4</v>
      </c>
      <c r="BF170" s="246">
        <f>IF(全车数据表!BI171="","",全车数据表!BI171)</f>
        <v>79.47</v>
      </c>
      <c r="BG170" s="246">
        <f>IF(全车数据表!BJ171="","",全车数据表!BJ171)</f>
        <v>58.28</v>
      </c>
    </row>
    <row r="171" spans="1:59">
      <c r="A171" s="246">
        <f>全车数据表!A172</f>
        <v>170</v>
      </c>
      <c r="B171" s="246" t="str">
        <f>全车数据表!B172</f>
        <v>Lamborghini Temerario🔑</v>
      </c>
      <c r="C171" s="246" t="str">
        <f>IF(全车数据表!AQ172="","",全车数据表!AQ172)</f>
        <v>Lamborghini</v>
      </c>
      <c r="D171" s="248" t="str">
        <f>全车数据表!AT172</f>
        <v>temerario</v>
      </c>
      <c r="E171" s="248" t="str">
        <f>全车数据表!AS172</f>
        <v>24.1</v>
      </c>
      <c r="F171" s="248" t="str">
        <f>全车数据表!C172</f>
        <v>Temerario</v>
      </c>
      <c r="G171" s="246" t="str">
        <f>全车数据表!D172</f>
        <v>B</v>
      </c>
      <c r="H171" s="246">
        <f>LEN(全车数据表!E172)</f>
        <v>6</v>
      </c>
      <c r="I171" s="246" t="str">
        <f>IF(全车数据表!H172="×",0,全车数据表!H172)</f>
        <v>🔑</v>
      </c>
      <c r="J171" s="246">
        <f>IF(全车数据表!I172="×",0,全车数据表!I172)</f>
        <v>26</v>
      </c>
      <c r="K171" s="246">
        <f>IF(全车数据表!J172="×",0,全车数据表!J172)</f>
        <v>34</v>
      </c>
      <c r="L171" s="246">
        <f>IF(全车数据表!K172="×",0,全车数据表!K172)</f>
        <v>46</v>
      </c>
      <c r="M171" s="246">
        <f>IF(全车数据表!L172="×",0,全车数据表!L172)</f>
        <v>61</v>
      </c>
      <c r="N171" s="246">
        <f>IF(全车数据表!M172="×",0,全车数据表!M172)</f>
        <v>78</v>
      </c>
      <c r="O171" s="246">
        <f>全车数据表!O172</f>
        <v>4398</v>
      </c>
      <c r="P171" s="246">
        <f>全车数据表!P172</f>
        <v>359.1</v>
      </c>
      <c r="Q171" s="246">
        <f>全车数据表!Q172</f>
        <v>87.26</v>
      </c>
      <c r="R171" s="246">
        <f>全车数据表!R172</f>
        <v>71.33</v>
      </c>
      <c r="S171" s="246">
        <f>全车数据表!S172</f>
        <v>62.7</v>
      </c>
      <c r="T171" s="246">
        <f>全车数据表!T172</f>
        <v>6.22</v>
      </c>
      <c r="U171" s="246">
        <f>全车数据表!AH172</f>
        <v>11923560</v>
      </c>
      <c r="V171" s="246">
        <f>全车数据表!AI172</f>
        <v>70000</v>
      </c>
      <c r="W171" s="246">
        <f>全车数据表!AO172</f>
        <v>10080000</v>
      </c>
      <c r="X171" s="246">
        <f>全车数据表!AP172</f>
        <v>22003560</v>
      </c>
      <c r="Y171" s="246">
        <f>全车数据表!AJ172</f>
        <v>8</v>
      </c>
      <c r="Z171" s="246">
        <f>全车数据表!AL172</f>
        <v>5</v>
      </c>
      <c r="AA171" s="246">
        <f>IF(全车数据表!AN172="×",0,全车数据表!AN172)</f>
        <v>3</v>
      </c>
      <c r="AB171" s="248" t="str">
        <f>全车数据表!AU172</f>
        <v>epic</v>
      </c>
      <c r="AC171" s="246">
        <f>全车数据表!AW172</f>
        <v>373</v>
      </c>
      <c r="AD171" s="246">
        <f>全车数据表!AX172</f>
        <v>0</v>
      </c>
      <c r="AE171" s="246">
        <f>全车数据表!AY172</f>
        <v>494</v>
      </c>
      <c r="AF171" s="246" t="str">
        <f>IF(全车数据表!AZ172="","",全车数据表!AZ172)</f>
        <v>特殊赛事</v>
      </c>
      <c r="AG171" s="246" t="str">
        <f>IF(全车数据表!BP172="","",全车数据表!BP172)</f>
        <v/>
      </c>
      <c r="AH171" s="246" t="str">
        <f>IF(全车数据表!BQ172="","",全车数据表!BQ172)</f>
        <v/>
      </c>
      <c r="AI171" s="246" t="str">
        <f>IF(全车数据表!BR172="","",全车数据表!BR172)</f>
        <v/>
      </c>
      <c r="AJ171" s="246" t="str">
        <f>IF(全车数据表!BS172="","",全车数据表!BS172)</f>
        <v/>
      </c>
      <c r="AK171" s="246" t="str">
        <f>IF(全车数据表!BT172="","",全车数据表!BT172)</f>
        <v/>
      </c>
      <c r="AL171" s="246" t="str">
        <f>IF(全车数据表!BU172="","",全车数据表!BU172)</f>
        <v/>
      </c>
      <c r="AM171" s="246" t="str">
        <f>IF(全车数据表!BV172="","",全车数据表!BV172)</f>
        <v/>
      </c>
      <c r="AN171" s="246" t="str">
        <f>IF(全车数据表!BW172="","",全车数据表!BW172)</f>
        <v/>
      </c>
      <c r="AO171" s="246" t="str">
        <f>IF(全车数据表!BX172="","",全车数据表!BX172)</f>
        <v/>
      </c>
      <c r="AP171" s="246" t="str">
        <f>IF(全车数据表!BY172="","",全车数据表!BY172)</f>
        <v/>
      </c>
      <c r="AQ171" s="246">
        <f>IF(全车数据表!BZ172="","",全车数据表!BZ172)</f>
        <v>1</v>
      </c>
      <c r="AR171" s="246" t="str">
        <f>IF(全车数据表!CA172="","",全车数据表!CA172)</f>
        <v/>
      </c>
      <c r="AS171" s="246" t="str">
        <f>IF(全车数据表!CB172="","",全车数据表!CB172)</f>
        <v/>
      </c>
      <c r="AT171" s="246">
        <f>IF(全车数据表!CC172="","",全车数据表!CC172)</f>
        <v>1</v>
      </c>
      <c r="AU171" s="246" t="str">
        <f>IF(全车数据表!CD172="","",全车数据表!CD172)</f>
        <v/>
      </c>
      <c r="AV171" s="246" t="str">
        <f>IF(全车数据表!CE172="","",全车数据表!CE172)</f>
        <v/>
      </c>
      <c r="AW171" s="246" t="str">
        <f>IF(全车数据表!CF172="","",全车数据表!CF172)</f>
        <v/>
      </c>
      <c r="AX171" s="246" t="str">
        <f>IF(全车数据表!CG172="","",全车数据表!CG172)</f>
        <v/>
      </c>
      <c r="AY171" s="246" t="str">
        <f>IF(全车数据表!CH172="","",全车数据表!CH172)</f>
        <v/>
      </c>
      <c r="AZ171" s="246" t="str">
        <f>IF(全车数据表!CI172="","",全车数据表!CI172)</f>
        <v/>
      </c>
      <c r="BA171" s="246" t="str">
        <f>IF(全车数据表!CJ172="","",全车数据表!CJ172)</f>
        <v>兰博基尼</v>
      </c>
      <c r="BB171" s="246" t="str">
        <f>IF(全车数据表!AV172="","",全车数据表!AV172)</f>
        <v/>
      </c>
      <c r="BC171" s="246">
        <f>IF(全车数据表!BF172="","",全车数据表!BF172)</f>
        <v>4617</v>
      </c>
      <c r="BD171" s="246">
        <f>IF(全车数据表!BG172="","",全车数据表!BG172)</f>
        <v>360.8</v>
      </c>
      <c r="BE171" s="246">
        <f>IF(全车数据表!BH172="","",全车数据表!BH172)</f>
        <v>88.300000000000011</v>
      </c>
      <c r="BF171" s="246">
        <f>IF(全车数据表!BI172="","",全车数据表!BI172)</f>
        <v>74.48</v>
      </c>
      <c r="BG171" s="246">
        <f>IF(全车数据表!BJ172="","",全车数据表!BJ172)</f>
        <v>66.400000000000006</v>
      </c>
    </row>
    <row r="172" spans="1:59">
      <c r="A172" s="246">
        <f>全车数据表!A173</f>
        <v>171</v>
      </c>
      <c r="B172" s="246" t="str">
        <f>全车数据表!B173</f>
        <v>Lotus E-R9🔑</v>
      </c>
      <c r="C172" s="246" t="str">
        <f>IF(全车数据表!AQ173="","",全车数据表!AQ173)</f>
        <v>Lotus</v>
      </c>
      <c r="D172" s="248" t="str">
        <f>全车数据表!AT173</f>
        <v>er9</v>
      </c>
      <c r="E172" s="248" t="str">
        <f>全车数据表!AS173</f>
        <v>4.7</v>
      </c>
      <c r="F172" s="248" t="str">
        <f>全车数据表!C173</f>
        <v>ER9</v>
      </c>
      <c r="G172" s="246" t="str">
        <f>全车数据表!D173</f>
        <v>B</v>
      </c>
      <c r="H172" s="246">
        <f>LEN(全车数据表!E173)</f>
        <v>6</v>
      </c>
      <c r="I172" s="246" t="str">
        <f>IF(全车数据表!H173="×",0,全车数据表!H173)</f>
        <v>🔑</v>
      </c>
      <c r="J172" s="246">
        <f>IF(全车数据表!I173="×",0,全车数据表!I173)</f>
        <v>26</v>
      </c>
      <c r="K172" s="246">
        <f>IF(全车数据表!J173="×",0,全车数据表!J173)</f>
        <v>34</v>
      </c>
      <c r="L172" s="246">
        <f>IF(全车数据表!K173="×",0,全车数据表!K173)</f>
        <v>46</v>
      </c>
      <c r="M172" s="246">
        <f>IF(全车数据表!L173="×",0,全车数据表!L173)</f>
        <v>61</v>
      </c>
      <c r="N172" s="246">
        <f>IF(全车数据表!M173="×",0,全车数据表!M173)</f>
        <v>78</v>
      </c>
      <c r="O172" s="246">
        <f>全车数据表!O173</f>
        <v>4403</v>
      </c>
      <c r="P172" s="246">
        <f>全车数据表!P173</f>
        <v>365.2</v>
      </c>
      <c r="Q172" s="246">
        <f>全车数据表!Q173</f>
        <v>87.44</v>
      </c>
      <c r="R172" s="246">
        <f>全车数据表!R173</f>
        <v>68.400000000000006</v>
      </c>
      <c r="S172" s="246">
        <f>全车数据表!S173</f>
        <v>51.8</v>
      </c>
      <c r="T172" s="246">
        <f>全车数据表!T173</f>
        <v>0</v>
      </c>
      <c r="U172" s="246">
        <f>全车数据表!AH173</f>
        <v>11923560</v>
      </c>
      <c r="V172" s="246">
        <f>全车数据表!AI173</f>
        <v>70000</v>
      </c>
      <c r="W172" s="246">
        <f>全车数据表!AO173</f>
        <v>10080000</v>
      </c>
      <c r="X172" s="246">
        <f>全车数据表!AP173</f>
        <v>22003560</v>
      </c>
      <c r="Y172" s="246">
        <f>全车数据表!AJ173</f>
        <v>8</v>
      </c>
      <c r="Z172" s="246">
        <f>全车数据表!AL173</f>
        <v>5</v>
      </c>
      <c r="AA172" s="246">
        <f>IF(全车数据表!AN173="×",0,全车数据表!AN173)</f>
        <v>3</v>
      </c>
      <c r="AB172" s="248" t="str">
        <f>全车数据表!AU173</f>
        <v>epic</v>
      </c>
      <c r="AC172" s="246">
        <f>全车数据表!AW173</f>
        <v>0</v>
      </c>
      <c r="AD172" s="246">
        <f>全车数据表!AX173</f>
        <v>0</v>
      </c>
      <c r="AE172" s="246">
        <f>全车数据表!AY173</f>
        <v>0</v>
      </c>
      <c r="AF172" s="246" t="str">
        <f>IF(全车数据表!AZ173="","",全车数据表!AZ173)</f>
        <v>特殊赛事</v>
      </c>
      <c r="AG172" s="246" t="str">
        <f>IF(全车数据表!BP173="","",全车数据表!BP173)</f>
        <v/>
      </c>
      <c r="AH172" s="246" t="str">
        <f>IF(全车数据表!BQ173="","",全车数据表!BQ173)</f>
        <v/>
      </c>
      <c r="AI172" s="246" t="str">
        <f>IF(全车数据表!BR173="","",全车数据表!BR173)</f>
        <v/>
      </c>
      <c r="AJ172" s="246" t="str">
        <f>IF(全车数据表!BS173="","",全车数据表!BS173)</f>
        <v/>
      </c>
      <c r="AK172" s="246" t="str">
        <f>IF(全车数据表!BT173="","",全车数据表!BT173)</f>
        <v/>
      </c>
      <c r="AL172" s="246" t="str">
        <f>IF(全车数据表!BU173="","",全车数据表!BU173)</f>
        <v/>
      </c>
      <c r="AM172" s="246" t="str">
        <f>IF(全车数据表!BV173="","",全车数据表!BV173)</f>
        <v/>
      </c>
      <c r="AN172" s="246" t="str">
        <f>IF(全车数据表!BW173="","",全车数据表!BW173)</f>
        <v/>
      </c>
      <c r="AO172" s="246" t="str">
        <f>IF(全车数据表!BX173="","",全车数据表!BX173)</f>
        <v/>
      </c>
      <c r="AP172" s="246" t="str">
        <f>IF(全车数据表!BY173="","",全车数据表!BY173)</f>
        <v/>
      </c>
      <c r="AQ172" s="246">
        <f>IF(全车数据表!BZ173="","",全车数据表!BZ173)</f>
        <v>1</v>
      </c>
      <c r="AR172" s="246" t="str">
        <f>IF(全车数据表!CA173="","",全车数据表!CA173)</f>
        <v/>
      </c>
      <c r="AS172" s="246" t="str">
        <f>IF(全车数据表!CB173="","",全车数据表!CB173)</f>
        <v/>
      </c>
      <c r="AT172" s="246">
        <f>IF(全车数据表!CC173="","",全车数据表!CC173)</f>
        <v>1</v>
      </c>
      <c r="AU172" s="246" t="str">
        <f>IF(全车数据表!CD173="","",全车数据表!CD173)</f>
        <v/>
      </c>
      <c r="AV172" s="246" t="str">
        <f>IF(全车数据表!CE173="","",全车数据表!CE173)</f>
        <v/>
      </c>
      <c r="AW172" s="246" t="str">
        <f>IF(全车数据表!CF173="","",全车数据表!CF173)</f>
        <v/>
      </c>
      <c r="AX172" s="246" t="str">
        <f>IF(全车数据表!CG173="","",全车数据表!CG173)</f>
        <v/>
      </c>
      <c r="AY172" s="246" t="str">
        <f>IF(全车数据表!CH173="","",全车数据表!CH173)</f>
        <v/>
      </c>
      <c r="AZ172" s="246" t="str">
        <f>IF(全车数据表!CI173="","",全车数据表!CI173)</f>
        <v/>
      </c>
      <c r="BA172" s="246" t="str">
        <f>IF(全车数据表!CJ173="","",全车数据表!CJ173)</f>
        <v>路特斯莲花</v>
      </c>
      <c r="BB172" s="246" t="str">
        <f>IF(全车数据表!AV173="","",全车数据表!AV173)</f>
        <v/>
      </c>
      <c r="BC172" s="246">
        <f>IF(全车数据表!BF173="","",全车数据表!BF173)</f>
        <v>4617</v>
      </c>
      <c r="BD172" s="246">
        <f>IF(全车数据表!BG173="","",全车数据表!BG173)</f>
        <v>366.4</v>
      </c>
      <c r="BE172" s="246">
        <f>IF(全车数据表!BH173="","",全车数据表!BH173)</f>
        <v>88.3</v>
      </c>
      <c r="BF172" s="246">
        <f>IF(全车数据表!BI173="","",全车数据表!BI173)</f>
        <v>70.569999999999993</v>
      </c>
      <c r="BG172" s="246">
        <f>IF(全车数据表!BJ173="","",全车数据表!BJ173)</f>
        <v>54.5</v>
      </c>
    </row>
    <row r="173" spans="1:59">
      <c r="A173" s="246">
        <f>全车数据表!A174</f>
        <v>172</v>
      </c>
      <c r="B173" s="246" t="str">
        <f>全车数据表!B174</f>
        <v>Aston Martin Vulcan</v>
      </c>
      <c r="C173" s="246" t="str">
        <f>IF(全车数据表!AQ174="","",全车数据表!AQ174)</f>
        <v>Aston Martin</v>
      </c>
      <c r="D173" s="248" t="str">
        <f>全车数据表!AT174</f>
        <v>vulcan</v>
      </c>
      <c r="E173" s="248" t="str">
        <f>全车数据表!AS174</f>
        <v>1.0</v>
      </c>
      <c r="F173" s="248" t="str">
        <f>全车数据表!C174</f>
        <v>火神</v>
      </c>
      <c r="G173" s="246" t="str">
        <f>全车数据表!D174</f>
        <v>A</v>
      </c>
      <c r="H173" s="246">
        <f>LEN(全车数据表!E174)</f>
        <v>4</v>
      </c>
      <c r="I173" s="246">
        <f>IF(全车数据表!H174="×",0,全车数据表!H174)</f>
        <v>45</v>
      </c>
      <c r="J173" s="246">
        <f>IF(全车数据表!I174="×",0,全车数据表!I174)</f>
        <v>21</v>
      </c>
      <c r="K173" s="246">
        <f>IF(全车数据表!J174="×",0,全车数据表!J174)</f>
        <v>28</v>
      </c>
      <c r="L173" s="246">
        <f>IF(全车数据表!K174="×",0,全车数据表!K174)</f>
        <v>42</v>
      </c>
      <c r="M173" s="246">
        <f>IF(全车数据表!L174="×",0,全车数据表!L174)</f>
        <v>0</v>
      </c>
      <c r="N173" s="246">
        <f>IF(全车数据表!M174="×",0,全车数据表!M174)</f>
        <v>0</v>
      </c>
      <c r="O173" s="246">
        <f>全车数据表!O174</f>
        <v>3012</v>
      </c>
      <c r="P173" s="246">
        <f>全车数据表!P174</f>
        <v>343.5</v>
      </c>
      <c r="Q173" s="246">
        <f>全车数据表!Q174</f>
        <v>78.7</v>
      </c>
      <c r="R173" s="246">
        <f>全车数据表!R174</f>
        <v>47.8</v>
      </c>
      <c r="S173" s="246">
        <f>全车数据表!S174</f>
        <v>64.790000000000006</v>
      </c>
      <c r="T173" s="246">
        <f>全车数据表!T174</f>
        <v>6.8659999999999997</v>
      </c>
      <c r="U173" s="246">
        <f>全车数据表!AH174</f>
        <v>1854880</v>
      </c>
      <c r="V173" s="246">
        <f>全车数据表!AI174</f>
        <v>25000</v>
      </c>
      <c r="W173" s="246">
        <f>全车数据表!AO174</f>
        <v>2700000</v>
      </c>
      <c r="X173" s="246">
        <f>全车数据表!AP174</f>
        <v>4554880</v>
      </c>
      <c r="Y173" s="246">
        <f>全车数据表!AJ174</f>
        <v>5</v>
      </c>
      <c r="Z173" s="246">
        <f>全车数据表!AL174</f>
        <v>5</v>
      </c>
      <c r="AA173" s="246">
        <f>IF(全车数据表!AN174="×",0,全车数据表!AN174)</f>
        <v>2</v>
      </c>
      <c r="AB173" s="248" t="str">
        <f>全车数据表!AU174</f>
        <v>rare</v>
      </c>
      <c r="AC173" s="246">
        <f>全车数据表!AW174</f>
        <v>357</v>
      </c>
      <c r="AD173" s="246">
        <f>全车数据表!AX174</f>
        <v>0</v>
      </c>
      <c r="AE173" s="246">
        <f>全车数据表!AY174</f>
        <v>467</v>
      </c>
      <c r="AF173" s="246" t="str">
        <f>IF(全车数据表!AZ174="","",全车数据表!AZ174)</f>
        <v>级别杯</v>
      </c>
      <c r="AG173" s="246">
        <f>IF(全车数据表!BP174="","",全车数据表!BP174)</f>
        <v>1</v>
      </c>
      <c r="AH173" s="246" t="str">
        <f>IF(全车数据表!BQ174="","",全车数据表!BQ174)</f>
        <v/>
      </c>
      <c r="AI173" s="246">
        <f>IF(全车数据表!BR174="","",全车数据表!BR174)</f>
        <v>1</v>
      </c>
      <c r="AJ173" s="246">
        <f>IF(全车数据表!BS174="","",全车数据表!BS174)</f>
        <v>1</v>
      </c>
      <c r="AK173" s="246" t="str">
        <f>IF(全车数据表!BT174="","",全车数据表!BT174)</f>
        <v/>
      </c>
      <c r="AL173" s="246">
        <f>IF(全车数据表!BU174="","",全车数据表!BU174)</f>
        <v>1</v>
      </c>
      <c r="AM173" s="246" t="str">
        <f>IF(全车数据表!BV174="","",全车数据表!BV174)</f>
        <v/>
      </c>
      <c r="AN173" s="246" t="str">
        <f>IF(全车数据表!BW174="","",全车数据表!BW174)</f>
        <v/>
      </c>
      <c r="AO173" s="246" t="str">
        <f>IF(全车数据表!BX174="","",全车数据表!BX174)</f>
        <v/>
      </c>
      <c r="AP173" s="246" t="str">
        <f>IF(全车数据表!BY174="","",全车数据表!BY174)</f>
        <v/>
      </c>
      <c r="AQ173" s="246" t="str">
        <f>IF(全车数据表!BZ174="","",全车数据表!BZ174)</f>
        <v/>
      </c>
      <c r="AR173" s="246" t="str">
        <f>IF(全车数据表!CA174="","",全车数据表!CA174)</f>
        <v/>
      </c>
      <c r="AS173" s="246" t="str">
        <f>IF(全车数据表!CB174="","",全车数据表!CB174)</f>
        <v/>
      </c>
      <c r="AT173" s="246" t="str">
        <f>IF(全车数据表!CC174="","",全车数据表!CC174)</f>
        <v/>
      </c>
      <c r="AU173" s="246" t="str">
        <f>IF(全车数据表!CD174="","",全车数据表!CD174)</f>
        <v/>
      </c>
      <c r="AV173" s="246" t="str">
        <f>IF(全车数据表!CE174="","",全车数据表!CE174)</f>
        <v/>
      </c>
      <c r="AW173" s="246" t="str">
        <f>IF(全车数据表!CF174="","",全车数据表!CF174)</f>
        <v/>
      </c>
      <c r="AX173" s="246" t="str">
        <f>IF(全车数据表!CG174="","",全车数据表!CG174)</f>
        <v/>
      </c>
      <c r="AY173" s="246" t="str">
        <f>IF(全车数据表!CH174="","",全车数据表!CH174)</f>
        <v/>
      </c>
      <c r="AZ173" s="246">
        <f>IF(全车数据表!CI174="","",全车数据表!CI174)</f>
        <v>1</v>
      </c>
      <c r="BA173" s="246" t="str">
        <f>IF(全车数据表!CJ174="","",全车数据表!CJ174)</f>
        <v>阿斯顿马丁 火神</v>
      </c>
      <c r="BB173" s="246">
        <f>IF(全车数据表!AV174="","",全车数据表!AV174)</f>
        <v>7</v>
      </c>
      <c r="BC173" s="246">
        <f>IF(全车数据表!BF174="","",全车数据表!BF174)</f>
        <v>3122</v>
      </c>
      <c r="BD173" s="246">
        <f>IF(全车数据表!BG174="","",全车数据表!BG174)</f>
        <v>345.1</v>
      </c>
      <c r="BE173" s="246">
        <f>IF(全车数据表!BH174="","",全车数据表!BH174)</f>
        <v>79.3</v>
      </c>
      <c r="BF173" s="246">
        <f>IF(全车数据表!BI174="","",全车数据表!BI174)</f>
        <v>48.66</v>
      </c>
      <c r="BG173" s="246">
        <f>IF(全车数据表!BJ174="","",全车数据表!BJ174)</f>
        <v>66.320000000000007</v>
      </c>
    </row>
    <row r="174" spans="1:59">
      <c r="A174" s="246">
        <f>全车数据表!A175</f>
        <v>173</v>
      </c>
      <c r="B174" s="246" t="str">
        <f>全车数据表!B175</f>
        <v>Nissan GT-R Nismo</v>
      </c>
      <c r="C174" s="246" t="str">
        <f>IF(全车数据表!AQ175="","",全车数据表!AQ175)</f>
        <v>Nissan</v>
      </c>
      <c r="D174" s="248" t="str">
        <f>全车数据表!AT175</f>
        <v>gtr</v>
      </c>
      <c r="E174" s="248" t="str">
        <f>全车数据表!AS175</f>
        <v>1.0</v>
      </c>
      <c r="F174" s="248" t="str">
        <f>全车数据表!C175</f>
        <v>GTR</v>
      </c>
      <c r="G174" s="246" t="str">
        <f>全车数据表!D175</f>
        <v>A</v>
      </c>
      <c r="H174" s="246">
        <f>LEN(全车数据表!E175)</f>
        <v>4</v>
      </c>
      <c r="I174" s="246">
        <f>IF(全车数据表!H175="×",0,全车数据表!H175)</f>
        <v>45</v>
      </c>
      <c r="J174" s="246">
        <f>IF(全车数据表!I175="×",0,全车数据表!I175)</f>
        <v>21</v>
      </c>
      <c r="K174" s="246">
        <f>IF(全车数据表!J175="×",0,全车数据表!J175)</f>
        <v>28</v>
      </c>
      <c r="L174" s="246">
        <f>IF(全车数据表!K175="×",0,全车数据表!K175)</f>
        <v>42</v>
      </c>
      <c r="M174" s="246">
        <f>IF(全车数据表!L175="×",0,全车数据表!L175)</f>
        <v>0</v>
      </c>
      <c r="N174" s="246">
        <f>IF(全车数据表!M175="×",0,全车数据表!M175)</f>
        <v>0</v>
      </c>
      <c r="O174" s="246">
        <f>全车数据表!O175</f>
        <v>3157</v>
      </c>
      <c r="P174" s="246">
        <f>全车数据表!P175</f>
        <v>329.7</v>
      </c>
      <c r="Q174" s="246">
        <f>全车数据表!Q175</f>
        <v>84.83</v>
      </c>
      <c r="R174" s="246">
        <f>全车数据表!R175</f>
        <v>60.69</v>
      </c>
      <c r="S174" s="246">
        <f>全车数据表!S175</f>
        <v>60.6</v>
      </c>
      <c r="T174" s="246">
        <f>全车数据表!T175</f>
        <v>6.4829999999999997</v>
      </c>
      <c r="U174" s="246">
        <f>全车数据表!AH175</f>
        <v>1854880</v>
      </c>
      <c r="V174" s="246">
        <f>全车数据表!AI175</f>
        <v>25000</v>
      </c>
      <c r="W174" s="246">
        <f>全车数据表!AO175</f>
        <v>2700000</v>
      </c>
      <c r="X174" s="246">
        <f>全车数据表!AP175</f>
        <v>4554880</v>
      </c>
      <c r="Y174" s="246">
        <f>全车数据表!AJ175</f>
        <v>5</v>
      </c>
      <c r="Z174" s="246">
        <f>全车数据表!AL175</f>
        <v>5</v>
      </c>
      <c r="AA174" s="246">
        <f>IF(全车数据表!AN175="×",0,全车数据表!AN175)</f>
        <v>2</v>
      </c>
      <c r="AB174" s="248" t="str">
        <f>全车数据表!AU175</f>
        <v>rare</v>
      </c>
      <c r="AC174" s="246">
        <f>全车数据表!AW175</f>
        <v>344</v>
      </c>
      <c r="AD174" s="246">
        <f>全车数据表!AX175</f>
        <v>0</v>
      </c>
      <c r="AE174" s="246">
        <f>全车数据表!AY175</f>
        <v>444</v>
      </c>
      <c r="AF174" s="246" t="str">
        <f>IF(全车数据表!AZ175="","",全车数据表!AZ175)</f>
        <v>级别杯</v>
      </c>
      <c r="AG174" s="246" t="str">
        <f>IF(全车数据表!BP175="","",全车数据表!BP175)</f>
        <v/>
      </c>
      <c r="AH174" s="246" t="str">
        <f>IF(全车数据表!BQ175="","",全车数据表!BQ175)</f>
        <v/>
      </c>
      <c r="AI174" s="246">
        <f>IF(全车数据表!BR175="","",全车数据表!BR175)</f>
        <v>1</v>
      </c>
      <c r="AJ174" s="246">
        <f>IF(全车数据表!BS175="","",全车数据表!BS175)</f>
        <v>1</v>
      </c>
      <c r="AK174" s="246" t="str">
        <f>IF(全车数据表!BT175="","",全车数据表!BT175)</f>
        <v/>
      </c>
      <c r="AL174" s="246">
        <f>IF(全车数据表!BU175="","",全车数据表!BU175)</f>
        <v>1</v>
      </c>
      <c r="AM174" s="246" t="str">
        <f>IF(全车数据表!BV175="","",全车数据表!BV175)</f>
        <v/>
      </c>
      <c r="AN174" s="246" t="str">
        <f>IF(全车数据表!BW175="","",全车数据表!BW175)</f>
        <v/>
      </c>
      <c r="AO174" s="246" t="str">
        <f>IF(全车数据表!BX175="","",全车数据表!BX175)</f>
        <v/>
      </c>
      <c r="AP174" s="246" t="str">
        <f>IF(全车数据表!BY175="","",全车数据表!BY175)</f>
        <v/>
      </c>
      <c r="AQ174" s="246" t="str">
        <f>IF(全车数据表!BZ175="","",全车数据表!BZ175)</f>
        <v/>
      </c>
      <c r="AR174" s="246" t="str">
        <f>IF(全车数据表!CA175="","",全车数据表!CA175)</f>
        <v/>
      </c>
      <c r="AS174" s="246" t="str">
        <f>IF(全车数据表!CB175="","",全车数据表!CB175)</f>
        <v/>
      </c>
      <c r="AT174" s="246" t="str">
        <f>IF(全车数据表!CC175="","",全车数据表!CC175)</f>
        <v/>
      </c>
      <c r="AU174" s="246" t="str">
        <f>IF(全车数据表!CD175="","",全车数据表!CD175)</f>
        <v/>
      </c>
      <c r="AV174" s="246" t="str">
        <f>IF(全车数据表!CE175="","",全车数据表!CE175)</f>
        <v/>
      </c>
      <c r="AW174" s="246" t="str">
        <f>IF(全车数据表!CF175="","",全车数据表!CF175)</f>
        <v/>
      </c>
      <c r="AX174" s="246" t="str">
        <f>IF(全车数据表!CG175="","",全车数据表!CG175)</f>
        <v/>
      </c>
      <c r="AY174" s="246" t="str">
        <f>IF(全车数据表!CH175="","",全车数据表!CH175)</f>
        <v/>
      </c>
      <c r="AZ174" s="246">
        <f>IF(全车数据表!CI175="","",全车数据表!CI175)</f>
        <v>1</v>
      </c>
      <c r="BA174" s="246" t="str">
        <f>IF(全车数据表!CJ175="","",全车数据表!CJ175)</f>
        <v>日产 尼桑 GTR</v>
      </c>
      <c r="BB174" s="246">
        <f>IF(全车数据表!AV175="","",全车数据表!AV175)</f>
        <v>8</v>
      </c>
      <c r="BC174" s="246">
        <f>IF(全车数据表!BF175="","",全车数据表!BF175)</f>
        <v>3270</v>
      </c>
      <c r="BD174" s="246">
        <f>IF(全车数据表!BG175="","",全车数据表!BG175)</f>
        <v>331.2</v>
      </c>
      <c r="BE174" s="246">
        <f>IF(全车数据表!BH175="","",全车数据表!BH175)</f>
        <v>85.6</v>
      </c>
      <c r="BF174" s="246">
        <f>IF(全车数据表!BI175="","",全车数据表!BI175)</f>
        <v>61.949999999999996</v>
      </c>
      <c r="BG174" s="246">
        <f>IF(全车数据表!BJ175="","",全车数据表!BJ175)</f>
        <v>62.440000000000005</v>
      </c>
    </row>
    <row r="175" spans="1:59">
      <c r="A175" s="246">
        <f>全车数据表!A176</f>
        <v>174</v>
      </c>
      <c r="B175" s="246" t="str">
        <f>全车数据表!B176</f>
        <v>Nio EP9</v>
      </c>
      <c r="C175" s="246" t="str">
        <f>IF(全车数据表!AQ176="","",全车数据表!AQ176)</f>
        <v>Nio</v>
      </c>
      <c r="D175" s="248" t="str">
        <f>全车数据表!AT176</f>
        <v>ep9</v>
      </c>
      <c r="E175" s="248" t="str">
        <f>全车数据表!AS176</f>
        <v>2.7</v>
      </c>
      <c r="F175" s="248" t="str">
        <f>全车数据表!C176</f>
        <v>EP9</v>
      </c>
      <c r="G175" s="246" t="str">
        <f>全车数据表!D176</f>
        <v>A</v>
      </c>
      <c r="H175" s="246">
        <f>LEN(全车数据表!E176)</f>
        <v>4</v>
      </c>
      <c r="I175" s="246">
        <f>IF(全车数据表!H176="×",0,全车数据表!H176)</f>
        <v>60</v>
      </c>
      <c r="J175" s="246">
        <f>IF(全车数据表!I176="×",0,全车数据表!I176)</f>
        <v>40</v>
      </c>
      <c r="K175" s="246">
        <f>IF(全车数据表!J176="×",0,全车数据表!J176)</f>
        <v>51</v>
      </c>
      <c r="L175" s="246">
        <f>IF(全车数据表!K176="×",0,全车数据表!K176)</f>
        <v>63</v>
      </c>
      <c r="M175" s="246">
        <f>IF(全车数据表!L176="×",0,全车数据表!L176)</f>
        <v>0</v>
      </c>
      <c r="N175" s="246">
        <f>IF(全车数据表!M176="×",0,全车数据表!M176)</f>
        <v>0</v>
      </c>
      <c r="O175" s="246">
        <f>全车数据表!O176</f>
        <v>3194</v>
      </c>
      <c r="P175" s="246">
        <f>全车数据表!P176</f>
        <v>326.10000000000002</v>
      </c>
      <c r="Q175" s="246">
        <f>全车数据表!Q176</f>
        <v>83.03</v>
      </c>
      <c r="R175" s="246">
        <f>全车数据表!R176</f>
        <v>70.489999999999995</v>
      </c>
      <c r="S175" s="246">
        <f>全车数据表!S176</f>
        <v>68.680000000000007</v>
      </c>
      <c r="T175" s="246">
        <f>全车数据表!T176</f>
        <v>7.8</v>
      </c>
      <c r="U175" s="246">
        <f>全车数据表!AH176</f>
        <v>3711360</v>
      </c>
      <c r="V175" s="246">
        <f>全车数据表!AI176</f>
        <v>50000</v>
      </c>
      <c r="W175" s="246">
        <f>全车数据表!AO176</f>
        <v>5400000</v>
      </c>
      <c r="X175" s="246">
        <f>全车数据表!AP176</f>
        <v>9111360</v>
      </c>
      <c r="Y175" s="246">
        <f>全车数据表!AJ176</f>
        <v>5</v>
      </c>
      <c r="Z175" s="246">
        <f>全车数据表!AL176</f>
        <v>5</v>
      </c>
      <c r="AA175" s="246">
        <f>IF(全车数据表!AN176="×",0,全车数据表!AN176)</f>
        <v>2</v>
      </c>
      <c r="AB175" s="248" t="str">
        <f>全车数据表!AU176</f>
        <v>rare</v>
      </c>
      <c r="AC175" s="246">
        <f>全车数据表!AW176</f>
        <v>339</v>
      </c>
      <c r="AD175" s="246">
        <f>全车数据表!AX176</f>
        <v>0</v>
      </c>
      <c r="AE175" s="246">
        <f>全车数据表!AY176</f>
        <v>437</v>
      </c>
      <c r="AF175" s="246" t="str">
        <f>IF(全车数据表!AZ176="","",全车数据表!AZ176)</f>
        <v>通行证</v>
      </c>
      <c r="AG175" s="246" t="str">
        <f>IF(全车数据表!BP176="","",全车数据表!BP176)</f>
        <v/>
      </c>
      <c r="AH175" s="246" t="str">
        <f>IF(全车数据表!BQ176="","",全车数据表!BQ176)</f>
        <v/>
      </c>
      <c r="AI175" s="246" t="str">
        <f>IF(全车数据表!BR176="","",全车数据表!BR176)</f>
        <v/>
      </c>
      <c r="AJ175" s="246" t="str">
        <f>IF(全车数据表!BS176="","",全车数据表!BS176)</f>
        <v/>
      </c>
      <c r="AK175" s="246" t="str">
        <f>IF(全车数据表!BT176="","",全车数据表!BT176)</f>
        <v/>
      </c>
      <c r="AL175" s="246" t="str">
        <f>IF(全车数据表!BU176="","",全车数据表!BU176)</f>
        <v/>
      </c>
      <c r="AM175" s="246">
        <f>IF(全车数据表!BV176="","",全车数据表!BV176)</f>
        <v>1</v>
      </c>
      <c r="AN175" s="246" t="str">
        <f>IF(全车数据表!BW176="","",全车数据表!BW176)</f>
        <v/>
      </c>
      <c r="AO175" s="246" t="str">
        <f>IF(全车数据表!BX176="","",全车数据表!BX176)</f>
        <v/>
      </c>
      <c r="AP175" s="246" t="str">
        <f>IF(全车数据表!BY176="","",全车数据表!BY176)</f>
        <v/>
      </c>
      <c r="AQ175" s="246" t="str">
        <f>IF(全车数据表!BZ176="","",全车数据表!BZ176)</f>
        <v/>
      </c>
      <c r="AR175" s="246" t="str">
        <f>IF(全车数据表!CA176="","",全车数据表!CA176)</f>
        <v/>
      </c>
      <c r="AS175" s="246" t="str">
        <f>IF(全车数据表!CB176="","",全车数据表!CB176)</f>
        <v/>
      </c>
      <c r="AT175" s="246" t="str">
        <f>IF(全车数据表!CC176="","",全车数据表!CC176)</f>
        <v/>
      </c>
      <c r="AU175" s="246">
        <f>IF(全车数据表!CD176="","",全车数据表!CD176)</f>
        <v>1</v>
      </c>
      <c r="AV175" s="246" t="str">
        <f>IF(全车数据表!CE176="","",全车数据表!CE176)</f>
        <v/>
      </c>
      <c r="AW175" s="246" t="str">
        <f>IF(全车数据表!CF176="","",全车数据表!CF176)</f>
        <v/>
      </c>
      <c r="AX175" s="246" t="str">
        <f>IF(全车数据表!CG176="","",全车数据表!CG176)</f>
        <v/>
      </c>
      <c r="AY175" s="246" t="str">
        <f>IF(全车数据表!CH176="","",全车数据表!CH176)</f>
        <v/>
      </c>
      <c r="AZ175" s="246" t="str">
        <f>IF(全车数据表!CI176="","",全车数据表!CI176)</f>
        <v/>
      </c>
      <c r="BA175" s="246" t="str">
        <f>IF(全车数据表!CJ176="","",全车数据表!CJ176)</f>
        <v>蔚来</v>
      </c>
      <c r="BB175" s="246">
        <f>IF(全车数据表!AV176="","",全车数据表!AV176)</f>
        <v>43</v>
      </c>
      <c r="BC175" s="246">
        <f>IF(全车数据表!BF176="","",全车数据表!BF176)</f>
        <v>3308</v>
      </c>
      <c r="BD175" s="246">
        <f>IF(全车数据表!BG176="","",全车数据表!BG176)</f>
        <v>327.5</v>
      </c>
      <c r="BE175" s="246">
        <f>IF(全车数据表!BH176="","",全车数据表!BH176)</f>
        <v>83.8</v>
      </c>
      <c r="BF175" s="246">
        <f>IF(全车数据表!BI176="","",全车数据表!BI176)</f>
        <v>72.400000000000006</v>
      </c>
      <c r="BG175" s="246">
        <f>IF(全车数据表!BJ176="","",全车数据表!BJ176)</f>
        <v>70.69</v>
      </c>
    </row>
    <row r="176" spans="1:59">
      <c r="A176" s="246">
        <f>全车数据表!A177</f>
        <v>175</v>
      </c>
      <c r="B176" s="246" t="str">
        <f>全车数据表!B177</f>
        <v>Ferrari J50</v>
      </c>
      <c r="C176" s="246" t="str">
        <f>IF(全车数据表!AQ177="","",全车数据表!AQ177)</f>
        <v>Ferrari</v>
      </c>
      <c r="D176" s="248" t="str">
        <f>全车数据表!AT177</f>
        <v>j50</v>
      </c>
      <c r="E176" s="248" t="str">
        <f>全车数据表!AS177</f>
        <v>1.2</v>
      </c>
      <c r="F176" s="248" t="str">
        <f>全车数据表!C177</f>
        <v>J50</v>
      </c>
      <c r="G176" s="246" t="str">
        <f>全车数据表!D177</f>
        <v>A</v>
      </c>
      <c r="H176" s="246">
        <f>LEN(全车数据表!E177)</f>
        <v>4</v>
      </c>
      <c r="I176" s="246">
        <f>IF(全车数据表!H177="×",0,全车数据表!H177)</f>
        <v>45</v>
      </c>
      <c r="J176" s="246">
        <f>IF(全车数据表!I177="×",0,全车数据表!I177)</f>
        <v>21</v>
      </c>
      <c r="K176" s="246">
        <f>IF(全车数据表!J177="×",0,全车数据表!J177)</f>
        <v>28</v>
      </c>
      <c r="L176" s="246">
        <f>IF(全车数据表!K177="×",0,全车数据表!K177)</f>
        <v>42</v>
      </c>
      <c r="M176" s="246">
        <f>IF(全车数据表!L177="×",0,全车数据表!L177)</f>
        <v>0</v>
      </c>
      <c r="N176" s="246">
        <f>IF(全车数据表!M177="×",0,全车数据表!M177)</f>
        <v>0</v>
      </c>
      <c r="O176" s="246">
        <f>全车数据表!O177</f>
        <v>3230</v>
      </c>
      <c r="P176" s="246">
        <f>全车数据表!P177</f>
        <v>350.6</v>
      </c>
      <c r="Q176" s="246">
        <f>全车数据表!Q177</f>
        <v>80.41</v>
      </c>
      <c r="R176" s="246">
        <f>全车数据表!R177</f>
        <v>48.37</v>
      </c>
      <c r="S176" s="246">
        <f>全车数据表!S177</f>
        <v>64.650000000000006</v>
      </c>
      <c r="T176" s="246">
        <f>全车数据表!T177</f>
        <v>6.6820000000000004</v>
      </c>
      <c r="U176" s="246">
        <f>全车数据表!AH177</f>
        <v>1854880</v>
      </c>
      <c r="V176" s="246">
        <f>全车数据表!AI177</f>
        <v>25000</v>
      </c>
      <c r="W176" s="246">
        <f>全车数据表!AO177</f>
        <v>2700000</v>
      </c>
      <c r="X176" s="246">
        <f>全车数据表!AP177</f>
        <v>4554880</v>
      </c>
      <c r="Y176" s="246">
        <f>全车数据表!AJ177</f>
        <v>5</v>
      </c>
      <c r="Z176" s="246">
        <f>全车数据表!AL177</f>
        <v>5</v>
      </c>
      <c r="AA176" s="246">
        <f>IF(全车数据表!AN177="×",0,全车数据表!AN177)</f>
        <v>2</v>
      </c>
      <c r="AB176" s="248" t="str">
        <f>全车数据表!AU177</f>
        <v>rare</v>
      </c>
      <c r="AC176" s="246">
        <f>全车数据表!AW177</f>
        <v>365</v>
      </c>
      <c r="AD176" s="246">
        <f>全车数据表!AX177</f>
        <v>0</v>
      </c>
      <c r="AE176" s="246">
        <f>全车数据表!AY177</f>
        <v>479</v>
      </c>
      <c r="AF176" s="246" t="str">
        <f>IF(全车数据表!AZ177="","",全车数据表!AZ177)</f>
        <v>级别杯</v>
      </c>
      <c r="AG176" s="246" t="str">
        <f>IF(全车数据表!BP177="","",全车数据表!BP177)</f>
        <v/>
      </c>
      <c r="AH176" s="246" t="str">
        <f>IF(全车数据表!BQ177="","",全车数据表!BQ177)</f>
        <v/>
      </c>
      <c r="AI176" s="246">
        <f>IF(全车数据表!BR177="","",全车数据表!BR177)</f>
        <v>1</v>
      </c>
      <c r="AJ176" s="246">
        <f>IF(全车数据表!BS177="","",全车数据表!BS177)</f>
        <v>1</v>
      </c>
      <c r="AK176" s="246" t="str">
        <f>IF(全车数据表!BT177="","",全车数据表!BT177)</f>
        <v/>
      </c>
      <c r="AL176" s="246">
        <f>IF(全车数据表!BU177="","",全车数据表!BU177)</f>
        <v>1</v>
      </c>
      <c r="AM176" s="246" t="str">
        <f>IF(全车数据表!BV177="","",全车数据表!BV177)</f>
        <v/>
      </c>
      <c r="AN176" s="246" t="str">
        <f>IF(全车数据表!BW177="","",全车数据表!BW177)</f>
        <v/>
      </c>
      <c r="AO176" s="246" t="str">
        <f>IF(全车数据表!BX177="","",全车数据表!BX177)</f>
        <v/>
      </c>
      <c r="AP176" s="246" t="str">
        <f>IF(全车数据表!BY177="","",全车数据表!BY177)</f>
        <v/>
      </c>
      <c r="AQ176" s="246" t="str">
        <f>IF(全车数据表!BZ177="","",全车数据表!BZ177)</f>
        <v/>
      </c>
      <c r="AR176" s="246" t="str">
        <f>IF(全车数据表!CA177="","",全车数据表!CA177)</f>
        <v/>
      </c>
      <c r="AS176" s="246" t="str">
        <f>IF(全车数据表!CB177="","",全车数据表!CB177)</f>
        <v/>
      </c>
      <c r="AT176" s="246" t="str">
        <f>IF(全车数据表!CC177="","",全车数据表!CC177)</f>
        <v/>
      </c>
      <c r="AU176" s="246" t="str">
        <f>IF(全车数据表!CD177="","",全车数据表!CD177)</f>
        <v/>
      </c>
      <c r="AV176" s="246" t="str">
        <f>IF(全车数据表!CE177="","",全车数据表!CE177)</f>
        <v/>
      </c>
      <c r="AW176" s="246" t="str">
        <f>IF(全车数据表!CF177="","",全车数据表!CF177)</f>
        <v/>
      </c>
      <c r="AX176" s="246" t="str">
        <f>IF(全车数据表!CG177="","",全车数据表!CG177)</f>
        <v>无顶</v>
      </c>
      <c r="AY176" s="246" t="str">
        <f>IF(全车数据表!CH177="","",全车数据表!CH177)</f>
        <v/>
      </c>
      <c r="AZ176" s="246">
        <f>IF(全车数据表!CI177="","",全车数据表!CI177)</f>
        <v>1</v>
      </c>
      <c r="BA176" s="246" t="str">
        <f>IF(全车数据表!CJ177="","",全车数据表!CJ177)</f>
        <v>法拉利 勾</v>
      </c>
      <c r="BB176" s="246">
        <f>IF(全车数据表!AV177="","",全车数据表!AV177)</f>
        <v>9</v>
      </c>
      <c r="BC176" s="246">
        <f>IF(全车数据表!BF177="","",全车数据表!BF177)</f>
        <v>3345</v>
      </c>
      <c r="BD176" s="246">
        <f>IF(全车数据表!BG177="","",全车数据表!BG177)</f>
        <v>352.5</v>
      </c>
      <c r="BE176" s="246">
        <f>IF(全车数据表!BH177="","",全车数据表!BH177)</f>
        <v>81.099999999999994</v>
      </c>
      <c r="BF176" s="246">
        <f>IF(全车数据表!BI177="","",全车数据表!BI177)</f>
        <v>49.019999999999996</v>
      </c>
      <c r="BG176" s="246">
        <f>IF(全车数据表!BJ177="","",全车数据表!BJ177)</f>
        <v>66.31</v>
      </c>
    </row>
    <row r="177" spans="1:59">
      <c r="A177" s="246">
        <f>全车数据表!A178</f>
        <v>176</v>
      </c>
      <c r="B177" s="246" t="str">
        <f>全车数据表!B178</f>
        <v>Dodge Viper GTS</v>
      </c>
      <c r="C177" s="246" t="str">
        <f>IF(全车数据表!AQ178="","",全车数据表!AQ178)</f>
        <v>Dodge</v>
      </c>
      <c r="D177" s="248" t="str">
        <f>全车数据表!AT178</f>
        <v>vipergts</v>
      </c>
      <c r="E177" s="248" t="str">
        <f>全车数据表!AS178</f>
        <v>1.0</v>
      </c>
      <c r="F177" s="248" t="str">
        <f>全车数据表!C178</f>
        <v>紫蛇</v>
      </c>
      <c r="G177" s="246" t="str">
        <f>全车数据表!D178</f>
        <v>A</v>
      </c>
      <c r="H177" s="246">
        <f>LEN(全车数据表!E178)</f>
        <v>4</v>
      </c>
      <c r="I177" s="246">
        <f>IF(全车数据表!H178="×",0,全车数据表!H178)</f>
        <v>45</v>
      </c>
      <c r="J177" s="246">
        <f>IF(全车数据表!I178="×",0,全车数据表!I178)</f>
        <v>21</v>
      </c>
      <c r="K177" s="246">
        <f>IF(全车数据表!J178="×",0,全车数据表!J178)</f>
        <v>28</v>
      </c>
      <c r="L177" s="246">
        <f>IF(全车数据表!K178="×",0,全车数据表!K178)</f>
        <v>42</v>
      </c>
      <c r="M177" s="246">
        <f>IF(全车数据表!L178="×",0,全车数据表!L178)</f>
        <v>0</v>
      </c>
      <c r="N177" s="246">
        <f>IF(全车数据表!M178="×",0,全车数据表!M178)</f>
        <v>0</v>
      </c>
      <c r="O177" s="246">
        <f>全车数据表!O178</f>
        <v>3306</v>
      </c>
      <c r="P177" s="246">
        <f>全车数据表!P178</f>
        <v>353.5</v>
      </c>
      <c r="Q177" s="246">
        <f>全车数据表!Q178</f>
        <v>80.33</v>
      </c>
      <c r="R177" s="246">
        <f>全车数据表!R178</f>
        <v>45.29</v>
      </c>
      <c r="S177" s="246">
        <f>全车数据表!S178</f>
        <v>67.55</v>
      </c>
      <c r="T177" s="246">
        <f>全车数据表!T178</f>
        <v>7.0659999999999998</v>
      </c>
      <c r="U177" s="246">
        <f>全车数据表!AH178</f>
        <v>1854880</v>
      </c>
      <c r="V177" s="246">
        <f>全车数据表!AI178</f>
        <v>25000</v>
      </c>
      <c r="W177" s="246">
        <f>全车数据表!AO178</f>
        <v>2700000</v>
      </c>
      <c r="X177" s="246">
        <f>全车数据表!AP178</f>
        <v>4554880</v>
      </c>
      <c r="Y177" s="246">
        <f>全车数据表!AJ178</f>
        <v>5</v>
      </c>
      <c r="Z177" s="246">
        <f>全车数据表!AL178</f>
        <v>5</v>
      </c>
      <c r="AA177" s="246">
        <f>IF(全车数据表!AN178="×",0,全车数据表!AN178)</f>
        <v>2</v>
      </c>
      <c r="AB177" s="248" t="str">
        <f>全车数据表!AU178</f>
        <v>rare</v>
      </c>
      <c r="AC177" s="246">
        <f>全车数据表!AW178</f>
        <v>368</v>
      </c>
      <c r="AD177" s="246">
        <f>全车数据表!AX178</f>
        <v>0</v>
      </c>
      <c r="AE177" s="246">
        <f>全车数据表!AY178</f>
        <v>484</v>
      </c>
      <c r="AF177" s="246" t="str">
        <f>IF(全车数据表!AZ178="","",全车数据表!AZ178)</f>
        <v>级别杯</v>
      </c>
      <c r="AG177" s="246" t="str">
        <f>IF(全车数据表!BP178="","",全车数据表!BP178)</f>
        <v/>
      </c>
      <c r="AH177" s="246" t="str">
        <f>IF(全车数据表!BQ178="","",全车数据表!BQ178)</f>
        <v/>
      </c>
      <c r="AI177" s="246">
        <f>IF(全车数据表!BR178="","",全车数据表!BR178)</f>
        <v>1</v>
      </c>
      <c r="AJ177" s="246">
        <f>IF(全车数据表!BS178="","",全车数据表!BS178)</f>
        <v>1</v>
      </c>
      <c r="AK177" s="246" t="str">
        <f>IF(全车数据表!BT178="","",全车数据表!BT178)</f>
        <v/>
      </c>
      <c r="AL177" s="246">
        <f>IF(全车数据表!BU178="","",全车数据表!BU178)</f>
        <v>1</v>
      </c>
      <c r="AM177" s="246" t="str">
        <f>IF(全车数据表!BV178="","",全车数据表!BV178)</f>
        <v/>
      </c>
      <c r="AN177" s="246" t="str">
        <f>IF(全车数据表!BW178="","",全车数据表!BW178)</f>
        <v/>
      </c>
      <c r="AO177" s="246" t="str">
        <f>IF(全车数据表!BX178="","",全车数据表!BX178)</f>
        <v/>
      </c>
      <c r="AP177" s="246" t="str">
        <f>IF(全车数据表!BY178="","",全车数据表!BY178)</f>
        <v/>
      </c>
      <c r="AQ177" s="246" t="str">
        <f>IF(全车数据表!BZ178="","",全车数据表!BZ178)</f>
        <v/>
      </c>
      <c r="AR177" s="246" t="str">
        <f>IF(全车数据表!CA178="","",全车数据表!CA178)</f>
        <v/>
      </c>
      <c r="AS177" s="246" t="str">
        <f>IF(全车数据表!CB178="","",全车数据表!CB178)</f>
        <v/>
      </c>
      <c r="AT177" s="246" t="str">
        <f>IF(全车数据表!CC178="","",全车数据表!CC178)</f>
        <v/>
      </c>
      <c r="AU177" s="246" t="str">
        <f>IF(全车数据表!CD178="","",全车数据表!CD178)</f>
        <v/>
      </c>
      <c r="AV177" s="246" t="str">
        <f>IF(全车数据表!CE178="","",全车数据表!CE178)</f>
        <v/>
      </c>
      <c r="AW177" s="246" t="str">
        <f>IF(全车数据表!CF178="","",全车数据表!CF178)</f>
        <v/>
      </c>
      <c r="AX177" s="246" t="str">
        <f>IF(全车数据表!CG178="","",全车数据表!CG178)</f>
        <v/>
      </c>
      <c r="AY177" s="246" t="str">
        <f>IF(全车数据表!CH178="","",全车数据表!CH178)</f>
        <v/>
      </c>
      <c r="AZ177" s="246">
        <f>IF(全车数据表!CI178="","",全车数据表!CI178)</f>
        <v>1</v>
      </c>
      <c r="BA177" s="246" t="str">
        <f>IF(全车数据表!CJ178="","",全车数据表!CJ178)</f>
        <v>道奇 蝰蛇 紫蛇 A蛇</v>
      </c>
      <c r="BB177" s="246">
        <f>IF(全车数据表!AV178="","",全车数据表!AV178)</f>
        <v>9</v>
      </c>
      <c r="BC177" s="246">
        <f>IF(全车数据表!BF178="","",全车数据表!BF178)</f>
        <v>3423</v>
      </c>
      <c r="BD177" s="246">
        <f>IF(全车数据表!BG178="","",全车数据表!BG178)</f>
        <v>354.9</v>
      </c>
      <c r="BE177" s="246">
        <f>IF(全车数据表!BH178="","",全车数据表!BH178)</f>
        <v>81.099999999999994</v>
      </c>
      <c r="BF177" s="246">
        <f>IF(全车数据表!BI178="","",全车数据表!BI178)</f>
        <v>45.79</v>
      </c>
      <c r="BG177" s="246">
        <f>IF(全车数据表!BJ178="","",全车数据表!BJ178)</f>
        <v>68.7</v>
      </c>
    </row>
    <row r="178" spans="1:59">
      <c r="A178" s="246">
        <f>全车数据表!A179</f>
        <v>177</v>
      </c>
      <c r="B178" s="246" t="str">
        <f>全车数据表!B179</f>
        <v>Bentley Continental GT Speed</v>
      </c>
      <c r="C178" s="246" t="str">
        <f>IF(全车数据表!AQ179="","",全车数据表!AQ179)</f>
        <v>Bentley</v>
      </c>
      <c r="D178" s="248" t="str">
        <f>全车数据表!AT179</f>
        <v>continentalgt</v>
      </c>
      <c r="E178" s="248" t="str">
        <f>全车数据表!AS179</f>
        <v>3.6</v>
      </c>
      <c r="F178" s="248" t="str">
        <f>全车数据表!C179</f>
        <v>欧陆</v>
      </c>
      <c r="G178" s="246" t="str">
        <f>全车数据表!D179</f>
        <v>A</v>
      </c>
      <c r="H178" s="246">
        <f>LEN(全车数据表!E179)</f>
        <v>4</v>
      </c>
      <c r="I178" s="246">
        <f>IF(全车数据表!H179="×",0,全车数据表!H179)</f>
        <v>60</v>
      </c>
      <c r="J178" s="246">
        <f>IF(全车数据表!I179="×",0,全车数据表!I179)</f>
        <v>40</v>
      </c>
      <c r="K178" s="246">
        <f>IF(全车数据表!J179="×",0,全车数据表!J179)</f>
        <v>51</v>
      </c>
      <c r="L178" s="246">
        <f>IF(全车数据表!K179="×",0,全车数据表!K179)</f>
        <v>63</v>
      </c>
      <c r="M178" s="246">
        <f>IF(全车数据表!L179="×",0,全车数据表!L179)</f>
        <v>0</v>
      </c>
      <c r="N178" s="246">
        <f>IF(全车数据表!M179="×",0,全车数据表!M179)</f>
        <v>0</v>
      </c>
      <c r="O178" s="246">
        <f>全车数据表!O179</f>
        <v>3342</v>
      </c>
      <c r="P178" s="246">
        <f>全车数据表!P179</f>
        <v>348.3</v>
      </c>
      <c r="Q178" s="246">
        <f>全车数据表!Q179</f>
        <v>76.55</v>
      </c>
      <c r="R178" s="246">
        <f>全车数据表!R179</f>
        <v>74.23</v>
      </c>
      <c r="S178" s="246">
        <f>全车数据表!S179</f>
        <v>59.35</v>
      </c>
      <c r="T178" s="246">
        <f>全车数据表!T179</f>
        <v>0</v>
      </c>
      <c r="U178" s="246">
        <f>全车数据表!AH179</f>
        <v>3711360</v>
      </c>
      <c r="V178" s="246">
        <f>全车数据表!AI179</f>
        <v>50000</v>
      </c>
      <c r="W178" s="246">
        <f>全车数据表!AO179</f>
        <v>5400000</v>
      </c>
      <c r="X178" s="246">
        <f>全车数据表!AP179</f>
        <v>9111360</v>
      </c>
      <c r="Y178" s="246">
        <f>全车数据表!AJ179</f>
        <v>5</v>
      </c>
      <c r="Z178" s="246">
        <f>全车数据表!AL179</f>
        <v>5</v>
      </c>
      <c r="AA178" s="246">
        <f>IF(全车数据表!AN179="×",0,全车数据表!AN179)</f>
        <v>2</v>
      </c>
      <c r="AB178" s="248" t="str">
        <f>全车数据表!AU179</f>
        <v>rare</v>
      </c>
      <c r="AC178" s="246">
        <f>全车数据表!AW179</f>
        <v>362</v>
      </c>
      <c r="AD178" s="246">
        <f>全车数据表!AX179</f>
        <v>0</v>
      </c>
      <c r="AE178" s="246">
        <f>全车数据表!AY179</f>
        <v>475</v>
      </c>
      <c r="AF178" s="246" t="str">
        <f>IF(全车数据表!AZ179="","",全车数据表!AZ179)</f>
        <v>通行证</v>
      </c>
      <c r="AG178" s="246" t="str">
        <f>IF(全车数据表!BP179="","",全车数据表!BP179)</f>
        <v/>
      </c>
      <c r="AH178" s="246" t="str">
        <f>IF(全车数据表!BQ179="","",全车数据表!BQ179)</f>
        <v/>
      </c>
      <c r="AI178" s="246" t="str">
        <f>IF(全车数据表!BR179="","",全车数据表!BR179)</f>
        <v/>
      </c>
      <c r="AJ178" s="246" t="str">
        <f>IF(全车数据表!BS179="","",全车数据表!BS179)</f>
        <v/>
      </c>
      <c r="AK178" s="246" t="str">
        <f>IF(全车数据表!BT179="","",全车数据表!BT179)</f>
        <v/>
      </c>
      <c r="AL178" s="246" t="str">
        <f>IF(全车数据表!BU179="","",全车数据表!BU179)</f>
        <v/>
      </c>
      <c r="AM178" s="246">
        <f>IF(全车数据表!BV179="","",全车数据表!BV179)</f>
        <v>1</v>
      </c>
      <c r="AN178" s="246" t="str">
        <f>IF(全车数据表!BW179="","",全车数据表!BW179)</f>
        <v/>
      </c>
      <c r="AO178" s="246" t="str">
        <f>IF(全车数据表!BX179="","",全车数据表!BX179)</f>
        <v/>
      </c>
      <c r="AP178" s="246" t="str">
        <f>IF(全车数据表!BY179="","",全车数据表!BY179)</f>
        <v/>
      </c>
      <c r="AQ178" s="246" t="str">
        <f>IF(全车数据表!BZ179="","",全车数据表!BZ179)</f>
        <v/>
      </c>
      <c r="AR178" s="246" t="str">
        <f>IF(全车数据表!CA179="","",全车数据表!CA179)</f>
        <v/>
      </c>
      <c r="AS178" s="246" t="str">
        <f>IF(全车数据表!CB179="","",全车数据表!CB179)</f>
        <v/>
      </c>
      <c r="AT178" s="246" t="str">
        <f>IF(全车数据表!CC179="","",全车数据表!CC179)</f>
        <v/>
      </c>
      <c r="AU178" s="246" t="str">
        <f>IF(全车数据表!CD179="","",全车数据表!CD179)</f>
        <v/>
      </c>
      <c r="AV178" s="246" t="str">
        <f>IF(全车数据表!CE179="","",全车数据表!CE179)</f>
        <v/>
      </c>
      <c r="AW178" s="246" t="str">
        <f>IF(全车数据表!CF179="","",全车数据表!CF179)</f>
        <v/>
      </c>
      <c r="AX178" s="246" t="str">
        <f>IF(全车数据表!CG179="","",全车数据表!CG179)</f>
        <v/>
      </c>
      <c r="AY178" s="246" t="str">
        <f>IF(全车数据表!CH179="","",全车数据表!CH179)</f>
        <v/>
      </c>
      <c r="AZ178" s="246" t="str">
        <f>IF(全车数据表!CI179="","",全车数据表!CI179)</f>
        <v/>
      </c>
      <c r="BA178" s="246" t="str">
        <f>IF(全车数据表!CJ179="","",全车数据表!CJ179)</f>
        <v>宾利 欧陆</v>
      </c>
      <c r="BB178" s="246">
        <f>IF(全车数据表!AV179="","",全车数据表!AV179)</f>
        <v>44</v>
      </c>
      <c r="BC178" s="246">
        <f>IF(全车数据表!BF179="","",全车数据表!BF179)</f>
        <v>3460</v>
      </c>
      <c r="BD178" s="246">
        <f>IF(全车数据表!BG179="","",全车数据表!BG179)</f>
        <v>349.7</v>
      </c>
      <c r="BE178" s="246">
        <f>IF(全车数据表!BH179="","",全车数据表!BH179)</f>
        <v>77.5</v>
      </c>
      <c r="BF178" s="246">
        <f>IF(全车数据表!BI179="","",全车数据表!BI179)</f>
        <v>75.87</v>
      </c>
      <c r="BG178" s="246">
        <f>IF(全车数据表!BJ179="","",全车数据表!BJ179)</f>
        <v>60.84</v>
      </c>
    </row>
    <row r="179" spans="1:59">
      <c r="A179" s="246">
        <f>全车数据表!A180</f>
        <v>178</v>
      </c>
      <c r="B179" s="246" t="str">
        <f>全车数据表!B180</f>
        <v>Ferrari LaFerrari</v>
      </c>
      <c r="C179" s="246" t="str">
        <f>IF(全车数据表!AQ180="","",全车数据表!AQ180)</f>
        <v>Ferrari</v>
      </c>
      <c r="D179" s="248" t="str">
        <f>全车数据表!AT180</f>
        <v>laferrari</v>
      </c>
      <c r="E179" s="248" t="str">
        <f>全车数据表!AS180</f>
        <v>1.0</v>
      </c>
      <c r="F179" s="248" t="str">
        <f>全车数据表!C180</f>
        <v>拉法</v>
      </c>
      <c r="G179" s="246" t="str">
        <f>全车数据表!D180</f>
        <v>A</v>
      </c>
      <c r="H179" s="246">
        <f>LEN(全车数据表!E180)</f>
        <v>5</v>
      </c>
      <c r="I179" s="246">
        <f>IF(全车数据表!H180="×",0,全车数据表!H180)</f>
        <v>35</v>
      </c>
      <c r="J179" s="246">
        <f>IF(全车数据表!I180="×",0,全车数据表!I180)</f>
        <v>12</v>
      </c>
      <c r="K179" s="246">
        <f>IF(全车数据表!J180="×",0,全车数据表!J180)</f>
        <v>15</v>
      </c>
      <c r="L179" s="246">
        <f>IF(全车数据表!K180="×",0,全车数据表!K180)</f>
        <v>24</v>
      </c>
      <c r="M179" s="246">
        <f>IF(全车数据表!L180="×",0,全车数据表!L180)</f>
        <v>36</v>
      </c>
      <c r="N179" s="246">
        <f>IF(全车数据表!M180="×",0,全车数据表!M180)</f>
        <v>0</v>
      </c>
      <c r="O179" s="246">
        <f>全车数据表!O180</f>
        <v>3445</v>
      </c>
      <c r="P179" s="246">
        <f>全车数据表!P180</f>
        <v>364.6</v>
      </c>
      <c r="Q179" s="246">
        <f>全车数据表!Q180</f>
        <v>80.23</v>
      </c>
      <c r="R179" s="246">
        <f>全车数据表!R180</f>
        <v>43.06</v>
      </c>
      <c r="S179" s="246">
        <f>全车数据表!S180</f>
        <v>71.400000000000006</v>
      </c>
      <c r="T179" s="246">
        <f>全车数据表!T180</f>
        <v>7.45</v>
      </c>
      <c r="U179" s="246">
        <f>全车数据表!AH180</f>
        <v>3466240</v>
      </c>
      <c r="V179" s="246">
        <f>全车数据表!AI180</f>
        <v>30000</v>
      </c>
      <c r="W179" s="246">
        <f>全车数据表!AO180</f>
        <v>4080000</v>
      </c>
      <c r="X179" s="246">
        <f>全车数据表!AP180</f>
        <v>7546240</v>
      </c>
      <c r="Y179" s="246">
        <f>全车数据表!AJ180</f>
        <v>6</v>
      </c>
      <c r="Z179" s="246">
        <f>全车数据表!AL180</f>
        <v>5</v>
      </c>
      <c r="AA179" s="246">
        <f>IF(全车数据表!AN180="×",0,全车数据表!AN180)</f>
        <v>3</v>
      </c>
      <c r="AB179" s="248" t="str">
        <f>全车数据表!AU180</f>
        <v>epic</v>
      </c>
      <c r="AC179" s="246">
        <f>全车数据表!AW180</f>
        <v>379</v>
      </c>
      <c r="AD179" s="246">
        <f>全车数据表!AX180</f>
        <v>0</v>
      </c>
      <c r="AE179" s="246">
        <f>全车数据表!AY180</f>
        <v>503</v>
      </c>
      <c r="AF179" s="246" t="str">
        <f>IF(全车数据表!AZ180="","",全车数据表!AZ180)</f>
        <v>级别杯</v>
      </c>
      <c r="AG179" s="246" t="str">
        <f>IF(全车数据表!BP180="","",全车数据表!BP180)</f>
        <v/>
      </c>
      <c r="AH179" s="246" t="str">
        <f>IF(全车数据表!BQ180="","",全车数据表!BQ180)</f>
        <v/>
      </c>
      <c r="AI179" s="246">
        <f>IF(全车数据表!BR180="","",全车数据表!BR180)</f>
        <v>1</v>
      </c>
      <c r="AJ179" s="246">
        <f>IF(全车数据表!BS180="","",全车数据表!BS180)</f>
        <v>1</v>
      </c>
      <c r="AK179" s="246" t="str">
        <f>IF(全车数据表!BT180="","",全车数据表!BT180)</f>
        <v/>
      </c>
      <c r="AL179" s="246" t="str">
        <f>IF(全车数据表!BU180="","",全车数据表!BU180)</f>
        <v/>
      </c>
      <c r="AM179" s="246" t="str">
        <f>IF(全车数据表!BV180="","",全车数据表!BV180)</f>
        <v/>
      </c>
      <c r="AN179" s="246" t="str">
        <f>IF(全车数据表!BW180="","",全车数据表!BW180)</f>
        <v/>
      </c>
      <c r="AO179" s="246" t="str">
        <f>IF(全车数据表!BX180="","",全车数据表!BX180)</f>
        <v/>
      </c>
      <c r="AP179" s="246" t="str">
        <f>IF(全车数据表!BY180="","",全车数据表!BY180)</f>
        <v/>
      </c>
      <c r="AQ179" s="246" t="str">
        <f>IF(全车数据表!BZ180="","",全车数据表!BZ180)</f>
        <v/>
      </c>
      <c r="AR179" s="246" t="str">
        <f>IF(全车数据表!CA180="","",全车数据表!CA180)</f>
        <v/>
      </c>
      <c r="AS179" s="246" t="str">
        <f>IF(全车数据表!CB180="","",全车数据表!CB180)</f>
        <v/>
      </c>
      <c r="AT179" s="246" t="str">
        <f>IF(全车数据表!CC180="","",全车数据表!CC180)</f>
        <v/>
      </c>
      <c r="AU179" s="246" t="str">
        <f>IF(全车数据表!CD180="","",全车数据表!CD180)</f>
        <v/>
      </c>
      <c r="AV179" s="246" t="str">
        <f>IF(全车数据表!CE180="","",全车数据表!CE180)</f>
        <v/>
      </c>
      <c r="AW179" s="246" t="str">
        <f>IF(全车数据表!CF180="","",全车数据表!CF180)</f>
        <v/>
      </c>
      <c r="AX179" s="246" t="str">
        <f>IF(全车数据表!CG180="","",全车数据表!CG180)</f>
        <v/>
      </c>
      <c r="AY179" s="246" t="str">
        <f>IF(全车数据表!CH180="","",全车数据表!CH180)</f>
        <v/>
      </c>
      <c r="AZ179" s="246">
        <f>IF(全车数据表!CI180="","",全车数据表!CI180)</f>
        <v>1</v>
      </c>
      <c r="BA179" s="246" t="str">
        <f>IF(全车数据表!CJ180="","",全车数据表!CJ180)</f>
        <v>法拉利 拉法</v>
      </c>
      <c r="BB179" s="246">
        <f>IF(全车数据表!AV180="","",全车数据表!AV180)</f>
        <v>10</v>
      </c>
      <c r="BC179" s="246">
        <f>IF(全车数据表!BF180="","",全车数据表!BF180)</f>
        <v>3580</v>
      </c>
      <c r="BD179" s="246">
        <f>IF(全车数据表!BG180="","",全车数据表!BG180)</f>
        <v>366.40000000000003</v>
      </c>
      <c r="BE179" s="246">
        <f>IF(全车数据表!BH180="","",全车数据表!BH180)</f>
        <v>81.100000000000009</v>
      </c>
      <c r="BF179" s="246">
        <f>IF(全车数据表!BI180="","",全车数据表!BI180)</f>
        <v>43.7</v>
      </c>
      <c r="BG179" s="246">
        <f>IF(全车数据表!BJ180="","",全车数据表!BJ180)</f>
        <v>72.42</v>
      </c>
    </row>
    <row r="180" spans="1:59">
      <c r="A180" s="246">
        <f>全车数据表!A181</f>
        <v>179</v>
      </c>
      <c r="B180" s="246" t="str">
        <f>全车数据表!B181</f>
        <v>LEGO Technic Ferrari FXXK</v>
      </c>
      <c r="C180" s="246" t="str">
        <f>IF(全车数据表!AQ181="","",全车数据表!AQ181)</f>
        <v>LEGO Technic</v>
      </c>
      <c r="D180" s="248" t="str">
        <f>全车数据表!AT181</f>
        <v>legofxxk</v>
      </c>
      <c r="E180" s="248" t="str">
        <f>全车数据表!AS181</f>
        <v>45.0</v>
      </c>
      <c r="F180" s="248" t="str">
        <f>全车数据表!C181</f>
        <v>乐高FXXK</v>
      </c>
      <c r="G180" s="246" t="str">
        <f>全车数据表!D181</f>
        <v>A</v>
      </c>
      <c r="H180" s="246">
        <f>LEN(全车数据表!E181)</f>
        <v>5</v>
      </c>
      <c r="I180" s="246">
        <f>IF(全车数据表!H181="×",0,全车数据表!H181)</f>
        <v>30</v>
      </c>
      <c r="J180" s="246">
        <f>IF(全车数据表!I181="×",0,全车数据表!I181)</f>
        <v>35</v>
      </c>
      <c r="K180" s="246">
        <f>IF(全车数据表!J181="×",0,全车数据表!J181)</f>
        <v>40</v>
      </c>
      <c r="L180" s="246">
        <f>IF(全车数据表!K181="×",0,全车数据表!K181)</f>
        <v>45</v>
      </c>
      <c r="M180" s="246">
        <f>IF(全车数据表!L181="×",0,全车数据表!L181)</f>
        <v>55</v>
      </c>
      <c r="N180" s="246">
        <f>IF(全车数据表!M181="×",0,全车数据表!M181)</f>
        <v>0</v>
      </c>
      <c r="O180" s="246">
        <f>全车数据表!O181</f>
        <v>3522</v>
      </c>
      <c r="P180" s="246">
        <f>全车数据表!P181</f>
        <v>364.5</v>
      </c>
      <c r="Q180" s="246">
        <f>全车数据表!Q181</f>
        <v>81.72</v>
      </c>
      <c r="R180" s="246">
        <f>全车数据表!R181</f>
        <v>45.97</v>
      </c>
      <c r="S180" s="246">
        <f>全车数据表!S181</f>
        <v>64.459999999999994</v>
      </c>
      <c r="T180" s="246">
        <f>全车数据表!T181</f>
        <v>0</v>
      </c>
      <c r="U180" s="246">
        <f>全车数据表!AH181</f>
        <v>7771800</v>
      </c>
      <c r="V180" s="246">
        <f>全车数据表!AI181</f>
        <v>60000</v>
      </c>
      <c r="W180" s="246">
        <f>全车数据表!AO181</f>
        <v>8160000</v>
      </c>
      <c r="X180" s="246">
        <f>全车数据表!AP181</f>
        <v>15931800</v>
      </c>
      <c r="Y180" s="246">
        <f>全车数据表!AJ181</f>
        <v>6</v>
      </c>
      <c r="Z180" s="246">
        <f>全车数据表!AL181</f>
        <v>5</v>
      </c>
      <c r="AA180" s="246">
        <f>IF(全车数据表!AN181="×",0,全车数据表!AN181)</f>
        <v>3</v>
      </c>
      <c r="AB180" s="248" t="str">
        <f>全车数据表!AU181</f>
        <v>epic</v>
      </c>
      <c r="AC180" s="246">
        <f>全车数据表!AW181</f>
        <v>0</v>
      </c>
      <c r="AD180" s="246">
        <f>全车数据表!AX181</f>
        <v>0</v>
      </c>
      <c r="AE180" s="246">
        <f>全车数据表!AY181</f>
        <v>0</v>
      </c>
      <c r="AF180" s="246" t="str">
        <f>IF(全车数据表!AZ181="","",全车数据表!AZ181)</f>
        <v>专属赛事</v>
      </c>
      <c r="AG180" s="246" t="str">
        <f>IF(全车数据表!BP181="","",全车数据表!BP181)</f>
        <v/>
      </c>
      <c r="AH180" s="246" t="str">
        <f>IF(全车数据表!BQ181="","",全车数据表!BQ181)</f>
        <v/>
      </c>
      <c r="AI180" s="246" t="str">
        <f>IF(全车数据表!BR181="","",全车数据表!BR181)</f>
        <v/>
      </c>
      <c r="AJ180" s="246" t="str">
        <f>IF(全车数据表!BS181="","",全车数据表!BS181)</f>
        <v/>
      </c>
      <c r="AK180" s="246" t="str">
        <f>IF(全车数据表!BT181="","",全车数据表!BT181)</f>
        <v/>
      </c>
      <c r="AL180" s="246" t="str">
        <f>IF(全车数据表!BU181="","",全车数据表!BU181)</f>
        <v/>
      </c>
      <c r="AM180" s="246" t="str">
        <f>IF(全车数据表!BV181="","",全车数据表!BV181)</f>
        <v/>
      </c>
      <c r="AN180" s="246" t="str">
        <f>IF(全车数据表!BW181="","",全车数据表!BW181)</f>
        <v/>
      </c>
      <c r="AO180" s="246" t="str">
        <f>IF(全车数据表!BX181="","",全车数据表!BX181)</f>
        <v/>
      </c>
      <c r="AP180" s="246" t="str">
        <f>IF(全车数据表!BY181="","",全车数据表!BY181)</f>
        <v/>
      </c>
      <c r="AQ180" s="246" t="str">
        <f>IF(全车数据表!BZ181="","",全车数据表!BZ181)</f>
        <v/>
      </c>
      <c r="AR180" s="246" t="str">
        <f>IF(全车数据表!CA181="","",全车数据表!CA181)</f>
        <v/>
      </c>
      <c r="AS180" s="246" t="str">
        <f>IF(全车数据表!CB181="","",全车数据表!CB181)</f>
        <v/>
      </c>
      <c r="AT180" s="246" t="str">
        <f>IF(全车数据表!CC181="","",全车数据表!CC181)</f>
        <v/>
      </c>
      <c r="AU180" s="246" t="str">
        <f>IF(全车数据表!CD181="","",全车数据表!CD181)</f>
        <v/>
      </c>
      <c r="AV180" s="246" t="str">
        <f>IF(全车数据表!CE181="","",全车数据表!CE181)</f>
        <v/>
      </c>
      <c r="AW180" s="246" t="str">
        <f>IF(全车数据表!CF181="","",全车数据表!CF181)</f>
        <v/>
      </c>
      <c r="AX180" s="246" t="str">
        <f>IF(全车数据表!CG181="","",全车数据表!CG181)</f>
        <v/>
      </c>
      <c r="AY180" s="246" t="str">
        <f>IF(全车数据表!CH181="","",全车数据表!CH181)</f>
        <v/>
      </c>
      <c r="AZ180" s="246" t="str">
        <f>IF(全车数据表!CI181="","",全车数据表!CI181)</f>
        <v/>
      </c>
      <c r="BA180" s="246" t="str">
        <f>IF(全车数据表!CJ181="","",全车数据表!CJ181)</f>
        <v/>
      </c>
      <c r="BB180" s="246" t="str">
        <f>IF(全车数据表!AV181="","",全车数据表!AV181)</f>
        <v/>
      </c>
      <c r="BC180" s="246" t="str">
        <f>IF(全车数据表!BF181="","",全车数据表!BF181)</f>
        <v/>
      </c>
      <c r="BD180" s="246" t="str">
        <f>IF(全车数据表!BG181="","",全车数据表!BG181)</f>
        <v/>
      </c>
      <c r="BE180" s="246" t="str">
        <f>IF(全车数据表!BH181="","",全车数据表!BH181)</f>
        <v/>
      </c>
      <c r="BF180" s="246" t="str">
        <f>IF(全车数据表!BI181="","",全车数据表!BI181)</f>
        <v/>
      </c>
      <c r="BG180" s="246" t="str">
        <f>IF(全车数据表!BJ181="","",全车数据表!BJ181)</f>
        <v/>
      </c>
    </row>
    <row r="181" spans="1:59">
      <c r="A181" s="246">
        <f>全车数据表!A182</f>
        <v>180</v>
      </c>
      <c r="B181" s="246" t="str">
        <f>全车数据表!B182</f>
        <v>McLaren P1™</v>
      </c>
      <c r="C181" s="246" t="str">
        <f>IF(全车数据表!AQ182="","",全车数据表!AQ182)</f>
        <v>McLaren</v>
      </c>
      <c r="D181" s="248" t="str">
        <f>全车数据表!AT182</f>
        <v>p1</v>
      </c>
      <c r="E181" s="248" t="str">
        <f>全车数据表!AS182</f>
        <v>1.0</v>
      </c>
      <c r="F181" s="248" t="str">
        <f>全车数据表!C182</f>
        <v>P1</v>
      </c>
      <c r="G181" s="246" t="str">
        <f>全车数据表!D182</f>
        <v>A</v>
      </c>
      <c r="H181" s="246">
        <f>LEN(全车数据表!E182)</f>
        <v>5</v>
      </c>
      <c r="I181" s="246">
        <f>IF(全车数据表!H182="×",0,全车数据表!H182)</f>
        <v>35</v>
      </c>
      <c r="J181" s="246">
        <f>IF(全车数据表!I182="×",0,全车数据表!I182)</f>
        <v>12</v>
      </c>
      <c r="K181" s="246">
        <f>IF(全车数据表!J182="×",0,全车数据表!J182)</f>
        <v>15</v>
      </c>
      <c r="L181" s="246">
        <f>IF(全车数据表!K182="×",0,全车数据表!K182)</f>
        <v>24</v>
      </c>
      <c r="M181" s="246">
        <f>IF(全车数据表!L182="×",0,全车数据表!L182)</f>
        <v>36</v>
      </c>
      <c r="N181" s="246">
        <f>IF(全车数据表!M182="×",0,全车数据表!M182)</f>
        <v>0</v>
      </c>
      <c r="O181" s="246">
        <f>全车数据表!O182</f>
        <v>3602</v>
      </c>
      <c r="P181" s="246">
        <f>全车数据表!P182</f>
        <v>364.6</v>
      </c>
      <c r="Q181" s="246">
        <f>全车数据表!Q182</f>
        <v>83.64</v>
      </c>
      <c r="R181" s="246">
        <f>全车数据表!R182</f>
        <v>47.54</v>
      </c>
      <c r="S181" s="246">
        <f>全车数据表!S182</f>
        <v>62.89</v>
      </c>
      <c r="T181" s="246">
        <f>全车数据表!T182</f>
        <v>6.02</v>
      </c>
      <c r="U181" s="246">
        <f>全车数据表!AH182</f>
        <v>3466240</v>
      </c>
      <c r="V181" s="246">
        <f>全车数据表!AI182</f>
        <v>30000</v>
      </c>
      <c r="W181" s="246">
        <f>全车数据表!AO182</f>
        <v>4080000</v>
      </c>
      <c r="X181" s="246">
        <f>全车数据表!AP182</f>
        <v>7546240</v>
      </c>
      <c r="Y181" s="246">
        <f>全车数据表!AJ182</f>
        <v>6</v>
      </c>
      <c r="Z181" s="246">
        <f>全车数据表!AL182</f>
        <v>5</v>
      </c>
      <c r="AA181" s="246">
        <f>IF(全车数据表!AN182="×",0,全车数据表!AN182)</f>
        <v>3</v>
      </c>
      <c r="AB181" s="248" t="str">
        <f>全车数据表!AU182</f>
        <v>epic</v>
      </c>
      <c r="AC181" s="246">
        <f>全车数据表!AW182</f>
        <v>379</v>
      </c>
      <c r="AD181" s="246">
        <f>全车数据表!AX182</f>
        <v>0</v>
      </c>
      <c r="AE181" s="246">
        <f>全车数据表!AY182</f>
        <v>503</v>
      </c>
      <c r="AF181" s="246" t="str">
        <f>IF(全车数据表!AZ182="","",全车数据表!AZ182)</f>
        <v>级别杯</v>
      </c>
      <c r="AG181" s="246" t="str">
        <f>IF(全车数据表!BP182="","",全车数据表!BP182)</f>
        <v/>
      </c>
      <c r="AH181" s="246" t="str">
        <f>IF(全车数据表!BQ182="","",全车数据表!BQ182)</f>
        <v/>
      </c>
      <c r="AI181" s="246">
        <f>IF(全车数据表!BR182="","",全车数据表!BR182)</f>
        <v>1</v>
      </c>
      <c r="AJ181" s="246">
        <f>IF(全车数据表!BS182="","",全车数据表!BS182)</f>
        <v>1</v>
      </c>
      <c r="AK181" s="246" t="str">
        <f>IF(全车数据表!BT182="","",全车数据表!BT182)</f>
        <v/>
      </c>
      <c r="AL181" s="246" t="str">
        <f>IF(全车数据表!BU182="","",全车数据表!BU182)</f>
        <v/>
      </c>
      <c r="AM181" s="246" t="str">
        <f>IF(全车数据表!BV182="","",全车数据表!BV182)</f>
        <v/>
      </c>
      <c r="AN181" s="246" t="str">
        <f>IF(全车数据表!BW182="","",全车数据表!BW182)</f>
        <v/>
      </c>
      <c r="AO181" s="246" t="str">
        <f>IF(全车数据表!BX182="","",全车数据表!BX182)</f>
        <v/>
      </c>
      <c r="AP181" s="246" t="str">
        <f>IF(全车数据表!BY182="","",全车数据表!BY182)</f>
        <v/>
      </c>
      <c r="AQ181" s="246" t="str">
        <f>IF(全车数据表!BZ182="","",全车数据表!BZ182)</f>
        <v/>
      </c>
      <c r="AR181" s="246" t="str">
        <f>IF(全车数据表!CA182="","",全车数据表!CA182)</f>
        <v/>
      </c>
      <c r="AS181" s="246" t="str">
        <f>IF(全车数据表!CB182="","",全车数据表!CB182)</f>
        <v/>
      </c>
      <c r="AT181" s="246" t="str">
        <f>IF(全车数据表!CC182="","",全车数据表!CC182)</f>
        <v/>
      </c>
      <c r="AU181" s="246" t="str">
        <f>IF(全车数据表!CD182="","",全车数据表!CD182)</f>
        <v/>
      </c>
      <c r="AV181" s="246" t="str">
        <f>IF(全车数据表!CE182="","",全车数据表!CE182)</f>
        <v/>
      </c>
      <c r="AW181" s="246">
        <f>IF(全车数据表!CF182="","",全车数据表!CF182)</f>
        <v>1</v>
      </c>
      <c r="AX181" s="246" t="str">
        <f>IF(全车数据表!CG182="","",全车数据表!CG182)</f>
        <v/>
      </c>
      <c r="AY181" s="246" t="str">
        <f>IF(全车数据表!CH182="","",全车数据表!CH182)</f>
        <v/>
      </c>
      <c r="AZ181" s="246">
        <f>IF(全车数据表!CI182="","",全车数据表!CI182)</f>
        <v>1</v>
      </c>
      <c r="BA181" s="246" t="str">
        <f>IF(全车数据表!CJ182="","",全车数据表!CJ182)</f>
        <v>迈凯伦</v>
      </c>
      <c r="BB181" s="246">
        <f>IF(全车数据表!AV182="","",全车数据表!AV182)</f>
        <v>12</v>
      </c>
      <c r="BC181" s="246">
        <f>IF(全车数据表!BF182="","",全车数据表!BF182)</f>
        <v>3741</v>
      </c>
      <c r="BD181" s="246">
        <f>IF(全车数据表!BG182="","",全车数据表!BG182)</f>
        <v>366.40000000000003</v>
      </c>
      <c r="BE181" s="246">
        <f>IF(全车数据表!BH182="","",全车数据表!BH182)</f>
        <v>84.7</v>
      </c>
      <c r="BF181" s="246">
        <f>IF(全车数据表!BI182="","",全车数据表!BI182)</f>
        <v>48.44</v>
      </c>
      <c r="BG181" s="246">
        <f>IF(全车数据表!BJ182="","",全车数据表!BJ182)</f>
        <v>63.99</v>
      </c>
    </row>
    <row r="182" spans="1:59">
      <c r="A182" s="246">
        <f>全车数据表!A183</f>
        <v>181</v>
      </c>
      <c r="B182" s="246" t="str">
        <f>全车数据表!B183</f>
        <v>Pagani Zonda HP Barchetta🔑</v>
      </c>
      <c r="C182" s="246" t="str">
        <f>IF(全车数据表!AQ183="","",全车数据表!AQ183)</f>
        <v>Pagani</v>
      </c>
      <c r="D182" s="248" t="str">
        <f>全车数据表!AT183</f>
        <v>barchetta</v>
      </c>
      <c r="E182" s="248" t="str">
        <f>全车数据表!AS183</f>
        <v>3.0</v>
      </c>
      <c r="F182" s="248" t="str">
        <f>全车数据表!C183</f>
        <v>Barchetta</v>
      </c>
      <c r="G182" s="246" t="str">
        <f>全车数据表!D183</f>
        <v>A</v>
      </c>
      <c r="H182" s="246">
        <f>LEN(全车数据表!E183)</f>
        <v>5</v>
      </c>
      <c r="I182" s="246" t="str">
        <f>IF(全车数据表!H183="×",0,全车数据表!H183)</f>
        <v>🔑</v>
      </c>
      <c r="J182" s="246">
        <f>IF(全车数据表!I183="×",0,全车数据表!I183)</f>
        <v>28</v>
      </c>
      <c r="K182" s="246">
        <f>IF(全车数据表!J183="×",0,全车数据表!J183)</f>
        <v>32</v>
      </c>
      <c r="L182" s="246">
        <f>IF(全车数据表!K183="×",0,全车数据表!K183)</f>
        <v>44</v>
      </c>
      <c r="M182" s="246">
        <f>IF(全车数据表!L183="×",0,全车数据表!L183)</f>
        <v>83</v>
      </c>
      <c r="N182" s="246">
        <f>IF(全车数据表!M183="×",0,全车数据表!M183)</f>
        <v>0</v>
      </c>
      <c r="O182" s="246">
        <f>全车数据表!O183</f>
        <v>3678</v>
      </c>
      <c r="P182" s="246">
        <f>全车数据表!P183</f>
        <v>350.1</v>
      </c>
      <c r="Q182" s="246">
        <f>全车数据表!Q183</f>
        <v>79.430000000000007</v>
      </c>
      <c r="R182" s="246">
        <f>全车数据表!R183</f>
        <v>73.540000000000006</v>
      </c>
      <c r="S182" s="246">
        <f>全车数据表!S183</f>
        <v>73.67</v>
      </c>
      <c r="T182" s="246">
        <f>全车数据表!T183</f>
        <v>0</v>
      </c>
      <c r="U182" s="246">
        <f>全车数据表!AH183</f>
        <v>7771800</v>
      </c>
      <c r="V182" s="246">
        <f>全车数据表!AI183</f>
        <v>60000</v>
      </c>
      <c r="W182" s="246">
        <f>全车数据表!AO183</f>
        <v>8160000</v>
      </c>
      <c r="X182" s="246">
        <f>全车数据表!AP183</f>
        <v>15931800</v>
      </c>
      <c r="Y182" s="246">
        <f>全车数据表!AJ183</f>
        <v>6</v>
      </c>
      <c r="Z182" s="246">
        <f>全车数据表!AL183</f>
        <v>5</v>
      </c>
      <c r="AA182" s="246">
        <f>IF(全车数据表!AN183="×",0,全车数据表!AN183)</f>
        <v>3</v>
      </c>
      <c r="AB182" s="248" t="str">
        <f>全车数据表!AU183</f>
        <v>epic</v>
      </c>
      <c r="AC182" s="246">
        <f>全车数据表!AW183</f>
        <v>364</v>
      </c>
      <c r="AD182" s="246">
        <f>全车数据表!AX183</f>
        <v>0</v>
      </c>
      <c r="AE182" s="246">
        <f>全车数据表!AY183</f>
        <v>478</v>
      </c>
      <c r="AF182" s="246" t="str">
        <f>IF(全车数据表!AZ183="","",全车数据表!AZ183)</f>
        <v>大奖赛</v>
      </c>
      <c r="AG182" s="246" t="str">
        <f>IF(全车数据表!BP183="","",全车数据表!BP183)</f>
        <v/>
      </c>
      <c r="AH182" s="246" t="str">
        <f>IF(全车数据表!BQ183="","",全车数据表!BQ183)</f>
        <v/>
      </c>
      <c r="AI182" s="246" t="str">
        <f>IF(全车数据表!BR183="","",全车数据表!BR183)</f>
        <v/>
      </c>
      <c r="AJ182" s="246" t="str">
        <f>IF(全车数据表!BS183="","",全车数据表!BS183)</f>
        <v/>
      </c>
      <c r="AK182" s="246" t="str">
        <f>IF(全车数据表!BT183="","",全车数据表!BT183)</f>
        <v/>
      </c>
      <c r="AL182" s="246" t="str">
        <f>IF(全车数据表!BU183="","",全车数据表!BU183)</f>
        <v/>
      </c>
      <c r="AM182" s="246" t="str">
        <f>IF(全车数据表!BV183="","",全车数据表!BV183)</f>
        <v/>
      </c>
      <c r="AN182" s="246" t="str">
        <f>IF(全车数据表!BW183="","",全车数据表!BW183)</f>
        <v/>
      </c>
      <c r="AO182" s="246" t="str">
        <f>IF(全车数据表!BX183="","",全车数据表!BX183)</f>
        <v/>
      </c>
      <c r="AP182" s="246" t="str">
        <f>IF(全车数据表!BY183="","",全车数据表!BY183)</f>
        <v/>
      </c>
      <c r="AQ182" s="246" t="str">
        <f>IF(全车数据表!BZ183="","",全车数据表!BZ183)</f>
        <v/>
      </c>
      <c r="AR182" s="246">
        <f>IF(全车数据表!CA183="","",全车数据表!CA183)</f>
        <v>1</v>
      </c>
      <c r="AS182" s="246" t="str">
        <f>IF(全车数据表!CB183="","",全车数据表!CB183)</f>
        <v/>
      </c>
      <c r="AT182" s="246">
        <f>IF(全车数据表!CC183="","",全车数据表!CC183)</f>
        <v>1</v>
      </c>
      <c r="AU182" s="246">
        <f>IF(全车数据表!CD183="","",全车数据表!CD183)</f>
        <v>1</v>
      </c>
      <c r="AV182" s="246" t="str">
        <f>IF(全车数据表!CE183="","",全车数据表!CE183)</f>
        <v/>
      </c>
      <c r="AW182" s="246" t="str">
        <f>IF(全车数据表!CF183="","",全车数据表!CF183)</f>
        <v/>
      </c>
      <c r="AX182" s="246" t="str">
        <f>IF(全车数据表!CG183="","",全车数据表!CG183)</f>
        <v>无顶</v>
      </c>
      <c r="AY182" s="246" t="str">
        <f>IF(全车数据表!CH183="","",全车数据表!CH183)</f>
        <v/>
      </c>
      <c r="AZ182" s="246" t="str">
        <f>IF(全车数据表!CI183="","",全车数据表!CI183)</f>
        <v/>
      </c>
      <c r="BA182" s="246" t="str">
        <f>IF(全车数据表!CJ183="","",全车数据表!CJ183)</f>
        <v>帕加尼</v>
      </c>
      <c r="BB182" s="246" t="str">
        <f>IF(全车数据表!AV183="","",全车数据表!AV183)</f>
        <v/>
      </c>
      <c r="BC182" s="246">
        <f>IF(全车数据表!BF183="","",全车数据表!BF183)</f>
        <v>3819</v>
      </c>
      <c r="BD182" s="246">
        <f>IF(全车数据表!BG183="","",全车数据表!BG183)</f>
        <v>351.6</v>
      </c>
      <c r="BE182" s="246">
        <f>IF(全车数据表!BH183="","",全车数据表!BH183)</f>
        <v>80.2</v>
      </c>
      <c r="BF182" s="246">
        <f>IF(全车数据表!BI183="","",全车数据表!BI183)</f>
        <v>76.16</v>
      </c>
      <c r="BG182" s="246">
        <f>IF(全车数据表!BJ183="","",全车数据表!BJ183)</f>
        <v>75.39</v>
      </c>
    </row>
    <row r="183" spans="1:59">
      <c r="A183" s="246">
        <f>全车数据表!A184</f>
        <v>182</v>
      </c>
      <c r="B183" s="246" t="str">
        <f>全车数据表!B184</f>
        <v>Lamborghini Aventador SV Coupe</v>
      </c>
      <c r="C183" s="246" t="str">
        <f>IF(全车数据表!AQ184="","",全车数据表!AQ184)</f>
        <v>Lamborghini</v>
      </c>
      <c r="D183" s="248" t="str">
        <f>全车数据表!AT184</f>
        <v>sv</v>
      </c>
      <c r="E183" s="248" t="str">
        <f>全车数据表!AS184</f>
        <v>1.0</v>
      </c>
      <c r="F183" s="248" t="str">
        <f>全车数据表!C184</f>
        <v>SV</v>
      </c>
      <c r="G183" s="246" t="str">
        <f>全车数据表!D184</f>
        <v>A</v>
      </c>
      <c r="H183" s="246">
        <f>LEN(全车数据表!E184)</f>
        <v>5</v>
      </c>
      <c r="I183" s="246">
        <f>IF(全车数据表!H184="×",0,全车数据表!H184)</f>
        <v>35</v>
      </c>
      <c r="J183" s="246">
        <f>IF(全车数据表!I184="×",0,全车数据表!I184)</f>
        <v>12</v>
      </c>
      <c r="K183" s="246">
        <f>IF(全车数据表!J184="×",0,全车数据表!J184)</f>
        <v>15</v>
      </c>
      <c r="L183" s="246">
        <f>IF(全车数据表!K184="×",0,全车数据表!K184)</f>
        <v>24</v>
      </c>
      <c r="M183" s="246">
        <f>IF(全车数据表!L184="×",0,全车数据表!L184)</f>
        <v>36</v>
      </c>
      <c r="N183" s="246">
        <f>IF(全车数据表!M184="×",0,全车数据表!M184)</f>
        <v>0</v>
      </c>
      <c r="O183" s="246">
        <f>全车数据表!O184</f>
        <v>3763</v>
      </c>
      <c r="P183" s="246">
        <f>全车数据表!P184</f>
        <v>367.9</v>
      </c>
      <c r="Q183" s="246">
        <f>全车数据表!Q184</f>
        <v>80.83</v>
      </c>
      <c r="R183" s="246">
        <f>全车数据表!R184</f>
        <v>50.15</v>
      </c>
      <c r="S183" s="246">
        <f>全车数据表!S184</f>
        <v>70.599999999999994</v>
      </c>
      <c r="T183" s="246">
        <f>全车数据表!T184</f>
        <v>7.2329999999999997</v>
      </c>
      <c r="U183" s="246">
        <f>全车数据表!AH184</f>
        <v>3466240</v>
      </c>
      <c r="V183" s="246">
        <f>全车数据表!AI184</f>
        <v>30000</v>
      </c>
      <c r="W183" s="246">
        <f>全车数据表!AO184</f>
        <v>4080000</v>
      </c>
      <c r="X183" s="246">
        <f>全车数据表!AP184</f>
        <v>7546240</v>
      </c>
      <c r="Y183" s="246">
        <f>全车数据表!AJ184</f>
        <v>6</v>
      </c>
      <c r="Z183" s="246">
        <f>全车数据表!AL184</f>
        <v>5</v>
      </c>
      <c r="AA183" s="246">
        <f>IF(全车数据表!AN184="×",0,全车数据表!AN184)</f>
        <v>3</v>
      </c>
      <c r="AB183" s="248" t="str">
        <f>全车数据表!AU184</f>
        <v>epic</v>
      </c>
      <c r="AC183" s="246">
        <f>全车数据表!AW184</f>
        <v>382</v>
      </c>
      <c r="AD183" s="246">
        <f>全车数据表!AX184</f>
        <v>0</v>
      </c>
      <c r="AE183" s="246">
        <f>全车数据表!AY184</f>
        <v>509</v>
      </c>
      <c r="AF183" s="246" t="str">
        <f>IF(全车数据表!AZ184="","",全车数据表!AZ184)</f>
        <v>级别杯</v>
      </c>
      <c r="AG183" s="246" t="str">
        <f>IF(全车数据表!BP184="","",全车数据表!BP184)</f>
        <v/>
      </c>
      <c r="AH183" s="246" t="str">
        <f>IF(全车数据表!BQ184="","",全车数据表!BQ184)</f>
        <v/>
      </c>
      <c r="AI183" s="246">
        <f>IF(全车数据表!BR184="","",全车数据表!BR184)</f>
        <v>1</v>
      </c>
      <c r="AJ183" s="246">
        <f>IF(全车数据表!BS184="","",全车数据表!BS184)</f>
        <v>1</v>
      </c>
      <c r="AK183" s="246" t="str">
        <f>IF(全车数据表!BT184="","",全车数据表!BT184)</f>
        <v/>
      </c>
      <c r="AL183" s="246">
        <f>IF(全车数据表!BU184="","",全车数据表!BU184)</f>
        <v>1</v>
      </c>
      <c r="AM183" s="246" t="str">
        <f>IF(全车数据表!BV184="","",全车数据表!BV184)</f>
        <v/>
      </c>
      <c r="AN183" s="246" t="str">
        <f>IF(全车数据表!BW184="","",全车数据表!BW184)</f>
        <v/>
      </c>
      <c r="AO183" s="246" t="str">
        <f>IF(全车数据表!BX184="","",全车数据表!BX184)</f>
        <v/>
      </c>
      <c r="AP183" s="246" t="str">
        <f>IF(全车数据表!BY184="","",全车数据表!BY184)</f>
        <v/>
      </c>
      <c r="AQ183" s="246" t="str">
        <f>IF(全车数据表!BZ184="","",全车数据表!BZ184)</f>
        <v/>
      </c>
      <c r="AR183" s="246" t="str">
        <f>IF(全车数据表!CA184="","",全车数据表!CA184)</f>
        <v/>
      </c>
      <c r="AS183" s="246" t="str">
        <f>IF(全车数据表!CB184="","",全车数据表!CB184)</f>
        <v/>
      </c>
      <c r="AT183" s="246" t="str">
        <f>IF(全车数据表!CC184="","",全车数据表!CC184)</f>
        <v/>
      </c>
      <c r="AU183" s="246" t="str">
        <f>IF(全车数据表!CD184="","",全车数据表!CD184)</f>
        <v/>
      </c>
      <c r="AV183" s="246" t="str">
        <f>IF(全车数据表!CE184="","",全车数据表!CE184)</f>
        <v/>
      </c>
      <c r="AW183" s="246">
        <f>IF(全车数据表!CF184="","",全车数据表!CF184)</f>
        <v>1</v>
      </c>
      <c r="AX183" s="246" t="str">
        <f>IF(全车数据表!CG184="","",全车数据表!CG184)</f>
        <v/>
      </c>
      <c r="AY183" s="246" t="str">
        <f>IF(全车数据表!CH184="","",全车数据表!CH184)</f>
        <v/>
      </c>
      <c r="AZ183" s="246">
        <f>IF(全车数据表!CI184="","",全车数据表!CI184)</f>
        <v>1</v>
      </c>
      <c r="BA183" s="246" t="str">
        <f>IF(全车数据表!CJ184="","",全车数据表!CJ184)</f>
        <v>兰博基尼 大牛 埃文塔多</v>
      </c>
      <c r="BB183" s="246">
        <f>IF(全车数据表!AV184="","",全车数据表!AV184)</f>
        <v>12</v>
      </c>
      <c r="BC183" s="246">
        <f>IF(全车数据表!BF184="","",全车数据表!BF184)</f>
        <v>3906</v>
      </c>
      <c r="BD183" s="246">
        <f>IF(全车数据表!BG184="","",全车数据表!BG184)</f>
        <v>370.09999999999997</v>
      </c>
      <c r="BE183" s="246">
        <f>IF(全车数据表!BH184="","",全车数据表!BH184)</f>
        <v>81.55</v>
      </c>
      <c r="BF183" s="246">
        <f>IF(全车数据表!BI184="","",全车数据表!BI184)</f>
        <v>51.19</v>
      </c>
      <c r="BG183" s="246">
        <f>IF(全车数据表!BJ184="","",全车数据表!BJ184)</f>
        <v>71.89</v>
      </c>
    </row>
    <row r="184" spans="1:59">
      <c r="A184" s="246">
        <f>全车数据表!A185</f>
        <v>183</v>
      </c>
      <c r="B184" s="246" t="str">
        <f>全车数据表!B185</f>
        <v>Mcmurtry Speirling</v>
      </c>
      <c r="C184" s="246" t="str">
        <f>IF(全车数据表!AQ185="","",全车数据表!AQ185)</f>
        <v>Mcmurtry</v>
      </c>
      <c r="D184" s="248" t="str">
        <f>全车数据表!AT185</f>
        <v>speirling</v>
      </c>
      <c r="E184" s="248" t="str">
        <f>全车数据表!AS185</f>
        <v>4.7</v>
      </c>
      <c r="F184" s="248" t="str">
        <f>全车数据表!C185</f>
        <v>Speirling</v>
      </c>
      <c r="G184" s="246" t="str">
        <f>全车数据表!D185</f>
        <v>A</v>
      </c>
      <c r="H184" s="246">
        <f>LEN(全车数据表!E185)</f>
        <v>5</v>
      </c>
      <c r="I184" s="246">
        <f>IF(全车数据表!H185="×",0,全车数据表!H185)</f>
        <v>50</v>
      </c>
      <c r="J184" s="246">
        <f>IF(全车数据表!I185="×",0,全车数据表!I185)</f>
        <v>23</v>
      </c>
      <c r="K184" s="246">
        <f>IF(全车数据表!J185="×",0,全车数据表!J185)</f>
        <v>27</v>
      </c>
      <c r="L184" s="246">
        <f>IF(全车数据表!K185="×",0,全车数据表!K185)</f>
        <v>36</v>
      </c>
      <c r="M184" s="246">
        <f>IF(全车数据表!L185="×",0,全车数据表!L185)</f>
        <v>51</v>
      </c>
      <c r="N184" s="246">
        <f>IF(全车数据表!M185="×",0,全车数据表!M185)</f>
        <v>0</v>
      </c>
      <c r="O184" s="246">
        <f>全车数据表!O185</f>
        <v>3789</v>
      </c>
      <c r="P184" s="246">
        <f>全车数据表!P185</f>
        <v>331.7</v>
      </c>
      <c r="Q184" s="246">
        <f>全车数据表!Q185</f>
        <v>90.52</v>
      </c>
      <c r="R184" s="246">
        <f>全车数据表!R185</f>
        <v>80.62</v>
      </c>
      <c r="S184" s="246">
        <f>全车数据表!S185</f>
        <v>61.7</v>
      </c>
      <c r="T184" s="246">
        <f>全车数据表!T185</f>
        <v>0</v>
      </c>
      <c r="U184" s="246">
        <f>全车数据表!AH185</f>
        <v>7771800</v>
      </c>
      <c r="V184" s="246">
        <f>全车数据表!AI185</f>
        <v>60000</v>
      </c>
      <c r="W184" s="246">
        <f>全车数据表!AO185</f>
        <v>8160000</v>
      </c>
      <c r="X184" s="246">
        <f>全车数据表!AP185</f>
        <v>15931800</v>
      </c>
      <c r="Y184" s="246">
        <f>全车数据表!AJ185</f>
        <v>6</v>
      </c>
      <c r="Z184" s="246">
        <f>全车数据表!AL185</f>
        <v>5</v>
      </c>
      <c r="AA184" s="246">
        <f>IF(全车数据表!AN185="×",0,全车数据表!AN185)</f>
        <v>3</v>
      </c>
      <c r="AB184" s="248" t="str">
        <f>全车数据表!AU185</f>
        <v>epic</v>
      </c>
      <c r="AC184" s="246">
        <f>全车数据表!AW185</f>
        <v>0</v>
      </c>
      <c r="AD184" s="246">
        <f>全车数据表!AX185</f>
        <v>0</v>
      </c>
      <c r="AE184" s="246">
        <f>全车数据表!AY185</f>
        <v>0</v>
      </c>
      <c r="AF184" s="246" t="str">
        <f>IF(全车数据表!AZ185="","",全车数据表!AZ185)</f>
        <v>惊艳亮相</v>
      </c>
      <c r="AG184" s="246" t="str">
        <f>IF(全车数据表!BP185="","",全车数据表!BP185)</f>
        <v/>
      </c>
      <c r="AH184" s="246" t="str">
        <f>IF(全车数据表!BQ185="","",全车数据表!BQ185)</f>
        <v/>
      </c>
      <c r="AI184" s="246" t="str">
        <f>IF(全车数据表!BR185="","",全车数据表!BR185)</f>
        <v/>
      </c>
      <c r="AJ184" s="246" t="str">
        <f>IF(全车数据表!BS185="","",全车数据表!BS185)</f>
        <v/>
      </c>
      <c r="AK184" s="246" t="str">
        <f>IF(全车数据表!BT185="","",全车数据表!BT185)</f>
        <v/>
      </c>
      <c r="AL184" s="246" t="str">
        <f>IF(全车数据表!BU185="","",全车数据表!BU185)</f>
        <v/>
      </c>
      <c r="AM184" s="246" t="str">
        <f>IF(全车数据表!BV185="","",全车数据表!BV185)</f>
        <v/>
      </c>
      <c r="AN184" s="246">
        <f>IF(全车数据表!BW185="","",全车数据表!BW185)</f>
        <v>1</v>
      </c>
      <c r="AO184" s="246" t="str">
        <f>IF(全车数据表!BX185="","",全车数据表!BX185)</f>
        <v/>
      </c>
      <c r="AP184" s="246" t="str">
        <f>IF(全车数据表!BY185="","",全车数据表!BY185)</f>
        <v/>
      </c>
      <c r="AQ184" s="246" t="str">
        <f>IF(全车数据表!BZ185="","",全车数据表!BZ185)</f>
        <v/>
      </c>
      <c r="AR184" s="246" t="str">
        <f>IF(全车数据表!CA185="","",全车数据表!CA185)</f>
        <v/>
      </c>
      <c r="AS184" s="246" t="str">
        <f>IF(全车数据表!CB185="","",全车数据表!CB185)</f>
        <v/>
      </c>
      <c r="AT184" s="246" t="str">
        <f>IF(全车数据表!CC185="","",全车数据表!CC185)</f>
        <v/>
      </c>
      <c r="AU184" s="246" t="str">
        <f>IF(全车数据表!CD185="","",全车数据表!CD185)</f>
        <v/>
      </c>
      <c r="AV184" s="246" t="str">
        <f>IF(全车数据表!CE185="","",全车数据表!CE185)</f>
        <v/>
      </c>
      <c r="AW184" s="246" t="str">
        <f>IF(全车数据表!CF185="","",全车数据表!CF185)</f>
        <v/>
      </c>
      <c r="AX184" s="246" t="str">
        <f>IF(全车数据表!CG185="","",全车数据表!CG185)</f>
        <v/>
      </c>
      <c r="AY184" s="246" t="str">
        <f>IF(全车数据表!CH185="","",全车数据表!CH185)</f>
        <v/>
      </c>
      <c r="AZ184" s="246" t="str">
        <f>IF(全车数据表!CI185="","",全车数据表!CI185)</f>
        <v/>
      </c>
      <c r="BA184" s="246" t="str">
        <f>IF(全车数据表!CJ185="","",全车数据表!CJ185)</f>
        <v/>
      </c>
      <c r="BB184" s="246" t="str">
        <f>IF(全车数据表!AV185="","",全车数据表!AV185)</f>
        <v/>
      </c>
      <c r="BC184" s="246">
        <f>IF(全车数据表!BF185="","",全车数据表!BF185)</f>
        <v>3931</v>
      </c>
      <c r="BD184" s="246">
        <f>IF(全车数据表!BG185="","",全车数据表!BG185)</f>
        <v>333.1</v>
      </c>
      <c r="BE184" s="246">
        <f>IF(全车数据表!BH185="","",全车数据表!BH185)</f>
        <v>91</v>
      </c>
      <c r="BF184" s="246">
        <f>IF(全车数据表!BI185="","",全车数据表!BI185)</f>
        <v>84.33</v>
      </c>
      <c r="BG184" s="246">
        <f>IF(全车数据表!BJ185="","",全车数据表!BJ185)</f>
        <v>64.66</v>
      </c>
    </row>
    <row r="185" spans="1:59">
      <c r="A185" s="246">
        <f>全车数据表!A186</f>
        <v>184</v>
      </c>
      <c r="B185" s="246" t="str">
        <f>全车数据表!B186</f>
        <v>Ferrari 812 SuperFast</v>
      </c>
      <c r="C185" s="246" t="str">
        <f>IF(全车数据表!AQ186="","",全车数据表!AQ186)</f>
        <v>Ferrari</v>
      </c>
      <c r="D185" s="248" t="str">
        <f>全车数据表!AT186</f>
        <v>812</v>
      </c>
      <c r="E185" s="248" t="str">
        <f>全车数据表!AS186</f>
        <v>1.6</v>
      </c>
      <c r="F185" s="248">
        <f>全车数据表!C186</f>
        <v>812</v>
      </c>
      <c r="G185" s="246" t="str">
        <f>全车数据表!D186</f>
        <v>A</v>
      </c>
      <c r="H185" s="246">
        <f>LEN(全车数据表!E186)</f>
        <v>5</v>
      </c>
      <c r="I185" s="246">
        <f>IF(全车数据表!H186="×",0,全车数据表!H186)</f>
        <v>50</v>
      </c>
      <c r="J185" s="246">
        <f>IF(全车数据表!I186="×",0,全车数据表!I186)</f>
        <v>23</v>
      </c>
      <c r="K185" s="246">
        <f>IF(全车数据表!J186="×",0,全车数据表!J186)</f>
        <v>27</v>
      </c>
      <c r="L185" s="246">
        <f>IF(全车数据表!K186="×",0,全车数据表!K186)</f>
        <v>36</v>
      </c>
      <c r="M185" s="246">
        <f>IF(全车数据表!L186="×",0,全车数据表!L186)</f>
        <v>51</v>
      </c>
      <c r="N185" s="246">
        <f>IF(全车数据表!M186="×",0,全车数据表!M186)</f>
        <v>0</v>
      </c>
      <c r="O185" s="246">
        <f>全车数据表!O186</f>
        <v>3827</v>
      </c>
      <c r="P185" s="246">
        <f>全车数据表!P186</f>
        <v>353.6</v>
      </c>
      <c r="Q185" s="246">
        <f>全车数据表!Q186</f>
        <v>81.13</v>
      </c>
      <c r="R185" s="246">
        <f>全车数据表!R186</f>
        <v>63.17</v>
      </c>
      <c r="S185" s="246">
        <f>全车数据表!S186</f>
        <v>74.33</v>
      </c>
      <c r="T185" s="246">
        <f>全车数据表!T186</f>
        <v>8.1999999999999993</v>
      </c>
      <c r="U185" s="246">
        <f>全车数据表!AH186</f>
        <v>7771800</v>
      </c>
      <c r="V185" s="246">
        <f>全车数据表!AI186</f>
        <v>60000</v>
      </c>
      <c r="W185" s="246">
        <f>全车数据表!AO186</f>
        <v>8160000</v>
      </c>
      <c r="X185" s="246">
        <f>全车数据表!AP186</f>
        <v>15931800</v>
      </c>
      <c r="Y185" s="246">
        <f>全车数据表!AJ186</f>
        <v>6</v>
      </c>
      <c r="Z185" s="246">
        <f>全车数据表!AL186</f>
        <v>5</v>
      </c>
      <c r="AA185" s="246">
        <f>IF(全车数据表!AN186="×",0,全车数据表!AN186)</f>
        <v>3</v>
      </c>
      <c r="AB185" s="248" t="str">
        <f>全车数据表!AU186</f>
        <v>epic</v>
      </c>
      <c r="AC185" s="246">
        <f>全车数据表!AW186</f>
        <v>368</v>
      </c>
      <c r="AD185" s="246">
        <f>全车数据表!AX186</f>
        <v>0</v>
      </c>
      <c r="AE185" s="246">
        <f>全车数据表!AY186</f>
        <v>484</v>
      </c>
      <c r="AF185" s="246" t="str">
        <f>IF(全车数据表!AZ186="","",全车数据表!AZ186)</f>
        <v>红币商店</v>
      </c>
      <c r="AG185" s="246" t="str">
        <f>IF(全车数据表!BP186="","",全车数据表!BP186)</f>
        <v/>
      </c>
      <c r="AH185" s="246" t="str">
        <f>IF(全车数据表!BQ186="","",全车数据表!BQ186)</f>
        <v/>
      </c>
      <c r="AI185" s="246" t="str">
        <f>IF(全车数据表!BR186="","",全车数据表!BR186)</f>
        <v/>
      </c>
      <c r="AJ185" s="246">
        <f>IF(全车数据表!BS186="","",全车数据表!BS186)</f>
        <v>1</v>
      </c>
      <c r="AK185" s="246" t="str">
        <f>IF(全车数据表!BT186="","",全车数据表!BT186)</f>
        <v/>
      </c>
      <c r="AL185" s="246" t="str">
        <f>IF(全车数据表!BU186="","",全车数据表!BU186)</f>
        <v/>
      </c>
      <c r="AM185" s="246" t="str">
        <f>IF(全车数据表!BV186="","",全车数据表!BV186)</f>
        <v/>
      </c>
      <c r="AN185" s="246" t="str">
        <f>IF(全车数据表!BW186="","",全车数据表!BW186)</f>
        <v/>
      </c>
      <c r="AO185" s="246" t="str">
        <f>IF(全车数据表!BX186="","",全车数据表!BX186)</f>
        <v/>
      </c>
      <c r="AP185" s="246" t="str">
        <f>IF(全车数据表!BY186="","",全车数据表!BY186)</f>
        <v/>
      </c>
      <c r="AQ185" s="246" t="str">
        <f>IF(全车数据表!BZ186="","",全车数据表!BZ186)</f>
        <v/>
      </c>
      <c r="AR185" s="246" t="str">
        <f>IF(全车数据表!CA186="","",全车数据表!CA186)</f>
        <v/>
      </c>
      <c r="AS185" s="246" t="str">
        <f>IF(全车数据表!CB186="","",全车数据表!CB186)</f>
        <v/>
      </c>
      <c r="AT185" s="246" t="str">
        <f>IF(全车数据表!CC186="","",全车数据表!CC186)</f>
        <v/>
      </c>
      <c r="AU185" s="246" t="str">
        <f>IF(全车数据表!CD186="","",全车数据表!CD186)</f>
        <v/>
      </c>
      <c r="AV185" s="246" t="str">
        <f>IF(全车数据表!CE186="","",全车数据表!CE186)</f>
        <v/>
      </c>
      <c r="AW185" s="246" t="str">
        <f>IF(全车数据表!CF186="","",全车数据表!CF186)</f>
        <v/>
      </c>
      <c r="AX185" s="246" t="str">
        <f>IF(全车数据表!CG186="","",全车数据表!CG186)</f>
        <v/>
      </c>
      <c r="AY185" s="246" t="str">
        <f>IF(全车数据表!CH186="","",全车数据表!CH186)</f>
        <v/>
      </c>
      <c r="AZ185" s="246">
        <f>IF(全车数据表!CI186="","",全车数据表!CI186)</f>
        <v>1</v>
      </c>
      <c r="BA185" s="246" t="str">
        <f>IF(全车数据表!CJ186="","",全车数据表!CJ186)</f>
        <v>法拉利 超快 超级快 超速</v>
      </c>
      <c r="BB185" s="246">
        <f>IF(全车数据表!AV186="","",全车数据表!AV186)</f>
        <v>28</v>
      </c>
      <c r="BC185" s="246">
        <f>IF(全车数据表!BF186="","",全车数据表!BF186)</f>
        <v>3969</v>
      </c>
      <c r="BD185" s="246">
        <f>IF(全车数据表!BG186="","",全车数据表!BG186)</f>
        <v>355.20000000000005</v>
      </c>
      <c r="BE185" s="246">
        <f>IF(全车数据表!BH186="","",全车数据表!BH186)</f>
        <v>82</v>
      </c>
      <c r="BF185" s="246">
        <f>IF(全车数据表!BI186="","",全车数据表!BI186)</f>
        <v>65.150000000000006</v>
      </c>
      <c r="BG185" s="246">
        <f>IF(全车数据表!BJ186="","",全车数据表!BJ186)</f>
        <v>75.97</v>
      </c>
    </row>
    <row r="186" spans="1:59">
      <c r="A186" s="246">
        <f>全车数据表!A187</f>
        <v>185</v>
      </c>
      <c r="B186" s="246" t="str">
        <f>全车数据表!B187</f>
        <v>LEGO Technic Mclaren Senna GTR™🔑</v>
      </c>
      <c r="C186" s="246" t="str">
        <f>IF(全车数据表!AQ187="","",全车数据表!AQ187)</f>
        <v>LEGO Technic</v>
      </c>
      <c r="D186" s="248" t="str">
        <f>全车数据表!AT187</f>
        <v>legosennagtr</v>
      </c>
      <c r="E186" s="248" t="str">
        <f>全车数据表!AS187</f>
        <v>3.1</v>
      </c>
      <c r="F186" s="248" t="str">
        <f>全车数据表!C187</f>
        <v>乐高塞纳GTR</v>
      </c>
      <c r="G186" s="246" t="str">
        <f>全车数据表!D187</f>
        <v>A</v>
      </c>
      <c r="H186" s="246">
        <f>LEN(全车数据表!E187)</f>
        <v>5</v>
      </c>
      <c r="I186" s="246" t="str">
        <f>IF(全车数据表!H187="×",0,全车数据表!H187)</f>
        <v>🔑</v>
      </c>
      <c r="J186" s="246">
        <f>IF(全车数据表!I187="×",0,全车数据表!I187)</f>
        <v>28</v>
      </c>
      <c r="K186" s="246">
        <f>IF(全车数据表!J187="×",0,全车数据表!J187)</f>
        <v>32</v>
      </c>
      <c r="L186" s="246">
        <f>IF(全车数据表!K187="×",0,全车数据表!K187)</f>
        <v>44</v>
      </c>
      <c r="M186" s="246">
        <f>IF(全车数据表!L187="×",0,全车数据表!L187)</f>
        <v>83</v>
      </c>
      <c r="N186" s="246">
        <f>IF(全车数据表!M187="×",0,全车数据表!M187)</f>
        <v>0</v>
      </c>
      <c r="O186" s="246">
        <f>全车数据表!O187</f>
        <v>3846</v>
      </c>
      <c r="P186" s="246">
        <f>全车数据表!P187</f>
        <v>349.8</v>
      </c>
      <c r="Q186" s="246">
        <f>全车数据表!Q187</f>
        <v>82.43</v>
      </c>
      <c r="R186" s="246">
        <f>全车数据表!R187</f>
        <v>79.319999999999993</v>
      </c>
      <c r="S186" s="246">
        <f>全车数据表!S187</f>
        <v>65.28</v>
      </c>
      <c r="T186" s="246">
        <f>全车数据表!T187</f>
        <v>0</v>
      </c>
      <c r="U186" s="246">
        <f>全车数据表!AH187</f>
        <v>7771800</v>
      </c>
      <c r="V186" s="246">
        <f>全车数据表!AI187</f>
        <v>60000</v>
      </c>
      <c r="W186" s="246">
        <f>全车数据表!AO187</f>
        <v>8160000</v>
      </c>
      <c r="X186" s="246">
        <f>全车数据表!AP187</f>
        <v>15931800</v>
      </c>
      <c r="Y186" s="246">
        <f>全车数据表!AJ187</f>
        <v>6</v>
      </c>
      <c r="Z186" s="246">
        <f>全车数据表!AL187</f>
        <v>5</v>
      </c>
      <c r="AA186" s="246">
        <f>IF(全车数据表!AN187="×",0,全车数据表!AN187)</f>
        <v>3</v>
      </c>
      <c r="AB186" s="248" t="str">
        <f>全车数据表!AU187</f>
        <v>epic</v>
      </c>
      <c r="AC186" s="246">
        <f>全车数据表!AW187</f>
        <v>364</v>
      </c>
      <c r="AD186" s="246">
        <f>全车数据表!AX187</f>
        <v>0</v>
      </c>
      <c r="AE186" s="246">
        <f>全车数据表!AY187</f>
        <v>477</v>
      </c>
      <c r="AF186" s="246" t="str">
        <f>IF(全车数据表!AZ187="","",全车数据表!AZ187)</f>
        <v>大奖赛</v>
      </c>
      <c r="AG186" s="246" t="str">
        <f>IF(全车数据表!BP187="","",全车数据表!BP187)</f>
        <v/>
      </c>
      <c r="AH186" s="246" t="str">
        <f>IF(全车数据表!BQ187="","",全车数据表!BQ187)</f>
        <v/>
      </c>
      <c r="AI186" s="246" t="str">
        <f>IF(全车数据表!BR187="","",全车数据表!BR187)</f>
        <v/>
      </c>
      <c r="AJ186" s="246" t="str">
        <f>IF(全车数据表!BS187="","",全车数据表!BS187)</f>
        <v/>
      </c>
      <c r="AK186" s="246" t="str">
        <f>IF(全车数据表!BT187="","",全车数据表!BT187)</f>
        <v/>
      </c>
      <c r="AL186" s="246" t="str">
        <f>IF(全车数据表!BU187="","",全车数据表!BU187)</f>
        <v/>
      </c>
      <c r="AM186" s="246" t="str">
        <f>IF(全车数据表!BV187="","",全车数据表!BV187)</f>
        <v/>
      </c>
      <c r="AN186" s="246" t="str">
        <f>IF(全车数据表!BW187="","",全车数据表!BW187)</f>
        <v/>
      </c>
      <c r="AO186" s="246" t="str">
        <f>IF(全车数据表!BX187="","",全车数据表!BX187)</f>
        <v/>
      </c>
      <c r="AP186" s="246" t="str">
        <f>IF(全车数据表!BY187="","",全车数据表!BY187)</f>
        <v/>
      </c>
      <c r="AQ186" s="246" t="str">
        <f>IF(全车数据表!BZ187="","",全车数据表!BZ187)</f>
        <v/>
      </c>
      <c r="AR186" s="246">
        <f>IF(全车数据表!CA187="","",全车数据表!CA187)</f>
        <v>1</v>
      </c>
      <c r="AS186" s="246" t="str">
        <f>IF(全车数据表!CB187="","",全车数据表!CB187)</f>
        <v/>
      </c>
      <c r="AT186" s="246">
        <f>IF(全车数据表!CC187="","",全车数据表!CC187)</f>
        <v>1</v>
      </c>
      <c r="AU186" s="246" t="str">
        <f>IF(全车数据表!CD187="","",全车数据表!CD187)</f>
        <v/>
      </c>
      <c r="AV186" s="246" t="str">
        <f>IF(全车数据表!CE187="","",全车数据表!CE187)</f>
        <v/>
      </c>
      <c r="AW186" s="246" t="str">
        <f>IF(全车数据表!CF187="","",全车数据表!CF187)</f>
        <v/>
      </c>
      <c r="AX186" s="246" t="str">
        <f>IF(全车数据表!CG187="","",全车数据表!CG187)</f>
        <v/>
      </c>
      <c r="AY186" s="246" t="str">
        <f>IF(全车数据表!CH187="","",全车数据表!CH187)</f>
        <v/>
      </c>
      <c r="AZ186" s="246" t="str">
        <f>IF(全车数据表!CI187="","",全车数据表!CI187)</f>
        <v/>
      </c>
      <c r="BA186" s="246" t="str">
        <f>IF(全车数据表!CJ187="","",全车数据表!CJ187)</f>
        <v>乐高塞纳</v>
      </c>
      <c r="BB186" s="246" t="str">
        <f>IF(全车数据表!AV187="","",全车数据表!AV187)</f>
        <v/>
      </c>
      <c r="BC186" s="246" t="str">
        <f>IF(全车数据表!BF187="","",全车数据表!BF187)</f>
        <v/>
      </c>
      <c r="BD186" s="246" t="str">
        <f>IF(全车数据表!BG187="","",全车数据表!BG187)</f>
        <v/>
      </c>
      <c r="BE186" s="246" t="str">
        <f>IF(全车数据表!BH187="","",全车数据表!BH187)</f>
        <v/>
      </c>
      <c r="BF186" s="246" t="str">
        <f>IF(全车数据表!BI187="","",全车数据表!BI187)</f>
        <v/>
      </c>
      <c r="BG186" s="246" t="str">
        <f>IF(全车数据表!BJ187="","",全车数据表!BJ187)</f>
        <v/>
      </c>
    </row>
    <row r="187" spans="1:59">
      <c r="A187" s="246">
        <f>全车数据表!A188</f>
        <v>186</v>
      </c>
      <c r="B187" s="246" t="str">
        <f>全车数据表!B188</f>
        <v>Chevrolet Corvette ZR1</v>
      </c>
      <c r="C187" s="246" t="str">
        <f>IF(全车数据表!AQ188="","",全车数据表!AQ188)</f>
        <v>Chevrolet Corvette</v>
      </c>
      <c r="D187" s="248" t="str">
        <f>全车数据表!AT188</f>
        <v>zr1</v>
      </c>
      <c r="E187" s="248" t="str">
        <f>全车数据表!AS188</f>
        <v>1.9</v>
      </c>
      <c r="F187" s="248" t="str">
        <f>全车数据表!C188</f>
        <v>大五菱</v>
      </c>
      <c r="G187" s="246" t="str">
        <f>全车数据表!D188</f>
        <v>A</v>
      </c>
      <c r="H187" s="246">
        <f>LEN(全车数据表!E188)</f>
        <v>5</v>
      </c>
      <c r="I187" s="246">
        <f>IF(全车数据表!H188="×",0,全车数据表!H188)</f>
        <v>50</v>
      </c>
      <c r="J187" s="246">
        <f>IF(全车数据表!I188="×",0,全车数据表!I188)</f>
        <v>23</v>
      </c>
      <c r="K187" s="246">
        <f>IF(全车数据表!J188="×",0,全车数据表!J188)</f>
        <v>27</v>
      </c>
      <c r="L187" s="246">
        <f>IF(全车数据表!K188="×",0,全车数据表!K188)</f>
        <v>36</v>
      </c>
      <c r="M187" s="246">
        <f>IF(全车数据表!L188="×",0,全车数据表!L188)</f>
        <v>51</v>
      </c>
      <c r="N187" s="246">
        <f>IF(全车数据表!M188="×",0,全车数据表!M188)</f>
        <v>0</v>
      </c>
      <c r="O187" s="246">
        <f>全车数据表!O188</f>
        <v>3876</v>
      </c>
      <c r="P187" s="246">
        <f>全车数据表!P188</f>
        <v>355.4</v>
      </c>
      <c r="Q187" s="246">
        <f>全车数据表!Q188</f>
        <v>82.03</v>
      </c>
      <c r="R187" s="246">
        <f>全车数据表!R188</f>
        <v>60.09</v>
      </c>
      <c r="S187" s="246">
        <f>全车数据表!S188</f>
        <v>76.33</v>
      </c>
      <c r="T187" s="246">
        <f>全车数据表!T188</f>
        <v>8.8000000000000007</v>
      </c>
      <c r="U187" s="246">
        <f>全车数据表!AH188</f>
        <v>7771800</v>
      </c>
      <c r="V187" s="246">
        <f>全车数据表!AI188</f>
        <v>60000</v>
      </c>
      <c r="W187" s="246">
        <f>全车数据表!AO188</f>
        <v>8160000</v>
      </c>
      <c r="X187" s="246">
        <f>全车数据表!AP188</f>
        <v>15931800</v>
      </c>
      <c r="Y187" s="246">
        <f>全车数据表!AJ188</f>
        <v>6</v>
      </c>
      <c r="Z187" s="246">
        <f>全车数据表!AL188</f>
        <v>5</v>
      </c>
      <c r="AA187" s="246">
        <f>IF(全车数据表!AN188="×",0,全车数据表!AN188)</f>
        <v>3</v>
      </c>
      <c r="AB187" s="248" t="str">
        <f>全车数据表!AU188</f>
        <v>epic</v>
      </c>
      <c r="AC187" s="246">
        <f>全车数据表!AW188</f>
        <v>370</v>
      </c>
      <c r="AD187" s="246">
        <f>全车数据表!AX188</f>
        <v>0</v>
      </c>
      <c r="AE187" s="246">
        <f>全车数据表!AY188</f>
        <v>487</v>
      </c>
      <c r="AF187" s="246" t="str">
        <f>IF(全车数据表!AZ188="","",全车数据表!AZ188)</f>
        <v>多人</v>
      </c>
      <c r="AG187" s="246" t="str">
        <f>IF(全车数据表!BP188="","",全车数据表!BP188)</f>
        <v/>
      </c>
      <c r="AH187" s="246" t="str">
        <f>IF(全车数据表!BQ188="","",全车数据表!BQ188)</f>
        <v/>
      </c>
      <c r="AI187" s="246" t="str">
        <f>IF(全车数据表!BR188="","",全车数据表!BR188)</f>
        <v/>
      </c>
      <c r="AJ187" s="246" t="str">
        <f>IF(全车数据表!BS188="","",全车数据表!BS188)</f>
        <v/>
      </c>
      <c r="AK187" s="246" t="str">
        <f>IF(全车数据表!BT188="","",全车数据表!BT188)</f>
        <v/>
      </c>
      <c r="AL187" s="246" t="str">
        <f>IF(全车数据表!BU188="","",全车数据表!BU188)</f>
        <v/>
      </c>
      <c r="AM187" s="246" t="str">
        <f>IF(全车数据表!BV188="","",全车数据表!BV188)</f>
        <v/>
      </c>
      <c r="AN187" s="246" t="str">
        <f>IF(全车数据表!BW188="","",全车数据表!BW188)</f>
        <v/>
      </c>
      <c r="AO187" s="246">
        <f>IF(全车数据表!BX188="","",全车数据表!BX188)</f>
        <v>1</v>
      </c>
      <c r="AP187" s="246" t="str">
        <f>IF(全车数据表!BY188="","",全车数据表!BY188)</f>
        <v/>
      </c>
      <c r="AQ187" s="246" t="str">
        <f>IF(全车数据表!BZ188="","",全车数据表!BZ188)</f>
        <v/>
      </c>
      <c r="AR187" s="246" t="str">
        <f>IF(全车数据表!CA188="","",全车数据表!CA188)</f>
        <v/>
      </c>
      <c r="AS187" s="246" t="str">
        <f>IF(全车数据表!CB188="","",全车数据表!CB188)</f>
        <v/>
      </c>
      <c r="AT187" s="246" t="str">
        <f>IF(全车数据表!CC188="","",全车数据表!CC188)</f>
        <v/>
      </c>
      <c r="AU187" s="246" t="str">
        <f>IF(全车数据表!CD188="","",全车数据表!CD188)</f>
        <v/>
      </c>
      <c r="AV187" s="246" t="str">
        <f>IF(全车数据表!CE188="","",全车数据表!CE188)</f>
        <v/>
      </c>
      <c r="AW187" s="246" t="str">
        <f>IF(全车数据表!CF188="","",全车数据表!CF188)</f>
        <v/>
      </c>
      <c r="AX187" s="246" t="str">
        <f>IF(全车数据表!CG188="","",全车数据表!CG188)</f>
        <v/>
      </c>
      <c r="AY187" s="246" t="str">
        <f>IF(全车数据表!CH188="","",全车数据表!CH188)</f>
        <v/>
      </c>
      <c r="AZ187" s="246" t="str">
        <f>IF(全车数据表!CI188="","",全车数据表!CI188)</f>
        <v/>
      </c>
      <c r="BA187" s="246" t="str">
        <f>IF(全车数据表!CJ188="","",全车数据表!CJ188)</f>
        <v>雪佛兰 克尔维特</v>
      </c>
      <c r="BB187" s="246" t="str">
        <f>IF(全车数据表!AV188="","",全车数据表!AV188)</f>
        <v/>
      </c>
      <c r="BC187" s="246">
        <f>IF(全车数据表!BF188="","",全车数据表!BF188)</f>
        <v>4020</v>
      </c>
      <c r="BD187" s="246">
        <f>IF(全车数据表!BG188="","",全车数据表!BG188)</f>
        <v>357.09999999999997</v>
      </c>
      <c r="BE187" s="246">
        <f>IF(全车数据表!BH188="","",全车数据表!BH188)</f>
        <v>82.9</v>
      </c>
      <c r="BF187" s="246">
        <f>IF(全车数据表!BI188="","",全车数据表!BI188)</f>
        <v>61.510000000000005</v>
      </c>
      <c r="BG187" s="246">
        <f>IF(全车数据表!BJ188="","",全车数据表!BJ188)</f>
        <v>78.319999999999993</v>
      </c>
    </row>
    <row r="188" spans="1:59">
      <c r="A188" s="246">
        <f>全车数据表!A189</f>
        <v>187</v>
      </c>
      <c r="B188" s="246" t="str">
        <f>全车数据表!B189</f>
        <v>Jaguar C-X75</v>
      </c>
      <c r="C188" s="246" t="str">
        <f>IF(全车数据表!AQ189="","",全车数据表!AQ189)</f>
        <v>Jaguar</v>
      </c>
      <c r="D188" s="248" t="str">
        <f>全车数据表!AT189</f>
        <v>c-x75</v>
      </c>
      <c r="E188" s="248" t="str">
        <f>全车数据表!AS189</f>
        <v>2.4</v>
      </c>
      <c r="F188" s="248" t="str">
        <f>全车数据表!C189</f>
        <v>大捷豹</v>
      </c>
      <c r="G188" s="246" t="str">
        <f>全车数据表!D189</f>
        <v>A</v>
      </c>
      <c r="H188" s="246">
        <f>LEN(全车数据表!E189)</f>
        <v>5</v>
      </c>
      <c r="I188" s="246">
        <f>IF(全车数据表!H189="×",0,全车数据表!H189)</f>
        <v>50</v>
      </c>
      <c r="J188" s="246">
        <f>IF(全车数据表!I189="×",0,全车数据表!I189)</f>
        <v>23</v>
      </c>
      <c r="K188" s="246">
        <f>IF(全车数据表!J189="×",0,全车数据表!J189)</f>
        <v>27</v>
      </c>
      <c r="L188" s="246">
        <f>IF(全车数据表!K189="×",0,全车数据表!K189)</f>
        <v>36</v>
      </c>
      <c r="M188" s="246">
        <f>IF(全车数据表!L189="×",0,全车数据表!L189)</f>
        <v>51</v>
      </c>
      <c r="N188" s="246">
        <f>IF(全车数据表!M189="×",0,全车数据表!M189)</f>
        <v>0</v>
      </c>
      <c r="O188" s="246">
        <f>全车数据表!O189</f>
        <v>3898</v>
      </c>
      <c r="P188" s="246">
        <f>全车数据表!P189</f>
        <v>369.2</v>
      </c>
      <c r="Q188" s="246">
        <f>全车数据表!Q189</f>
        <v>75.540000000000006</v>
      </c>
      <c r="R188" s="246">
        <f>全车数据表!R189</f>
        <v>73.17</v>
      </c>
      <c r="S188" s="246">
        <f>全车数据表!S189</f>
        <v>74.12</v>
      </c>
      <c r="T188" s="246">
        <f>全车数据表!T189</f>
        <v>7.87</v>
      </c>
      <c r="U188" s="246">
        <f>全车数据表!AH189</f>
        <v>7771800</v>
      </c>
      <c r="V188" s="246">
        <f>全车数据表!AI189</f>
        <v>60000</v>
      </c>
      <c r="W188" s="246">
        <f>全车数据表!AO189</f>
        <v>8160000</v>
      </c>
      <c r="X188" s="246">
        <f>全车数据表!AP189</f>
        <v>15931800</v>
      </c>
      <c r="Y188" s="246">
        <f>全车数据表!AJ189</f>
        <v>6</v>
      </c>
      <c r="Z188" s="246">
        <f>全车数据表!AL189</f>
        <v>5</v>
      </c>
      <c r="AA188" s="246">
        <f>IF(全车数据表!AN189="×",0,全车数据表!AN189)</f>
        <v>3</v>
      </c>
      <c r="AB188" s="248" t="str">
        <f>全车数据表!AU189</f>
        <v>epic</v>
      </c>
      <c r="AC188" s="246">
        <f>全车数据表!AW189</f>
        <v>383</v>
      </c>
      <c r="AD188" s="246">
        <f>全车数据表!AX189</f>
        <v>0</v>
      </c>
      <c r="AE188" s="246">
        <f>全车数据表!AY189</f>
        <v>510</v>
      </c>
      <c r="AF188" s="246" t="str">
        <f>IF(全车数据表!AZ189="","",全车数据表!AZ189)</f>
        <v>惊艳亮相</v>
      </c>
      <c r="AG188" s="246" t="str">
        <f>IF(全车数据表!BP189="","",全车数据表!BP189)</f>
        <v/>
      </c>
      <c r="AH188" s="246" t="str">
        <f>IF(全车数据表!BQ189="","",全车数据表!BQ189)</f>
        <v/>
      </c>
      <c r="AI188" s="246" t="str">
        <f>IF(全车数据表!BR189="","",全车数据表!BR189)</f>
        <v/>
      </c>
      <c r="AJ188" s="246" t="str">
        <f>IF(全车数据表!BS189="","",全车数据表!BS189)</f>
        <v/>
      </c>
      <c r="AK188" s="246" t="str">
        <f>IF(全车数据表!BT189="","",全车数据表!BT189)</f>
        <v/>
      </c>
      <c r="AL188" s="246" t="str">
        <f>IF(全车数据表!BU189="","",全车数据表!BU189)</f>
        <v/>
      </c>
      <c r="AM188" s="246" t="str">
        <f>IF(全车数据表!BV189="","",全车数据表!BV189)</f>
        <v/>
      </c>
      <c r="AN188" s="246">
        <f>IF(全车数据表!BW189="","",全车数据表!BW189)</f>
        <v>1</v>
      </c>
      <c r="AO188" s="246" t="str">
        <f>IF(全车数据表!BX189="","",全车数据表!BX189)</f>
        <v/>
      </c>
      <c r="AP188" s="246" t="str">
        <f>IF(全车数据表!BY189="","",全车数据表!BY189)</f>
        <v/>
      </c>
      <c r="AQ188" s="246" t="str">
        <f>IF(全车数据表!BZ189="","",全车数据表!BZ189)</f>
        <v/>
      </c>
      <c r="AR188" s="246" t="str">
        <f>IF(全车数据表!CA189="","",全车数据表!CA189)</f>
        <v/>
      </c>
      <c r="AS188" s="246" t="str">
        <f>IF(全车数据表!CB189="","",全车数据表!CB189)</f>
        <v/>
      </c>
      <c r="AT188" s="246" t="str">
        <f>IF(全车数据表!CC189="","",全车数据表!CC189)</f>
        <v/>
      </c>
      <c r="AU188" s="246" t="str">
        <f>IF(全车数据表!CD189="","",全车数据表!CD189)</f>
        <v/>
      </c>
      <c r="AV188" s="246" t="str">
        <f>IF(全车数据表!CE189="","",全车数据表!CE189)</f>
        <v/>
      </c>
      <c r="AW188" s="246" t="str">
        <f>IF(全车数据表!CF189="","",全车数据表!CF189)</f>
        <v/>
      </c>
      <c r="AX188" s="246" t="str">
        <f>IF(全车数据表!CG189="","",全车数据表!CG189)</f>
        <v/>
      </c>
      <c r="AY188" s="246" t="str">
        <f>IF(全车数据表!CH189="","",全车数据表!CH189)</f>
        <v/>
      </c>
      <c r="AZ188" s="246" t="str">
        <f>IF(全车数据表!CI189="","",全车数据表!CI189)</f>
        <v/>
      </c>
      <c r="BA188" s="246" t="str">
        <f>IF(全车数据表!CJ189="","",全车数据表!CJ189)</f>
        <v>大捷豹</v>
      </c>
      <c r="BB188" s="246">
        <f>IF(全车数据表!AV189="","",全车数据表!AV189)</f>
        <v>50</v>
      </c>
      <c r="BC188" s="246">
        <f>IF(全车数据表!BF189="","",全车数据表!BF189)</f>
        <v>4043</v>
      </c>
      <c r="BD188" s="246">
        <f>IF(全车数据表!BG189="","",全车数据表!BG189)</f>
        <v>371</v>
      </c>
      <c r="BE188" s="246">
        <f>IF(全车数据表!BH189="","",全车数据表!BH189)</f>
        <v>76.600000000000009</v>
      </c>
      <c r="BF188" s="246">
        <f>IF(全车数据表!BI189="","",全车数据表!BI189)</f>
        <v>75.08</v>
      </c>
      <c r="BG188" s="246">
        <f>IF(全车数据表!BJ189="","",全车数据表!BJ189)</f>
        <v>76.14</v>
      </c>
    </row>
    <row r="189" spans="1:59">
      <c r="A189" s="246">
        <f>全车数据表!A190</f>
        <v>188</v>
      </c>
      <c r="B189" s="246" t="str">
        <f>全车数据表!B190</f>
        <v xml:space="preserve">LEGO Technic Aston Martin Valkyrie </v>
      </c>
      <c r="C189" s="246" t="str">
        <f>IF(全车数据表!AQ190="","",全车数据表!AQ190)</f>
        <v>LEGO Technic</v>
      </c>
      <c r="D189" s="248" t="str">
        <f>全车数据表!AT190</f>
        <v>legovalkyrie</v>
      </c>
      <c r="E189" s="248" t="str">
        <f>全车数据表!AS190</f>
        <v>24.6</v>
      </c>
      <c r="F189" s="248" t="str">
        <f>全车数据表!C190</f>
        <v>乐高女武神</v>
      </c>
      <c r="G189" s="246" t="str">
        <f>全车数据表!D190</f>
        <v>A</v>
      </c>
      <c r="H189" s="246">
        <f>LEN(全车数据表!E190)</f>
        <v>5</v>
      </c>
      <c r="I189" s="246">
        <f>IF(全车数据表!H190="×",0,全车数据表!H190)</f>
        <v>30</v>
      </c>
      <c r="J189" s="246">
        <f>IF(全车数据表!I190="×",0,全车数据表!I190)</f>
        <v>35</v>
      </c>
      <c r="K189" s="246">
        <f>IF(全车数据表!J190="×",0,全车数据表!J190)</f>
        <v>40</v>
      </c>
      <c r="L189" s="246">
        <f>IF(全车数据表!K190="×",0,全车数据表!K190)</f>
        <v>45</v>
      </c>
      <c r="M189" s="246">
        <f>IF(全车数据表!L190="×",0,全车数据表!L190)</f>
        <v>55</v>
      </c>
      <c r="N189" s="246">
        <f>IF(全车数据表!M190="×",0,全车数据表!M190)</f>
        <v>0</v>
      </c>
      <c r="O189" s="246">
        <f>全车数据表!O190</f>
        <v>3920</v>
      </c>
      <c r="P189" s="246">
        <f>全车数据表!P190</f>
        <v>372.3</v>
      </c>
      <c r="Q189" s="246">
        <f>全车数据表!Q190</f>
        <v>81.040000000000006</v>
      </c>
      <c r="R189" s="246">
        <f>全车数据表!R190</f>
        <v>65.739999999999995</v>
      </c>
      <c r="S189" s="246">
        <f>全车数据表!S190</f>
        <v>59.77</v>
      </c>
      <c r="T189" s="246">
        <f>全车数据表!T190</f>
        <v>0</v>
      </c>
      <c r="U189" s="246">
        <f>全车数据表!AH190</f>
        <v>7771800</v>
      </c>
      <c r="V189" s="246">
        <f>全车数据表!AI190</f>
        <v>60000</v>
      </c>
      <c r="W189" s="246">
        <f>全车数据表!AO190</f>
        <v>8160000</v>
      </c>
      <c r="X189" s="246">
        <f>全车数据表!AP190</f>
        <v>15931800</v>
      </c>
      <c r="Y189" s="246">
        <f>全车数据表!AJ190</f>
        <v>6</v>
      </c>
      <c r="Z189" s="246">
        <f>全车数据表!AL190</f>
        <v>5</v>
      </c>
      <c r="AA189" s="246">
        <f>IF(全车数据表!AN190="×",0,全车数据表!AN190)</f>
        <v>3</v>
      </c>
      <c r="AB189" s="248" t="str">
        <f>全车数据表!AU190</f>
        <v>epic</v>
      </c>
      <c r="AC189" s="246">
        <f>全车数据表!AW190</f>
        <v>0</v>
      </c>
      <c r="AD189" s="246">
        <f>全车数据表!AX190</f>
        <v>0</v>
      </c>
      <c r="AE189" s="246">
        <f>全车数据表!AY190</f>
        <v>0</v>
      </c>
      <c r="AF189" s="246" t="str">
        <f>IF(全车数据表!AZ190="","",全车数据表!AZ190)</f>
        <v>大奖赛</v>
      </c>
      <c r="AG189" s="246" t="str">
        <f>IF(全车数据表!BP190="","",全车数据表!BP190)</f>
        <v/>
      </c>
      <c r="AH189" s="246" t="str">
        <f>IF(全车数据表!BQ190="","",全车数据表!BQ190)</f>
        <v/>
      </c>
      <c r="AI189" s="246" t="str">
        <f>IF(全车数据表!BR190="","",全车数据表!BR190)</f>
        <v/>
      </c>
      <c r="AJ189" s="246" t="str">
        <f>IF(全车数据表!BS190="","",全车数据表!BS190)</f>
        <v/>
      </c>
      <c r="AK189" s="246" t="str">
        <f>IF(全车数据表!BT190="","",全车数据表!BT190)</f>
        <v/>
      </c>
      <c r="AL189" s="246" t="str">
        <f>IF(全车数据表!BU190="","",全车数据表!BU190)</f>
        <v/>
      </c>
      <c r="AM189" s="246" t="str">
        <f>IF(全车数据表!BV190="","",全车数据表!BV190)</f>
        <v/>
      </c>
      <c r="AN189" s="246" t="str">
        <f>IF(全车数据表!BW190="","",全车数据表!BW190)</f>
        <v/>
      </c>
      <c r="AO189" s="246" t="str">
        <f>IF(全车数据表!BX190="","",全车数据表!BX190)</f>
        <v/>
      </c>
      <c r="AP189" s="246" t="str">
        <f>IF(全车数据表!BY190="","",全车数据表!BY190)</f>
        <v/>
      </c>
      <c r="AQ189" s="246" t="str">
        <f>IF(全车数据表!BZ190="","",全车数据表!BZ190)</f>
        <v/>
      </c>
      <c r="AR189" s="246" t="str">
        <f>IF(全车数据表!CA190="","",全车数据表!CA190)</f>
        <v/>
      </c>
      <c r="AS189" s="246" t="str">
        <f>IF(全车数据表!CB190="","",全车数据表!CB190)</f>
        <v/>
      </c>
      <c r="AT189" s="246" t="str">
        <f>IF(全车数据表!CC190="","",全车数据表!CC190)</f>
        <v/>
      </c>
      <c r="AU189" s="246" t="str">
        <f>IF(全车数据表!CD190="","",全车数据表!CD190)</f>
        <v/>
      </c>
      <c r="AV189" s="246" t="str">
        <f>IF(全车数据表!CE190="","",全车数据表!CE190)</f>
        <v/>
      </c>
      <c r="AW189" s="246" t="str">
        <f>IF(全车数据表!CF190="","",全车数据表!CF190)</f>
        <v/>
      </c>
      <c r="AX189" s="246" t="str">
        <f>IF(全车数据表!CG190="","",全车数据表!CG190)</f>
        <v/>
      </c>
      <c r="AY189" s="246" t="str">
        <f>IF(全车数据表!CH190="","",全车数据表!CH190)</f>
        <v/>
      </c>
      <c r="AZ189" s="246" t="str">
        <f>IF(全车数据表!CI190="","",全车数据表!CI190)</f>
        <v/>
      </c>
      <c r="BA189" s="246" t="str">
        <f>IF(全车数据表!CJ190="","",全车数据表!CJ190)</f>
        <v>阿斯顿马丁</v>
      </c>
      <c r="BB189" s="246" t="str">
        <f>IF(全车数据表!AV190="","",全车数据表!AV190)</f>
        <v/>
      </c>
      <c r="BC189" s="246">
        <f>IF(全车数据表!BF190="","",全车数据表!BF190)</f>
        <v>4071</v>
      </c>
      <c r="BD189" s="246">
        <f>IF(全车数据表!BG190="","",全车数据表!BG190)</f>
        <v>373.8</v>
      </c>
      <c r="BE189" s="246">
        <f>IF(全车数据表!BH190="","",全车数据表!BH190)</f>
        <v>82</v>
      </c>
      <c r="BF189" s="246">
        <f>IF(全车数据表!BI190="","",全车数据表!BI190)</f>
        <v>67.599999999999994</v>
      </c>
      <c r="BG189" s="246">
        <f>IF(全车数据表!BJ190="","",全车数据表!BJ190)</f>
        <v>61.72</v>
      </c>
    </row>
    <row r="190" spans="1:59">
      <c r="A190" s="246">
        <f>全车数据表!A191</f>
        <v>189</v>
      </c>
      <c r="B190" s="246" t="str">
        <f>全车数据表!B191</f>
        <v>VLF Force 1 V10</v>
      </c>
      <c r="C190" s="246" t="str">
        <f>IF(全车数据表!AQ191="","",全车数据表!AQ191)</f>
        <v>VLF</v>
      </c>
      <c r="D190" s="248" t="str">
        <f>全车数据表!AT191</f>
        <v>1v10</v>
      </c>
      <c r="E190" s="248" t="str">
        <f>全车数据表!AS191</f>
        <v>1.0</v>
      </c>
      <c r="F190" s="248" t="str">
        <f>全车数据表!C191</f>
        <v>VLF</v>
      </c>
      <c r="G190" s="246" t="str">
        <f>全车数据表!D191</f>
        <v>A</v>
      </c>
      <c r="H190" s="246">
        <f>LEN(全车数据表!E191)</f>
        <v>5</v>
      </c>
      <c r="I190" s="246">
        <f>IF(全车数据表!H191="×",0,全车数据表!H191)</f>
        <v>45</v>
      </c>
      <c r="J190" s="246">
        <f>IF(全车数据表!I191="×",0,全车数据表!I191)</f>
        <v>12</v>
      </c>
      <c r="K190" s="246">
        <f>IF(全车数据表!J191="×",0,全车数据表!J191)</f>
        <v>15</v>
      </c>
      <c r="L190" s="246">
        <f>IF(全车数据表!K191="×",0,全车数据表!K191)</f>
        <v>24</v>
      </c>
      <c r="M190" s="246">
        <f>IF(全车数据表!L191="×",0,全车数据表!L191)</f>
        <v>36</v>
      </c>
      <c r="N190" s="246">
        <f>IF(全车数据表!M191="×",0,全车数据表!M191)</f>
        <v>0</v>
      </c>
      <c r="O190" s="246">
        <f>全车数据表!O191</f>
        <v>3929</v>
      </c>
      <c r="P190" s="246">
        <f>全车数据表!P191</f>
        <v>368.8</v>
      </c>
      <c r="Q190" s="246">
        <f>全车数据表!Q191</f>
        <v>80.33</v>
      </c>
      <c r="R190" s="246">
        <f>全车数据表!R191</f>
        <v>54.68</v>
      </c>
      <c r="S190" s="246">
        <f>全车数据表!S191</f>
        <v>74.63</v>
      </c>
      <c r="T190" s="246">
        <f>全车数据表!T191</f>
        <v>7.9500000000000011</v>
      </c>
      <c r="U190" s="246">
        <f>全车数据表!AH191</f>
        <v>3466240</v>
      </c>
      <c r="V190" s="246">
        <f>全车数据表!AI191</f>
        <v>30000</v>
      </c>
      <c r="W190" s="246">
        <f>全车数据表!AO191</f>
        <v>4080000</v>
      </c>
      <c r="X190" s="246">
        <f>全车数据表!AP191</f>
        <v>7546240</v>
      </c>
      <c r="Y190" s="246">
        <f>全车数据表!AJ191</f>
        <v>6</v>
      </c>
      <c r="Z190" s="246">
        <f>全车数据表!AL191</f>
        <v>5</v>
      </c>
      <c r="AA190" s="246">
        <f>IF(全车数据表!AN191="×",0,全车数据表!AN191)</f>
        <v>3</v>
      </c>
      <c r="AB190" s="248" t="str">
        <f>全车数据表!AU191</f>
        <v>epic</v>
      </c>
      <c r="AC190" s="246">
        <f>全车数据表!AW191</f>
        <v>384</v>
      </c>
      <c r="AD190" s="246">
        <f>全车数据表!AX191</f>
        <v>0</v>
      </c>
      <c r="AE190" s="246">
        <f>全车数据表!AY191</f>
        <v>512</v>
      </c>
      <c r="AF190" s="246" t="str">
        <f>IF(全车数据表!AZ191="","",全车数据表!AZ191)</f>
        <v>独家赛事</v>
      </c>
      <c r="AG190" s="246" t="str">
        <f>IF(全车数据表!BP191="","",全车数据表!BP191)</f>
        <v/>
      </c>
      <c r="AH190" s="246" t="str">
        <f>IF(全车数据表!BQ191="","",全车数据表!BQ191)</f>
        <v/>
      </c>
      <c r="AI190" s="246" t="str">
        <f>IF(全车数据表!BR191="","",全车数据表!BR191)</f>
        <v/>
      </c>
      <c r="AJ190" s="246" t="str">
        <f>IF(全车数据表!BS191="","",全车数据表!BS191)</f>
        <v/>
      </c>
      <c r="AK190" s="246">
        <f>IF(全车数据表!BT191="","",全车数据表!BT191)</f>
        <v>1</v>
      </c>
      <c r="AL190" s="246" t="str">
        <f>IF(全车数据表!BU191="","",全车数据表!BU191)</f>
        <v/>
      </c>
      <c r="AM190" s="246" t="str">
        <f>IF(全车数据表!BV191="","",全车数据表!BV191)</f>
        <v/>
      </c>
      <c r="AN190" s="246" t="str">
        <f>IF(全车数据表!BW191="","",全车数据表!BW191)</f>
        <v/>
      </c>
      <c r="AO190" s="246" t="str">
        <f>IF(全车数据表!BX191="","",全车数据表!BX191)</f>
        <v/>
      </c>
      <c r="AP190" s="246" t="str">
        <f>IF(全车数据表!BY191="","",全车数据表!BY191)</f>
        <v/>
      </c>
      <c r="AQ190" s="246" t="str">
        <f>IF(全车数据表!BZ191="","",全车数据表!BZ191)</f>
        <v/>
      </c>
      <c r="AR190" s="246" t="str">
        <f>IF(全车数据表!CA191="","",全车数据表!CA191)</f>
        <v/>
      </c>
      <c r="AS190" s="246" t="str">
        <f>IF(全车数据表!CB191="","",全车数据表!CB191)</f>
        <v/>
      </c>
      <c r="AT190" s="246" t="str">
        <f>IF(全车数据表!CC191="","",全车数据表!CC191)</f>
        <v/>
      </c>
      <c r="AU190" s="246" t="str">
        <f>IF(全车数据表!CD191="","",全车数据表!CD191)</f>
        <v/>
      </c>
      <c r="AV190" s="246" t="str">
        <f>IF(全车数据表!CE191="","",全车数据表!CE191)</f>
        <v/>
      </c>
      <c r="AW190" s="246" t="str">
        <f>IF(全车数据表!CF191="","",全车数据表!CF191)</f>
        <v/>
      </c>
      <c r="AX190" s="246" t="str">
        <f>IF(全车数据表!CG191="","",全车数据表!CG191)</f>
        <v/>
      </c>
      <c r="AY190" s="246" t="str">
        <f>IF(全车数据表!CH191="","",全车数据表!CH191)</f>
        <v/>
      </c>
      <c r="AZ190" s="246" t="str">
        <f>IF(全车数据表!CI191="","",全车数据表!CI191)</f>
        <v/>
      </c>
      <c r="BA190" s="246" t="str">
        <f>IF(全车数据表!CJ191="","",全车数据表!CJ191)</f>
        <v>叶问 甄子丹 1v10</v>
      </c>
      <c r="BB190" s="246" t="str">
        <f>IF(全车数据表!AV191="","",全车数据表!AV191)</f>
        <v/>
      </c>
      <c r="BC190" s="246">
        <f>IF(全车数据表!BF191="","",全车数据表!BF191)</f>
        <v>4076</v>
      </c>
      <c r="BD190" s="246">
        <f>IF(全车数据表!BG191="","",全车数据表!BG191)</f>
        <v>371</v>
      </c>
      <c r="BE190" s="246">
        <f>IF(全车数据表!BH191="","",全车数据表!BH191)</f>
        <v>81.099999999999994</v>
      </c>
      <c r="BF190" s="246">
        <f>IF(全车数据表!BI191="","",全车数据表!BI191)</f>
        <v>56.07</v>
      </c>
      <c r="BG190" s="246">
        <f>IF(全车数据表!BJ191="","",全车数据表!BJ191)</f>
        <v>76.28</v>
      </c>
    </row>
    <row r="191" spans="1:59">
      <c r="A191" s="246">
        <f>全车数据表!A192</f>
        <v>190</v>
      </c>
      <c r="B191" s="246" t="str">
        <f>全车数据表!B192</f>
        <v>Ford GT Frankie Edition</v>
      </c>
      <c r="C191" s="246" t="str">
        <f>IF(全车数据表!AQ192="","",全车数据表!AQ192)</f>
        <v>Ford</v>
      </c>
      <c r="D191" s="248" t="str">
        <f>全车数据表!AT192</f>
        <v>gtfe</v>
      </c>
      <c r="E191" s="248" t="str">
        <f>全车数据表!AS192</f>
        <v>24.0</v>
      </c>
      <c r="F191" s="248" t="str">
        <f>全车数据表!C192</f>
        <v>GTFE</v>
      </c>
      <c r="G191" s="246" t="str">
        <f>全车数据表!D192</f>
        <v>A</v>
      </c>
      <c r="H191" s="246">
        <f>LEN(全车数据表!E192)</f>
        <v>5</v>
      </c>
      <c r="I191" s="246">
        <f>IF(全车数据表!H192="×",0,全车数据表!H192)</f>
        <v>50</v>
      </c>
      <c r="J191" s="246">
        <f>IF(全车数据表!I192="×",0,全车数据表!I192)</f>
        <v>23</v>
      </c>
      <c r="K191" s="246">
        <f>IF(全车数据表!J192="×",0,全车数据表!J192)</f>
        <v>27</v>
      </c>
      <c r="L191" s="246">
        <f>IF(全车数据表!K192="×",0,全车数据表!K192)</f>
        <v>36</v>
      </c>
      <c r="M191" s="246">
        <f>IF(全车数据表!L192="×",0,全车数据表!L192)</f>
        <v>51</v>
      </c>
      <c r="N191" s="246">
        <f>IF(全车数据表!M192="×",0,全车数据表!M192)</f>
        <v>0</v>
      </c>
      <c r="O191" s="246">
        <f>全车数据表!O192</f>
        <v>3974</v>
      </c>
      <c r="P191" s="246">
        <f>全车数据表!P192</f>
        <v>371.8</v>
      </c>
      <c r="Q191" s="246">
        <f>全车数据表!Q192</f>
        <v>79.14</v>
      </c>
      <c r="R191" s="246">
        <f>全车数据表!R192</f>
        <v>58.82</v>
      </c>
      <c r="S191" s="246">
        <f>全车数据表!S192</f>
        <v>74.63</v>
      </c>
      <c r="T191" s="246">
        <f>全车数据表!T192</f>
        <v>0</v>
      </c>
      <c r="U191" s="246">
        <f>全车数据表!AH192</f>
        <v>7771800</v>
      </c>
      <c r="V191" s="246">
        <f>全车数据表!AI192</f>
        <v>60000</v>
      </c>
      <c r="W191" s="246">
        <f>全车数据表!AO192</f>
        <v>8160000</v>
      </c>
      <c r="X191" s="246">
        <f>全车数据表!AP192</f>
        <v>15931800</v>
      </c>
      <c r="Y191" s="246">
        <f>全车数据表!AJ192</f>
        <v>6</v>
      </c>
      <c r="Z191" s="246">
        <f>全车数据表!AL192</f>
        <v>5</v>
      </c>
      <c r="AA191" s="246">
        <f>IF(全车数据表!AN192="×",0,全车数据表!AN192)</f>
        <v>3</v>
      </c>
      <c r="AB191" s="248" t="str">
        <f>全车数据表!AU192</f>
        <v>epic</v>
      </c>
      <c r="AC191" s="246">
        <f>全车数据表!AW192</f>
        <v>0</v>
      </c>
      <c r="AD191" s="246">
        <f>全车数据表!AX192</f>
        <v>0</v>
      </c>
      <c r="AE191" s="246">
        <f>全车数据表!AY192</f>
        <v>0</v>
      </c>
      <c r="AF191" s="246" t="str">
        <f>IF(全车数据表!AZ192="","",全车数据表!AZ192)</f>
        <v>专属赛事</v>
      </c>
      <c r="AG191" s="246" t="str">
        <f>IF(全车数据表!BP192="","",全车数据表!BP192)</f>
        <v/>
      </c>
      <c r="AH191" s="246" t="str">
        <f>IF(全车数据表!BQ192="","",全车数据表!BQ192)</f>
        <v/>
      </c>
      <c r="AI191" s="246" t="str">
        <f>IF(全车数据表!BR192="","",全车数据表!BR192)</f>
        <v/>
      </c>
      <c r="AJ191" s="246" t="str">
        <f>IF(全车数据表!BS192="","",全车数据表!BS192)</f>
        <v/>
      </c>
      <c r="AK191" s="246" t="str">
        <f>IF(全车数据表!BT192="","",全车数据表!BT192)</f>
        <v/>
      </c>
      <c r="AL191" s="246" t="str">
        <f>IF(全车数据表!BU192="","",全车数据表!BU192)</f>
        <v/>
      </c>
      <c r="AM191" s="246" t="str">
        <f>IF(全车数据表!BV192="","",全车数据表!BV192)</f>
        <v/>
      </c>
      <c r="AN191" s="246" t="str">
        <f>IF(全车数据表!BW192="","",全车数据表!BW192)</f>
        <v/>
      </c>
      <c r="AO191" s="246" t="str">
        <f>IF(全车数据表!BX192="","",全车数据表!BX192)</f>
        <v/>
      </c>
      <c r="AP191" s="246" t="str">
        <f>IF(全车数据表!BY192="","",全车数据表!BY192)</f>
        <v/>
      </c>
      <c r="AQ191" s="246" t="str">
        <f>IF(全车数据表!BZ192="","",全车数据表!BZ192)</f>
        <v/>
      </c>
      <c r="AR191" s="246" t="str">
        <f>IF(全车数据表!CA192="","",全车数据表!CA192)</f>
        <v/>
      </c>
      <c r="AS191" s="246" t="str">
        <f>IF(全车数据表!CB192="","",全车数据表!CB192)</f>
        <v/>
      </c>
      <c r="AT191" s="246" t="str">
        <f>IF(全车数据表!CC192="","",全车数据表!CC192)</f>
        <v/>
      </c>
      <c r="AU191" s="246" t="str">
        <f>IF(全车数据表!CD192="","",全车数据表!CD192)</f>
        <v/>
      </c>
      <c r="AV191" s="246" t="str">
        <f>IF(全车数据表!CE192="","",全车数据表!CE192)</f>
        <v/>
      </c>
      <c r="AW191" s="246" t="str">
        <f>IF(全车数据表!CF192="","",全车数据表!CF192)</f>
        <v/>
      </c>
      <c r="AX191" s="246" t="str">
        <f>IF(全车数据表!CG192="","",全车数据表!CG192)</f>
        <v/>
      </c>
      <c r="AY191" s="246" t="str">
        <f>IF(全车数据表!CH192="","",全车数据表!CH192)</f>
        <v/>
      </c>
      <c r="AZ191" s="246" t="str">
        <f>IF(全车数据表!CI192="","",全车数据表!CI192)</f>
        <v/>
      </c>
      <c r="BA191" s="246" t="str">
        <f>IF(全车数据表!CJ192="","",全车数据表!CJ192)</f>
        <v>福特</v>
      </c>
      <c r="BB191" s="246" t="str">
        <f>IF(全车数据表!AV192="","",全车数据表!AV192)</f>
        <v/>
      </c>
      <c r="BC191" s="246">
        <f>IF(全车数据表!BF192="","",全车数据表!BF192)</f>
        <v>4122</v>
      </c>
      <c r="BD191" s="246">
        <f>IF(全车数据表!BG192="","",全车数据表!BG192)</f>
        <v>373.8</v>
      </c>
      <c r="BE191" s="246">
        <f>IF(全车数据表!BH192="","",全车数据表!BH192)</f>
        <v>80.2</v>
      </c>
      <c r="BF191" s="246">
        <f>IF(全车数据表!BI192="","",全车数据表!BI192)</f>
        <v>60.39</v>
      </c>
      <c r="BG191" s="246">
        <f>IF(全车数据表!BJ192="","",全车数据表!BJ192)</f>
        <v>76.69</v>
      </c>
    </row>
    <row r="192" spans="1:59">
      <c r="A192" s="246">
        <f>全车数据表!A193</f>
        <v>191</v>
      </c>
      <c r="B192" s="246" t="str">
        <f>全车数据表!B193</f>
        <v>McLaren Senna GTR</v>
      </c>
      <c r="C192" s="246" t="str">
        <f>IF(全车数据表!AQ193="","",全车数据表!AQ193)</f>
        <v>McLaren</v>
      </c>
      <c r="D192" s="248" t="str">
        <f>全车数据表!AT193</f>
        <v>sennagtr</v>
      </c>
      <c r="E192" s="248" t="str">
        <f>全车数据表!AS193</f>
        <v>3.3</v>
      </c>
      <c r="F192" s="248" t="str">
        <f>全车数据表!C193</f>
        <v>Senna GTR</v>
      </c>
      <c r="G192" s="246" t="str">
        <f>全车数据表!D193</f>
        <v>A</v>
      </c>
      <c r="H192" s="246">
        <f>LEN(全车数据表!E193)</f>
        <v>5</v>
      </c>
      <c r="I192" s="246">
        <f>IF(全车数据表!H193="×",0,全车数据表!H193)</f>
        <v>50</v>
      </c>
      <c r="J192" s="246">
        <f>IF(全车数据表!I193="×",0,全车数据表!I193)</f>
        <v>23</v>
      </c>
      <c r="K192" s="246">
        <f>IF(全车数据表!J193="×",0,全车数据表!J193)</f>
        <v>27</v>
      </c>
      <c r="L192" s="246">
        <f>IF(全车数据表!K193="×",0,全车数据表!K193)</f>
        <v>36</v>
      </c>
      <c r="M192" s="246">
        <f>IF(全车数据表!L193="×",0,全车数据表!L193)</f>
        <v>51</v>
      </c>
      <c r="N192" s="246">
        <f>IF(全车数据表!M193="×",0,全车数据表!M193)</f>
        <v>0</v>
      </c>
      <c r="O192" s="246">
        <f>全车数据表!O193</f>
        <v>4025</v>
      </c>
      <c r="P192" s="246">
        <f>全车数据表!P193</f>
        <v>358</v>
      </c>
      <c r="Q192" s="246">
        <f>全车数据表!Q193</f>
        <v>82.03</v>
      </c>
      <c r="R192" s="246">
        <f>全车数据表!R193</f>
        <v>60.84</v>
      </c>
      <c r="S192" s="246">
        <f>全车数据表!S193</f>
        <v>77.62</v>
      </c>
      <c r="T192" s="246">
        <f>全车数据表!T193</f>
        <v>9</v>
      </c>
      <c r="U192" s="246">
        <f>全车数据表!AH193</f>
        <v>7771800</v>
      </c>
      <c r="V192" s="246">
        <f>全车数据表!AI193</f>
        <v>60000</v>
      </c>
      <c r="W192" s="246">
        <f>全车数据表!AO193</f>
        <v>8160000</v>
      </c>
      <c r="X192" s="246">
        <f>全车数据表!AP193</f>
        <v>15931800</v>
      </c>
      <c r="Y192" s="246">
        <f>全车数据表!AJ193</f>
        <v>6</v>
      </c>
      <c r="Z192" s="246">
        <f>全车数据表!AL193</f>
        <v>5</v>
      </c>
      <c r="AA192" s="246">
        <f>IF(全车数据表!AN193="×",0,全车数据表!AN193)</f>
        <v>3</v>
      </c>
      <c r="AB192" s="248" t="str">
        <f>全车数据表!AU193</f>
        <v>epic</v>
      </c>
      <c r="AC192" s="246">
        <f>全车数据表!AW193</f>
        <v>372</v>
      </c>
      <c r="AD192" s="246">
        <f>全车数据表!AX193</f>
        <v>0</v>
      </c>
      <c r="AE192" s="246">
        <f>全车数据表!AY193</f>
        <v>492</v>
      </c>
      <c r="AF192" s="246" t="str">
        <f>IF(全车数据表!AZ193="","",全车数据表!AZ193)</f>
        <v>护照寻车</v>
      </c>
      <c r="AG192" s="246" t="str">
        <f>IF(全车数据表!BP193="","",全车数据表!BP193)</f>
        <v/>
      </c>
      <c r="AH192" s="246" t="str">
        <f>IF(全车数据表!BQ193="","",全车数据表!BQ193)</f>
        <v/>
      </c>
      <c r="AI192" s="246" t="str">
        <f>IF(全车数据表!BR193="","",全车数据表!BR193)</f>
        <v/>
      </c>
      <c r="AJ192" s="246" t="str">
        <f>IF(全车数据表!BS193="","",全车数据表!BS193)</f>
        <v/>
      </c>
      <c r="AK192" s="246" t="str">
        <f>IF(全车数据表!BT193="","",全车数据表!BT193)</f>
        <v/>
      </c>
      <c r="AL192" s="246">
        <f>IF(全车数据表!BU193="","",全车数据表!BU193)</f>
        <v>1</v>
      </c>
      <c r="AM192" s="246" t="str">
        <f>IF(全车数据表!BV193="","",全车数据表!BV193)</f>
        <v/>
      </c>
      <c r="AN192" s="246" t="str">
        <f>IF(全车数据表!BW193="","",全车数据表!BW193)</f>
        <v/>
      </c>
      <c r="AO192" s="246" t="str">
        <f>IF(全车数据表!BX193="","",全车数据表!BX193)</f>
        <v/>
      </c>
      <c r="AP192" s="246" t="str">
        <f>IF(全车数据表!BY193="","",全车数据表!BY193)</f>
        <v/>
      </c>
      <c r="AQ192" s="246" t="str">
        <f>IF(全车数据表!BZ193="","",全车数据表!BZ193)</f>
        <v/>
      </c>
      <c r="AR192" s="246" t="str">
        <f>IF(全车数据表!CA193="","",全车数据表!CA193)</f>
        <v/>
      </c>
      <c r="AS192" s="246" t="str">
        <f>IF(全车数据表!CB193="","",全车数据表!CB193)</f>
        <v/>
      </c>
      <c r="AT192" s="246" t="str">
        <f>IF(全车数据表!CC193="","",全车数据表!CC193)</f>
        <v/>
      </c>
      <c r="AU192" s="246" t="str">
        <f>IF(全车数据表!CD193="","",全车数据表!CD193)</f>
        <v/>
      </c>
      <c r="AV192" s="246" t="str">
        <f>IF(全车数据表!CE193="","",全车数据表!CE193)</f>
        <v/>
      </c>
      <c r="AW192" s="246" t="str">
        <f>IF(全车数据表!CF193="","",全车数据表!CF193)</f>
        <v/>
      </c>
      <c r="AX192" s="246" t="str">
        <f>IF(全车数据表!CG193="","",全车数据表!CG193)</f>
        <v/>
      </c>
      <c r="AY192" s="246" t="str">
        <f>IF(全车数据表!CH193="","",全车数据表!CH193)</f>
        <v/>
      </c>
      <c r="AZ192" s="246" t="str">
        <f>IF(全车数据表!CI193="","",全车数据表!CI193)</f>
        <v/>
      </c>
      <c r="BA192" s="246" t="str">
        <f>IF(全车数据表!CJ193="","",全车数据表!CJ193)</f>
        <v>迈凯伦塞纳</v>
      </c>
      <c r="BB192" s="246">
        <f>IF(全车数据表!AV193="","",全车数据表!AV193)</f>
        <v>29</v>
      </c>
      <c r="BC192" s="246">
        <f>IF(全车数据表!BF193="","",全车数据表!BF193)</f>
        <v>4174</v>
      </c>
      <c r="BD192" s="246">
        <f>IF(全车数据表!BG193="","",全车数据表!BG193)</f>
        <v>360.8</v>
      </c>
      <c r="BE192" s="246">
        <f>IF(全车数据表!BH193="","",全车数据表!BH193)</f>
        <v>82.9</v>
      </c>
      <c r="BF192" s="246">
        <f>IF(全车数据表!BI193="","",全车数据表!BI193)</f>
        <v>61.980000000000004</v>
      </c>
      <c r="BG192" s="246">
        <f>IF(全车数据表!BJ193="","",全车数据表!BJ193)</f>
        <v>78.910000000000011</v>
      </c>
    </row>
    <row r="193" spans="1:59">
      <c r="A193" s="246">
        <f>全车数据表!A194</f>
        <v>192</v>
      </c>
      <c r="B193" s="246" t="str">
        <f>全车数据表!B194</f>
        <v>Lamborghini Aventador SVJ Roadster</v>
      </c>
      <c r="C193" s="246" t="str">
        <f>IF(全车数据表!AQ194="","",全车数据表!AQ194)</f>
        <v>Lamborghini</v>
      </c>
      <c r="D193" s="248" t="str">
        <f>全车数据表!AT194</f>
        <v>svj</v>
      </c>
      <c r="E193" s="248" t="str">
        <f>全车数据表!AS194</f>
        <v>3.0</v>
      </c>
      <c r="F193" s="248" t="str">
        <f>全车数据表!C194</f>
        <v>SVJ</v>
      </c>
      <c r="G193" s="246" t="str">
        <f>全车数据表!D194</f>
        <v>A</v>
      </c>
      <c r="H193" s="246">
        <f>LEN(全车数据表!E194)</f>
        <v>6</v>
      </c>
      <c r="I193" s="246">
        <f>IF(全车数据表!H194="×",0,全车数据表!H194)</f>
        <v>70</v>
      </c>
      <c r="J193" s="246">
        <f>IF(全车数据表!I194="×",0,全车数据表!I194)</f>
        <v>23</v>
      </c>
      <c r="K193" s="246">
        <f>IF(全车数据表!J194="×",0,全车数据表!J194)</f>
        <v>27</v>
      </c>
      <c r="L193" s="246">
        <f>IF(全车数据表!K194="×",0,全车数据表!K194)</f>
        <v>36</v>
      </c>
      <c r="M193" s="246">
        <f>IF(全车数据表!L194="×",0,全车数据表!L194)</f>
        <v>52</v>
      </c>
      <c r="N193" s="246">
        <f>IF(全车数据表!M194="×",0,全车数据表!M194)</f>
        <v>59</v>
      </c>
      <c r="O193" s="246">
        <f>全车数据表!O194</f>
        <v>4081</v>
      </c>
      <c r="P193" s="246">
        <f>全车数据表!P194</f>
        <v>364.7</v>
      </c>
      <c r="Q193" s="246">
        <f>全车数据表!Q194</f>
        <v>81.13</v>
      </c>
      <c r="R193" s="246">
        <f>全车数据表!R194</f>
        <v>73.73</v>
      </c>
      <c r="S193" s="246">
        <f>全车数据表!S194</f>
        <v>73.930000000000007</v>
      </c>
      <c r="T193" s="246">
        <f>全车数据表!T194</f>
        <v>7.8</v>
      </c>
      <c r="U193" s="246">
        <f>全车数据表!AH194</f>
        <v>19407600</v>
      </c>
      <c r="V193" s="246">
        <f>全车数据表!AI194</f>
        <v>80000</v>
      </c>
      <c r="W193" s="246">
        <f>全车数据表!AO194</f>
        <v>12800000</v>
      </c>
      <c r="X193" s="246">
        <f>全车数据表!AP194</f>
        <v>32207600</v>
      </c>
      <c r="Y193" s="246">
        <f>全车数据表!AJ194</f>
        <v>6</v>
      </c>
      <c r="Z193" s="246">
        <f>全车数据表!AL194</f>
        <v>5</v>
      </c>
      <c r="AA193" s="246">
        <f>IF(全车数据表!AN194="×",0,全车数据表!AN194)</f>
        <v>4</v>
      </c>
      <c r="AB193" s="248" t="str">
        <f>全车数据表!AU194</f>
        <v>epic</v>
      </c>
      <c r="AC193" s="246">
        <f>全车数据表!AW194</f>
        <v>379</v>
      </c>
      <c r="AD193" s="246">
        <f>全车数据表!AX194</f>
        <v>0</v>
      </c>
      <c r="AE193" s="246">
        <f>全车数据表!AY194</f>
        <v>503</v>
      </c>
      <c r="AF193" s="246" t="str">
        <f>IF(全车数据表!AZ194="","",全车数据表!AZ194)</f>
        <v>惊艳亮相</v>
      </c>
      <c r="AG193" s="246" t="str">
        <f>IF(全车数据表!BP194="","",全车数据表!BP194)</f>
        <v/>
      </c>
      <c r="AH193" s="246" t="str">
        <f>IF(全车数据表!BQ194="","",全车数据表!BQ194)</f>
        <v/>
      </c>
      <c r="AI193" s="246" t="str">
        <f>IF(全车数据表!BR194="","",全车数据表!BR194)</f>
        <v/>
      </c>
      <c r="AJ193" s="246" t="str">
        <f>IF(全车数据表!BS194="","",全车数据表!BS194)</f>
        <v/>
      </c>
      <c r="AK193" s="246" t="str">
        <f>IF(全车数据表!BT194="","",全车数据表!BT194)</f>
        <v/>
      </c>
      <c r="AL193" s="246" t="str">
        <f>IF(全车数据表!BU194="","",全车数据表!BU194)</f>
        <v/>
      </c>
      <c r="AM193" s="246" t="str">
        <f>IF(全车数据表!BV194="","",全车数据表!BV194)</f>
        <v/>
      </c>
      <c r="AN193" s="246">
        <f>IF(全车数据表!BW194="","",全车数据表!BW194)</f>
        <v>1</v>
      </c>
      <c r="AO193" s="246" t="str">
        <f>IF(全车数据表!BX194="","",全车数据表!BX194)</f>
        <v/>
      </c>
      <c r="AP193" s="246" t="str">
        <f>IF(全车数据表!BY194="","",全车数据表!BY194)</f>
        <v/>
      </c>
      <c r="AQ193" s="246" t="str">
        <f>IF(全车数据表!BZ194="","",全车数据表!BZ194)</f>
        <v/>
      </c>
      <c r="AR193" s="246" t="str">
        <f>IF(全车数据表!CA194="","",全车数据表!CA194)</f>
        <v/>
      </c>
      <c r="AS193" s="246" t="str">
        <f>IF(全车数据表!CB194="","",全车数据表!CB194)</f>
        <v/>
      </c>
      <c r="AT193" s="246" t="str">
        <f>IF(全车数据表!CC194="","",全车数据表!CC194)</f>
        <v/>
      </c>
      <c r="AU193" s="246" t="str">
        <f>IF(全车数据表!CD194="","",全车数据表!CD194)</f>
        <v/>
      </c>
      <c r="AV193" s="246" t="str">
        <f>IF(全车数据表!CE194="","",全车数据表!CE194)</f>
        <v/>
      </c>
      <c r="AW193" s="246" t="str">
        <f>IF(全车数据表!CF194="","",全车数据表!CF194)</f>
        <v/>
      </c>
      <c r="AX193" s="246" t="str">
        <f>IF(全车数据表!CG194="","",全车数据表!CG194)</f>
        <v>无顶</v>
      </c>
      <c r="AY193" s="246" t="str">
        <f>IF(全车数据表!CH194="","",全车数据表!CH194)</f>
        <v/>
      </c>
      <c r="AZ193" s="246" t="str">
        <f>IF(全车数据表!CI194="","",全车数据表!CI194)</f>
        <v/>
      </c>
      <c r="BA193" s="246" t="str">
        <f>IF(全车数据表!CJ194="","",全车数据表!CJ194)</f>
        <v>兰博基尼</v>
      </c>
      <c r="BB193" s="246">
        <f>IF(全车数据表!AV194="","",全车数据表!AV194)</f>
        <v>32</v>
      </c>
      <c r="BC193" s="246">
        <f>IF(全车数据表!BF194="","",全车数据表!BF194)</f>
        <v>4319</v>
      </c>
      <c r="BD193" s="246">
        <f>IF(全车数据表!BG194="","",全车数据表!BG194)</f>
        <v>366.4</v>
      </c>
      <c r="BE193" s="246">
        <f>IF(全车数据表!BH194="","",全车数据表!BH194)</f>
        <v>82</v>
      </c>
      <c r="BF193" s="246">
        <f>IF(全车数据表!BI194="","",全车数据表!BI194)</f>
        <v>77.69</v>
      </c>
      <c r="BG193" s="246">
        <f>IF(全车数据表!BJ194="","",全车数据表!BJ194)</f>
        <v>77.690000000000012</v>
      </c>
    </row>
    <row r="194" spans="1:59">
      <c r="A194" s="246">
        <f>全车数据表!A195</f>
        <v>193</v>
      </c>
      <c r="B194" s="246" t="str">
        <f>全车数据表!B195</f>
        <v>Porsche 918 Spyder</v>
      </c>
      <c r="C194" s="246" t="str">
        <f>IF(全车数据表!AQ195="","",全车数据表!AQ195)</f>
        <v>Porsche</v>
      </c>
      <c r="D194" s="248" t="str">
        <f>全车数据表!AT195</f>
        <v>918</v>
      </c>
      <c r="E194" s="248" t="str">
        <f>全车数据表!AS195</f>
        <v>1.0</v>
      </c>
      <c r="F194" s="248">
        <f>全车数据表!C195</f>
        <v>918</v>
      </c>
      <c r="G194" s="246" t="str">
        <f>全车数据表!D195</f>
        <v>A</v>
      </c>
      <c r="H194" s="246">
        <f>LEN(全车数据表!E195)</f>
        <v>5</v>
      </c>
      <c r="I194" s="246">
        <f>IF(全车数据表!H195="×",0,全车数据表!H195)</f>
        <v>35</v>
      </c>
      <c r="J194" s="246">
        <f>IF(全车数据表!I195="×",0,全车数据表!I195)</f>
        <v>12</v>
      </c>
      <c r="K194" s="246">
        <f>IF(全车数据表!J195="×",0,全车数据表!J195)</f>
        <v>15</v>
      </c>
      <c r="L194" s="246">
        <f>IF(全车数据表!K195="×",0,全车数据表!K195)</f>
        <v>24</v>
      </c>
      <c r="M194" s="246">
        <f>IF(全车数据表!L195="×",0,全车数据表!L195)</f>
        <v>36</v>
      </c>
      <c r="N194" s="246">
        <f>IF(全车数据表!M195="×",0,全车数据表!M195)</f>
        <v>0</v>
      </c>
      <c r="O194" s="246">
        <f>全车数据表!O195</f>
        <v>4099</v>
      </c>
      <c r="P194" s="246">
        <f>全车数据表!P195</f>
        <v>362.4</v>
      </c>
      <c r="Q194" s="246">
        <f>全车数据表!Q195</f>
        <v>83.03</v>
      </c>
      <c r="R194" s="246">
        <f>全车数据表!R195</f>
        <v>51.8</v>
      </c>
      <c r="S194" s="246">
        <f>全车数据表!S195</f>
        <v>79.97</v>
      </c>
      <c r="T194" s="246">
        <f>全车数据表!T195</f>
        <v>9.4830000000000005</v>
      </c>
      <c r="U194" s="246">
        <f>全车数据表!AH195</f>
        <v>3466240</v>
      </c>
      <c r="V194" s="246">
        <f>全车数据表!AI195</f>
        <v>30000</v>
      </c>
      <c r="W194" s="246">
        <f>全车数据表!AO195</f>
        <v>4080000</v>
      </c>
      <c r="X194" s="246">
        <f>全车数据表!AP195</f>
        <v>7546240</v>
      </c>
      <c r="Y194" s="246">
        <f>全车数据表!AJ195</f>
        <v>6</v>
      </c>
      <c r="Z194" s="246">
        <f>全车数据表!AL195</f>
        <v>5</v>
      </c>
      <c r="AA194" s="246">
        <f>IF(全车数据表!AN195="×",0,全车数据表!AN195)</f>
        <v>3</v>
      </c>
      <c r="AB194" s="248" t="str">
        <f>全车数据表!AU195</f>
        <v>epic</v>
      </c>
      <c r="AC194" s="246">
        <f>全车数据表!AW195</f>
        <v>377</v>
      </c>
      <c r="AD194" s="246">
        <f>全车数据表!AX195</f>
        <v>0</v>
      </c>
      <c r="AE194" s="246">
        <f>全车数据表!AY195</f>
        <v>499</v>
      </c>
      <c r="AF194" s="246" t="str">
        <f>IF(全车数据表!AZ195="","",全车数据表!AZ195)</f>
        <v>传奇商店</v>
      </c>
      <c r="AG194" s="246" t="str">
        <f>IF(全车数据表!BP195="","",全车数据表!BP195)</f>
        <v/>
      </c>
      <c r="AH194" s="246" t="str">
        <f>IF(全车数据表!BQ195="","",全车数据表!BQ195)</f>
        <v/>
      </c>
      <c r="AI194" s="246" t="str">
        <f>IF(全车数据表!BR195="","",全车数据表!BR195)</f>
        <v/>
      </c>
      <c r="AJ194" s="246">
        <f>IF(全车数据表!BS195="","",全车数据表!BS195)</f>
        <v>1</v>
      </c>
      <c r="AK194" s="246" t="str">
        <f>IF(全车数据表!BT195="","",全车数据表!BT195)</f>
        <v/>
      </c>
      <c r="AL194" s="246" t="str">
        <f>IF(全车数据表!BU195="","",全车数据表!BU195)</f>
        <v/>
      </c>
      <c r="AM194" s="246" t="str">
        <f>IF(全车数据表!BV195="","",全车数据表!BV195)</f>
        <v/>
      </c>
      <c r="AN194" s="246" t="str">
        <f>IF(全车数据表!BW195="","",全车数据表!BW195)</f>
        <v/>
      </c>
      <c r="AO194" s="246" t="str">
        <f>IF(全车数据表!BX195="","",全车数据表!BX195)</f>
        <v/>
      </c>
      <c r="AP194" s="246" t="str">
        <f>IF(全车数据表!BY195="","",全车数据表!BY195)</f>
        <v/>
      </c>
      <c r="AQ194" s="246" t="str">
        <f>IF(全车数据表!BZ195="","",全车数据表!BZ195)</f>
        <v/>
      </c>
      <c r="AR194" s="246" t="str">
        <f>IF(全车数据表!CA195="","",全车数据表!CA195)</f>
        <v/>
      </c>
      <c r="AS194" s="246" t="str">
        <f>IF(全车数据表!CB195="","",全车数据表!CB195)</f>
        <v/>
      </c>
      <c r="AT194" s="246" t="str">
        <f>IF(全车数据表!CC195="","",全车数据表!CC195)</f>
        <v/>
      </c>
      <c r="AU194" s="246" t="str">
        <f>IF(全车数据表!CD195="","",全车数据表!CD195)</f>
        <v/>
      </c>
      <c r="AV194" s="246" t="str">
        <f>IF(全车数据表!CE195="","",全车数据表!CE195)</f>
        <v/>
      </c>
      <c r="AW194" s="246">
        <f>IF(全车数据表!CF195="","",全车数据表!CF195)</f>
        <v>1</v>
      </c>
      <c r="AX194" s="246" t="str">
        <f>IF(全车数据表!CG195="","",全车数据表!CG195)</f>
        <v/>
      </c>
      <c r="AY194" s="246" t="str">
        <f>IF(全车数据表!CH195="","",全车数据表!CH195)</f>
        <v/>
      </c>
      <c r="AZ194" s="246">
        <f>IF(全车数据表!CI195="","",全车数据表!CI195)</f>
        <v>1</v>
      </c>
      <c r="BA194" s="246" t="str">
        <f>IF(全车数据表!CJ195="","",全车数据表!CJ195)</f>
        <v>保时捷</v>
      </c>
      <c r="BB194" s="246">
        <f>IF(全车数据表!AV195="","",全车数据表!AV195)</f>
        <v>14</v>
      </c>
      <c r="BC194" s="246">
        <f>IF(全车数据表!BF195="","",全车数据表!BF195)</f>
        <v>4250</v>
      </c>
      <c r="BD194" s="246">
        <f>IF(全车数据表!BG195="","",全车数据表!BG195)</f>
        <v>364.5</v>
      </c>
      <c r="BE194" s="246">
        <f>IF(全车数据表!BH195="","",全车数据表!BH195)</f>
        <v>83.8</v>
      </c>
      <c r="BF194" s="246">
        <f>IF(全车数据表!BI195="","",全车数据表!BI195)</f>
        <v>52.989999999999995</v>
      </c>
      <c r="BG194" s="246">
        <f>IF(全车数据表!BJ195="","",全车数据表!BJ195)</f>
        <v>81.599999999999994</v>
      </c>
    </row>
    <row r="195" spans="1:59">
      <c r="A195" s="246">
        <f>全车数据表!A196</f>
        <v>194</v>
      </c>
      <c r="B195" s="246" t="str">
        <f>全车数据表!B196</f>
        <v>Vanda Electrics Dendrobium</v>
      </c>
      <c r="C195" s="246" t="str">
        <f>IF(全车数据表!AQ196="","",全车数据表!AQ196)</f>
        <v>Vanda Electrics</v>
      </c>
      <c r="D195" s="248" t="str">
        <f>全车数据表!AT196</f>
        <v>vanda</v>
      </c>
      <c r="E195" s="248" t="str">
        <f>全车数据表!AS196</f>
        <v>1.8</v>
      </c>
      <c r="F195" s="248" t="str">
        <f>全车数据表!C196</f>
        <v>Vanda</v>
      </c>
      <c r="G195" s="246" t="str">
        <f>全车数据表!D196</f>
        <v>A</v>
      </c>
      <c r="H195" s="246">
        <f>LEN(全车数据表!E196)</f>
        <v>6</v>
      </c>
      <c r="I195" s="246">
        <f>IF(全车数据表!H196="×",0,全车数据表!H196)</f>
        <v>50</v>
      </c>
      <c r="J195" s="246">
        <f>IF(全车数据表!I196="×",0,全车数据表!I196)</f>
        <v>23</v>
      </c>
      <c r="K195" s="246">
        <f>IF(全车数据表!J196="×",0,全车数据表!J196)</f>
        <v>27</v>
      </c>
      <c r="L195" s="246">
        <f>IF(全车数据表!K196="×",0,全车数据表!K196)</f>
        <v>36</v>
      </c>
      <c r="M195" s="246">
        <f>IF(全车数据表!L196="×",0,全车数据表!L196)</f>
        <v>52</v>
      </c>
      <c r="N195" s="246">
        <f>IF(全车数据表!M196="×",0,全车数据表!M196)</f>
        <v>62</v>
      </c>
      <c r="O195" s="246">
        <f>全车数据表!O196</f>
        <v>4099</v>
      </c>
      <c r="P195" s="246">
        <f>全车数据表!P196</f>
        <v>339.9</v>
      </c>
      <c r="Q195" s="246">
        <f>全车数据表!Q196</f>
        <v>86.24</v>
      </c>
      <c r="R195" s="246">
        <f>全车数据表!R196</f>
        <v>95.92</v>
      </c>
      <c r="S195" s="246">
        <f>全车数据表!S196</f>
        <v>84.9</v>
      </c>
      <c r="T195" s="246">
        <f>全车数据表!T196</f>
        <v>13.23</v>
      </c>
      <c r="U195" s="246">
        <f>全车数据表!AH196</f>
        <v>19407600</v>
      </c>
      <c r="V195" s="246">
        <f>全车数据表!AI196</f>
        <v>80000</v>
      </c>
      <c r="W195" s="246">
        <f>全车数据表!AO196</f>
        <v>12800000</v>
      </c>
      <c r="X195" s="246">
        <f>全车数据表!AP196</f>
        <v>32207600</v>
      </c>
      <c r="Y195" s="246">
        <f>全车数据表!AJ196</f>
        <v>6</v>
      </c>
      <c r="Z195" s="246">
        <f>全车数据表!AL196</f>
        <v>5</v>
      </c>
      <c r="AA195" s="246">
        <f>IF(全车数据表!AN196="×",0,全车数据表!AN196)</f>
        <v>4</v>
      </c>
      <c r="AB195" s="248" t="str">
        <f>全车数据表!AU196</f>
        <v>epic</v>
      </c>
      <c r="AC195" s="246">
        <f>全车数据表!AW196</f>
        <v>354</v>
      </c>
      <c r="AD195" s="246">
        <f>全车数据表!AX196</f>
        <v>363</v>
      </c>
      <c r="AE195" s="246">
        <f>全车数据表!AY196</f>
        <v>474</v>
      </c>
      <c r="AF195" s="246" t="str">
        <f>IF(全车数据表!AZ196="","",全车数据表!AZ196)</f>
        <v>传奇商店</v>
      </c>
      <c r="AG195" s="246" t="str">
        <f>IF(全车数据表!BP196="","",全车数据表!BP196)</f>
        <v/>
      </c>
      <c r="AH195" s="246" t="str">
        <f>IF(全车数据表!BQ196="","",全车数据表!BQ196)</f>
        <v/>
      </c>
      <c r="AI195" s="246" t="str">
        <f>IF(全车数据表!BR196="","",全车数据表!BR196)</f>
        <v/>
      </c>
      <c r="AJ195" s="246">
        <f>IF(全车数据表!BS196="","",全车数据表!BS196)</f>
        <v>1</v>
      </c>
      <c r="AK195" s="246" t="str">
        <f>IF(全车数据表!BT196="","",全车数据表!BT196)</f>
        <v/>
      </c>
      <c r="AL195" s="246" t="str">
        <f>IF(全车数据表!BU196="","",全车数据表!BU196)</f>
        <v/>
      </c>
      <c r="AM195" s="246" t="str">
        <f>IF(全车数据表!BV196="","",全车数据表!BV196)</f>
        <v/>
      </c>
      <c r="AN195" s="246" t="str">
        <f>IF(全车数据表!BW196="","",全车数据表!BW196)</f>
        <v/>
      </c>
      <c r="AO195" s="246" t="str">
        <f>IF(全车数据表!BX196="","",全车数据表!BX196)</f>
        <v/>
      </c>
      <c r="AP195" s="246" t="str">
        <f>IF(全车数据表!BY196="","",全车数据表!BY196)</f>
        <v/>
      </c>
      <c r="AQ195" s="246" t="str">
        <f>IF(全车数据表!BZ196="","",全车数据表!BZ196)</f>
        <v/>
      </c>
      <c r="AR195" s="246" t="str">
        <f>IF(全车数据表!CA196="","",全车数据表!CA196)</f>
        <v/>
      </c>
      <c r="AS195" s="246" t="str">
        <f>IF(全车数据表!CB196="","",全车数据表!CB196)</f>
        <v/>
      </c>
      <c r="AT195" s="246" t="str">
        <f>IF(全车数据表!CC196="","",全车数据表!CC196)</f>
        <v/>
      </c>
      <c r="AU195" s="246" t="str">
        <f>IF(全车数据表!CD196="","",全车数据表!CD196)</f>
        <v/>
      </c>
      <c r="AV195" s="246" t="str">
        <f>IF(全车数据表!CE196="","",全车数据表!CE196)</f>
        <v/>
      </c>
      <c r="AW195" s="246" t="str">
        <f>IF(全车数据表!CF196="","",全车数据表!CF196)</f>
        <v/>
      </c>
      <c r="AX195" s="246" t="str">
        <f>IF(全车数据表!CG196="","",全车数据表!CG196)</f>
        <v/>
      </c>
      <c r="AY195" s="246" t="str">
        <f>IF(全车数据表!CH196="","",全车数据表!CH196)</f>
        <v/>
      </c>
      <c r="AZ195" s="246">
        <f>IF(全车数据表!CI196="","",全车数据表!CI196)</f>
        <v>1</v>
      </c>
      <c r="BA195" s="246" t="str">
        <f>IF(全车数据表!CJ196="","",全车数据表!CJ196)</f>
        <v>万达</v>
      </c>
      <c r="BB195" s="246">
        <f>IF(全车数据表!AV196="","",全车数据表!AV196)</f>
        <v>17</v>
      </c>
      <c r="BC195" s="246">
        <f>IF(全车数据表!BF196="","",全车数据表!BF196)</f>
        <v>4308</v>
      </c>
      <c r="BD195" s="246">
        <f>IF(全车数据表!BG196="","",全车数据表!BG196)</f>
        <v>342.29999999999995</v>
      </c>
      <c r="BE195" s="246">
        <f>IF(全车数据表!BH196="","",全车数据表!BH196)</f>
        <v>87.399999999999991</v>
      </c>
      <c r="BF195" s="246">
        <f>IF(全车数据表!BI196="","",全车数据表!BI196)</f>
        <v>101.05</v>
      </c>
      <c r="BG195" s="246">
        <f>IF(全车数据表!BJ196="","",全车数据表!BJ196)</f>
        <v>88.01</v>
      </c>
    </row>
    <row r="196" spans="1:59">
      <c r="A196" s="246">
        <f>全车数据表!A197</f>
        <v>195</v>
      </c>
      <c r="B196" s="246" t="str">
        <f>全车数据表!B197</f>
        <v>Pagani Zonda Cinque</v>
      </c>
      <c r="C196" s="246" t="str">
        <f>IF(全车数据表!AQ197="","",全车数据表!AQ197)</f>
        <v>Pagani</v>
      </c>
      <c r="D196" s="248" t="str">
        <f>全车数据表!AT197</f>
        <v>cinque</v>
      </c>
      <c r="E196" s="248" t="str">
        <f>全车数据表!AS197</f>
        <v>45.0</v>
      </c>
      <c r="F196" s="248" t="str">
        <f>全车数据表!C197</f>
        <v>Zonda C</v>
      </c>
      <c r="G196" s="246" t="str">
        <f>全车数据表!D197</f>
        <v>A</v>
      </c>
      <c r="H196" s="246">
        <f>LEN(全车数据表!E197)</f>
        <v>6</v>
      </c>
      <c r="I196" s="246">
        <f>IF(全车数据表!H197="×",0,全车数据表!H197)</f>
        <v>30</v>
      </c>
      <c r="J196" s="246">
        <f>IF(全车数据表!I197="×",0,全车数据表!I197)</f>
        <v>35</v>
      </c>
      <c r="K196" s="246">
        <f>IF(全车数据表!J197="×",0,全车数据表!J197)</f>
        <v>40</v>
      </c>
      <c r="L196" s="246">
        <f>IF(全车数据表!K197="×",0,全车数据表!K197)</f>
        <v>45</v>
      </c>
      <c r="M196" s="246">
        <f>IF(全车数据表!L197="×",0,全车数据表!L197)</f>
        <v>55</v>
      </c>
      <c r="N196" s="246">
        <f>IF(全车数据表!M197="×",0,全车数据表!M197)</f>
        <v>65</v>
      </c>
      <c r="O196" s="246">
        <f>全车数据表!O197</f>
        <v>4105</v>
      </c>
      <c r="P196" s="246">
        <f>全车数据表!P197</f>
        <v>369.7</v>
      </c>
      <c r="Q196" s="246">
        <f>全车数据表!Q197</f>
        <v>79.84</v>
      </c>
      <c r="R196" s="246">
        <f>全车数据表!R197</f>
        <v>74.760000000000005</v>
      </c>
      <c r="S196" s="246">
        <f>全车数据表!S197</f>
        <v>73.22</v>
      </c>
      <c r="T196" s="246">
        <f>全车数据表!T197</f>
        <v>0</v>
      </c>
      <c r="U196" s="246">
        <f>全车数据表!AH197</f>
        <v>19407600</v>
      </c>
      <c r="V196" s="246">
        <f>全车数据表!AI197</f>
        <v>80000</v>
      </c>
      <c r="W196" s="246">
        <f>全车数据表!AO197</f>
        <v>12800000</v>
      </c>
      <c r="X196" s="246">
        <f>全车数据表!AP197</f>
        <v>32207600</v>
      </c>
      <c r="Y196" s="246">
        <f>全车数据表!AJ197</f>
        <v>6</v>
      </c>
      <c r="Z196" s="246">
        <f>全车数据表!AL197</f>
        <v>5</v>
      </c>
      <c r="AA196" s="246">
        <f>IF(全车数据表!AN197="×",0,全车数据表!AN197)</f>
        <v>4</v>
      </c>
      <c r="AB196" s="248" t="str">
        <f>全车数据表!AU197</f>
        <v>epic</v>
      </c>
      <c r="AC196" s="246">
        <f>全车数据表!AW197</f>
        <v>0</v>
      </c>
      <c r="AD196" s="246">
        <f>全车数据表!AX197</f>
        <v>0</v>
      </c>
      <c r="AE196" s="246">
        <f>全车数据表!AY197</f>
        <v>0</v>
      </c>
      <c r="AF196" s="246" t="str">
        <f>IF(全车数据表!AZ197="","",全车数据表!AZ197)</f>
        <v>联会赛事</v>
      </c>
      <c r="AG196" s="246" t="str">
        <f>IF(全车数据表!BP197="","",全车数据表!BP197)</f>
        <v/>
      </c>
      <c r="AH196" s="246" t="str">
        <f>IF(全车数据表!BQ197="","",全车数据表!BQ197)</f>
        <v/>
      </c>
      <c r="AI196" s="246" t="str">
        <f>IF(全车数据表!BR197="","",全车数据表!BR197)</f>
        <v/>
      </c>
      <c r="AJ196" s="246" t="str">
        <f>IF(全车数据表!BS197="","",全车数据表!BS197)</f>
        <v/>
      </c>
      <c r="AK196" s="246" t="str">
        <f>IF(全车数据表!BT197="","",全车数据表!BT197)</f>
        <v/>
      </c>
      <c r="AL196" s="246" t="str">
        <f>IF(全车数据表!BU197="","",全车数据表!BU197)</f>
        <v/>
      </c>
      <c r="AM196" s="246" t="str">
        <f>IF(全车数据表!BV197="","",全车数据表!BV197)</f>
        <v/>
      </c>
      <c r="AN196" s="246" t="str">
        <f>IF(全车数据表!BW197="","",全车数据表!BW197)</f>
        <v/>
      </c>
      <c r="AO196" s="246" t="str">
        <f>IF(全车数据表!BX197="","",全车数据表!BX197)</f>
        <v/>
      </c>
      <c r="AP196" s="246" t="str">
        <f>IF(全车数据表!BY197="","",全车数据表!BY197)</f>
        <v/>
      </c>
      <c r="AQ196" s="246" t="str">
        <f>IF(全车数据表!BZ197="","",全车数据表!BZ197)</f>
        <v/>
      </c>
      <c r="AR196" s="246" t="str">
        <f>IF(全车数据表!CA197="","",全车数据表!CA197)</f>
        <v/>
      </c>
      <c r="AS196" s="246" t="str">
        <f>IF(全车数据表!CB197="","",全车数据表!CB197)</f>
        <v/>
      </c>
      <c r="AT196" s="246" t="str">
        <f>IF(全车数据表!CC197="","",全车数据表!CC197)</f>
        <v/>
      </c>
      <c r="AU196" s="246" t="str">
        <f>IF(全车数据表!CD197="","",全车数据表!CD197)</f>
        <v/>
      </c>
      <c r="AV196" s="246" t="str">
        <f>IF(全车数据表!CE197="","",全车数据表!CE197)</f>
        <v/>
      </c>
      <c r="AW196" s="246" t="str">
        <f>IF(全车数据表!CF197="","",全车数据表!CF197)</f>
        <v/>
      </c>
      <c r="AX196" s="246" t="str">
        <f>IF(全车数据表!CG197="","",全车数据表!CG197)</f>
        <v/>
      </c>
      <c r="AY196" s="246" t="str">
        <f>IF(全车数据表!CH197="","",全车数据表!CH197)</f>
        <v/>
      </c>
      <c r="AZ196" s="246" t="str">
        <f>IF(全车数据表!CI197="","",全车数据表!CI197)</f>
        <v/>
      </c>
      <c r="BA196" s="246" t="str">
        <f>IF(全车数据表!CJ197="","",全车数据表!CJ197)</f>
        <v/>
      </c>
      <c r="BB196" s="246" t="str">
        <f>IF(全车数据表!AV197="","",全车数据表!AV197)</f>
        <v/>
      </c>
      <c r="BC196" s="246" t="str">
        <f>IF(全车数据表!BF197="","",全车数据表!BF197)</f>
        <v/>
      </c>
      <c r="BD196" s="246" t="str">
        <f>IF(全车数据表!BG197="","",全车数据表!BG197)</f>
        <v/>
      </c>
      <c r="BE196" s="246" t="str">
        <f>IF(全车数据表!BH197="","",全车数据表!BH197)</f>
        <v/>
      </c>
      <c r="BF196" s="246" t="str">
        <f>IF(全车数据表!BI197="","",全车数据表!BI197)</f>
        <v/>
      </c>
      <c r="BG196" s="246" t="str">
        <f>IF(全车数据表!BJ197="","",全车数据表!BJ197)</f>
        <v/>
      </c>
    </row>
    <row r="197" spans="1:59">
      <c r="A197" s="246">
        <f>全车数据表!A198</f>
        <v>196</v>
      </c>
      <c r="B197" s="246" t="str">
        <f>全车数据表!B198</f>
        <v>Peugeot 9x8</v>
      </c>
      <c r="C197" s="246" t="str">
        <f>IF(全车数据表!AQ198="","",全车数据表!AQ198)</f>
        <v>Peugeot</v>
      </c>
      <c r="D197" s="248" t="str">
        <f>全车数据表!AT198</f>
        <v>9x8</v>
      </c>
      <c r="E197" s="248" t="str">
        <f>全车数据表!AS198</f>
        <v>3.8</v>
      </c>
      <c r="F197" s="248" t="str">
        <f>全车数据表!C198</f>
        <v>9x8</v>
      </c>
      <c r="G197" s="246" t="str">
        <f>全车数据表!D198</f>
        <v>A</v>
      </c>
      <c r="H197" s="246">
        <f>LEN(全车数据表!E198)</f>
        <v>6</v>
      </c>
      <c r="I197" s="246">
        <f>IF(全车数据表!H198="×",0,全车数据表!H198)</f>
        <v>70</v>
      </c>
      <c r="J197" s="246">
        <f>IF(全车数据表!I198="×",0,全车数据表!I198)</f>
        <v>23</v>
      </c>
      <c r="K197" s="246">
        <f>IF(全车数据表!J198="×",0,全车数据表!J198)</f>
        <v>27</v>
      </c>
      <c r="L197" s="246">
        <f>IF(全车数据表!K198="×",0,全车数据表!K198)</f>
        <v>36</v>
      </c>
      <c r="M197" s="246">
        <f>IF(全车数据表!L198="×",0,全车数据表!L198)</f>
        <v>52</v>
      </c>
      <c r="N197" s="246">
        <f>IF(全车数据表!M198="×",0,全车数据表!M198)</f>
        <v>59</v>
      </c>
      <c r="O197" s="246">
        <f>全车数据表!O198</f>
        <v>4108</v>
      </c>
      <c r="P197" s="246">
        <f>全车数据表!P198</f>
        <v>344.3</v>
      </c>
      <c r="Q197" s="246">
        <f>全车数据表!Q198</f>
        <v>90.03</v>
      </c>
      <c r="R197" s="246">
        <f>全车数据表!R198</f>
        <v>94.15</v>
      </c>
      <c r="S197" s="246">
        <f>全车数据表!S198</f>
        <v>69.94</v>
      </c>
      <c r="T197" s="246">
        <f>全车数据表!T198</f>
        <v>0</v>
      </c>
      <c r="U197" s="246">
        <f>全车数据表!AH198</f>
        <v>19407600</v>
      </c>
      <c r="V197" s="246">
        <f>全车数据表!AI198</f>
        <v>80000</v>
      </c>
      <c r="W197" s="246">
        <f>全车数据表!AO198</f>
        <v>12800000</v>
      </c>
      <c r="X197" s="246">
        <f>全车数据表!AP198</f>
        <v>32207600</v>
      </c>
      <c r="Y197" s="246">
        <f>全车数据表!AJ198</f>
        <v>6</v>
      </c>
      <c r="Z197" s="246">
        <f>全车数据表!AL198</f>
        <v>5</v>
      </c>
      <c r="AA197" s="246">
        <f>IF(全车数据表!AN198="×",0,全车数据表!AN198)</f>
        <v>4</v>
      </c>
      <c r="AB197" s="248" t="str">
        <f>全车数据表!AU198</f>
        <v>epic</v>
      </c>
      <c r="AC197" s="246">
        <f>全车数据表!AW198</f>
        <v>358</v>
      </c>
      <c r="AD197" s="246">
        <f>全车数据表!AX198</f>
        <v>0</v>
      </c>
      <c r="AE197" s="246">
        <f>全车数据表!AY198</f>
        <v>468</v>
      </c>
      <c r="AF197" s="246" t="str">
        <f>IF(全车数据表!AZ198="","",全车数据表!AZ198)</f>
        <v>联会赛事</v>
      </c>
      <c r="AG197" s="246" t="str">
        <f>IF(全车数据表!BP198="","",全车数据表!BP198)</f>
        <v/>
      </c>
      <c r="AH197" s="246" t="str">
        <f>IF(全车数据表!BQ198="","",全车数据表!BQ198)</f>
        <v/>
      </c>
      <c r="AI197" s="246" t="str">
        <f>IF(全车数据表!BR198="","",全车数据表!BR198)</f>
        <v/>
      </c>
      <c r="AJ197" s="246" t="str">
        <f>IF(全车数据表!BS198="","",全车数据表!BS198)</f>
        <v/>
      </c>
      <c r="AK197" s="246" t="str">
        <f>IF(全车数据表!BT198="","",全车数据表!BT198)</f>
        <v/>
      </c>
      <c r="AL197" s="246" t="str">
        <f>IF(全车数据表!BU198="","",全车数据表!BU198)</f>
        <v/>
      </c>
      <c r="AM197" s="246" t="str">
        <f>IF(全车数据表!BV198="","",全车数据表!BV198)</f>
        <v/>
      </c>
      <c r="AN197" s="246" t="str">
        <f>IF(全车数据表!BW198="","",全车数据表!BW198)</f>
        <v/>
      </c>
      <c r="AO197" s="246" t="str">
        <f>IF(全车数据表!BX198="","",全车数据表!BX198)</f>
        <v/>
      </c>
      <c r="AP197" s="246" t="str">
        <f>IF(全车数据表!BY198="","",全车数据表!BY198)</f>
        <v/>
      </c>
      <c r="AQ197" s="246" t="str">
        <f>IF(全车数据表!BZ198="","",全车数据表!BZ198)</f>
        <v/>
      </c>
      <c r="AR197" s="246" t="str">
        <f>IF(全车数据表!CA198="","",全车数据表!CA198)</f>
        <v/>
      </c>
      <c r="AS197" s="246">
        <f>IF(全车数据表!CB198="","",全车数据表!CB198)</f>
        <v>1</v>
      </c>
      <c r="AT197" s="246" t="str">
        <f>IF(全车数据表!CC198="","",全车数据表!CC198)</f>
        <v/>
      </c>
      <c r="AU197" s="246" t="str">
        <f>IF(全车数据表!CD198="","",全车数据表!CD198)</f>
        <v/>
      </c>
      <c r="AV197" s="246" t="str">
        <f>IF(全车数据表!CE198="","",全车数据表!CE198)</f>
        <v/>
      </c>
      <c r="AW197" s="246" t="str">
        <f>IF(全车数据表!CF198="","",全车数据表!CF198)</f>
        <v/>
      </c>
      <c r="AX197" s="246" t="str">
        <f>IF(全车数据表!CG198="","",全车数据表!CG198)</f>
        <v/>
      </c>
      <c r="AY197" s="246" t="str">
        <f>IF(全车数据表!CH198="","",全车数据表!CH198)</f>
        <v/>
      </c>
      <c r="AZ197" s="246" t="str">
        <f>IF(全车数据表!CI198="","",全车数据表!CI198)</f>
        <v/>
      </c>
      <c r="BA197" s="246" t="str">
        <f>IF(全车数据表!CJ198="","",全车数据表!CJ198)</f>
        <v>标致</v>
      </c>
      <c r="BB197" s="246" t="str">
        <f>IF(全车数据表!AV198="","",全车数据表!AV198)</f>
        <v/>
      </c>
      <c r="BC197" s="246">
        <f>IF(全车数据表!BF198="","",全车数据表!BF198)</f>
        <v>4266</v>
      </c>
      <c r="BD197" s="246">
        <f>IF(全车数据表!BG198="","",全车数据表!BG198)</f>
        <v>346</v>
      </c>
      <c r="BE197" s="246">
        <f>IF(全车数据表!BH198="","",全车数据表!BH198)</f>
        <v>91</v>
      </c>
      <c r="BF197" s="246">
        <f>IF(全车数据表!BI198="","",全车数据表!BI198)</f>
        <v>98.04</v>
      </c>
      <c r="BG197" s="246">
        <f>IF(全车数据表!BJ198="","",全车数据表!BJ198)</f>
        <v>72.509999999999991</v>
      </c>
    </row>
    <row r="198" spans="1:59">
      <c r="A198" s="246">
        <f>全车数据表!A199</f>
        <v>197</v>
      </c>
      <c r="B198" s="246" t="str">
        <f>全车数据表!B199</f>
        <v>Aston Martin DBS GT Zagato</v>
      </c>
      <c r="C198" s="246" t="str">
        <f>IF(全车数据表!AQ199="","",全车数据表!AQ199)</f>
        <v>Aston Martin</v>
      </c>
      <c r="D198" s="248" t="str">
        <f>全车数据表!AT199</f>
        <v>zagato</v>
      </c>
      <c r="E198" s="248" t="str">
        <f>全车数据表!AS199</f>
        <v>4.4</v>
      </c>
      <c r="F198" s="248" t="str">
        <f>全车数据表!C199</f>
        <v>Zagato</v>
      </c>
      <c r="G198" s="246" t="str">
        <f>全车数据表!D199</f>
        <v>A</v>
      </c>
      <c r="H198" s="246">
        <f>LEN(全车数据表!E199)</f>
        <v>6</v>
      </c>
      <c r="I198" s="246">
        <f>IF(全车数据表!H199="×",0,全车数据表!H199)</f>
        <v>70</v>
      </c>
      <c r="J198" s="246">
        <f>IF(全车数据表!I199="×",0,全车数据表!I199)</f>
        <v>23</v>
      </c>
      <c r="K198" s="246">
        <f>IF(全车数据表!J199="×",0,全车数据表!J199)</f>
        <v>27</v>
      </c>
      <c r="L198" s="246">
        <f>IF(全车数据表!K199="×",0,全车数据表!K199)</f>
        <v>36</v>
      </c>
      <c r="M198" s="246">
        <f>IF(全车数据表!L199="×",0,全车数据表!L199)</f>
        <v>52</v>
      </c>
      <c r="N198" s="246">
        <f>IF(全车数据表!M199="×",0,全车数据表!M199)</f>
        <v>59</v>
      </c>
      <c r="O198" s="246">
        <f>全车数据表!O199</f>
        <v>4109</v>
      </c>
      <c r="P198" s="246">
        <f>全车数据表!P199</f>
        <v>361.9</v>
      </c>
      <c r="Q198" s="246">
        <f>全车数据表!Q199</f>
        <v>80.650000000000006</v>
      </c>
      <c r="R198" s="246">
        <f>全车数据表!R199</f>
        <v>75.77</v>
      </c>
      <c r="S198" s="246">
        <f>全车数据表!S199</f>
        <v>78.17</v>
      </c>
      <c r="T198" s="246">
        <f>全车数据表!T199</f>
        <v>0</v>
      </c>
      <c r="U198" s="246">
        <f>全车数据表!AH199</f>
        <v>19407600</v>
      </c>
      <c r="V198" s="246">
        <f>全车数据表!AI199</f>
        <v>80000</v>
      </c>
      <c r="W198" s="246">
        <f>全车数据表!AO199</f>
        <v>12800000</v>
      </c>
      <c r="X198" s="246">
        <f>全车数据表!AP199</f>
        <v>32207600</v>
      </c>
      <c r="Y198" s="246">
        <f>全车数据表!AJ199</f>
        <v>6</v>
      </c>
      <c r="Z198" s="246">
        <f>全车数据表!AL199</f>
        <v>5</v>
      </c>
      <c r="AA198" s="246">
        <f>IF(全车数据表!AN199="×",0,全车数据表!AN199)</f>
        <v>4</v>
      </c>
      <c r="AB198" s="248" t="str">
        <f>全车数据表!AU199</f>
        <v>epic</v>
      </c>
      <c r="AC198" s="246">
        <f>全车数据表!AW199</f>
        <v>376</v>
      </c>
      <c r="AD198" s="246">
        <f>全车数据表!AX199</f>
        <v>0</v>
      </c>
      <c r="AE198" s="246">
        <f>全车数据表!AY199</f>
        <v>498</v>
      </c>
      <c r="AF198" s="246" t="str">
        <f>IF(全车数据表!AZ199="","",全车数据表!AZ199)</f>
        <v>联会赛事</v>
      </c>
      <c r="AG198" s="246" t="str">
        <f>IF(全车数据表!BP199="","",全车数据表!BP199)</f>
        <v/>
      </c>
      <c r="AH198" s="246" t="str">
        <f>IF(全车数据表!BQ199="","",全车数据表!BQ199)</f>
        <v/>
      </c>
      <c r="AI198" s="246" t="str">
        <f>IF(全车数据表!BR199="","",全车数据表!BR199)</f>
        <v/>
      </c>
      <c r="AJ198" s="246" t="str">
        <f>IF(全车数据表!BS199="","",全车数据表!BS199)</f>
        <v/>
      </c>
      <c r="AK198" s="246" t="str">
        <f>IF(全车数据表!BT199="","",全车数据表!BT199)</f>
        <v/>
      </c>
      <c r="AL198" s="246" t="str">
        <f>IF(全车数据表!BU199="","",全车数据表!BU199)</f>
        <v/>
      </c>
      <c r="AM198" s="246" t="str">
        <f>IF(全车数据表!BV199="","",全车数据表!BV199)</f>
        <v/>
      </c>
      <c r="AN198" s="246" t="str">
        <f>IF(全车数据表!BW199="","",全车数据表!BW199)</f>
        <v/>
      </c>
      <c r="AO198" s="246" t="str">
        <f>IF(全车数据表!BX199="","",全车数据表!BX199)</f>
        <v/>
      </c>
      <c r="AP198" s="246" t="str">
        <f>IF(全车数据表!BY199="","",全车数据表!BY199)</f>
        <v/>
      </c>
      <c r="AQ198" s="246" t="str">
        <f>IF(全车数据表!BZ199="","",全车数据表!BZ199)</f>
        <v/>
      </c>
      <c r="AR198" s="246" t="str">
        <f>IF(全车数据表!CA199="","",全车数据表!CA199)</f>
        <v/>
      </c>
      <c r="AS198" s="246">
        <f>IF(全车数据表!CB199="","",全车数据表!CB199)</f>
        <v>1</v>
      </c>
      <c r="AT198" s="246" t="str">
        <f>IF(全车数据表!CC199="","",全车数据表!CC199)</f>
        <v/>
      </c>
      <c r="AU198" s="246" t="str">
        <f>IF(全车数据表!CD199="","",全车数据表!CD199)</f>
        <v/>
      </c>
      <c r="AV198" s="246" t="str">
        <f>IF(全车数据表!CE199="","",全车数据表!CE199)</f>
        <v/>
      </c>
      <c r="AW198" s="246" t="str">
        <f>IF(全车数据表!CF199="","",全车数据表!CF199)</f>
        <v/>
      </c>
      <c r="AX198" s="246" t="str">
        <f>IF(全车数据表!CG199="","",全车数据表!CG199)</f>
        <v/>
      </c>
      <c r="AY198" s="246" t="str">
        <f>IF(全车数据表!CH199="","",全车数据表!CH199)</f>
        <v/>
      </c>
      <c r="AZ198" s="246" t="str">
        <f>IF(全车数据表!CI199="","",全车数据表!CI199)</f>
        <v/>
      </c>
      <c r="BA198" s="246" t="str">
        <f>IF(全车数据表!CJ199="","",全车数据表!CJ199)</f>
        <v>阿斯顿马丁 火神</v>
      </c>
      <c r="BB198" s="246" t="str">
        <f>IF(全车数据表!AV199="","",全车数据表!AV199)</f>
        <v/>
      </c>
      <c r="BC198" s="246">
        <f>IF(全车数据表!BF199="","",全车数据表!BF199)</f>
        <v>4327</v>
      </c>
      <c r="BD198" s="246">
        <f>IF(全车数据表!BG199="","",全车数据表!BG199)</f>
        <v>364.5</v>
      </c>
      <c r="BE198" s="246">
        <f>IF(全车数据表!BH199="","",全车数据表!BH199)</f>
        <v>82</v>
      </c>
      <c r="BF198" s="246">
        <f>IF(全车数据表!BI199="","",全车数据表!BI199)</f>
        <v>78.19</v>
      </c>
      <c r="BG198" s="246">
        <f>IF(全车数据表!BJ199="","",全车数据表!BJ199)</f>
        <v>81.599999999999994</v>
      </c>
    </row>
    <row r="199" spans="1:59">
      <c r="A199" s="246">
        <f>全车数据表!A200</f>
        <v>198</v>
      </c>
      <c r="B199" s="246" t="str">
        <f>全车数据表!B200</f>
        <v>McLaren 570S Spider</v>
      </c>
      <c r="C199" s="246" t="str">
        <f>IF(全车数据表!AQ200="","",全车数据表!AQ200)</f>
        <v>McLaren</v>
      </c>
      <c r="D199" s="248" t="str">
        <f>全车数据表!AT200</f>
        <v>570</v>
      </c>
      <c r="E199" s="248" t="str">
        <f>全车数据表!AS200</f>
        <v>1.2</v>
      </c>
      <c r="F199" s="248">
        <f>全车数据表!C200</f>
        <v>570</v>
      </c>
      <c r="G199" s="246" t="str">
        <f>全车数据表!D200</f>
        <v>A</v>
      </c>
      <c r="H199" s="246">
        <f>LEN(全车数据表!E200)</f>
        <v>6</v>
      </c>
      <c r="I199" s="246">
        <f>IF(全车数据表!H200="×",0,全车数据表!H200)</f>
        <v>50</v>
      </c>
      <c r="J199" s="246">
        <f>IF(全车数据表!I200="×",0,全车数据表!I200)</f>
        <v>12</v>
      </c>
      <c r="K199" s="246">
        <f>IF(全车数据表!J200="×",0,全车数据表!J200)</f>
        <v>15</v>
      </c>
      <c r="L199" s="246">
        <f>IF(全车数据表!K200="×",0,全车数据表!K200)</f>
        <v>24</v>
      </c>
      <c r="M199" s="246">
        <f>IF(全车数据表!L200="×",0,全车数据表!L200)</f>
        <v>37</v>
      </c>
      <c r="N199" s="246">
        <f>IF(全车数据表!M200="×",0,全车数据表!M200)</f>
        <v>45</v>
      </c>
      <c r="O199" s="246">
        <f>全车数据表!O200</f>
        <v>4116</v>
      </c>
      <c r="P199" s="246">
        <f>全车数据表!P200</f>
        <v>377.2</v>
      </c>
      <c r="Q199" s="246">
        <f>全车数据表!Q200</f>
        <v>79.23</v>
      </c>
      <c r="R199" s="246">
        <f>全车数据表!R200</f>
        <v>66.06</v>
      </c>
      <c r="S199" s="246">
        <f>全车数据表!S200</f>
        <v>64.75</v>
      </c>
      <c r="T199" s="246">
        <f>全车数据表!T200</f>
        <v>6.2000000000000011</v>
      </c>
      <c r="U199" s="246">
        <f>全车数据表!AH200</f>
        <v>19407600</v>
      </c>
      <c r="V199" s="246">
        <f>全车数据表!AI200</f>
        <v>80000</v>
      </c>
      <c r="W199" s="246">
        <f>全车数据表!AO200</f>
        <v>12800000</v>
      </c>
      <c r="X199" s="246">
        <f>全车数据表!AP200</f>
        <v>32207600</v>
      </c>
      <c r="Y199" s="246">
        <f>全车数据表!AJ200</f>
        <v>6</v>
      </c>
      <c r="Z199" s="246">
        <f>全车数据表!AL200</f>
        <v>5</v>
      </c>
      <c r="AA199" s="246">
        <f>IF(全车数据表!AN200="×",0,全车数据表!AN200)</f>
        <v>4</v>
      </c>
      <c r="AB199" s="248" t="str">
        <f>全车数据表!AU200</f>
        <v>epic</v>
      </c>
      <c r="AC199" s="246">
        <f>全车数据表!AW200</f>
        <v>393</v>
      </c>
      <c r="AD199" s="246">
        <f>全车数据表!AX200</f>
        <v>0</v>
      </c>
      <c r="AE199" s="246">
        <f>全车数据表!AY200</f>
        <v>526</v>
      </c>
      <c r="AF199" s="246" t="str">
        <f>IF(全车数据表!AZ200="","",全车数据表!AZ200)</f>
        <v>传奇商店</v>
      </c>
      <c r="AG199" s="246" t="str">
        <f>IF(全车数据表!BP200="","",全车数据表!BP200)</f>
        <v/>
      </c>
      <c r="AH199" s="246" t="str">
        <f>IF(全车数据表!BQ200="","",全车数据表!BQ200)</f>
        <v/>
      </c>
      <c r="AI199" s="246" t="str">
        <f>IF(全车数据表!BR200="","",全车数据表!BR200)</f>
        <v/>
      </c>
      <c r="AJ199" s="246">
        <f>IF(全车数据表!BS200="","",全车数据表!BS200)</f>
        <v>1</v>
      </c>
      <c r="AK199" s="246" t="str">
        <f>IF(全车数据表!BT200="","",全车数据表!BT200)</f>
        <v/>
      </c>
      <c r="AL199" s="246" t="str">
        <f>IF(全车数据表!BU200="","",全车数据表!BU200)</f>
        <v/>
      </c>
      <c r="AM199" s="246" t="str">
        <f>IF(全车数据表!BV200="","",全车数据表!BV200)</f>
        <v/>
      </c>
      <c r="AN199" s="246" t="str">
        <f>IF(全车数据表!BW200="","",全车数据表!BW200)</f>
        <v/>
      </c>
      <c r="AO199" s="246" t="str">
        <f>IF(全车数据表!BX200="","",全车数据表!BX200)</f>
        <v/>
      </c>
      <c r="AP199" s="246" t="str">
        <f>IF(全车数据表!BY200="","",全车数据表!BY200)</f>
        <v/>
      </c>
      <c r="AQ199" s="246" t="str">
        <f>IF(全车数据表!BZ200="","",全车数据表!BZ200)</f>
        <v/>
      </c>
      <c r="AR199" s="246" t="str">
        <f>IF(全车数据表!CA200="","",全车数据表!CA200)</f>
        <v/>
      </c>
      <c r="AS199" s="246" t="str">
        <f>IF(全车数据表!CB200="","",全车数据表!CB200)</f>
        <v/>
      </c>
      <c r="AT199" s="246" t="str">
        <f>IF(全车数据表!CC200="","",全车数据表!CC200)</f>
        <v/>
      </c>
      <c r="AU199" s="246">
        <f>IF(全车数据表!CD200="","",全车数据表!CD200)</f>
        <v>1</v>
      </c>
      <c r="AV199" s="246" t="str">
        <f>IF(全车数据表!CE200="","",全车数据表!CE200)</f>
        <v/>
      </c>
      <c r="AW199" s="246" t="str">
        <f>IF(全车数据表!CF200="","",全车数据表!CF200)</f>
        <v/>
      </c>
      <c r="AX199" s="246" t="str">
        <f>IF(全车数据表!CG200="","",全车数据表!CG200)</f>
        <v>可开合</v>
      </c>
      <c r="AY199" s="246" t="str">
        <f>IF(全车数据表!CH200="","",全车数据表!CH200)</f>
        <v/>
      </c>
      <c r="AZ199" s="246">
        <f>IF(全车数据表!CI200="","",全车数据表!CI200)</f>
        <v>1</v>
      </c>
      <c r="BA199" s="246" t="str">
        <f>IF(全车数据表!CJ200="","",全车数据表!CJ200)</f>
        <v>迈凯伦</v>
      </c>
      <c r="BB199" s="246">
        <f>IF(全车数据表!AV200="","",全车数据表!AV200)</f>
        <v>17</v>
      </c>
      <c r="BC199" s="246">
        <f>IF(全车数据表!BF200="","",全车数据表!BF200)</f>
        <v>4332</v>
      </c>
      <c r="BD199" s="246">
        <f>IF(全车数据表!BG200="","",全车数据表!BG200)</f>
        <v>379.7</v>
      </c>
      <c r="BE199" s="246">
        <f>IF(全车数据表!BH200="","",全车数据表!BH200)</f>
        <v>80.2</v>
      </c>
      <c r="BF199" s="246">
        <f>IF(全车数据表!BI200="","",全车数据表!BI200)</f>
        <v>68.460000000000008</v>
      </c>
      <c r="BG199" s="246">
        <f>IF(全车数据表!BJ200="","",全车数据表!BJ200)</f>
        <v>66.84</v>
      </c>
    </row>
    <row r="200" spans="1:59">
      <c r="A200" s="246">
        <f>全车数据表!A201</f>
        <v>199</v>
      </c>
      <c r="B200" s="246" t="str">
        <f>全车数据表!B201</f>
        <v>Automobili Pininfarina Battista Edizione Nino Farina</v>
      </c>
      <c r="C200" s="246" t="str">
        <f>IF(全车数据表!AQ201="","",全车数据表!AQ201)</f>
        <v>Automobili Pininfarina</v>
      </c>
      <c r="D200" s="248" t="str">
        <f>全车数据表!AT201</f>
        <v>ninofarina</v>
      </c>
      <c r="E200" s="248" t="str">
        <f>全车数据表!AS201</f>
        <v>24.2</v>
      </c>
      <c r="F200" s="248" t="str">
        <f>全车数据表!C201</f>
        <v>Nino Farina</v>
      </c>
      <c r="G200" s="246" t="str">
        <f>全车数据表!D201</f>
        <v>A</v>
      </c>
      <c r="H200" s="246">
        <f>LEN(全车数据表!E201)</f>
        <v>6</v>
      </c>
      <c r="I200" s="246">
        <f>IF(全车数据表!H201="×",0,全车数据表!H201)</f>
        <v>70</v>
      </c>
      <c r="J200" s="246">
        <f>IF(全车数据表!I201="×",0,全车数据表!I201)</f>
        <v>23</v>
      </c>
      <c r="K200" s="246">
        <f>IF(全车数据表!J201="×",0,全车数据表!J201)</f>
        <v>27</v>
      </c>
      <c r="L200" s="246">
        <f>IF(全车数据表!K201="×",0,全车数据表!K201)</f>
        <v>36</v>
      </c>
      <c r="M200" s="246">
        <f>IF(全车数据表!L201="×",0,全车数据表!L201)</f>
        <v>52</v>
      </c>
      <c r="N200" s="246">
        <f>IF(全车数据表!M201="×",0,全车数据表!M201)</f>
        <v>59</v>
      </c>
      <c r="O200" s="246">
        <f>全车数据表!O201</f>
        <v>4125</v>
      </c>
      <c r="P200" s="246">
        <f>全车数据表!P201</f>
        <v>365.4</v>
      </c>
      <c r="Q200" s="246">
        <f>全车数据表!Q201</f>
        <v>89.37</v>
      </c>
      <c r="R200" s="246">
        <f>全车数据表!R201</f>
        <v>64.44</v>
      </c>
      <c r="S200" s="246">
        <f>全车数据表!S201</f>
        <v>45.9</v>
      </c>
      <c r="T200" s="246">
        <f>全车数据表!T201</f>
        <v>0</v>
      </c>
      <c r="U200" s="246">
        <f>全车数据表!AH201</f>
        <v>19407600</v>
      </c>
      <c r="V200" s="246">
        <f>全车数据表!AI201</f>
        <v>80000</v>
      </c>
      <c r="W200" s="246">
        <f>全车数据表!AO201</f>
        <v>12800000</v>
      </c>
      <c r="X200" s="246">
        <f>全车数据表!AP201</f>
        <v>32207600</v>
      </c>
      <c r="Y200" s="246">
        <f>全车数据表!AJ201</f>
        <v>6</v>
      </c>
      <c r="Z200" s="246">
        <f>全车数据表!AL201</f>
        <v>5</v>
      </c>
      <c r="AA200" s="246">
        <f>IF(全车数据表!AN201="×",0,全车数据表!AN201)</f>
        <v>4</v>
      </c>
      <c r="AB200" s="248" t="str">
        <f>全车数据表!AU201</f>
        <v>epic</v>
      </c>
      <c r="AC200" s="246">
        <f>全车数据表!AW201</f>
        <v>0</v>
      </c>
      <c r="AD200" s="246">
        <f>全车数据表!AX201</f>
        <v>0</v>
      </c>
      <c r="AE200" s="246">
        <f>全车数据表!AY201</f>
        <v>0</v>
      </c>
      <c r="AF200" s="246" t="str">
        <f>IF(全车数据表!AZ201="","",全车数据表!AZ201)</f>
        <v>惊艳亮相</v>
      </c>
      <c r="AG200" s="246" t="str">
        <f>IF(全车数据表!BP201="","",全车数据表!BP201)</f>
        <v/>
      </c>
      <c r="AH200" s="246" t="str">
        <f>IF(全车数据表!BQ201="","",全车数据表!BQ201)</f>
        <v/>
      </c>
      <c r="AI200" s="246" t="str">
        <f>IF(全车数据表!BR201="","",全车数据表!BR201)</f>
        <v/>
      </c>
      <c r="AJ200" s="246" t="str">
        <f>IF(全车数据表!BS201="","",全车数据表!BS201)</f>
        <v/>
      </c>
      <c r="AK200" s="246" t="str">
        <f>IF(全车数据表!BT201="","",全车数据表!BT201)</f>
        <v/>
      </c>
      <c r="AL200" s="246" t="str">
        <f>IF(全车数据表!BU201="","",全车数据表!BU201)</f>
        <v/>
      </c>
      <c r="AM200" s="246" t="str">
        <f>IF(全车数据表!BV201="","",全车数据表!BV201)</f>
        <v/>
      </c>
      <c r="AN200" s="246">
        <f>IF(全车数据表!BW201="","",全车数据表!BW201)</f>
        <v>1</v>
      </c>
      <c r="AO200" s="246" t="str">
        <f>IF(全车数据表!BX201="","",全车数据表!BX201)</f>
        <v/>
      </c>
      <c r="AP200" s="246" t="str">
        <f>IF(全车数据表!BY201="","",全车数据表!BY201)</f>
        <v/>
      </c>
      <c r="AQ200" s="246" t="str">
        <f>IF(全车数据表!BZ201="","",全车数据表!BZ201)</f>
        <v/>
      </c>
      <c r="AR200" s="246" t="str">
        <f>IF(全车数据表!CA201="","",全车数据表!CA201)</f>
        <v/>
      </c>
      <c r="AS200" s="246" t="str">
        <f>IF(全车数据表!CB201="","",全车数据表!CB201)</f>
        <v/>
      </c>
      <c r="AT200" s="246" t="str">
        <f>IF(全车数据表!CC201="","",全车数据表!CC201)</f>
        <v/>
      </c>
      <c r="AU200" s="246" t="str">
        <f>IF(全车数据表!CD201="","",全车数据表!CD201)</f>
        <v/>
      </c>
      <c r="AV200" s="246" t="str">
        <f>IF(全车数据表!CE201="","",全车数据表!CE201)</f>
        <v/>
      </c>
      <c r="AW200" s="246" t="str">
        <f>IF(全车数据表!CF201="","",全车数据表!CF201)</f>
        <v/>
      </c>
      <c r="AX200" s="246" t="str">
        <f>IF(全车数据表!CG201="","",全车数据表!CG201)</f>
        <v/>
      </c>
      <c r="AY200" s="246" t="str">
        <f>IF(全车数据表!CH201="","",全车数据表!CH201)</f>
        <v/>
      </c>
      <c r="AZ200" s="246" t="str">
        <f>IF(全车数据表!CI201="","",全车数据表!CI201)</f>
        <v/>
      </c>
      <c r="BA200" s="246" t="str">
        <f>IF(全车数据表!CJ201="","",全车数据表!CJ201)</f>
        <v>秋王 巴蒂</v>
      </c>
      <c r="BB200" s="246" t="str">
        <f>IF(全车数据表!AV201="","",全车数据表!AV201)</f>
        <v/>
      </c>
      <c r="BC200" s="246">
        <f>IF(全车数据表!BF201="","",全车数据表!BF201)</f>
        <v>4279</v>
      </c>
      <c r="BD200" s="246">
        <f>IF(全车数据表!BG201="","",全车数据表!BG201)</f>
        <v>367.29999999999995</v>
      </c>
      <c r="BE200" s="246">
        <f>IF(全车数据表!BH201="","",全车数据表!BH201)</f>
        <v>90.100000000000009</v>
      </c>
      <c r="BF200" s="246">
        <f>IF(全车数据表!BI201="","",全车数据表!BI201)</f>
        <v>66.739999999999995</v>
      </c>
      <c r="BG200" s="246">
        <f>IF(全车数据表!BJ201="","",全车数据表!BJ201)</f>
        <v>48.269999999999996</v>
      </c>
    </row>
    <row r="201" spans="1:59">
      <c r="A201" s="246">
        <f>全车数据表!A202</f>
        <v>200</v>
      </c>
      <c r="B201" s="246" t="str">
        <f>全车数据表!B202</f>
        <v>Lamborghini Aventador J</v>
      </c>
      <c r="C201" s="246" t="str">
        <f>IF(全车数据表!AQ202="","",全车数据表!AQ202)</f>
        <v>Lamborghini</v>
      </c>
      <c r="D201" s="248" t="str">
        <f>全车数据表!AT202</f>
        <v>avj</v>
      </c>
      <c r="E201" s="248" t="str">
        <f>全车数据表!AS202</f>
        <v>1.5</v>
      </c>
      <c r="F201" s="248" t="str">
        <f>全车数据表!C202</f>
        <v>AVJ</v>
      </c>
      <c r="G201" s="246" t="str">
        <f>全车数据表!D202</f>
        <v>A</v>
      </c>
      <c r="H201" s="246">
        <f>LEN(全车数据表!E202)</f>
        <v>5</v>
      </c>
      <c r="I201" s="246">
        <f>IF(全车数据表!H202="×",0,全车数据表!H202)</f>
        <v>50</v>
      </c>
      <c r="J201" s="246">
        <f>IF(全车数据表!I202="×",0,全车数据表!I202)</f>
        <v>23</v>
      </c>
      <c r="K201" s="246">
        <f>IF(全车数据表!J202="×",0,全车数据表!J202)</f>
        <v>27</v>
      </c>
      <c r="L201" s="246">
        <f>IF(全车数据表!K202="×",0,全车数据表!K202)</f>
        <v>36</v>
      </c>
      <c r="M201" s="246">
        <f>IF(全车数据表!L202="×",0,全车数据表!L202)</f>
        <v>51</v>
      </c>
      <c r="N201" s="246">
        <f>IF(全车数据表!M202="×",0,全车数据表!M202)</f>
        <v>0</v>
      </c>
      <c r="O201" s="246">
        <f>全车数据表!O202</f>
        <v>4133</v>
      </c>
      <c r="P201" s="246">
        <f>全车数据表!P202</f>
        <v>363.8</v>
      </c>
      <c r="Q201" s="246">
        <f>全车数据表!Q202</f>
        <v>79.83</v>
      </c>
      <c r="R201" s="246">
        <f>全车数据表!R202</f>
        <v>73.099999999999994</v>
      </c>
      <c r="S201" s="246">
        <f>全车数据表!S202</f>
        <v>77.86</v>
      </c>
      <c r="T201" s="246">
        <f>全车数据表!T202</f>
        <v>8.8320000000000007</v>
      </c>
      <c r="U201" s="246">
        <f>全车数据表!AH202</f>
        <v>7771800</v>
      </c>
      <c r="V201" s="246">
        <f>全车数据表!AI202</f>
        <v>60000</v>
      </c>
      <c r="W201" s="246">
        <f>全车数据表!AO202</f>
        <v>8160000</v>
      </c>
      <c r="X201" s="246">
        <f>全车数据表!AP202</f>
        <v>15931800</v>
      </c>
      <c r="Y201" s="246">
        <f>全车数据表!AJ202</f>
        <v>6</v>
      </c>
      <c r="Z201" s="246">
        <f>全车数据表!AL202</f>
        <v>5</v>
      </c>
      <c r="AA201" s="246">
        <f>IF(全车数据表!AN202="×",0,全车数据表!AN202)</f>
        <v>3</v>
      </c>
      <c r="AB201" s="248" t="str">
        <f>全车数据表!AU202</f>
        <v>epic</v>
      </c>
      <c r="AC201" s="246">
        <f>全车数据表!AW202</f>
        <v>378</v>
      </c>
      <c r="AD201" s="246">
        <f>全车数据表!AX202</f>
        <v>0</v>
      </c>
      <c r="AE201" s="246">
        <f>全车数据表!AY202</f>
        <v>502</v>
      </c>
      <c r="AF201" s="246" t="str">
        <f>IF(全车数据表!AZ202="","",全车数据表!AZ202)</f>
        <v>传奇商店</v>
      </c>
      <c r="AG201" s="246" t="str">
        <f>IF(全车数据表!BP202="","",全车数据表!BP202)</f>
        <v/>
      </c>
      <c r="AH201" s="246" t="str">
        <f>IF(全车数据表!BQ202="","",全车数据表!BQ202)</f>
        <v/>
      </c>
      <c r="AI201" s="246" t="str">
        <f>IF(全车数据表!BR202="","",全车数据表!BR202)</f>
        <v/>
      </c>
      <c r="AJ201" s="246">
        <f>IF(全车数据表!BS202="","",全车数据表!BS202)</f>
        <v>1</v>
      </c>
      <c r="AK201" s="246" t="str">
        <f>IF(全车数据表!BT202="","",全车数据表!BT202)</f>
        <v/>
      </c>
      <c r="AL201" s="246" t="str">
        <f>IF(全车数据表!BU202="","",全车数据表!BU202)</f>
        <v/>
      </c>
      <c r="AM201" s="246" t="str">
        <f>IF(全车数据表!BV202="","",全车数据表!BV202)</f>
        <v/>
      </c>
      <c r="AN201" s="246" t="str">
        <f>IF(全车数据表!BW202="","",全车数据表!BW202)</f>
        <v/>
      </c>
      <c r="AO201" s="246" t="str">
        <f>IF(全车数据表!BX202="","",全车数据表!BX202)</f>
        <v/>
      </c>
      <c r="AP201" s="246" t="str">
        <f>IF(全车数据表!BY202="","",全车数据表!BY202)</f>
        <v/>
      </c>
      <c r="AQ201" s="246" t="str">
        <f>IF(全车数据表!BZ202="","",全车数据表!BZ202)</f>
        <v/>
      </c>
      <c r="AR201" s="246" t="str">
        <f>IF(全车数据表!CA202="","",全车数据表!CA202)</f>
        <v/>
      </c>
      <c r="AS201" s="246" t="str">
        <f>IF(全车数据表!CB202="","",全车数据表!CB202)</f>
        <v/>
      </c>
      <c r="AT201" s="246" t="str">
        <f>IF(全车数据表!CC202="","",全车数据表!CC202)</f>
        <v/>
      </c>
      <c r="AU201" s="246" t="str">
        <f>IF(全车数据表!CD202="","",全车数据表!CD202)</f>
        <v/>
      </c>
      <c r="AV201" s="246" t="str">
        <f>IF(全车数据表!CE202="","",全车数据表!CE202)</f>
        <v/>
      </c>
      <c r="AW201" s="246" t="str">
        <f>IF(全车数据表!CF202="","",全车数据表!CF202)</f>
        <v/>
      </c>
      <c r="AX201" s="246" t="str">
        <f>IF(全车数据表!CG202="","",全车数据表!CG202)</f>
        <v>无顶</v>
      </c>
      <c r="AY201" s="246" t="str">
        <f>IF(全车数据表!CH202="","",全车数据表!CH202)</f>
        <v/>
      </c>
      <c r="AZ201" s="246">
        <f>IF(全车数据表!CI202="","",全车数据表!CI202)</f>
        <v>1</v>
      </c>
      <c r="BA201" s="246" t="str">
        <f>IF(全车数据表!CJ202="","",全车数据表!CJ202)</f>
        <v>兰博基尼 埃文塔多 avj</v>
      </c>
      <c r="BB201" s="246">
        <f>IF(全车数据表!AV202="","",全车数据表!AV202)</f>
        <v>15</v>
      </c>
      <c r="BC201" s="246">
        <f>IF(全车数据表!BF202="","",全车数据表!BF202)</f>
        <v>4292</v>
      </c>
      <c r="BD201" s="246">
        <f>IF(全车数据表!BG202="","",全车数据表!BG202)</f>
        <v>365.40000000000003</v>
      </c>
      <c r="BE201" s="246">
        <f>IF(全车数据表!BH202="","",全车数据表!BH202)</f>
        <v>80.649999999999991</v>
      </c>
      <c r="BF201" s="246">
        <f>IF(全车数据表!BI202="","",全车数据表!BI202)</f>
        <v>75.97</v>
      </c>
      <c r="BG201" s="246">
        <f>IF(全车数据表!BJ202="","",全车数据表!BJ202)</f>
        <v>79.650000000000006</v>
      </c>
    </row>
    <row r="202" spans="1:59">
      <c r="A202" s="246">
        <f>全车数据表!A203</f>
        <v>201</v>
      </c>
      <c r="B202" s="246" t="str">
        <f>全车数据表!B203</f>
        <v>Peugeot Onyx</v>
      </c>
      <c r="C202" s="246" t="str">
        <f>IF(全车数据表!AQ203="","",全车数据表!AQ203)</f>
        <v>Peugeot</v>
      </c>
      <c r="D202" s="248" t="str">
        <f>全车数据表!AT203</f>
        <v>onyx</v>
      </c>
      <c r="E202" s="248" t="str">
        <f>全车数据表!AS203</f>
        <v>2.6</v>
      </c>
      <c r="F202" s="248" t="str">
        <f>全车数据表!C203</f>
        <v>标致</v>
      </c>
      <c r="G202" s="246" t="str">
        <f>全车数据表!D203</f>
        <v>A</v>
      </c>
      <c r="H202" s="246">
        <f>LEN(全车数据表!E203)</f>
        <v>6</v>
      </c>
      <c r="I202" s="246">
        <f>IF(全车数据表!H203="×",0,全车数据表!H203)</f>
        <v>50</v>
      </c>
      <c r="J202" s="246">
        <f>IF(全车数据表!I203="×",0,全车数据表!I203)</f>
        <v>23</v>
      </c>
      <c r="K202" s="246">
        <f>IF(全车数据表!J203="×",0,全车数据表!J203)</f>
        <v>27</v>
      </c>
      <c r="L202" s="246">
        <f>IF(全车数据表!K203="×",0,全车数据表!K203)</f>
        <v>36</v>
      </c>
      <c r="M202" s="246">
        <f>IF(全车数据表!L203="×",0,全车数据表!L203)</f>
        <v>52</v>
      </c>
      <c r="N202" s="246">
        <f>IF(全车数据表!M203="×",0,全车数据表!M203)</f>
        <v>62</v>
      </c>
      <c r="O202" s="246">
        <f>全车数据表!O203</f>
        <v>4145</v>
      </c>
      <c r="P202" s="246">
        <f>全车数据表!P203</f>
        <v>370.6</v>
      </c>
      <c r="Q202" s="246">
        <f>全车数据表!Q203</f>
        <v>81.93</v>
      </c>
      <c r="R202" s="246">
        <f>全车数据表!R203</f>
        <v>84.82</v>
      </c>
      <c r="S202" s="246">
        <f>全车数据表!S203</f>
        <v>59.61</v>
      </c>
      <c r="T202" s="246">
        <f>全车数据表!T203</f>
        <v>0</v>
      </c>
      <c r="U202" s="246">
        <f>全车数据表!AH203</f>
        <v>19407600</v>
      </c>
      <c r="V202" s="246">
        <f>全车数据表!AI203</f>
        <v>80000</v>
      </c>
      <c r="W202" s="246">
        <f>全车数据表!AO203</f>
        <v>12800000</v>
      </c>
      <c r="X202" s="246">
        <f>全车数据表!AP203</f>
        <v>32207600</v>
      </c>
      <c r="Y202" s="246">
        <f>全车数据表!AJ203</f>
        <v>6</v>
      </c>
      <c r="Z202" s="246">
        <f>全车数据表!AL203</f>
        <v>5</v>
      </c>
      <c r="AA202" s="246">
        <f>IF(全车数据表!AN203="×",0,全车数据表!AN203)</f>
        <v>4</v>
      </c>
      <c r="AB202" s="248" t="str">
        <f>全车数据表!AU203</f>
        <v>epic</v>
      </c>
      <c r="AC202" s="246">
        <f>全车数据表!AW203</f>
        <v>385</v>
      </c>
      <c r="AD202" s="246">
        <f>全车数据表!AX203</f>
        <v>0</v>
      </c>
      <c r="AE202" s="246">
        <f>全车数据表!AY203</f>
        <v>514</v>
      </c>
      <c r="AF202" s="246" t="str">
        <f>IF(全车数据表!AZ203="","",全车数据表!AZ203)</f>
        <v>惊艳亮相</v>
      </c>
      <c r="AG202" s="246" t="str">
        <f>IF(全车数据表!BP203="","",全车数据表!BP203)</f>
        <v/>
      </c>
      <c r="AH202" s="246" t="str">
        <f>IF(全车数据表!BQ203="","",全车数据表!BQ203)</f>
        <v/>
      </c>
      <c r="AI202" s="246" t="str">
        <f>IF(全车数据表!BR203="","",全车数据表!BR203)</f>
        <v/>
      </c>
      <c r="AJ202" s="246" t="str">
        <f>IF(全车数据表!BS203="","",全车数据表!BS203)</f>
        <v/>
      </c>
      <c r="AK202" s="246" t="str">
        <f>IF(全车数据表!BT203="","",全车数据表!BT203)</f>
        <v/>
      </c>
      <c r="AL202" s="246" t="str">
        <f>IF(全车数据表!BU203="","",全车数据表!BU203)</f>
        <v/>
      </c>
      <c r="AM202" s="246" t="str">
        <f>IF(全车数据表!BV203="","",全车数据表!BV203)</f>
        <v/>
      </c>
      <c r="AN202" s="246">
        <f>IF(全车数据表!BW203="","",全车数据表!BW203)</f>
        <v>1</v>
      </c>
      <c r="AO202" s="246" t="str">
        <f>IF(全车数据表!BX203="","",全车数据表!BX203)</f>
        <v/>
      </c>
      <c r="AP202" s="246" t="str">
        <f>IF(全车数据表!BY203="","",全车数据表!BY203)</f>
        <v/>
      </c>
      <c r="AQ202" s="246" t="str">
        <f>IF(全车数据表!BZ203="","",全车数据表!BZ203)</f>
        <v/>
      </c>
      <c r="AR202" s="246" t="str">
        <f>IF(全车数据表!CA203="","",全车数据表!CA203)</f>
        <v/>
      </c>
      <c r="AS202" s="246" t="str">
        <f>IF(全车数据表!CB203="","",全车数据表!CB203)</f>
        <v/>
      </c>
      <c r="AT202" s="246" t="str">
        <f>IF(全车数据表!CC203="","",全车数据表!CC203)</f>
        <v/>
      </c>
      <c r="AU202" s="246" t="str">
        <f>IF(全车数据表!CD203="","",全车数据表!CD203)</f>
        <v/>
      </c>
      <c r="AV202" s="246" t="str">
        <f>IF(全车数据表!CE203="","",全车数据表!CE203)</f>
        <v/>
      </c>
      <c r="AW202" s="246" t="str">
        <f>IF(全车数据表!CF203="","",全车数据表!CF203)</f>
        <v/>
      </c>
      <c r="AX202" s="246" t="str">
        <f>IF(全车数据表!CG203="","",全车数据表!CG203)</f>
        <v/>
      </c>
      <c r="AY202" s="246" t="str">
        <f>IF(全车数据表!CH203="","",全车数据表!CH203)</f>
        <v/>
      </c>
      <c r="AZ202" s="246" t="str">
        <f>IF(全车数据表!CI203="","",全车数据表!CI203)</f>
        <v/>
      </c>
      <c r="BA202" s="246" t="str">
        <f>IF(全车数据表!CJ203="","",全车数据表!CJ203)</f>
        <v>大狮子 标致</v>
      </c>
      <c r="BB202" s="246">
        <f>IF(全车数据表!AV203="","",全车数据表!AV203)</f>
        <v>53</v>
      </c>
      <c r="BC202" s="246">
        <f>IF(全车数据表!BF203="","",全车数据表!BF203)</f>
        <v>4300</v>
      </c>
      <c r="BD202" s="246">
        <f>IF(全车数据表!BG203="","",全车数据表!BG203)</f>
        <v>371.90000000000003</v>
      </c>
      <c r="BE202" s="246">
        <f>IF(全车数据表!BH203="","",全车数据表!BH203)</f>
        <v>82.9</v>
      </c>
      <c r="BF202" s="246">
        <f>IF(全车数据表!BI203="","",全车数据表!BI203)</f>
        <v>87.339999999999989</v>
      </c>
      <c r="BG202" s="246">
        <f>IF(全车数据表!BJ203="","",全车数据表!BJ203)</f>
        <v>62.56</v>
      </c>
    </row>
    <row r="203" spans="1:59">
      <c r="A203" s="246">
        <f>全车数据表!A204</f>
        <v>202</v>
      </c>
      <c r="B203" s="246" t="str">
        <f>全车数据表!B204</f>
        <v>Pagani Zonda R🔑</v>
      </c>
      <c r="C203" s="246" t="str">
        <f>IF(全车数据表!AQ204="","",全车数据表!AQ204)</f>
        <v>Pagani</v>
      </c>
      <c r="D203" s="248" t="str">
        <f>全车数据表!AT204</f>
        <v>zondar</v>
      </c>
      <c r="E203" s="248" t="str">
        <f>全车数据表!AS204</f>
        <v>3.2</v>
      </c>
      <c r="F203" s="248" t="str">
        <f>全车数据表!C204</f>
        <v>风之子</v>
      </c>
      <c r="G203" s="246" t="str">
        <f>全车数据表!D204</f>
        <v>A</v>
      </c>
      <c r="H203" s="246">
        <f>LEN(全车数据表!E204)</f>
        <v>6</v>
      </c>
      <c r="I203" s="246" t="str">
        <f>IF(全车数据表!H204="×",0,全车数据表!H204)</f>
        <v>🔑</v>
      </c>
      <c r="J203" s="246">
        <f>IF(全车数据表!I204="×",0,全车数据表!I204)</f>
        <v>28</v>
      </c>
      <c r="K203" s="246">
        <f>IF(全车数据表!J204="×",0,全车数据表!J204)</f>
        <v>32</v>
      </c>
      <c r="L203" s="246">
        <f>IF(全车数据表!K204="×",0,全车数据表!K204)</f>
        <v>44</v>
      </c>
      <c r="M203" s="246">
        <f>IF(全车数据表!L204="×",0,全车数据表!L204)</f>
        <v>59</v>
      </c>
      <c r="N203" s="246">
        <f>IF(全车数据表!M204="×",0,全车数据表!M204)</f>
        <v>86</v>
      </c>
      <c r="O203" s="246">
        <f>全车数据表!O204</f>
        <v>4158</v>
      </c>
      <c r="P203" s="246">
        <f>全车数据表!P204</f>
        <v>368.3</v>
      </c>
      <c r="Q203" s="246">
        <f>全车数据表!Q204</f>
        <v>84.54</v>
      </c>
      <c r="R203" s="246">
        <f>全车数据表!R204</f>
        <v>57.29</v>
      </c>
      <c r="S203" s="246">
        <f>全车数据表!S204</f>
        <v>67.540000000000006</v>
      </c>
      <c r="T203" s="246">
        <f>全车数据表!T204</f>
        <v>6.8</v>
      </c>
      <c r="U203" s="246">
        <f>全车数据表!AH204</f>
        <v>19407600</v>
      </c>
      <c r="V203" s="246">
        <f>全车数据表!AI204</f>
        <v>80000</v>
      </c>
      <c r="W203" s="246">
        <f>全车数据表!AO204</f>
        <v>12800000</v>
      </c>
      <c r="X203" s="246">
        <f>全车数据表!AP204</f>
        <v>32207600</v>
      </c>
      <c r="Y203" s="246">
        <f>全车数据表!AJ204</f>
        <v>6</v>
      </c>
      <c r="Z203" s="246">
        <f>全车数据表!AL204</f>
        <v>5</v>
      </c>
      <c r="AA203" s="246">
        <f>IF(全车数据表!AN204="×",0,全车数据表!AN204)</f>
        <v>4</v>
      </c>
      <c r="AB203" s="248" t="str">
        <f>全车数据表!AU204</f>
        <v>epic</v>
      </c>
      <c r="AC203" s="246">
        <f>全车数据表!AW204</f>
        <v>383</v>
      </c>
      <c r="AD203" s="246">
        <f>全车数据表!AX204</f>
        <v>0</v>
      </c>
      <c r="AE203" s="246">
        <f>全车数据表!AY204</f>
        <v>509</v>
      </c>
      <c r="AF203" s="246" t="str">
        <f>IF(全车数据表!AZ204="","",全车数据表!AZ204)</f>
        <v>大奖赛</v>
      </c>
      <c r="AG203" s="246" t="str">
        <f>IF(全车数据表!BP204="","",全车数据表!BP204)</f>
        <v/>
      </c>
      <c r="AH203" s="246" t="str">
        <f>IF(全车数据表!BQ204="","",全车数据表!BQ204)</f>
        <v/>
      </c>
      <c r="AI203" s="246" t="str">
        <f>IF(全车数据表!BR204="","",全车数据表!BR204)</f>
        <v/>
      </c>
      <c r="AJ203" s="246" t="str">
        <f>IF(全车数据表!BS204="","",全车数据表!BS204)</f>
        <v/>
      </c>
      <c r="AK203" s="246" t="str">
        <f>IF(全车数据表!BT204="","",全车数据表!BT204)</f>
        <v/>
      </c>
      <c r="AL203" s="246" t="str">
        <f>IF(全车数据表!BU204="","",全车数据表!BU204)</f>
        <v/>
      </c>
      <c r="AM203" s="246" t="str">
        <f>IF(全车数据表!BV204="","",全车数据表!BV204)</f>
        <v/>
      </c>
      <c r="AN203" s="246" t="str">
        <f>IF(全车数据表!BW204="","",全车数据表!BW204)</f>
        <v/>
      </c>
      <c r="AO203" s="246" t="str">
        <f>IF(全车数据表!BX204="","",全车数据表!BX204)</f>
        <v/>
      </c>
      <c r="AP203" s="246" t="str">
        <f>IF(全车数据表!BY204="","",全车数据表!BY204)</f>
        <v/>
      </c>
      <c r="AQ203" s="246" t="str">
        <f>IF(全车数据表!BZ204="","",全车数据表!BZ204)</f>
        <v/>
      </c>
      <c r="AR203" s="246">
        <f>IF(全车数据表!CA204="","",全车数据表!CA204)</f>
        <v>1</v>
      </c>
      <c r="AS203" s="246" t="str">
        <f>IF(全车数据表!CB204="","",全车数据表!CB204)</f>
        <v/>
      </c>
      <c r="AT203" s="246">
        <f>IF(全车数据表!CC204="","",全车数据表!CC204)</f>
        <v>1</v>
      </c>
      <c r="AU203" s="246">
        <f>IF(全车数据表!CD204="","",全车数据表!CD204)</f>
        <v>1</v>
      </c>
      <c r="AV203" s="246" t="str">
        <f>IF(全车数据表!CE204="","",全车数据表!CE204)</f>
        <v/>
      </c>
      <c r="AW203" s="246" t="str">
        <f>IF(全车数据表!CF204="","",全车数据表!CF204)</f>
        <v/>
      </c>
      <c r="AX203" s="246" t="str">
        <f>IF(全车数据表!CG204="","",全车数据表!CG204)</f>
        <v/>
      </c>
      <c r="AY203" s="246" t="str">
        <f>IF(全车数据表!CH204="","",全车数据表!CH204)</f>
        <v/>
      </c>
      <c r="AZ203" s="246" t="str">
        <f>IF(全车数据表!CI204="","",全车数据表!CI204)</f>
        <v/>
      </c>
      <c r="BA203" s="246" t="str">
        <f>IF(全车数据表!CJ204="","",全车数据表!CJ204)</f>
        <v>帕加尼 风之子</v>
      </c>
      <c r="BB203" s="246" t="str">
        <f>IF(全车数据表!AV204="","",全车数据表!AV204)</f>
        <v/>
      </c>
      <c r="BC203" s="246">
        <f>IF(全车数据表!BF204="","",全车数据表!BF204)</f>
        <v>4345</v>
      </c>
      <c r="BD203" s="246">
        <f>IF(全车数据表!BG204="","",全车数据表!BG204)</f>
        <v>370.1</v>
      </c>
      <c r="BE203" s="246">
        <f>IF(全车数据表!BH204="","",全车数据表!BH204)</f>
        <v>85.6</v>
      </c>
      <c r="BF203" s="246">
        <f>IF(全车数据表!BI204="","",全车数据表!BI204)</f>
        <v>59.15</v>
      </c>
      <c r="BG203" s="246">
        <f>IF(全车数据表!BJ204="","",全车数据表!BJ204)</f>
        <v>69.77</v>
      </c>
    </row>
    <row r="204" spans="1:59">
      <c r="A204" s="246">
        <f>全车数据表!A205</f>
        <v>203</v>
      </c>
      <c r="B204" s="246" t="str">
        <f>全车数据表!B205</f>
        <v>McLaren Sabre</v>
      </c>
      <c r="C204" s="246" t="str">
        <f>IF(全车数据表!AQ205="","",全车数据表!AQ205)</f>
        <v>McLaren</v>
      </c>
      <c r="D204" s="248" t="str">
        <f>全车数据表!AT205</f>
        <v>sabre</v>
      </c>
      <c r="E204" s="248" t="str">
        <f>全车数据表!AS205</f>
        <v>24.3</v>
      </c>
      <c r="F204" s="248" t="str">
        <f>全车数据表!C205</f>
        <v>Sabre</v>
      </c>
      <c r="G204" s="246" t="str">
        <f>全车数据表!D205</f>
        <v>A</v>
      </c>
      <c r="H204" s="246">
        <f>LEN(全车数据表!E205)</f>
        <v>6</v>
      </c>
      <c r="I204" s="246">
        <f>IF(全车数据表!H205="×",0,全车数据表!H205)</f>
        <v>70</v>
      </c>
      <c r="J204" s="246">
        <f>IF(全车数据表!I205="×",0,全车数据表!I205)</f>
        <v>23</v>
      </c>
      <c r="K204" s="246">
        <f>IF(全车数据表!J205="×",0,全车数据表!J205)</f>
        <v>27</v>
      </c>
      <c r="L204" s="246">
        <f>IF(全车数据表!K205="×",0,全车数据表!K205)</f>
        <v>36</v>
      </c>
      <c r="M204" s="246">
        <f>IF(全车数据表!L205="×",0,全车数据表!L205)</f>
        <v>52</v>
      </c>
      <c r="N204" s="246">
        <f>IF(全车数据表!M205="×",0,全车数据表!M205)</f>
        <v>59</v>
      </c>
      <c r="O204" s="246">
        <f>全车数据表!O205</f>
        <v>4173</v>
      </c>
      <c r="P204" s="246">
        <f>全车数据表!P205</f>
        <v>363.1</v>
      </c>
      <c r="Q204" s="246">
        <f>全车数据表!Q205</f>
        <v>87.04</v>
      </c>
      <c r="R204" s="246">
        <f>全车数据表!R205</f>
        <v>68.06</v>
      </c>
      <c r="S204" s="246">
        <f>全车数据表!S205</f>
        <v>58.45</v>
      </c>
      <c r="T204" s="246">
        <f>全车数据表!T205</f>
        <v>0</v>
      </c>
      <c r="U204" s="246">
        <f>全车数据表!AH205</f>
        <v>19407600</v>
      </c>
      <c r="V204" s="246">
        <f>全车数据表!AI205</f>
        <v>80000</v>
      </c>
      <c r="W204" s="246">
        <f>全车数据表!AO205</f>
        <v>12800000</v>
      </c>
      <c r="X204" s="246">
        <f>全车数据表!AP205</f>
        <v>32207600</v>
      </c>
      <c r="Y204" s="246">
        <f>全车数据表!AJ205</f>
        <v>6</v>
      </c>
      <c r="Z204" s="246">
        <f>全车数据表!AL205</f>
        <v>5</v>
      </c>
      <c r="AA204" s="246">
        <f>IF(全车数据表!AN205="×",0,全车数据表!AN205)</f>
        <v>4</v>
      </c>
      <c r="AB204" s="248" t="str">
        <f>全车数据表!AU205</f>
        <v>epic</v>
      </c>
      <c r="AC204" s="246">
        <f>全车数据表!AW205</f>
        <v>0</v>
      </c>
      <c r="AD204" s="246">
        <f>全车数据表!AX205</f>
        <v>0</v>
      </c>
      <c r="AE204" s="246">
        <f>全车数据表!AY205</f>
        <v>0</v>
      </c>
      <c r="AF204" s="246" t="str">
        <f>IF(全车数据表!AZ205="","",全车数据表!AZ205)</f>
        <v>联会赛事</v>
      </c>
      <c r="AG204" s="246" t="str">
        <f>IF(全车数据表!BP205="","",全车数据表!BP205)</f>
        <v/>
      </c>
      <c r="AH204" s="246" t="str">
        <f>IF(全车数据表!BQ205="","",全车数据表!BQ205)</f>
        <v/>
      </c>
      <c r="AI204" s="246" t="str">
        <f>IF(全车数据表!BR205="","",全车数据表!BR205)</f>
        <v/>
      </c>
      <c r="AJ204" s="246" t="str">
        <f>IF(全车数据表!BS205="","",全车数据表!BS205)</f>
        <v/>
      </c>
      <c r="AK204" s="246" t="str">
        <f>IF(全车数据表!BT205="","",全车数据表!BT205)</f>
        <v/>
      </c>
      <c r="AL204" s="246" t="str">
        <f>IF(全车数据表!BU205="","",全车数据表!BU205)</f>
        <v/>
      </c>
      <c r="AM204" s="246" t="str">
        <f>IF(全车数据表!BV205="","",全车数据表!BV205)</f>
        <v/>
      </c>
      <c r="AN204" s="246" t="str">
        <f>IF(全车数据表!BW205="","",全车数据表!BW205)</f>
        <v/>
      </c>
      <c r="AO204" s="246" t="str">
        <f>IF(全车数据表!BX205="","",全车数据表!BX205)</f>
        <v/>
      </c>
      <c r="AP204" s="246" t="str">
        <f>IF(全车数据表!BY205="","",全车数据表!BY205)</f>
        <v/>
      </c>
      <c r="AQ204" s="246" t="str">
        <f>IF(全车数据表!BZ205="","",全车数据表!BZ205)</f>
        <v/>
      </c>
      <c r="AR204" s="246" t="str">
        <f>IF(全车数据表!CA205="","",全车数据表!CA205)</f>
        <v/>
      </c>
      <c r="AS204" s="246" t="str">
        <f>IF(全车数据表!CB205="","",全车数据表!CB205)</f>
        <v/>
      </c>
      <c r="AT204" s="246" t="str">
        <f>IF(全车数据表!CC205="","",全车数据表!CC205)</f>
        <v/>
      </c>
      <c r="AU204" s="246" t="str">
        <f>IF(全车数据表!CD205="","",全车数据表!CD205)</f>
        <v/>
      </c>
      <c r="AV204" s="246" t="str">
        <f>IF(全车数据表!CE205="","",全车数据表!CE205)</f>
        <v/>
      </c>
      <c r="AW204" s="246" t="str">
        <f>IF(全车数据表!CF205="","",全车数据表!CF205)</f>
        <v/>
      </c>
      <c r="AX204" s="246" t="str">
        <f>IF(全车数据表!CG205="","",全车数据表!CG205)</f>
        <v/>
      </c>
      <c r="AY204" s="246" t="str">
        <f>IF(全车数据表!CH205="","",全车数据表!CH205)</f>
        <v/>
      </c>
      <c r="AZ204" s="246" t="str">
        <f>IF(全车数据表!CI205="","",全车数据表!CI205)</f>
        <v/>
      </c>
      <c r="BA204" s="246" t="str">
        <f>IF(全车数据表!CJ205="","",全车数据表!CJ205)</f>
        <v>迈凯伦</v>
      </c>
      <c r="BB204" s="246" t="str">
        <f>IF(全车数据表!AV205="","",全车数据表!AV205)</f>
        <v/>
      </c>
      <c r="BC204" s="246">
        <f>IF(全车数据表!BF205="","",全车数据表!BF205)</f>
        <v>4359</v>
      </c>
      <c r="BD204" s="246">
        <f>IF(全车数据表!BG205="","",全车数据表!BG205)</f>
        <v>364.5</v>
      </c>
      <c r="BE204" s="246">
        <f>IF(全车数据表!BH205="","",全车数据表!BH205)</f>
        <v>88.3</v>
      </c>
      <c r="BF204" s="246">
        <f>IF(全车数据表!BI205="","",全车数据表!BI205)</f>
        <v>70.31</v>
      </c>
      <c r="BG204" s="246">
        <f>IF(全车数据表!BJ205="","",全车数据表!BJ205)</f>
        <v>60.6</v>
      </c>
    </row>
    <row r="205" spans="1:59">
      <c r="A205" s="246">
        <f>全车数据表!A206</f>
        <v>204</v>
      </c>
      <c r="B205" s="246" t="str">
        <f>全车数据表!B206</f>
        <v>Glickenhaus 007S🔑</v>
      </c>
      <c r="C205" s="246" t="str">
        <f>IF(全车数据表!AQ206="","",全车数据表!AQ206)</f>
        <v>Glickenhaus</v>
      </c>
      <c r="D205" s="248" t="str">
        <f>全车数据表!AT206</f>
        <v>007s</v>
      </c>
      <c r="E205" s="248" t="str">
        <f>全车数据表!AS206</f>
        <v>3.2</v>
      </c>
      <c r="F205" s="248" t="str">
        <f>全车数据表!C206</f>
        <v>007S</v>
      </c>
      <c r="G205" s="246" t="str">
        <f>全车数据表!D206</f>
        <v>A</v>
      </c>
      <c r="H205" s="246">
        <f>LEN(全车数据表!E206)</f>
        <v>6</v>
      </c>
      <c r="I205" s="246" t="str">
        <f>IF(全车数据表!H206="×",0,全车数据表!H206)</f>
        <v>🔑</v>
      </c>
      <c r="J205" s="246">
        <f>IF(全车数据表!I206="×",0,全车数据表!I206)</f>
        <v>28</v>
      </c>
      <c r="K205" s="246">
        <f>IF(全车数据表!J206="×",0,全车数据表!J206)</f>
        <v>32</v>
      </c>
      <c r="L205" s="246">
        <f>IF(全车数据表!K206="×",0,全车数据表!K206)</f>
        <v>44</v>
      </c>
      <c r="M205" s="246">
        <f>IF(全车数据表!L206="×",0,全车数据表!L206)</f>
        <v>59</v>
      </c>
      <c r="N205" s="246">
        <f>IF(全车数据表!M206="×",0,全车数据表!M206)</f>
        <v>86</v>
      </c>
      <c r="O205" s="246">
        <f>全车数据表!O206</f>
        <v>4187</v>
      </c>
      <c r="P205" s="246">
        <f>全车数据表!P206</f>
        <v>358.6</v>
      </c>
      <c r="Q205" s="246">
        <f>全车数据表!Q206</f>
        <v>89.33</v>
      </c>
      <c r="R205" s="246">
        <f>全车数据表!R206</f>
        <v>82.63</v>
      </c>
      <c r="S205" s="246">
        <f>全车数据表!S206</f>
        <v>55.24</v>
      </c>
      <c r="T205" s="246">
        <f>全车数据表!T206</f>
        <v>0</v>
      </c>
      <c r="U205" s="246">
        <f>全车数据表!AH206</f>
        <v>19407600</v>
      </c>
      <c r="V205" s="246">
        <f>全车数据表!AI206</f>
        <v>80000</v>
      </c>
      <c r="W205" s="246">
        <f>全车数据表!AO206</f>
        <v>12800000</v>
      </c>
      <c r="X205" s="246">
        <f>全车数据表!AP206</f>
        <v>32207600</v>
      </c>
      <c r="Y205" s="246">
        <f>全车数据表!AJ206</f>
        <v>6</v>
      </c>
      <c r="Z205" s="246">
        <f>全车数据表!AL206</f>
        <v>5</v>
      </c>
      <c r="AA205" s="246">
        <f>IF(全车数据表!AN206="×",0,全车数据表!AN206)</f>
        <v>4</v>
      </c>
      <c r="AB205" s="248" t="str">
        <f>全车数据表!AU206</f>
        <v>epic</v>
      </c>
      <c r="AC205" s="246">
        <f>全车数据表!AW206</f>
        <v>373</v>
      </c>
      <c r="AD205" s="246">
        <f>全车数据表!AX206</f>
        <v>0</v>
      </c>
      <c r="AE205" s="246">
        <f>全车数据表!AY206</f>
        <v>493</v>
      </c>
      <c r="AF205" s="246" t="str">
        <f>IF(全车数据表!AZ206="","",全车数据表!AZ206)</f>
        <v>大奖赛</v>
      </c>
      <c r="AG205" s="246" t="str">
        <f>IF(全车数据表!BP206="","",全车数据表!BP206)</f>
        <v/>
      </c>
      <c r="AH205" s="246" t="str">
        <f>IF(全车数据表!BQ206="","",全车数据表!BQ206)</f>
        <v/>
      </c>
      <c r="AI205" s="246" t="str">
        <f>IF(全车数据表!BR206="","",全车数据表!BR206)</f>
        <v/>
      </c>
      <c r="AJ205" s="246" t="str">
        <f>IF(全车数据表!BS206="","",全车数据表!BS206)</f>
        <v/>
      </c>
      <c r="AK205" s="246" t="str">
        <f>IF(全车数据表!BT206="","",全车数据表!BT206)</f>
        <v/>
      </c>
      <c r="AL205" s="246" t="str">
        <f>IF(全车数据表!BU206="","",全车数据表!BU206)</f>
        <v/>
      </c>
      <c r="AM205" s="246" t="str">
        <f>IF(全车数据表!BV206="","",全车数据表!BV206)</f>
        <v/>
      </c>
      <c r="AN205" s="246" t="str">
        <f>IF(全车数据表!BW206="","",全车数据表!BW206)</f>
        <v/>
      </c>
      <c r="AO205" s="246" t="str">
        <f>IF(全车数据表!BX206="","",全车数据表!BX206)</f>
        <v/>
      </c>
      <c r="AP205" s="246" t="str">
        <f>IF(全车数据表!BY206="","",全车数据表!BY206)</f>
        <v/>
      </c>
      <c r="AQ205" s="246" t="str">
        <f>IF(全车数据表!BZ206="","",全车数据表!BZ206)</f>
        <v/>
      </c>
      <c r="AR205" s="246">
        <f>IF(全车数据表!CA206="","",全车数据表!CA206)</f>
        <v>1</v>
      </c>
      <c r="AS205" s="246" t="str">
        <f>IF(全车数据表!CB206="","",全车数据表!CB206)</f>
        <v/>
      </c>
      <c r="AT205" s="246">
        <f>IF(全车数据表!CC206="","",全车数据表!CC206)</f>
        <v>1</v>
      </c>
      <c r="AU205" s="246">
        <f>IF(全车数据表!CD206="","",全车数据表!CD206)</f>
        <v>1</v>
      </c>
      <c r="AV205" s="246" t="str">
        <f>IF(全车数据表!CE206="","",全车数据表!CE206)</f>
        <v/>
      </c>
      <c r="AW205" s="246" t="str">
        <f>IF(全车数据表!CF206="","",全车数据表!CF206)</f>
        <v/>
      </c>
      <c r="AX205" s="246" t="str">
        <f>IF(全车数据表!CG206="","",全车数据表!CG206)</f>
        <v/>
      </c>
      <c r="AY205" s="246" t="str">
        <f>IF(全车数据表!CH206="","",全车数据表!CH206)</f>
        <v/>
      </c>
      <c r="AZ205" s="246" t="str">
        <f>IF(全车数据表!CI206="","",全车数据表!CI206)</f>
        <v/>
      </c>
      <c r="BA205" s="246" t="str">
        <f>IF(全车数据表!CJ206="","",全车数据表!CJ206)</f>
        <v>scg</v>
      </c>
      <c r="BB205" s="246" t="str">
        <f>IF(全车数据表!AV206="","",全车数据表!AV206)</f>
        <v/>
      </c>
      <c r="BC205" s="246">
        <f>IF(全车数据表!BF206="","",全车数据表!BF206)</f>
        <v>4372</v>
      </c>
      <c r="BD205" s="246">
        <f>IF(全车数据表!BG206="","",全车数据表!BG206)</f>
        <v>360.8</v>
      </c>
      <c r="BE205" s="246">
        <f>IF(全车数据表!BH206="","",全车数据表!BH206)</f>
        <v>90.1</v>
      </c>
      <c r="BF205" s="246">
        <f>IF(全车数据表!BI206="","",全车数据表!BI206)</f>
        <v>85.42</v>
      </c>
      <c r="BG205" s="246">
        <f>IF(全车数据表!BJ206="","",全车数据表!BJ206)</f>
        <v>58.07</v>
      </c>
    </row>
    <row r="206" spans="1:59">
      <c r="A206" s="246">
        <f>全车数据表!A207</f>
        <v>205</v>
      </c>
      <c r="B206" s="246" t="str">
        <f>全车数据表!B207</f>
        <v>Citroen GT by Citroen</v>
      </c>
      <c r="C206" s="246" t="str">
        <f>IF(全车数据表!AQ207="","",全车数据表!AQ207)</f>
        <v>Citroen</v>
      </c>
      <c r="D206" s="248" t="str">
        <f>全车数据表!AT207</f>
        <v>citroengt</v>
      </c>
      <c r="E206" s="248" t="str">
        <f>全车数据表!AS207</f>
        <v>2.6</v>
      </c>
      <c r="F206" s="248" t="str">
        <f>全车数据表!C207</f>
        <v>雪铁龙GT</v>
      </c>
      <c r="G206" s="246" t="str">
        <f>全车数据表!D207</f>
        <v>A</v>
      </c>
      <c r="H206" s="246">
        <f>LEN(全车数据表!E207)</f>
        <v>6</v>
      </c>
      <c r="I206" s="246">
        <f>IF(全车数据表!H207="×",0,全车数据表!H207)</f>
        <v>50</v>
      </c>
      <c r="J206" s="246">
        <f>IF(全车数据表!I207="×",0,全车数据表!I207)</f>
        <v>23</v>
      </c>
      <c r="K206" s="246">
        <f>IF(全车数据表!J207="×",0,全车数据表!J207)</f>
        <v>27</v>
      </c>
      <c r="L206" s="246">
        <f>IF(全车数据表!K207="×",0,全车数据表!K207)</f>
        <v>36</v>
      </c>
      <c r="M206" s="246">
        <f>IF(全车数据表!L207="×",0,全车数据表!L207)</f>
        <v>52</v>
      </c>
      <c r="N206" s="246">
        <f>IF(全车数据表!M207="×",0,全车数据表!M207)</f>
        <v>62</v>
      </c>
      <c r="O206" s="246">
        <f>全车数据表!O207</f>
        <v>4222</v>
      </c>
      <c r="P206" s="246">
        <f>全车数据表!P207</f>
        <v>388.7</v>
      </c>
      <c r="Q206" s="246">
        <f>全车数据表!Q207</f>
        <v>76.53</v>
      </c>
      <c r="R206" s="246">
        <f>全车数据表!R207</f>
        <v>64.61</v>
      </c>
      <c r="S206" s="246">
        <f>全车数据表!S207</f>
        <v>67.2</v>
      </c>
      <c r="T206" s="246">
        <f>全车数据表!T207</f>
        <v>6.3</v>
      </c>
      <c r="U206" s="246">
        <f>全车数据表!AH207</f>
        <v>19407600</v>
      </c>
      <c r="V206" s="246">
        <f>全车数据表!AI207</f>
        <v>80000</v>
      </c>
      <c r="W206" s="246">
        <f>全车数据表!AO207</f>
        <v>12800000</v>
      </c>
      <c r="X206" s="246">
        <f>全车数据表!AP207</f>
        <v>32207600</v>
      </c>
      <c r="Y206" s="246">
        <f>全车数据表!AJ207</f>
        <v>6</v>
      </c>
      <c r="Z206" s="246">
        <f>全车数据表!AL207</f>
        <v>5</v>
      </c>
      <c r="AA206" s="246">
        <f>IF(全车数据表!AN207="×",0,全车数据表!AN207)</f>
        <v>4</v>
      </c>
      <c r="AB206" s="248" t="str">
        <f>全车数据表!AU207</f>
        <v>epic</v>
      </c>
      <c r="AC206" s="246">
        <f>全车数据表!AW207</f>
        <v>404</v>
      </c>
      <c r="AD206" s="246">
        <f>全车数据表!AX207</f>
        <v>0</v>
      </c>
      <c r="AE206" s="246">
        <f>全车数据表!AY207</f>
        <v>545</v>
      </c>
      <c r="AF206" s="246" t="str">
        <f>IF(全车数据表!AZ207="","",全车数据表!AZ207)</f>
        <v>联会赛事</v>
      </c>
      <c r="AG206" s="246" t="str">
        <f>IF(全车数据表!BP207="","",全车数据表!BP207)</f>
        <v/>
      </c>
      <c r="AH206" s="246" t="str">
        <f>IF(全车数据表!BQ207="","",全车数据表!BQ207)</f>
        <v/>
      </c>
      <c r="AI206" s="246" t="str">
        <f>IF(全车数据表!BR207="","",全车数据表!BR207)</f>
        <v/>
      </c>
      <c r="AJ206" s="246" t="str">
        <f>IF(全车数据表!BS207="","",全车数据表!BS207)</f>
        <v/>
      </c>
      <c r="AK206" s="246" t="str">
        <f>IF(全车数据表!BT207="","",全车数据表!BT207)</f>
        <v/>
      </c>
      <c r="AL206" s="246" t="str">
        <f>IF(全车数据表!BU207="","",全车数据表!BU207)</f>
        <v/>
      </c>
      <c r="AM206" s="246" t="str">
        <f>IF(全车数据表!BV207="","",全车数据表!BV207)</f>
        <v/>
      </c>
      <c r="AN206" s="246" t="str">
        <f>IF(全车数据表!BW207="","",全车数据表!BW207)</f>
        <v/>
      </c>
      <c r="AO206" s="246" t="str">
        <f>IF(全车数据表!BX207="","",全车数据表!BX207)</f>
        <v/>
      </c>
      <c r="AP206" s="246" t="str">
        <f>IF(全车数据表!BY207="","",全车数据表!BY207)</f>
        <v/>
      </c>
      <c r="AQ206" s="246" t="str">
        <f>IF(全车数据表!BZ207="","",全车数据表!BZ207)</f>
        <v/>
      </c>
      <c r="AR206" s="246" t="str">
        <f>IF(全车数据表!CA207="","",全车数据表!CA207)</f>
        <v/>
      </c>
      <c r="AS206" s="246">
        <f>IF(全车数据表!CB207="","",全车数据表!CB207)</f>
        <v>1</v>
      </c>
      <c r="AT206" s="246" t="str">
        <f>IF(全车数据表!CC207="","",全车数据表!CC207)</f>
        <v/>
      </c>
      <c r="AU206" s="246" t="str">
        <f>IF(全车数据表!CD207="","",全车数据表!CD207)</f>
        <v/>
      </c>
      <c r="AV206" s="246" t="str">
        <f>IF(全车数据表!CE207="","",全车数据表!CE207)</f>
        <v/>
      </c>
      <c r="AW206" s="246" t="str">
        <f>IF(全车数据表!CF207="","",全车数据表!CF207)</f>
        <v/>
      </c>
      <c r="AX206" s="246" t="str">
        <f>IF(全车数据表!CG207="","",全车数据表!CG207)</f>
        <v/>
      </c>
      <c r="AY206" s="246" t="str">
        <f>IF(全车数据表!CH207="","",全车数据表!CH207)</f>
        <v/>
      </c>
      <c r="AZ206" s="246" t="str">
        <f>IF(全车数据表!CI207="","",全车数据表!CI207)</f>
        <v/>
      </c>
      <c r="BA206" s="246" t="str">
        <f>IF(全车数据表!CJ207="","",全车数据表!CJ207)</f>
        <v>雪铁龙</v>
      </c>
      <c r="BB206" s="246">
        <f>IF(全车数据表!AV207="","",全车数据表!AV207)</f>
        <v>33</v>
      </c>
      <c r="BC206" s="246">
        <f>IF(全车数据表!BF207="","",全车数据表!BF207)</f>
        <v>4380</v>
      </c>
      <c r="BD206" s="246">
        <f>IF(全车数据表!BG207="","",全车数据表!BG207)</f>
        <v>390.4</v>
      </c>
      <c r="BE206" s="246">
        <f>IF(全车数据表!BH207="","",全车数据表!BH207)</f>
        <v>77.5</v>
      </c>
      <c r="BF206" s="246">
        <f>IF(全车数据表!BI207="","",全车数据表!BI207)</f>
        <v>65.679999999999993</v>
      </c>
      <c r="BG206" s="246">
        <f>IF(全车数据表!BJ207="","",全车数据表!BJ207)</f>
        <v>69.260000000000005</v>
      </c>
    </row>
    <row r="207" spans="1:59">
      <c r="A207" s="246">
        <f>全车数据表!A208</f>
        <v>206</v>
      </c>
      <c r="B207" s="246" t="str">
        <f>全车数据表!B208</f>
        <v>Porsche 935 (2019)🔑</v>
      </c>
      <c r="C207" s="246" t="str">
        <f>IF(全车数据表!AQ208="","",全车数据表!AQ208)</f>
        <v>Porsche</v>
      </c>
      <c r="D207" s="248" t="str">
        <f>全车数据表!AT208</f>
        <v>935</v>
      </c>
      <c r="E207" s="248" t="str">
        <f>全车数据表!AS208</f>
        <v>4.1</v>
      </c>
      <c r="F207" s="248" t="str">
        <f>全车数据表!C208</f>
        <v>935</v>
      </c>
      <c r="G207" s="246" t="str">
        <f>全车数据表!D208</f>
        <v>A</v>
      </c>
      <c r="H207" s="246">
        <f>LEN(全车数据表!E208)</f>
        <v>6</v>
      </c>
      <c r="I207" s="246" t="str">
        <f>IF(全车数据表!H208="×",0,全车数据表!H208)</f>
        <v>🔑</v>
      </c>
      <c r="J207" s="246">
        <f>IF(全车数据表!I208="×",0,全车数据表!I208)</f>
        <v>28</v>
      </c>
      <c r="K207" s="246">
        <f>IF(全车数据表!J208="×",0,全车数据表!J208)</f>
        <v>32</v>
      </c>
      <c r="L207" s="246">
        <f>IF(全车数据表!K208="×",0,全车数据表!K208)</f>
        <v>44</v>
      </c>
      <c r="M207" s="246">
        <f>IF(全车数据表!L208="×",0,全车数据表!L208)</f>
        <v>59</v>
      </c>
      <c r="N207" s="246">
        <f>IF(全车数据表!M208="×",0,全车数据表!M208)</f>
        <v>86</v>
      </c>
      <c r="O207" s="246">
        <f>全车数据表!O208</f>
        <v>4229</v>
      </c>
      <c r="P207" s="246">
        <f>全车数据表!P208</f>
        <v>352</v>
      </c>
      <c r="Q207" s="246">
        <f>全车数据表!Q208</f>
        <v>84.94</v>
      </c>
      <c r="R207" s="246">
        <f>全车数据表!R208</f>
        <v>87.96</v>
      </c>
      <c r="S207" s="246">
        <f>全车数据表!S208</f>
        <v>72.61</v>
      </c>
      <c r="T207" s="246">
        <f>全车数据表!T208</f>
        <v>7.9</v>
      </c>
      <c r="U207" s="246">
        <f>全车数据表!AH208</f>
        <v>19407600</v>
      </c>
      <c r="V207" s="246">
        <f>全车数据表!AI208</f>
        <v>80000</v>
      </c>
      <c r="W207" s="246">
        <f>全车数据表!AO208</f>
        <v>12800000</v>
      </c>
      <c r="X207" s="246">
        <f>全车数据表!AP208</f>
        <v>32207600</v>
      </c>
      <c r="Y207" s="246">
        <f>全车数据表!AJ208</f>
        <v>6</v>
      </c>
      <c r="Z207" s="246">
        <f>全车数据表!AL208</f>
        <v>5</v>
      </c>
      <c r="AA207" s="246">
        <f>IF(全车数据表!AN208="×",0,全车数据表!AN208)</f>
        <v>4</v>
      </c>
      <c r="AB207" s="248" t="str">
        <f>全车数据表!AU208</f>
        <v>epic</v>
      </c>
      <c r="AC207" s="246">
        <f>全车数据表!AW208</f>
        <v>366</v>
      </c>
      <c r="AD207" s="246">
        <f>全车数据表!AX208</f>
        <v>0</v>
      </c>
      <c r="AE207" s="246">
        <f>全车数据表!AY208</f>
        <v>481</v>
      </c>
      <c r="AF207" s="246" t="str">
        <f>IF(全车数据表!AZ208="","",全车数据表!AZ208)</f>
        <v>大奖赛</v>
      </c>
      <c r="AG207" s="246" t="str">
        <f>IF(全车数据表!BP208="","",全车数据表!BP208)</f>
        <v/>
      </c>
      <c r="AH207" s="246" t="str">
        <f>IF(全车数据表!BQ208="","",全车数据表!BQ208)</f>
        <v/>
      </c>
      <c r="AI207" s="246" t="str">
        <f>IF(全车数据表!BR208="","",全车数据表!BR208)</f>
        <v/>
      </c>
      <c r="AJ207" s="246" t="str">
        <f>IF(全车数据表!BS208="","",全车数据表!BS208)</f>
        <v/>
      </c>
      <c r="AK207" s="246" t="str">
        <f>IF(全车数据表!BT208="","",全车数据表!BT208)</f>
        <v/>
      </c>
      <c r="AL207" s="246" t="str">
        <f>IF(全车数据表!BU208="","",全车数据表!BU208)</f>
        <v/>
      </c>
      <c r="AM207" s="246" t="str">
        <f>IF(全车数据表!BV208="","",全车数据表!BV208)</f>
        <v/>
      </c>
      <c r="AN207" s="246" t="str">
        <f>IF(全车数据表!BW208="","",全车数据表!BW208)</f>
        <v/>
      </c>
      <c r="AO207" s="246" t="str">
        <f>IF(全车数据表!BX208="","",全车数据表!BX208)</f>
        <v/>
      </c>
      <c r="AP207" s="246" t="str">
        <f>IF(全车数据表!BY208="","",全车数据表!BY208)</f>
        <v/>
      </c>
      <c r="AQ207" s="246" t="str">
        <f>IF(全车数据表!BZ208="","",全车数据表!BZ208)</f>
        <v/>
      </c>
      <c r="AR207" s="246">
        <f>IF(全车数据表!CA208="","",全车数据表!CA208)</f>
        <v>1</v>
      </c>
      <c r="AS207" s="246" t="str">
        <f>IF(全车数据表!CB208="","",全车数据表!CB208)</f>
        <v/>
      </c>
      <c r="AT207" s="246">
        <f>IF(全车数据表!CC208="","",全车数据表!CC208)</f>
        <v>1</v>
      </c>
      <c r="AU207" s="246" t="str">
        <f>IF(全车数据表!CD208="","",全车数据表!CD208)</f>
        <v/>
      </c>
      <c r="AV207" s="246" t="str">
        <f>IF(全车数据表!CE208="","",全车数据表!CE208)</f>
        <v/>
      </c>
      <c r="AW207" s="246" t="str">
        <f>IF(全车数据表!CF208="","",全车数据表!CF208)</f>
        <v/>
      </c>
      <c r="AX207" s="246" t="str">
        <f>IF(全车数据表!CG208="","",全车数据表!CG208)</f>
        <v/>
      </c>
      <c r="AY207" s="246" t="str">
        <f>IF(全车数据表!CH208="","",全车数据表!CH208)</f>
        <v/>
      </c>
      <c r="AZ207" s="246" t="str">
        <f>IF(全车数据表!CI208="","",全车数据表!CI208)</f>
        <v/>
      </c>
      <c r="BA207" s="246" t="str">
        <f>IF(全车数据表!CJ208="","",全车数据表!CJ208)</f>
        <v>保时捷</v>
      </c>
      <c r="BB207" s="246" t="str">
        <f>IF(全车数据表!AV208="","",全车数据表!AV208)</f>
        <v/>
      </c>
      <c r="BC207" s="246">
        <f>IF(全车数据表!BF208="","",全车数据表!BF208)</f>
        <v>4386</v>
      </c>
      <c r="BD207" s="246">
        <f>IF(全车数据表!BG208="","",全车数据表!BG208)</f>
        <v>353.4</v>
      </c>
      <c r="BE207" s="246">
        <f>IF(全车数据表!BH208="","",全车数据表!BH208)</f>
        <v>86.05</v>
      </c>
      <c r="BF207" s="246">
        <f>IF(全车数据表!BI208="","",全车数据表!BI208)</f>
        <v>91.85</v>
      </c>
      <c r="BG207" s="246">
        <f>IF(全车数据表!BJ208="","",全车数据表!BJ208)</f>
        <v>74.650000000000006</v>
      </c>
    </row>
    <row r="208" spans="1:59">
      <c r="A208" s="246">
        <f>全车数据表!A209</f>
        <v>207</v>
      </c>
      <c r="B208" s="246" t="str">
        <f>全车数据表!B209</f>
        <v>Aston Martin Victor</v>
      </c>
      <c r="C208" s="246" t="str">
        <f>IF(全车数据表!AQ209="","",全车数据表!AQ209)</f>
        <v>Aston Martin</v>
      </c>
      <c r="D208" s="248" t="str">
        <f>全车数据表!AT209</f>
        <v>victor</v>
      </c>
      <c r="E208" s="248" t="str">
        <f>全车数据表!AS209</f>
        <v>2.9</v>
      </c>
      <c r="F208" s="248" t="str">
        <f>全车数据表!C209</f>
        <v>Victor</v>
      </c>
      <c r="G208" s="246" t="str">
        <f>全车数据表!D209</f>
        <v>A</v>
      </c>
      <c r="H208" s="246">
        <f>LEN(全车数据表!E209)</f>
        <v>6</v>
      </c>
      <c r="I208" s="246">
        <f>IF(全车数据表!H209="×",0,全车数据表!H209)</f>
        <v>70</v>
      </c>
      <c r="J208" s="246">
        <f>IF(全车数据表!I209="×",0,全车数据表!I209)</f>
        <v>23</v>
      </c>
      <c r="K208" s="246">
        <f>IF(全车数据表!J209="×",0,全车数据表!J209)</f>
        <v>27</v>
      </c>
      <c r="L208" s="246">
        <f>IF(全车数据表!K209="×",0,全车数据表!K209)</f>
        <v>36</v>
      </c>
      <c r="M208" s="246">
        <f>IF(全车数据表!L209="×",0,全车数据表!L209)</f>
        <v>52</v>
      </c>
      <c r="N208" s="246">
        <f>IF(全车数据表!M209="×",0,全车数据表!M209)</f>
        <v>59</v>
      </c>
      <c r="O208" s="246">
        <f>全车数据表!O209</f>
        <v>4255</v>
      </c>
      <c r="P208" s="246">
        <f>全车数据表!P209</f>
        <v>371.4</v>
      </c>
      <c r="Q208" s="246">
        <f>全车数据表!Q209</f>
        <v>78.33</v>
      </c>
      <c r="R208" s="246">
        <f>全车数据表!R209</f>
        <v>76.84</v>
      </c>
      <c r="S208" s="246">
        <f>全车数据表!S209</f>
        <v>69.63</v>
      </c>
      <c r="T208" s="246">
        <f>全车数据表!T209</f>
        <v>6.8</v>
      </c>
      <c r="U208" s="246">
        <f>全车数据表!AH209</f>
        <v>19407600</v>
      </c>
      <c r="V208" s="246">
        <f>全车数据表!AI209</f>
        <v>80000</v>
      </c>
      <c r="W208" s="246">
        <f>全车数据表!AO209</f>
        <v>12800000</v>
      </c>
      <c r="X208" s="246">
        <f>全车数据表!AP209</f>
        <v>32207600</v>
      </c>
      <c r="Y208" s="246">
        <f>全车数据表!AJ209</f>
        <v>6</v>
      </c>
      <c r="Z208" s="246">
        <f>全车数据表!AL209</f>
        <v>5</v>
      </c>
      <c r="AA208" s="246">
        <f>IF(全车数据表!AN209="×",0,全车数据表!AN209)</f>
        <v>4</v>
      </c>
      <c r="AB208" s="248" t="str">
        <f>全车数据表!AU209</f>
        <v>epic</v>
      </c>
      <c r="AC208" s="246">
        <f>全车数据表!AW209</f>
        <v>387</v>
      </c>
      <c r="AD208" s="246">
        <f>全车数据表!AX209</f>
        <v>0</v>
      </c>
      <c r="AE208" s="246">
        <f>全车数据表!AY209</f>
        <v>516</v>
      </c>
      <c r="AF208" s="246" t="str">
        <f>IF(全车数据表!AZ209="","",全车数据表!AZ209)</f>
        <v>通行证</v>
      </c>
      <c r="AG208" s="246" t="str">
        <f>IF(全车数据表!BP209="","",全车数据表!BP209)</f>
        <v/>
      </c>
      <c r="AH208" s="246" t="str">
        <f>IF(全车数据表!BQ209="","",全车数据表!BQ209)</f>
        <v/>
      </c>
      <c r="AI208" s="246" t="str">
        <f>IF(全车数据表!BR209="","",全车数据表!BR209)</f>
        <v/>
      </c>
      <c r="AJ208" s="246" t="str">
        <f>IF(全车数据表!BS209="","",全车数据表!BS209)</f>
        <v/>
      </c>
      <c r="AK208" s="246" t="str">
        <f>IF(全车数据表!BT209="","",全车数据表!BT209)</f>
        <v/>
      </c>
      <c r="AL208" s="246" t="str">
        <f>IF(全车数据表!BU209="","",全车数据表!BU209)</f>
        <v/>
      </c>
      <c r="AM208" s="246">
        <f>IF(全车数据表!BV209="","",全车数据表!BV209)</f>
        <v>1</v>
      </c>
      <c r="AN208" s="246" t="str">
        <f>IF(全车数据表!BW209="","",全车数据表!BW209)</f>
        <v/>
      </c>
      <c r="AO208" s="246" t="str">
        <f>IF(全车数据表!BX209="","",全车数据表!BX209)</f>
        <v/>
      </c>
      <c r="AP208" s="246" t="str">
        <f>IF(全车数据表!BY209="","",全车数据表!BY209)</f>
        <v/>
      </c>
      <c r="AQ208" s="246" t="str">
        <f>IF(全车数据表!BZ209="","",全车数据表!BZ209)</f>
        <v/>
      </c>
      <c r="AR208" s="246" t="str">
        <f>IF(全车数据表!CA209="","",全车数据表!CA209)</f>
        <v/>
      </c>
      <c r="AS208" s="246" t="str">
        <f>IF(全车数据表!CB209="","",全车数据表!CB209)</f>
        <v/>
      </c>
      <c r="AT208" s="246" t="str">
        <f>IF(全车数据表!CC209="","",全车数据表!CC209)</f>
        <v/>
      </c>
      <c r="AU208" s="246">
        <f>IF(全车数据表!CD209="","",全车数据表!CD209)</f>
        <v>1</v>
      </c>
      <c r="AV208" s="246" t="str">
        <f>IF(全车数据表!CE209="","",全车数据表!CE209)</f>
        <v/>
      </c>
      <c r="AW208" s="246" t="str">
        <f>IF(全车数据表!CF209="","",全车数据表!CF209)</f>
        <v/>
      </c>
      <c r="AX208" s="246" t="str">
        <f>IF(全车数据表!CG209="","",全车数据表!CG209)</f>
        <v/>
      </c>
      <c r="AY208" s="246" t="str">
        <f>IF(全车数据表!CH209="","",全车数据表!CH209)</f>
        <v/>
      </c>
      <c r="AZ208" s="246" t="str">
        <f>IF(全车数据表!CI209="","",全车数据表!CI209)</f>
        <v/>
      </c>
      <c r="BA208" s="246" t="str">
        <f>IF(全车数据表!CJ209="","",全车数据表!CJ209)</f>
        <v>阿斯顿马丁 维克多</v>
      </c>
      <c r="BB208" s="246">
        <f>IF(全车数据表!AV209="","",全车数据表!AV209)</f>
        <v>34</v>
      </c>
      <c r="BC208" s="246">
        <f>IF(全车数据表!BF209="","",全车数据表!BF209)</f>
        <v>4412</v>
      </c>
      <c r="BD208" s="246">
        <f>IF(全车数据表!BG209="","",全车数据表!BG209)</f>
        <v>372.79999999999995</v>
      </c>
      <c r="BE208" s="246">
        <f>IF(全车数据表!BH209="","",全车数据表!BH209)</f>
        <v>79.3</v>
      </c>
      <c r="BF208" s="246">
        <f>IF(全车数据表!BI209="","",全车数据表!BI209)</f>
        <v>79.490000000000009</v>
      </c>
      <c r="BG208" s="246">
        <f>IF(全车数据表!BJ209="","",全车数据表!BJ209)</f>
        <v>72.28</v>
      </c>
    </row>
    <row r="209" spans="1:59">
      <c r="A209" s="246">
        <f>全车数据表!A210</f>
        <v>208</v>
      </c>
      <c r="B209" s="246" t="str">
        <f>全车数据表!B210</f>
        <v>Porsche 911 GT2 RS ClubSport🔑</v>
      </c>
      <c r="C209" s="246" t="str">
        <f>IF(全车数据表!AQ210="","",全车数据表!AQ210)</f>
        <v>Porsche</v>
      </c>
      <c r="D209" s="248" t="str">
        <f>全车数据表!AT210</f>
        <v>911gt2</v>
      </c>
      <c r="E209" s="248" t="str">
        <f>全车数据表!AS210</f>
        <v>2.1</v>
      </c>
      <c r="F209" s="248" t="str">
        <f>全车数据表!C210</f>
        <v>911GT2</v>
      </c>
      <c r="G209" s="246" t="str">
        <f>全车数据表!D210</f>
        <v>A</v>
      </c>
      <c r="H209" s="246">
        <f>LEN(全车数据表!E210)</f>
        <v>6</v>
      </c>
      <c r="I209" s="246" t="str">
        <f>IF(全车数据表!H210="×",0,全车数据表!H210)</f>
        <v>🔑</v>
      </c>
      <c r="J209" s="246">
        <f>IF(全车数据表!I210="×",0,全车数据表!I210)</f>
        <v>28</v>
      </c>
      <c r="K209" s="246">
        <f>IF(全车数据表!J210="×",0,全车数据表!J210)</f>
        <v>32</v>
      </c>
      <c r="L209" s="246">
        <f>IF(全车数据表!K210="×",0,全车数据表!K210)</f>
        <v>44</v>
      </c>
      <c r="M209" s="246">
        <f>IF(全车数据表!L210="×",0,全车数据表!L210)</f>
        <v>59</v>
      </c>
      <c r="N209" s="246">
        <f>IF(全车数据表!M210="×",0,全车数据表!M210)</f>
        <v>86</v>
      </c>
      <c r="O209" s="246">
        <f>全车数据表!O210</f>
        <v>4270</v>
      </c>
      <c r="P209" s="246">
        <f>全车数据表!P210</f>
        <v>356.9</v>
      </c>
      <c r="Q209" s="246">
        <f>全车数据表!Q210</f>
        <v>83.64</v>
      </c>
      <c r="R209" s="246">
        <f>全车数据表!R210</f>
        <v>85.42</v>
      </c>
      <c r="S209" s="246">
        <f>全车数据表!S210</f>
        <v>73.650000000000006</v>
      </c>
      <c r="T209" s="246">
        <f>全车数据表!T210</f>
        <v>8.08</v>
      </c>
      <c r="U209" s="246">
        <f>全车数据表!AH210</f>
        <v>19407600</v>
      </c>
      <c r="V209" s="246">
        <f>全车数据表!AI210</f>
        <v>80000</v>
      </c>
      <c r="W209" s="246">
        <f>全车数据表!AO210</f>
        <v>12800000</v>
      </c>
      <c r="X209" s="246">
        <f>全车数据表!AP210</f>
        <v>32207600</v>
      </c>
      <c r="Y209" s="246">
        <f>全车数据表!AJ210</f>
        <v>6</v>
      </c>
      <c r="Z209" s="246">
        <f>全车数据表!AL210</f>
        <v>5</v>
      </c>
      <c r="AA209" s="246">
        <f>IF(全车数据表!AN210="×",0,全车数据表!AN210)</f>
        <v>4</v>
      </c>
      <c r="AB209" s="248" t="str">
        <f>全车数据表!AU210</f>
        <v>epic</v>
      </c>
      <c r="AC209" s="246">
        <f>全车数据表!AW210</f>
        <v>371</v>
      </c>
      <c r="AD209" s="246">
        <f>全车数据表!AX210</f>
        <v>0</v>
      </c>
      <c r="AE209" s="246">
        <f>全车数据表!AY210</f>
        <v>490</v>
      </c>
      <c r="AF209" s="246" t="str">
        <f>IF(全车数据表!AZ210="","",全车数据表!AZ210)</f>
        <v>大奖赛</v>
      </c>
      <c r="AG209" s="246" t="str">
        <f>IF(全车数据表!BP210="","",全车数据表!BP210)</f>
        <v/>
      </c>
      <c r="AH209" s="246" t="str">
        <f>IF(全车数据表!BQ210="","",全车数据表!BQ210)</f>
        <v/>
      </c>
      <c r="AI209" s="246" t="str">
        <f>IF(全车数据表!BR210="","",全车数据表!BR210)</f>
        <v/>
      </c>
      <c r="AJ209" s="246" t="str">
        <f>IF(全车数据表!BS210="","",全车数据表!BS210)</f>
        <v/>
      </c>
      <c r="AK209" s="246" t="str">
        <f>IF(全车数据表!BT210="","",全车数据表!BT210)</f>
        <v/>
      </c>
      <c r="AL209" s="246" t="str">
        <f>IF(全车数据表!BU210="","",全车数据表!BU210)</f>
        <v/>
      </c>
      <c r="AM209" s="246" t="str">
        <f>IF(全车数据表!BV210="","",全车数据表!BV210)</f>
        <v/>
      </c>
      <c r="AN209" s="246" t="str">
        <f>IF(全车数据表!BW210="","",全车数据表!BW210)</f>
        <v/>
      </c>
      <c r="AO209" s="246" t="str">
        <f>IF(全车数据表!BX210="","",全车数据表!BX210)</f>
        <v/>
      </c>
      <c r="AP209" s="246" t="str">
        <f>IF(全车数据表!BY210="","",全车数据表!BY210)</f>
        <v/>
      </c>
      <c r="AQ209" s="246" t="str">
        <f>IF(全车数据表!BZ210="","",全车数据表!BZ210)</f>
        <v/>
      </c>
      <c r="AR209" s="246">
        <f>IF(全车数据表!CA210="","",全车数据表!CA210)</f>
        <v>1</v>
      </c>
      <c r="AS209" s="246" t="str">
        <f>IF(全车数据表!CB210="","",全车数据表!CB210)</f>
        <v/>
      </c>
      <c r="AT209" s="246">
        <f>IF(全车数据表!CC210="","",全车数据表!CC210)</f>
        <v>1</v>
      </c>
      <c r="AU209" s="246">
        <f>IF(全车数据表!CD210="","",全车数据表!CD210)</f>
        <v>1</v>
      </c>
      <c r="AV209" s="246" t="str">
        <f>IF(全车数据表!CE210="","",全车数据表!CE210)</f>
        <v/>
      </c>
      <c r="AW209" s="246" t="str">
        <f>IF(全车数据表!CF210="","",全车数据表!CF210)</f>
        <v/>
      </c>
      <c r="AX209" s="246" t="str">
        <f>IF(全车数据表!CG210="","",全车数据表!CG210)</f>
        <v/>
      </c>
      <c r="AY209" s="246" t="str">
        <f>IF(全车数据表!CH210="","",全车数据表!CH210)</f>
        <v/>
      </c>
      <c r="AZ209" s="246" t="str">
        <f>IF(全车数据表!CI210="","",全车数据表!CI210)</f>
        <v/>
      </c>
      <c r="BA209" s="246" t="str">
        <f>IF(全车数据表!CJ210="","",全车数据表!CJ210)</f>
        <v>保时捷</v>
      </c>
      <c r="BB209" s="246" t="str">
        <f>IF(全车数据表!AV210="","",全车数据表!AV210)</f>
        <v/>
      </c>
      <c r="BC209" s="246">
        <f>IF(全车数据表!BF210="","",全车数据表!BF210)</f>
        <v>4458</v>
      </c>
      <c r="BD209" s="246">
        <f>IF(全车数据表!BG210="","",全车数据表!BG210)</f>
        <v>359</v>
      </c>
      <c r="BE209" s="246">
        <f>IF(全车数据表!BH210="","",全车数据表!BH210)</f>
        <v>84.7</v>
      </c>
      <c r="BF209" s="246">
        <f>IF(全车数据表!BI210="","",全车数据表!BI210)</f>
        <v>89</v>
      </c>
      <c r="BG209" s="246">
        <f>IF(全车数据表!BJ210="","",全车数据表!BJ210)</f>
        <v>76.540000000000006</v>
      </c>
    </row>
    <row r="210" spans="1:59">
      <c r="A210" s="246">
        <f>全车数据表!A211</f>
        <v>209</v>
      </c>
      <c r="B210" s="246" t="str">
        <f>全车数据表!B211</f>
        <v>Pagani Huayra BC</v>
      </c>
      <c r="C210" s="246" t="str">
        <f>IF(全车数据表!AQ211="","",全车数据表!AQ211)</f>
        <v>Pagani</v>
      </c>
      <c r="D210" s="248" t="str">
        <f>全车数据表!AT211</f>
        <v>bc</v>
      </c>
      <c r="E210" s="248" t="str">
        <f>全车数据表!AS211</f>
        <v>1.0</v>
      </c>
      <c r="F210" s="248" t="str">
        <f>全车数据表!C211</f>
        <v>BC</v>
      </c>
      <c r="G210" s="246" t="str">
        <f>全车数据表!D211</f>
        <v>A</v>
      </c>
      <c r="H210" s="246">
        <f>LEN(全车数据表!E211)</f>
        <v>6</v>
      </c>
      <c r="I210" s="246">
        <f>IF(全车数据表!H211="×",0,全车数据表!H211)</f>
        <v>50</v>
      </c>
      <c r="J210" s="246">
        <f>IF(全车数据表!I211="×",0,全车数据表!I211)</f>
        <v>12</v>
      </c>
      <c r="K210" s="246">
        <f>IF(全车数据表!J211="×",0,全车数据表!J211)</f>
        <v>15</v>
      </c>
      <c r="L210" s="246">
        <f>IF(全车数据表!K211="×",0,全车数据表!K211)</f>
        <v>24</v>
      </c>
      <c r="M210" s="246">
        <f>IF(全车数据表!L211="×",0,全车数据表!L211)</f>
        <v>37</v>
      </c>
      <c r="N210" s="246">
        <f>IF(全车数据表!M211="×",0,全车数据表!M211)</f>
        <v>45</v>
      </c>
      <c r="O210" s="246">
        <f>全车数据表!O211</f>
        <v>4274</v>
      </c>
      <c r="P210" s="246">
        <f>全车数据表!P211</f>
        <v>365.4</v>
      </c>
      <c r="Q210" s="246">
        <f>全车数据表!Q211</f>
        <v>80.040000000000006</v>
      </c>
      <c r="R210" s="246">
        <f>全车数据表!R211</f>
        <v>63.11</v>
      </c>
      <c r="S210" s="246">
        <f>全车数据表!S211</f>
        <v>86.75</v>
      </c>
      <c r="T210" s="246">
        <f>全车数据表!T211</f>
        <v>11.832000000000001</v>
      </c>
      <c r="U210" s="246">
        <f>全车数据表!AH211</f>
        <v>6375160</v>
      </c>
      <c r="V210" s="246">
        <f>全车数据表!AI211</f>
        <v>40000</v>
      </c>
      <c r="W210" s="246">
        <f>全车数据表!AO211</f>
        <v>6400000</v>
      </c>
      <c r="X210" s="246">
        <f>全车数据表!AP211</f>
        <v>12775160</v>
      </c>
      <c r="Y210" s="246">
        <f>全车数据表!AJ211</f>
        <v>6</v>
      </c>
      <c r="Z210" s="246">
        <f>全车数据表!AL211</f>
        <v>5</v>
      </c>
      <c r="AA210" s="246">
        <f>IF(全车数据表!AN211="×",0,全车数据表!AN211)</f>
        <v>4</v>
      </c>
      <c r="AB210" s="248" t="str">
        <f>全车数据表!AU211</f>
        <v>epic</v>
      </c>
      <c r="AC210" s="246">
        <f>全车数据表!AW211</f>
        <v>380</v>
      </c>
      <c r="AD210" s="246">
        <f>全车数据表!AX211</f>
        <v>0</v>
      </c>
      <c r="AE210" s="246">
        <f>全车数据表!AY211</f>
        <v>504</v>
      </c>
      <c r="AF210" s="246" t="str">
        <f>IF(全车数据表!AZ211="","",全车数据表!AZ211)</f>
        <v>传奇商店</v>
      </c>
      <c r="AG210" s="246" t="str">
        <f>IF(全车数据表!BP211="","",全车数据表!BP211)</f>
        <v/>
      </c>
      <c r="AH210" s="246" t="str">
        <f>IF(全车数据表!BQ211="","",全车数据表!BQ211)</f>
        <v/>
      </c>
      <c r="AI210" s="246" t="str">
        <f>IF(全车数据表!BR211="","",全车数据表!BR211)</f>
        <v/>
      </c>
      <c r="AJ210" s="246">
        <f>IF(全车数据表!BS211="","",全车数据表!BS211)</f>
        <v>1</v>
      </c>
      <c r="AK210" s="246" t="str">
        <f>IF(全车数据表!BT211="","",全车数据表!BT211)</f>
        <v/>
      </c>
      <c r="AL210" s="246" t="str">
        <f>IF(全车数据表!BU211="","",全车数据表!BU211)</f>
        <v/>
      </c>
      <c r="AM210" s="246" t="str">
        <f>IF(全车数据表!BV211="","",全车数据表!BV211)</f>
        <v/>
      </c>
      <c r="AN210" s="246" t="str">
        <f>IF(全车数据表!BW211="","",全车数据表!BW211)</f>
        <v/>
      </c>
      <c r="AO210" s="246" t="str">
        <f>IF(全车数据表!BX211="","",全车数据表!BX211)</f>
        <v/>
      </c>
      <c r="AP210" s="246" t="str">
        <f>IF(全车数据表!BY211="","",全车数据表!BY211)</f>
        <v/>
      </c>
      <c r="AQ210" s="246" t="str">
        <f>IF(全车数据表!BZ211="","",全车数据表!BZ211)</f>
        <v/>
      </c>
      <c r="AR210" s="246" t="str">
        <f>IF(全车数据表!CA211="","",全车数据表!CA211)</f>
        <v/>
      </c>
      <c r="AS210" s="246" t="str">
        <f>IF(全车数据表!CB211="","",全车数据表!CB211)</f>
        <v/>
      </c>
      <c r="AT210" s="246" t="str">
        <f>IF(全车数据表!CC211="","",全车数据表!CC211)</f>
        <v/>
      </c>
      <c r="AU210" s="246" t="str">
        <f>IF(全车数据表!CD211="","",全车数据表!CD211)</f>
        <v/>
      </c>
      <c r="AV210" s="246" t="str">
        <f>IF(全车数据表!CE211="","",全车数据表!CE211)</f>
        <v/>
      </c>
      <c r="AW210" s="246" t="str">
        <f>IF(全车数据表!CF211="","",全车数据表!CF211)</f>
        <v/>
      </c>
      <c r="AX210" s="246" t="str">
        <f>IF(全车数据表!CG211="","",全车数据表!CG211)</f>
        <v/>
      </c>
      <c r="AY210" s="246" t="str">
        <f>IF(全车数据表!CH211="","",全车数据表!CH211)</f>
        <v/>
      </c>
      <c r="AZ210" s="246">
        <f>IF(全车数据表!CI211="","",全车数据表!CI211)</f>
        <v>1</v>
      </c>
      <c r="BA210" s="246" t="str">
        <f>IF(全车数据表!CJ211="","",全车数据表!CJ211)</f>
        <v>帕加尼 风神</v>
      </c>
      <c r="BB210" s="246">
        <f>IF(全车数据表!AV211="","",全车数据表!AV211)</f>
        <v>19</v>
      </c>
      <c r="BC210" s="246">
        <f>IF(全车数据表!BF211="","",全车数据表!BF211)</f>
        <v>4429</v>
      </c>
      <c r="BD210" s="246">
        <f>IF(全车数据表!BG211="","",全车数据表!BG211)</f>
        <v>367.29999999999995</v>
      </c>
      <c r="BE210" s="246">
        <f>IF(全车数据表!BH211="","",全车数据表!BH211)</f>
        <v>81.100000000000009</v>
      </c>
      <c r="BF210" s="246">
        <f>IF(全车数据表!BI211="","",全车数据表!BI211)</f>
        <v>65.16</v>
      </c>
      <c r="BG210" s="246">
        <f>IF(全车数据表!BJ211="","",全车数据表!BJ211)</f>
        <v>88.39</v>
      </c>
    </row>
    <row r="211" spans="1:59">
      <c r="A211" s="246">
        <f>全车数据表!A212</f>
        <v>210</v>
      </c>
      <c r="B211" s="246" t="str">
        <f>全车数据表!B212</f>
        <v>McLaren 650S GT3</v>
      </c>
      <c r="C211" s="246" t="str">
        <f>IF(全车数据表!AQ212="","",全车数据表!AQ212)</f>
        <v>McLaren</v>
      </c>
      <c r="D211" s="248" t="str">
        <f>全车数据表!AT212</f>
        <v>650s</v>
      </c>
      <c r="E211" s="248" t="str">
        <f>全车数据表!AS212</f>
        <v>3.8</v>
      </c>
      <c r="F211" s="248" t="str">
        <f>全车数据表!C212</f>
        <v>650S</v>
      </c>
      <c r="G211" s="246" t="str">
        <f>全车数据表!D212</f>
        <v>A</v>
      </c>
      <c r="H211" s="246">
        <f>LEN(全车数据表!E212)</f>
        <v>6</v>
      </c>
      <c r="I211" s="246">
        <f>IF(全车数据表!H212="×",0,全车数据表!H212)</f>
        <v>70</v>
      </c>
      <c r="J211" s="246">
        <f>IF(全车数据表!I212="×",0,全车数据表!I212)</f>
        <v>23</v>
      </c>
      <c r="K211" s="246">
        <f>IF(全车数据表!J212="×",0,全车数据表!J212)</f>
        <v>27</v>
      </c>
      <c r="L211" s="246">
        <f>IF(全车数据表!K212="×",0,全车数据表!K212)</f>
        <v>36</v>
      </c>
      <c r="M211" s="246">
        <f>IF(全车数据表!L212="×",0,全车数据表!L212)</f>
        <v>52</v>
      </c>
      <c r="N211" s="246">
        <f>IF(全车数据表!M212="×",0,全车数据表!M212)</f>
        <v>59</v>
      </c>
      <c r="O211" s="246">
        <f>全车数据表!O212</f>
        <v>4279</v>
      </c>
      <c r="P211" s="246">
        <f>全车数据表!P212</f>
        <v>357</v>
      </c>
      <c r="Q211" s="246">
        <f>全车数据表!Q212</f>
        <v>84.34</v>
      </c>
      <c r="R211" s="246">
        <f>全车数据表!R212</f>
        <v>85.82</v>
      </c>
      <c r="S211" s="246">
        <f>全车数据表!S212</f>
        <v>78.22</v>
      </c>
      <c r="T211" s="246">
        <f>全车数据表!T212</f>
        <v>0</v>
      </c>
      <c r="U211" s="246">
        <f>全车数据表!AH212</f>
        <v>19407600</v>
      </c>
      <c r="V211" s="246">
        <f>全车数据表!AI212</f>
        <v>80000</v>
      </c>
      <c r="W211" s="246">
        <f>全车数据表!AO212</f>
        <v>12800000</v>
      </c>
      <c r="X211" s="246">
        <f>全车数据表!AP212</f>
        <v>32207600</v>
      </c>
      <c r="Y211" s="246">
        <f>全车数据表!AJ212</f>
        <v>6</v>
      </c>
      <c r="Z211" s="246">
        <f>全车数据表!AL212</f>
        <v>5</v>
      </c>
      <c r="AA211" s="246">
        <f>IF(全车数据表!AN212="×",0,全车数据表!AN212)</f>
        <v>4</v>
      </c>
      <c r="AB211" s="248" t="str">
        <f>全车数据表!AU212</f>
        <v>epic</v>
      </c>
      <c r="AC211" s="246">
        <f>全车数据表!AW212</f>
        <v>371</v>
      </c>
      <c r="AD211" s="246">
        <f>全车数据表!AX212</f>
        <v>0</v>
      </c>
      <c r="AE211" s="246">
        <f>全车数据表!AY212</f>
        <v>490</v>
      </c>
      <c r="AF211" s="246" t="str">
        <f>IF(全车数据表!AZ212="","",全车数据表!AZ212)</f>
        <v>Clash商店</v>
      </c>
      <c r="AG211" s="246" t="str">
        <f>IF(全车数据表!BP212="","",全车数据表!BP212)</f>
        <v/>
      </c>
      <c r="AH211" s="246" t="str">
        <f>IF(全车数据表!BQ212="","",全车数据表!BQ212)</f>
        <v/>
      </c>
      <c r="AI211" s="246" t="str">
        <f>IF(全车数据表!BR212="","",全车数据表!BR212)</f>
        <v/>
      </c>
      <c r="AJ211" s="246" t="str">
        <f>IF(全车数据表!BS212="","",全车数据表!BS212)</f>
        <v/>
      </c>
      <c r="AK211" s="246" t="str">
        <f>IF(全车数据表!BT212="","",全车数据表!BT212)</f>
        <v/>
      </c>
      <c r="AL211" s="246" t="str">
        <f>IF(全车数据表!BU212="","",全车数据表!BU212)</f>
        <v/>
      </c>
      <c r="AM211" s="246" t="str">
        <f>IF(全车数据表!BV212="","",全车数据表!BV212)</f>
        <v/>
      </c>
      <c r="AN211" s="246" t="str">
        <f>IF(全车数据表!BW212="","",全车数据表!BW212)</f>
        <v/>
      </c>
      <c r="AO211" s="246" t="str">
        <f>IF(全车数据表!BX212="","",全车数据表!BX212)</f>
        <v/>
      </c>
      <c r="AP211" s="246" t="str">
        <f>IF(全车数据表!BY212="","",全车数据表!BY212)</f>
        <v/>
      </c>
      <c r="AQ211" s="246" t="str">
        <f>IF(全车数据表!BZ212="","",全车数据表!BZ212)</f>
        <v/>
      </c>
      <c r="AR211" s="246" t="str">
        <f>IF(全车数据表!CA212="","",全车数据表!CA212)</f>
        <v/>
      </c>
      <c r="AS211" s="246" t="str">
        <f>IF(全车数据表!CB212="","",全车数据表!CB212)</f>
        <v/>
      </c>
      <c r="AT211" s="246" t="str">
        <f>IF(全车数据表!CC212="","",全车数据表!CC212)</f>
        <v/>
      </c>
      <c r="AU211" s="246" t="str">
        <f>IF(全车数据表!CD212="","",全车数据表!CD212)</f>
        <v/>
      </c>
      <c r="AV211" s="246" t="str">
        <f>IF(全车数据表!CE212="","",全车数据表!CE212)</f>
        <v/>
      </c>
      <c r="AW211" s="246" t="str">
        <f>IF(全车数据表!CF212="","",全车数据表!CF212)</f>
        <v/>
      </c>
      <c r="AX211" s="246" t="str">
        <f>IF(全车数据表!CG212="","",全车数据表!CG212)</f>
        <v/>
      </c>
      <c r="AY211" s="246" t="str">
        <f>IF(全车数据表!CH212="","",全车数据表!CH212)</f>
        <v/>
      </c>
      <c r="AZ211" s="246" t="str">
        <f>IF(全车数据表!CI212="","",全车数据表!CI212)</f>
        <v/>
      </c>
      <c r="BA211" s="246" t="str">
        <f>IF(全车数据表!CJ212="","",全车数据表!CJ212)</f>
        <v>迈凯伦</v>
      </c>
      <c r="BB211" s="246" t="str">
        <f>IF(全车数据表!AV212="","",全车数据表!AV212)</f>
        <v/>
      </c>
      <c r="BC211" s="246">
        <f>IF(全车数据表!BF212="","",全车数据表!BF212)</f>
        <v>4434</v>
      </c>
      <c r="BD211" s="246">
        <f>IF(全车数据表!BG212="","",全车数据表!BG212)</f>
        <v>359</v>
      </c>
      <c r="BE211" s="246">
        <f>IF(全车数据表!BH212="","",全车数据表!BH212)</f>
        <v>85.6</v>
      </c>
      <c r="BF211" s="246">
        <f>IF(全车数据表!BI212="","",全车数据表!BI212)</f>
        <v>89</v>
      </c>
      <c r="BG211" s="246">
        <f>IF(全车数据表!BJ212="","",全车数据表!BJ212)</f>
        <v>80.69</v>
      </c>
    </row>
    <row r="212" spans="1:59">
      <c r="A212" s="246">
        <f>全车数据表!A213</f>
        <v>211</v>
      </c>
      <c r="B212" s="246" t="str">
        <f>全车数据表!B213</f>
        <v>Lamborghini SC18🔑</v>
      </c>
      <c r="C212" s="246" t="str">
        <f>IF(全车数据表!AQ213="","",全车数据表!AQ213)</f>
        <v>Lamborghini</v>
      </c>
      <c r="D212" s="248" t="str">
        <f>全车数据表!AT213</f>
        <v>sc18</v>
      </c>
      <c r="E212" s="248" t="str">
        <f>全车数据表!AS213</f>
        <v>2.2</v>
      </c>
      <c r="F212" s="248" t="str">
        <f>全车数据表!C213</f>
        <v>SC18</v>
      </c>
      <c r="G212" s="246" t="str">
        <f>全车数据表!D213</f>
        <v>A</v>
      </c>
      <c r="H212" s="246">
        <f>LEN(全车数据表!E213)</f>
        <v>6</v>
      </c>
      <c r="I212" s="246" t="str">
        <f>IF(全车数据表!H213="×",0,全车数据表!H213)</f>
        <v>🔑</v>
      </c>
      <c r="J212" s="246">
        <f>IF(全车数据表!I213="×",0,全车数据表!I213)</f>
        <v>28</v>
      </c>
      <c r="K212" s="246">
        <f>IF(全车数据表!J213="×",0,全车数据表!J213)</f>
        <v>32</v>
      </c>
      <c r="L212" s="246">
        <f>IF(全车数据表!K213="×",0,全车数据表!K213)</f>
        <v>44</v>
      </c>
      <c r="M212" s="246">
        <f>IF(全车数据表!L213="×",0,全车数据表!L213)</f>
        <v>59</v>
      </c>
      <c r="N212" s="246">
        <f>IF(全车数据表!M213="×",0,全车数据表!M213)</f>
        <v>86</v>
      </c>
      <c r="O212" s="246">
        <f>全车数据表!O213</f>
        <v>4284</v>
      </c>
      <c r="P212" s="246">
        <f>全车数据表!P213</f>
        <v>362.1</v>
      </c>
      <c r="Q212" s="246">
        <f>全车数据表!Q213</f>
        <v>82.03</v>
      </c>
      <c r="R212" s="246">
        <f>全车数据表!R213</f>
        <v>64</v>
      </c>
      <c r="S212" s="246">
        <f>全车数据表!S213</f>
        <v>82.48</v>
      </c>
      <c r="T212" s="246">
        <f>全车数据表!T213</f>
        <v>10.35</v>
      </c>
      <c r="U212" s="246">
        <f>全车数据表!AH213</f>
        <v>19407600</v>
      </c>
      <c r="V212" s="246">
        <f>全车数据表!AI213</f>
        <v>80000</v>
      </c>
      <c r="W212" s="246">
        <f>全车数据表!AO213</f>
        <v>12800000</v>
      </c>
      <c r="X212" s="246">
        <f>全车数据表!AP213</f>
        <v>32207600</v>
      </c>
      <c r="Y212" s="246">
        <f>全车数据表!AJ213</f>
        <v>6</v>
      </c>
      <c r="Z212" s="246">
        <f>全车数据表!AL213</f>
        <v>5</v>
      </c>
      <c r="AA212" s="246">
        <f>IF(全车数据表!AN213="×",0,全车数据表!AN213)</f>
        <v>4</v>
      </c>
      <c r="AB212" s="248" t="str">
        <f>全车数据表!AU213</f>
        <v>epic</v>
      </c>
      <c r="AC212" s="246">
        <f>全车数据表!AW213</f>
        <v>376</v>
      </c>
      <c r="AD212" s="246">
        <f>全车数据表!AX213</f>
        <v>0</v>
      </c>
      <c r="AE212" s="246">
        <f>全车数据表!AY213</f>
        <v>499</v>
      </c>
      <c r="AF212" s="246" t="str">
        <f>IF(全车数据表!AZ213="","",全车数据表!AZ213)</f>
        <v>大奖赛</v>
      </c>
      <c r="AG212" s="246" t="str">
        <f>IF(全车数据表!BP213="","",全车数据表!BP213)</f>
        <v/>
      </c>
      <c r="AH212" s="246" t="str">
        <f>IF(全车数据表!BQ213="","",全车数据表!BQ213)</f>
        <v/>
      </c>
      <c r="AI212" s="246" t="str">
        <f>IF(全车数据表!BR213="","",全车数据表!BR213)</f>
        <v/>
      </c>
      <c r="AJ212" s="246" t="str">
        <f>IF(全车数据表!BS213="","",全车数据表!BS213)</f>
        <v/>
      </c>
      <c r="AK212" s="246" t="str">
        <f>IF(全车数据表!BT213="","",全车数据表!BT213)</f>
        <v/>
      </c>
      <c r="AL212" s="246" t="str">
        <f>IF(全车数据表!BU213="","",全车数据表!BU213)</f>
        <v/>
      </c>
      <c r="AM212" s="246" t="str">
        <f>IF(全车数据表!BV213="","",全车数据表!BV213)</f>
        <v/>
      </c>
      <c r="AN212" s="246" t="str">
        <f>IF(全车数据表!BW213="","",全车数据表!BW213)</f>
        <v/>
      </c>
      <c r="AO212" s="246" t="str">
        <f>IF(全车数据表!BX213="","",全车数据表!BX213)</f>
        <v/>
      </c>
      <c r="AP212" s="246" t="str">
        <f>IF(全车数据表!BY213="","",全车数据表!BY213)</f>
        <v/>
      </c>
      <c r="AQ212" s="246" t="str">
        <f>IF(全车数据表!BZ213="","",全车数据表!BZ213)</f>
        <v/>
      </c>
      <c r="AR212" s="246">
        <f>IF(全车数据表!CA213="","",全车数据表!CA213)</f>
        <v>1</v>
      </c>
      <c r="AS212" s="246" t="str">
        <f>IF(全车数据表!CB213="","",全车数据表!CB213)</f>
        <v/>
      </c>
      <c r="AT212" s="246">
        <f>IF(全车数据表!CC213="","",全车数据表!CC213)</f>
        <v>1</v>
      </c>
      <c r="AU212" s="246">
        <f>IF(全车数据表!CD213="","",全车数据表!CD213)</f>
        <v>1</v>
      </c>
      <c r="AV212" s="246" t="str">
        <f>IF(全车数据表!CE213="","",全车数据表!CE213)</f>
        <v/>
      </c>
      <c r="AW212" s="246" t="str">
        <f>IF(全车数据表!CF213="","",全车数据表!CF213)</f>
        <v/>
      </c>
      <c r="AX212" s="246" t="str">
        <f>IF(全车数据表!CG213="","",全车数据表!CG213)</f>
        <v/>
      </c>
      <c r="AY212" s="246" t="str">
        <f>IF(全车数据表!CH213="","",全车数据表!CH213)</f>
        <v/>
      </c>
      <c r="AZ212" s="246" t="str">
        <f>IF(全车数据表!CI213="","",全车数据表!CI213)</f>
        <v/>
      </c>
      <c r="BA212" s="246" t="str">
        <f>IF(全车数据表!CJ213="","",全车数据表!CJ213)</f>
        <v>兰博基尼</v>
      </c>
      <c r="BB212" s="246" t="str">
        <f>IF(全车数据表!AV213="","",全车数据表!AV213)</f>
        <v/>
      </c>
      <c r="BC212" s="246">
        <f>IF(全车数据表!BF213="","",全车数据表!BF213)</f>
        <v>4439</v>
      </c>
      <c r="BD212" s="246">
        <f>IF(全车数据表!BG213="","",全车数据表!BG213)</f>
        <v>363.6</v>
      </c>
      <c r="BE212" s="246">
        <f>IF(全车数据表!BH213="","",全车数据表!BH213)</f>
        <v>82.9</v>
      </c>
      <c r="BF212" s="246">
        <f>IF(全车数据表!BI213="","",全车数据表!BI213)</f>
        <v>66.25</v>
      </c>
      <c r="BG212" s="246">
        <f>IF(全车数据表!BJ213="","",全车数据表!BJ213)</f>
        <v>84.59</v>
      </c>
    </row>
    <row r="213" spans="1:59">
      <c r="A213" s="246">
        <f>全车数据表!A214</f>
        <v>212</v>
      </c>
      <c r="B213" s="246" t="str">
        <f>全车数据表!B214</f>
        <v>Ferrari SF90 XX Stradale</v>
      </c>
      <c r="C213" s="246" t="str">
        <f>IF(全车数据表!AQ214="","",全车数据表!AQ214)</f>
        <v>Ferrari</v>
      </c>
      <c r="D213" s="248" t="str">
        <f>全车数据表!AT214</f>
        <v>sf90xx</v>
      </c>
      <c r="E213" s="248" t="str">
        <f>全车数据表!AS214</f>
        <v>24.0</v>
      </c>
      <c r="F213" s="248" t="str">
        <f>全车数据表!C214</f>
        <v>SF90XX</v>
      </c>
      <c r="G213" s="246" t="str">
        <f>全车数据表!D214</f>
        <v>A</v>
      </c>
      <c r="H213" s="246">
        <f>LEN(全车数据表!E214)</f>
        <v>6</v>
      </c>
      <c r="I213" s="246">
        <f>IF(全车数据表!H214="×",0,全车数据表!H214)</f>
        <v>70</v>
      </c>
      <c r="J213" s="246">
        <f>IF(全车数据表!I214="×",0,全车数据表!I214)</f>
        <v>23</v>
      </c>
      <c r="K213" s="246">
        <f>IF(全车数据表!J214="×",0,全车数据表!J214)</f>
        <v>27</v>
      </c>
      <c r="L213" s="246">
        <f>IF(全车数据表!K214="×",0,全车数据表!K214)</f>
        <v>36</v>
      </c>
      <c r="M213" s="246">
        <f>IF(全车数据表!L214="×",0,全车数据表!L214)</f>
        <v>52</v>
      </c>
      <c r="N213" s="246">
        <f>IF(全车数据表!M214="×",0,全车数据表!M214)</f>
        <v>59</v>
      </c>
      <c r="O213" s="246">
        <f>全车数据表!O214</f>
        <v>4286</v>
      </c>
      <c r="P213" s="246">
        <f>全车数据表!P214</f>
        <v>361.2</v>
      </c>
      <c r="Q213" s="246">
        <f>全车数据表!Q214</f>
        <v>85.73</v>
      </c>
      <c r="R213" s="246">
        <f>全车数据表!R214</f>
        <v>79.17</v>
      </c>
      <c r="S213" s="246">
        <f>全车数据表!S214</f>
        <v>62.85</v>
      </c>
      <c r="T213" s="246">
        <f>全车数据表!T214</f>
        <v>0</v>
      </c>
      <c r="U213" s="246">
        <f>全车数据表!AH214</f>
        <v>27726000</v>
      </c>
      <c r="V213" s="246">
        <f>全车数据表!AI214</f>
        <v>90000</v>
      </c>
      <c r="W213" s="246">
        <f>全车数据表!AO214</f>
        <v>14400000</v>
      </c>
      <c r="X213" s="246">
        <f>全车数据表!AP214</f>
        <v>42126000</v>
      </c>
      <c r="Y213" s="246">
        <f>全车数据表!AJ214</f>
        <v>6</v>
      </c>
      <c r="Z213" s="246">
        <f>全车数据表!AL214</f>
        <v>5</v>
      </c>
      <c r="AA213" s="246">
        <f>IF(全车数据表!AN214="×",0,全车数据表!AN214)</f>
        <v>4</v>
      </c>
      <c r="AB213" s="248" t="str">
        <f>全车数据表!AU214</f>
        <v>epic</v>
      </c>
      <c r="AC213" s="246">
        <f>全车数据表!AW214</f>
        <v>0</v>
      </c>
      <c r="AD213" s="246">
        <f>全车数据表!AX214</f>
        <v>0</v>
      </c>
      <c r="AE213" s="246">
        <f>全车数据表!AY214</f>
        <v>0</v>
      </c>
      <c r="AF213" s="246" t="str">
        <f>IF(全车数据表!AZ214="","",全车数据表!AZ214)</f>
        <v>联会赛事</v>
      </c>
      <c r="AG213" s="246" t="str">
        <f>IF(全车数据表!BP214="","",全车数据表!BP214)</f>
        <v/>
      </c>
      <c r="AH213" s="246" t="str">
        <f>IF(全车数据表!BQ214="","",全车数据表!BQ214)</f>
        <v/>
      </c>
      <c r="AI213" s="246" t="str">
        <f>IF(全车数据表!BR214="","",全车数据表!BR214)</f>
        <v/>
      </c>
      <c r="AJ213" s="246" t="str">
        <f>IF(全车数据表!BS214="","",全车数据表!BS214)</f>
        <v/>
      </c>
      <c r="AK213" s="246" t="str">
        <f>IF(全车数据表!BT214="","",全车数据表!BT214)</f>
        <v/>
      </c>
      <c r="AL213" s="246" t="str">
        <f>IF(全车数据表!BU214="","",全车数据表!BU214)</f>
        <v/>
      </c>
      <c r="AM213" s="246" t="str">
        <f>IF(全车数据表!BV214="","",全车数据表!BV214)</f>
        <v/>
      </c>
      <c r="AN213" s="246" t="str">
        <f>IF(全车数据表!BW214="","",全车数据表!BW214)</f>
        <v/>
      </c>
      <c r="AO213" s="246" t="str">
        <f>IF(全车数据表!BX214="","",全车数据表!BX214)</f>
        <v/>
      </c>
      <c r="AP213" s="246" t="str">
        <f>IF(全车数据表!BY214="","",全车数据表!BY214)</f>
        <v/>
      </c>
      <c r="AQ213" s="246" t="str">
        <f>IF(全车数据表!BZ214="","",全车数据表!BZ214)</f>
        <v/>
      </c>
      <c r="AR213" s="246" t="str">
        <f>IF(全车数据表!CA214="","",全车数据表!CA214)</f>
        <v/>
      </c>
      <c r="AS213" s="246">
        <f>IF(全车数据表!CB214="","",全车数据表!CB214)</f>
        <v>1</v>
      </c>
      <c r="AT213" s="246" t="str">
        <f>IF(全车数据表!CC214="","",全车数据表!CC214)</f>
        <v/>
      </c>
      <c r="AU213" s="246" t="str">
        <f>IF(全车数据表!CD214="","",全车数据表!CD214)</f>
        <v/>
      </c>
      <c r="AV213" s="246" t="str">
        <f>IF(全车数据表!CE214="","",全车数据表!CE214)</f>
        <v/>
      </c>
      <c r="AW213" s="246" t="str">
        <f>IF(全车数据表!CF214="","",全车数据表!CF214)</f>
        <v/>
      </c>
      <c r="AX213" s="246" t="str">
        <f>IF(全车数据表!CG214="","",全车数据表!CG214)</f>
        <v/>
      </c>
      <c r="AY213" s="246" t="str">
        <f>IF(全车数据表!CH214="","",全车数据表!CH214)</f>
        <v/>
      </c>
      <c r="AZ213" s="246" t="str">
        <f>IF(全车数据表!CI214="","",全车数据表!CI214)</f>
        <v/>
      </c>
      <c r="BA213" s="246" t="str">
        <f>IF(全车数据表!CJ214="","",全车数据表!CJ214)</f>
        <v>法拉利 顺丰</v>
      </c>
      <c r="BB213" s="246" t="str">
        <f>IF(全车数据表!AV214="","",全车数据表!AV214)</f>
        <v/>
      </c>
      <c r="BC213" s="246">
        <f>IF(全车数据表!BF214="","",全车数据表!BF214)</f>
        <v>4458</v>
      </c>
      <c r="BD213" s="246">
        <f>IF(全车数据表!BG214="","",全车数据表!BG214)</f>
        <v>362.7</v>
      </c>
      <c r="BE213" s="246">
        <f>IF(全车数据表!BH214="","",全车数据表!BH214)</f>
        <v>86.5</v>
      </c>
      <c r="BF213" s="246">
        <f>IF(全车数据表!BI214="","",全车数据表!BI214)</f>
        <v>82.61</v>
      </c>
      <c r="BG213" s="246">
        <f>IF(全车数据表!BJ214="","",全车数据表!BJ214)</f>
        <v>66.650000000000006</v>
      </c>
    </row>
    <row r="214" spans="1:59">
      <c r="A214" s="246">
        <f>全车数据表!A215</f>
        <v>213</v>
      </c>
      <c r="B214" s="246" t="str">
        <f>全车数据表!B215</f>
        <v>Mercedes-Benz Mercedes-AMG ONE🔑</v>
      </c>
      <c r="C214" s="246" t="str">
        <f>IF(全车数据表!AQ215="","",全车数据表!AQ215)</f>
        <v>Mercedes-Benz</v>
      </c>
      <c r="D214" s="248" t="str">
        <f>全车数据表!AT215</f>
        <v>amgone</v>
      </c>
      <c r="E214" s="248" t="str">
        <f>全车数据表!AS215</f>
        <v>24.6</v>
      </c>
      <c r="F214" s="248" t="str">
        <f>全车数据表!C215</f>
        <v>AMG One</v>
      </c>
      <c r="G214" s="246" t="str">
        <f>全车数据表!D215</f>
        <v>A</v>
      </c>
      <c r="H214" s="246">
        <f>LEN(全车数据表!E215)</f>
        <v>6</v>
      </c>
      <c r="I214" s="246" t="str">
        <f>IF(全车数据表!H215="×",0,全车数据表!H215)</f>
        <v>🔑</v>
      </c>
      <c r="J214" s="246">
        <f>IF(全车数据表!I215="×",0,全车数据表!I215)</f>
        <v>40</v>
      </c>
      <c r="K214" s="246">
        <f>IF(全车数据表!J215="×",0,全车数据表!J215)</f>
        <v>45</v>
      </c>
      <c r="L214" s="246">
        <f>IF(全车数据表!K215="×",0,全车数据表!K215)</f>
        <v>50</v>
      </c>
      <c r="M214" s="246">
        <f>IF(全车数据表!L215="×",0,全车数据表!L215)</f>
        <v>60</v>
      </c>
      <c r="N214" s="246">
        <f>IF(全车数据表!M215="×",0,全车数据表!M215)</f>
        <v>75</v>
      </c>
      <c r="O214" s="246">
        <f>全车数据表!O215</f>
        <v>4287</v>
      </c>
      <c r="P214" s="246">
        <f>全车数据表!P215</f>
        <v>362.4</v>
      </c>
      <c r="Q214" s="246">
        <f>全车数据表!Q215</f>
        <v>81.53</v>
      </c>
      <c r="R214" s="246">
        <f>全车数据表!R215</f>
        <v>76.78</v>
      </c>
      <c r="S214" s="246">
        <f>全车数据表!S215</f>
        <v>77.12</v>
      </c>
      <c r="T214" s="246">
        <f>全车数据表!T215</f>
        <v>0</v>
      </c>
      <c r="U214" s="246">
        <f>全车数据表!AH215</f>
        <v>27726000</v>
      </c>
      <c r="V214" s="246">
        <f>全车数据表!AI215</f>
        <v>90000</v>
      </c>
      <c r="W214" s="246">
        <f>全车数据表!AO215</f>
        <v>14400000</v>
      </c>
      <c r="X214" s="246">
        <f>全车数据表!AP215</f>
        <v>42126000</v>
      </c>
      <c r="Y214" s="246">
        <f>全车数据表!AJ215</f>
        <v>6</v>
      </c>
      <c r="Z214" s="246">
        <f>全车数据表!AL215</f>
        <v>5</v>
      </c>
      <c r="AA214" s="246">
        <f>IF(全车数据表!AN215="×",0,全车数据表!AN215)</f>
        <v>4</v>
      </c>
      <c r="AB214" s="248" t="str">
        <f>全车数据表!AU215</f>
        <v>epic</v>
      </c>
      <c r="AC214" s="246">
        <f>全车数据表!AW215</f>
        <v>0</v>
      </c>
      <c r="AD214" s="246">
        <f>全车数据表!AX215</f>
        <v>0</v>
      </c>
      <c r="AE214" s="246">
        <f>全车数据表!AY215</f>
        <v>0</v>
      </c>
      <c r="AF214" s="246" t="str">
        <f>IF(全车数据表!AZ215="","",全车数据表!AZ215)</f>
        <v>大奖赛</v>
      </c>
      <c r="AG214" s="246" t="str">
        <f>IF(全车数据表!BP215="","",全车数据表!BP215)</f>
        <v/>
      </c>
      <c r="AH214" s="246" t="str">
        <f>IF(全车数据表!BQ215="","",全车数据表!BQ215)</f>
        <v/>
      </c>
      <c r="AI214" s="246" t="str">
        <f>IF(全车数据表!BR215="","",全车数据表!BR215)</f>
        <v/>
      </c>
      <c r="AJ214" s="246" t="str">
        <f>IF(全车数据表!BS215="","",全车数据表!BS215)</f>
        <v/>
      </c>
      <c r="AK214" s="246" t="str">
        <f>IF(全车数据表!BT215="","",全车数据表!BT215)</f>
        <v/>
      </c>
      <c r="AL214" s="246" t="str">
        <f>IF(全车数据表!BU215="","",全车数据表!BU215)</f>
        <v/>
      </c>
      <c r="AM214" s="246" t="str">
        <f>IF(全车数据表!BV215="","",全车数据表!BV215)</f>
        <v/>
      </c>
      <c r="AN214" s="246" t="str">
        <f>IF(全车数据表!BW215="","",全车数据表!BW215)</f>
        <v/>
      </c>
      <c r="AO214" s="246" t="str">
        <f>IF(全车数据表!BX215="","",全车数据表!BX215)</f>
        <v/>
      </c>
      <c r="AP214" s="246" t="str">
        <f>IF(全车数据表!BY215="","",全车数据表!BY215)</f>
        <v/>
      </c>
      <c r="AQ214" s="246" t="str">
        <f>IF(全车数据表!BZ215="","",全车数据表!BZ215)</f>
        <v/>
      </c>
      <c r="AR214" s="246" t="str">
        <f>IF(全车数据表!CA215="","",全车数据表!CA215)</f>
        <v/>
      </c>
      <c r="AS214" s="246" t="str">
        <f>IF(全车数据表!CB215="","",全车数据表!CB215)</f>
        <v/>
      </c>
      <c r="AT214" s="246">
        <f>IF(全车数据表!CC215="","",全车数据表!CC215)</f>
        <v>1</v>
      </c>
      <c r="AU214" s="246" t="str">
        <f>IF(全车数据表!CD215="","",全车数据表!CD215)</f>
        <v/>
      </c>
      <c r="AV214" s="246" t="str">
        <f>IF(全车数据表!CE215="","",全车数据表!CE215)</f>
        <v/>
      </c>
      <c r="AW214" s="246" t="str">
        <f>IF(全车数据表!CF215="","",全车数据表!CF215)</f>
        <v/>
      </c>
      <c r="AX214" s="246" t="str">
        <f>IF(全车数据表!CG215="","",全车数据表!CG215)</f>
        <v/>
      </c>
      <c r="AY214" s="246" t="str">
        <f>IF(全车数据表!CH215="","",全车数据表!CH215)</f>
        <v/>
      </c>
      <c r="AZ214" s="246" t="str">
        <f>IF(全车数据表!CI215="","",全车数据表!CI215)</f>
        <v/>
      </c>
      <c r="BA214" s="246" t="str">
        <f>IF(全车数据表!CJ215="","",全车数据表!CJ215)</f>
        <v>梅赛德斯奔驰</v>
      </c>
      <c r="BB214" s="246" t="str">
        <f>IF(全车数据表!AV215="","",全车数据表!AV215)</f>
        <v/>
      </c>
      <c r="BC214" s="246">
        <f>IF(全车数据表!BF215="","",全车数据表!BF215)</f>
        <v>4453</v>
      </c>
      <c r="BD214" s="246">
        <f>IF(全车数据表!BG215="","",全车数据表!BG215)</f>
        <v>363.59999999999997</v>
      </c>
      <c r="BE214" s="246">
        <f>IF(全车数据表!BH215="","",全车数据表!BH215)</f>
        <v>82.45</v>
      </c>
      <c r="BF214" s="246">
        <f>IF(全车数据表!BI215="","",全车数据表!BI215)</f>
        <v>79.61</v>
      </c>
      <c r="BG214" s="246">
        <f>IF(全车数据表!BJ215="","",全车数据表!BJ215)</f>
        <v>80.400000000000006</v>
      </c>
    </row>
    <row r="215" spans="1:59">
      <c r="A215" s="246">
        <f>全车数据表!A216</f>
        <v>214</v>
      </c>
      <c r="B215" s="246" t="str">
        <f>全车数据表!B216</f>
        <v>Ferrari LaFerrari Aperta</v>
      </c>
      <c r="C215" s="246" t="str">
        <f>IF(全车数据表!AQ216="","",全车数据表!AQ216)</f>
        <v>Ferrari</v>
      </c>
      <c r="D215" s="248" t="str">
        <f>全车数据表!AT216</f>
        <v>aperta</v>
      </c>
      <c r="E215" s="248" t="str">
        <f>全车数据表!AS216</f>
        <v>1.6</v>
      </c>
      <c r="F215" s="248" t="str">
        <f>全车数据表!C216</f>
        <v>黑拉法</v>
      </c>
      <c r="G215" s="246" t="str">
        <f>全车数据表!D216</f>
        <v>A</v>
      </c>
      <c r="H215" s="246">
        <f>LEN(全车数据表!E216)</f>
        <v>6</v>
      </c>
      <c r="I215" s="246">
        <f>IF(全车数据表!H216="×",0,全车数据表!H216)</f>
        <v>50</v>
      </c>
      <c r="J215" s="246">
        <f>IF(全车数据表!I216="×",0,全车数据表!I216)</f>
        <v>23</v>
      </c>
      <c r="K215" s="246">
        <f>IF(全车数据表!J216="×",0,全车数据表!J216)</f>
        <v>27</v>
      </c>
      <c r="L215" s="246">
        <f>IF(全车数据表!K216="×",0,全车数据表!K216)</f>
        <v>36</v>
      </c>
      <c r="M215" s="246">
        <f>IF(全车数据表!L216="×",0,全车数据表!L216)</f>
        <v>52</v>
      </c>
      <c r="N215" s="246">
        <f>IF(全车数据表!M216="×",0,全车数据表!M216)</f>
        <v>62</v>
      </c>
      <c r="O215" s="246">
        <f>全车数据表!O216</f>
        <v>4291</v>
      </c>
      <c r="P215" s="246">
        <f>全车数据表!P216</f>
        <v>366.2</v>
      </c>
      <c r="Q215" s="246">
        <f>全车数据表!Q216</f>
        <v>81.03</v>
      </c>
      <c r="R215" s="246">
        <f>全车数据表!R216</f>
        <v>82.48</v>
      </c>
      <c r="S215" s="246">
        <f>全车数据表!S216</f>
        <v>70.099999999999994</v>
      </c>
      <c r="T215" s="246">
        <f>全车数据表!T216</f>
        <v>7.2</v>
      </c>
      <c r="U215" s="246">
        <f>全车数据表!AH216</f>
        <v>19407600</v>
      </c>
      <c r="V215" s="246">
        <f>全车数据表!AI216</f>
        <v>80000</v>
      </c>
      <c r="W215" s="246">
        <f>全车数据表!AO216</f>
        <v>12800000</v>
      </c>
      <c r="X215" s="246">
        <f>全车数据表!AP216</f>
        <v>32207600</v>
      </c>
      <c r="Y215" s="246">
        <f>全车数据表!AJ216</f>
        <v>6</v>
      </c>
      <c r="Z215" s="246">
        <f>全车数据表!AL216</f>
        <v>5</v>
      </c>
      <c r="AA215" s="246">
        <f>IF(全车数据表!AN216="×",0,全车数据表!AN216)</f>
        <v>4</v>
      </c>
      <c r="AB215" s="248" t="str">
        <f>全车数据表!AU216</f>
        <v>epic</v>
      </c>
      <c r="AC215" s="246">
        <f>全车数据表!AW216</f>
        <v>381</v>
      </c>
      <c r="AD215" s="246">
        <f>全车数据表!AX216</f>
        <v>0</v>
      </c>
      <c r="AE215" s="246">
        <f>全车数据表!AY216</f>
        <v>506</v>
      </c>
      <c r="AF215" s="246" t="str">
        <f>IF(全车数据表!AZ216="","",全车数据表!AZ216)</f>
        <v>传奇商店</v>
      </c>
      <c r="AG215" s="246" t="str">
        <f>IF(全车数据表!BP216="","",全车数据表!BP216)</f>
        <v/>
      </c>
      <c r="AH215" s="246" t="str">
        <f>IF(全车数据表!BQ216="","",全车数据表!BQ216)</f>
        <v/>
      </c>
      <c r="AI215" s="246" t="str">
        <f>IF(全车数据表!BR216="","",全车数据表!BR216)</f>
        <v/>
      </c>
      <c r="AJ215" s="246">
        <f>IF(全车数据表!BS216="","",全车数据表!BS216)</f>
        <v>1</v>
      </c>
      <c r="AK215" s="246" t="str">
        <f>IF(全车数据表!BT216="","",全车数据表!BT216)</f>
        <v/>
      </c>
      <c r="AL215" s="246" t="str">
        <f>IF(全车数据表!BU216="","",全车数据表!BU216)</f>
        <v/>
      </c>
      <c r="AM215" s="246" t="str">
        <f>IF(全车数据表!BV216="","",全车数据表!BV216)</f>
        <v/>
      </c>
      <c r="AN215" s="246" t="str">
        <f>IF(全车数据表!BW216="","",全车数据表!BW216)</f>
        <v/>
      </c>
      <c r="AO215" s="246" t="str">
        <f>IF(全车数据表!BX216="","",全车数据表!BX216)</f>
        <v/>
      </c>
      <c r="AP215" s="246" t="str">
        <f>IF(全车数据表!BY216="","",全车数据表!BY216)</f>
        <v/>
      </c>
      <c r="AQ215" s="246" t="str">
        <f>IF(全车数据表!BZ216="","",全车数据表!BZ216)</f>
        <v/>
      </c>
      <c r="AR215" s="246" t="str">
        <f>IF(全车数据表!CA216="","",全车数据表!CA216)</f>
        <v/>
      </c>
      <c r="AS215" s="246" t="str">
        <f>IF(全车数据表!CB216="","",全车数据表!CB216)</f>
        <v/>
      </c>
      <c r="AT215" s="246" t="str">
        <f>IF(全车数据表!CC216="","",全车数据表!CC216)</f>
        <v/>
      </c>
      <c r="AU215" s="246">
        <f>IF(全车数据表!CD216="","",全车数据表!CD216)</f>
        <v>1</v>
      </c>
      <c r="AV215" s="246" t="str">
        <f>IF(全车数据表!CE216="","",全车数据表!CE216)</f>
        <v/>
      </c>
      <c r="AW215" s="246" t="str">
        <f>IF(全车数据表!CF216="","",全车数据表!CF216)</f>
        <v/>
      </c>
      <c r="AX215" s="246" t="str">
        <f>IF(全车数据表!CG216="","",全车数据表!CG216)</f>
        <v>无顶</v>
      </c>
      <c r="AY215" s="246" t="str">
        <f>IF(全车数据表!CH216="","",全车数据表!CH216)</f>
        <v/>
      </c>
      <c r="AZ215" s="246">
        <f>IF(全车数据表!CI216="","",全车数据表!CI216)</f>
        <v>1</v>
      </c>
      <c r="BA215" s="246" t="str">
        <f>IF(全车数据表!CJ216="","",全车数据表!CJ216)</f>
        <v>法拉利 黑拉法 敞篷拉法</v>
      </c>
      <c r="BB215" s="246">
        <f>IF(全车数据表!AV216="","",全车数据表!AV216)</f>
        <v>19</v>
      </c>
      <c r="BC215" s="246">
        <f>IF(全车数据表!BF216="","",全车数据表!BF216)</f>
        <v>4447</v>
      </c>
      <c r="BD215" s="246">
        <f>IF(全车数据表!BG216="","",全车数据表!BG216)</f>
        <v>368.2</v>
      </c>
      <c r="BE215" s="246">
        <f>IF(全车数据表!BH216="","",全车数据表!BH216)</f>
        <v>82</v>
      </c>
      <c r="BF215" s="246">
        <f>IF(全车数据表!BI216="","",全车数据表!BI216)</f>
        <v>85.11</v>
      </c>
      <c r="BG215" s="246">
        <f>IF(全车数据表!BJ216="","",全车数据表!BJ216)</f>
        <v>72.679999999999993</v>
      </c>
    </row>
    <row r="216" spans="1:59">
      <c r="A216" s="246">
        <f>全车数据表!A217</f>
        <v>215</v>
      </c>
      <c r="B216" s="246" t="str">
        <f>全车数据表!B217</f>
        <v>Ferrari F8 Tributo</v>
      </c>
      <c r="C216" s="246" t="str">
        <f>IF(全车数据表!AQ217="","",全车数据表!AQ217)</f>
        <v>Ferrari</v>
      </c>
      <c r="D216" s="248" t="str">
        <f>全车数据表!AT217</f>
        <v>f8</v>
      </c>
      <c r="E216" s="248" t="str">
        <f>全车数据表!AS217</f>
        <v>2.5</v>
      </c>
      <c r="F216" s="248" t="str">
        <f>全车数据表!C217</f>
        <v>F8</v>
      </c>
      <c r="G216" s="246" t="str">
        <f>全车数据表!D217</f>
        <v>A</v>
      </c>
      <c r="H216" s="246">
        <f>LEN(全车数据表!E217)</f>
        <v>6</v>
      </c>
      <c r="I216" s="246">
        <f>IF(全车数据表!H217="×",0,全车数据表!H217)</f>
        <v>50</v>
      </c>
      <c r="J216" s="246">
        <f>IF(全车数据表!I217="×",0,全车数据表!I217)</f>
        <v>23</v>
      </c>
      <c r="K216" s="246">
        <f>IF(全车数据表!J217="×",0,全车数据表!J217)</f>
        <v>27</v>
      </c>
      <c r="L216" s="246">
        <f>IF(全车数据表!K217="×",0,全车数据表!K217)</f>
        <v>36</v>
      </c>
      <c r="M216" s="246">
        <f>IF(全车数据表!L217="×",0,全车数据表!L217)</f>
        <v>52</v>
      </c>
      <c r="N216" s="246">
        <f>IF(全车数据表!M217="×",0,全车数据表!M217)</f>
        <v>62</v>
      </c>
      <c r="O216" s="246">
        <f>全车数据表!O217</f>
        <v>4305</v>
      </c>
      <c r="P216" s="246">
        <f>全车数据表!P217</f>
        <v>360.2</v>
      </c>
      <c r="Q216" s="246">
        <f>全车数据表!Q217</f>
        <v>83.14</v>
      </c>
      <c r="R216" s="246">
        <f>全车数据表!R217</f>
        <v>94.22</v>
      </c>
      <c r="S216" s="246">
        <f>全车数据表!S217</f>
        <v>69.790000000000006</v>
      </c>
      <c r="T216" s="246">
        <f>全车数据表!T217</f>
        <v>0</v>
      </c>
      <c r="U216" s="246">
        <f>全车数据表!AH217</f>
        <v>19407600</v>
      </c>
      <c r="V216" s="246">
        <f>全车数据表!AI217</f>
        <v>80000</v>
      </c>
      <c r="W216" s="246">
        <f>全车数据表!AO217</f>
        <v>12800000</v>
      </c>
      <c r="X216" s="246">
        <f>全车数据表!AP217</f>
        <v>32207600</v>
      </c>
      <c r="Y216" s="246">
        <f>全车数据表!AJ217</f>
        <v>6</v>
      </c>
      <c r="Z216" s="246">
        <f>全车数据表!AL217</f>
        <v>5</v>
      </c>
      <c r="AA216" s="246">
        <f>IF(全车数据表!AN217="×",0,全车数据表!AN217)</f>
        <v>4</v>
      </c>
      <c r="AB216" s="248" t="str">
        <f>全车数据表!AU217</f>
        <v>epic</v>
      </c>
      <c r="AC216" s="246">
        <f>全车数据表!AW217</f>
        <v>375</v>
      </c>
      <c r="AD216" s="246">
        <f>全车数据表!AX217</f>
        <v>0</v>
      </c>
      <c r="AE216" s="246">
        <f>全车数据表!AY217</f>
        <v>496</v>
      </c>
      <c r="AF216" s="246" t="str">
        <f>IF(全车数据表!AZ217="","",全车数据表!AZ217)</f>
        <v>特殊赛事</v>
      </c>
      <c r="AG216" s="246" t="str">
        <f>IF(全车数据表!BP217="","",全车数据表!BP217)</f>
        <v/>
      </c>
      <c r="AH216" s="246" t="str">
        <f>IF(全车数据表!BQ217="","",全车数据表!BQ217)</f>
        <v/>
      </c>
      <c r="AI216" s="246" t="str">
        <f>IF(全车数据表!BR217="","",全车数据表!BR217)</f>
        <v/>
      </c>
      <c r="AJ216" s="246" t="str">
        <f>IF(全车数据表!BS217="","",全车数据表!BS217)</f>
        <v/>
      </c>
      <c r="AK216" s="246" t="str">
        <f>IF(全车数据表!BT217="","",全车数据表!BT217)</f>
        <v/>
      </c>
      <c r="AL216" s="246" t="str">
        <f>IF(全车数据表!BU217="","",全车数据表!BU217)</f>
        <v/>
      </c>
      <c r="AM216" s="246" t="str">
        <f>IF(全车数据表!BV217="","",全车数据表!BV217)</f>
        <v/>
      </c>
      <c r="AN216" s="246" t="str">
        <f>IF(全车数据表!BW217="","",全车数据表!BW217)</f>
        <v/>
      </c>
      <c r="AO216" s="246" t="str">
        <f>IF(全车数据表!BX217="","",全车数据表!BX217)</f>
        <v/>
      </c>
      <c r="AP216" s="246" t="str">
        <f>IF(全车数据表!BY217="","",全车数据表!BY217)</f>
        <v/>
      </c>
      <c r="AQ216" s="246">
        <f>IF(全车数据表!BZ217="","",全车数据表!BZ217)</f>
        <v>1</v>
      </c>
      <c r="AR216" s="246" t="str">
        <f>IF(全车数据表!CA217="","",全车数据表!CA217)</f>
        <v/>
      </c>
      <c r="AS216" s="246" t="str">
        <f>IF(全车数据表!CB217="","",全车数据表!CB217)</f>
        <v/>
      </c>
      <c r="AT216" s="246" t="str">
        <f>IF(全车数据表!CC217="","",全车数据表!CC217)</f>
        <v/>
      </c>
      <c r="AU216" s="246">
        <f>IF(全车数据表!CD217="","",全车数据表!CD217)</f>
        <v>1</v>
      </c>
      <c r="AV216" s="246" t="str">
        <f>IF(全车数据表!CE217="","",全车数据表!CE217)</f>
        <v/>
      </c>
      <c r="AW216" s="246" t="str">
        <f>IF(全车数据表!CF217="","",全车数据表!CF217)</f>
        <v/>
      </c>
      <c r="AX216" s="246" t="str">
        <f>IF(全车数据表!CG217="","",全车数据表!CG217)</f>
        <v/>
      </c>
      <c r="AY216" s="246" t="str">
        <f>IF(全车数据表!CH217="","",全车数据表!CH217)</f>
        <v/>
      </c>
      <c r="AZ216" s="246" t="str">
        <f>IF(全车数据表!CI217="","",全车数据表!CI217)</f>
        <v/>
      </c>
      <c r="BA216" s="246" t="str">
        <f>IF(全车数据表!CJ217="","",全车数据表!CJ217)</f>
        <v>法拉利</v>
      </c>
      <c r="BB216" s="246">
        <f>IF(全车数据表!AV217="","",全车数据表!AV217)</f>
        <v>35</v>
      </c>
      <c r="BC216" s="246">
        <f>IF(全车数据表!BF217="","",全车数据表!BF217)</f>
        <v>4461</v>
      </c>
      <c r="BD216" s="246">
        <f>IF(全车数据表!BG217="","",全车数据表!BG217)</f>
        <v>362.6</v>
      </c>
      <c r="BE216" s="246">
        <f>IF(全车数据表!BH217="","",全车数据表!BH217)</f>
        <v>84.25</v>
      </c>
      <c r="BF216" s="246">
        <f>IF(全车数据表!BI217="","",全车数据表!BI217)</f>
        <v>97.51</v>
      </c>
      <c r="BG216" s="246">
        <f>IF(全车数据表!BJ217="","",全车数据表!BJ217)</f>
        <v>72.930000000000007</v>
      </c>
    </row>
    <row r="217" spans="1:59">
      <c r="A217" s="246">
        <f>全车数据表!A218</f>
        <v>216</v>
      </c>
      <c r="B217" s="246" t="str">
        <f>全车数据表!B218</f>
        <v>Lamborghini SC20🔑</v>
      </c>
      <c r="C217" s="246" t="str">
        <f>IF(全车数据表!AQ218="","",全车数据表!AQ218)</f>
        <v>Lamborghini</v>
      </c>
      <c r="D217" s="248" t="str">
        <f>全车数据表!AT218</f>
        <v>sc20</v>
      </c>
      <c r="E217" s="248" t="str">
        <f>全车数据表!AS218</f>
        <v>3.0</v>
      </c>
      <c r="F217" s="248" t="str">
        <f>全车数据表!C218</f>
        <v>SC20</v>
      </c>
      <c r="G217" s="246" t="str">
        <f>全车数据表!D218</f>
        <v>A</v>
      </c>
      <c r="H217" s="246">
        <f>LEN(全车数据表!E218)</f>
        <v>6</v>
      </c>
      <c r="I217" s="246" t="str">
        <f>IF(全车数据表!H218="×",0,全车数据表!H218)</f>
        <v>🔑</v>
      </c>
      <c r="J217" s="246">
        <f>IF(全车数据表!I218="×",0,全车数据表!I218)</f>
        <v>28</v>
      </c>
      <c r="K217" s="246">
        <f>IF(全车数据表!J218="×",0,全车数据表!J218)</f>
        <v>32</v>
      </c>
      <c r="L217" s="246">
        <f>IF(全车数据表!K218="×",0,全车数据表!K218)</f>
        <v>44</v>
      </c>
      <c r="M217" s="246">
        <f>IF(全车数据表!L218="×",0,全车数据表!L218)</f>
        <v>59</v>
      </c>
      <c r="N217" s="246">
        <f>IF(全车数据表!M218="×",0,全车数据表!M218)</f>
        <v>86</v>
      </c>
      <c r="O217" s="246">
        <f>全车数据表!O218</f>
        <v>4307</v>
      </c>
      <c r="P217" s="246">
        <f>全车数据表!P218</f>
        <v>370.7</v>
      </c>
      <c r="Q217" s="246">
        <f>全车数据表!Q218</f>
        <v>81.900000000000006</v>
      </c>
      <c r="R217" s="246">
        <f>全车数据表!R218</f>
        <v>72.510000000000005</v>
      </c>
      <c r="S217" s="246">
        <f>全车数据表!S218</f>
        <v>68.900000000000006</v>
      </c>
      <c r="T217" s="246">
        <f>全车数据表!T218</f>
        <v>0</v>
      </c>
      <c r="U217" s="246">
        <f>全车数据表!AH218</f>
        <v>19407600</v>
      </c>
      <c r="V217" s="246">
        <f>全车数据表!AI218</f>
        <v>80000</v>
      </c>
      <c r="W217" s="246">
        <f>全车数据表!AO218</f>
        <v>12800000</v>
      </c>
      <c r="X217" s="246">
        <f>全车数据表!AP218</f>
        <v>32207600</v>
      </c>
      <c r="Y217" s="246">
        <f>全车数据表!AJ218</f>
        <v>6</v>
      </c>
      <c r="Z217" s="246">
        <f>全车数据表!AL218</f>
        <v>5</v>
      </c>
      <c r="AA217" s="246">
        <f>IF(全车数据表!AN218="×",0,全车数据表!AN218)</f>
        <v>4</v>
      </c>
      <c r="AB217" s="248" t="str">
        <f>全车数据表!AU218</f>
        <v>epic</v>
      </c>
      <c r="AC217" s="246">
        <f>全车数据表!AW218</f>
        <v>385</v>
      </c>
      <c r="AD217" s="246">
        <f>全车数据表!AX218</f>
        <v>0</v>
      </c>
      <c r="AE217" s="246">
        <f>全车数据表!AY218</f>
        <v>514</v>
      </c>
      <c r="AF217" s="246" t="str">
        <f>IF(全车数据表!AZ218="","",全车数据表!AZ218)</f>
        <v>大奖赛</v>
      </c>
      <c r="AG217" s="246" t="str">
        <f>IF(全车数据表!BP218="","",全车数据表!BP218)</f>
        <v/>
      </c>
      <c r="AH217" s="246" t="str">
        <f>IF(全车数据表!BQ218="","",全车数据表!BQ218)</f>
        <v/>
      </c>
      <c r="AI217" s="246" t="str">
        <f>IF(全车数据表!BR218="","",全车数据表!BR218)</f>
        <v/>
      </c>
      <c r="AJ217" s="246" t="str">
        <f>IF(全车数据表!BS218="","",全车数据表!BS218)</f>
        <v/>
      </c>
      <c r="AK217" s="246" t="str">
        <f>IF(全车数据表!BT218="","",全车数据表!BT218)</f>
        <v/>
      </c>
      <c r="AL217" s="246" t="str">
        <f>IF(全车数据表!BU218="","",全车数据表!BU218)</f>
        <v/>
      </c>
      <c r="AM217" s="246" t="str">
        <f>IF(全车数据表!BV218="","",全车数据表!BV218)</f>
        <v/>
      </c>
      <c r="AN217" s="246" t="str">
        <f>IF(全车数据表!BW218="","",全车数据表!BW218)</f>
        <v/>
      </c>
      <c r="AO217" s="246" t="str">
        <f>IF(全车数据表!BX218="","",全车数据表!BX218)</f>
        <v/>
      </c>
      <c r="AP217" s="246" t="str">
        <f>IF(全车数据表!BY218="","",全车数据表!BY218)</f>
        <v/>
      </c>
      <c r="AQ217" s="246" t="str">
        <f>IF(全车数据表!BZ218="","",全车数据表!BZ218)</f>
        <v/>
      </c>
      <c r="AR217" s="246">
        <f>IF(全车数据表!CA218="","",全车数据表!CA218)</f>
        <v>1</v>
      </c>
      <c r="AS217" s="246" t="str">
        <f>IF(全车数据表!CB218="","",全车数据表!CB218)</f>
        <v/>
      </c>
      <c r="AT217" s="246">
        <f>IF(全车数据表!CC218="","",全车数据表!CC218)</f>
        <v>1</v>
      </c>
      <c r="AU217" s="246">
        <f>IF(全车数据表!CD218="","",全车数据表!CD218)</f>
        <v>1</v>
      </c>
      <c r="AV217" s="246" t="str">
        <f>IF(全车数据表!CE218="","",全车数据表!CE218)</f>
        <v/>
      </c>
      <c r="AW217" s="246" t="str">
        <f>IF(全车数据表!CF218="","",全车数据表!CF218)</f>
        <v/>
      </c>
      <c r="AX217" s="246" t="str">
        <f>IF(全车数据表!CG218="","",全车数据表!CG218)</f>
        <v>无顶</v>
      </c>
      <c r="AY217" s="246" t="str">
        <f>IF(全车数据表!CH218="","",全车数据表!CH218)</f>
        <v/>
      </c>
      <c r="AZ217" s="246" t="str">
        <f>IF(全车数据表!CI218="","",全车数据表!CI218)</f>
        <v/>
      </c>
      <c r="BA217" s="246" t="str">
        <f>IF(全车数据表!CJ218="","",全车数据表!CJ218)</f>
        <v>兰博基尼</v>
      </c>
      <c r="BB217" s="246" t="str">
        <f>IF(全车数据表!AV218="","",全车数据表!AV218)</f>
        <v/>
      </c>
      <c r="BC217" s="246">
        <f>IF(全车数据表!BF218="","",全车数据表!BF218)</f>
        <v>4460</v>
      </c>
      <c r="BD217" s="246">
        <f>IF(全车数据表!BG218="","",全车数据表!BG218)</f>
        <v>372.8</v>
      </c>
      <c r="BE217" s="246">
        <f>IF(全车数据表!BH218="","",全车数据表!BH218)</f>
        <v>82.9</v>
      </c>
      <c r="BF217" s="246">
        <f>IF(全车数据表!BI218="","",全车数据表!BI218)</f>
        <v>75.09</v>
      </c>
      <c r="BG217" s="246">
        <f>IF(全车数据表!BJ218="","",全车数据表!BJ218)</f>
        <v>72.28</v>
      </c>
    </row>
    <row r="218" spans="1:59">
      <c r="A218" s="246">
        <f>全车数据表!A219</f>
        <v>217</v>
      </c>
      <c r="B218" s="246" t="str">
        <f>全车数据表!B219</f>
        <v>Pagani Utopia Coupe🔑</v>
      </c>
      <c r="C218" s="246" t="str">
        <f>IF(全车数据表!AQ219="","",全车数据表!AQ219)</f>
        <v>Pagani</v>
      </c>
      <c r="D218" s="248" t="str">
        <f>全车数据表!AT219</f>
        <v>utopia</v>
      </c>
      <c r="E218" s="248" t="str">
        <f>全车数据表!AS219</f>
        <v>4.5</v>
      </c>
      <c r="F218" s="248" t="str">
        <f>全车数据表!C219</f>
        <v>乌托邦</v>
      </c>
      <c r="G218" s="246" t="str">
        <f>全车数据表!D219</f>
        <v>A</v>
      </c>
      <c r="H218" s="246">
        <f>LEN(全车数据表!E219)</f>
        <v>6</v>
      </c>
      <c r="I218" s="246" t="str">
        <f>IF(全车数据表!H219="×",0,全车数据表!H219)</f>
        <v>🔑</v>
      </c>
      <c r="J218" s="246">
        <f>IF(全车数据表!I219="×",0,全车数据表!I219)</f>
        <v>28</v>
      </c>
      <c r="K218" s="246">
        <f>IF(全车数据表!J219="×",0,全车数据表!J219)</f>
        <v>32</v>
      </c>
      <c r="L218" s="246">
        <f>IF(全车数据表!K219="×",0,全车数据表!K219)</f>
        <v>44</v>
      </c>
      <c r="M218" s="246">
        <f>IF(全车数据表!L219="×",0,全车数据表!L219)</f>
        <v>59</v>
      </c>
      <c r="N218" s="246">
        <f>IF(全车数据表!M219="×",0,全车数据表!M219)</f>
        <v>86</v>
      </c>
      <c r="O218" s="246">
        <f>全车数据表!O219</f>
        <v>4308</v>
      </c>
      <c r="P218" s="246">
        <f>全车数据表!P219</f>
        <v>367.9</v>
      </c>
      <c r="Q218" s="246">
        <f>全车数据表!Q219</f>
        <v>81.03</v>
      </c>
      <c r="R218" s="246">
        <f>全车数据表!R219</f>
        <v>80.63</v>
      </c>
      <c r="S218" s="246">
        <f>全车数据表!S219</f>
        <v>77.19</v>
      </c>
      <c r="T218" s="246">
        <f>全车数据表!T219</f>
        <v>0</v>
      </c>
      <c r="U218" s="246">
        <f>全车数据表!AH219</f>
        <v>19407600</v>
      </c>
      <c r="V218" s="246">
        <f>全车数据表!AI219</f>
        <v>80000</v>
      </c>
      <c r="W218" s="246">
        <f>全车数据表!AO219</f>
        <v>12800000</v>
      </c>
      <c r="X218" s="246">
        <f>全车数据表!AP219</f>
        <v>32207600</v>
      </c>
      <c r="Y218" s="246">
        <f>全车数据表!AJ219</f>
        <v>6</v>
      </c>
      <c r="Z218" s="246">
        <f>全车数据表!AL219</f>
        <v>5</v>
      </c>
      <c r="AA218" s="246">
        <f>IF(全车数据表!AN219="×",0,全车数据表!AN219)</f>
        <v>4</v>
      </c>
      <c r="AB218" s="248" t="str">
        <f>全车数据表!AU219</f>
        <v>epic</v>
      </c>
      <c r="AC218" s="246">
        <f>全车数据表!AW219</f>
        <v>382</v>
      </c>
      <c r="AD218" s="246">
        <f>全车数据表!AX219</f>
        <v>0</v>
      </c>
      <c r="AE218" s="246">
        <f>全车数据表!AY219</f>
        <v>509</v>
      </c>
      <c r="AF218" s="246" t="str">
        <f>IF(全车数据表!AZ219="","",全车数据表!AZ219)</f>
        <v>特殊赛事</v>
      </c>
      <c r="AG218" s="246" t="str">
        <f>IF(全车数据表!BP219="","",全车数据表!BP219)</f>
        <v/>
      </c>
      <c r="AH218" s="246" t="str">
        <f>IF(全车数据表!BQ219="","",全车数据表!BQ219)</f>
        <v/>
      </c>
      <c r="AI218" s="246" t="str">
        <f>IF(全车数据表!BR219="","",全车数据表!BR219)</f>
        <v/>
      </c>
      <c r="AJ218" s="246" t="str">
        <f>IF(全车数据表!BS219="","",全车数据表!BS219)</f>
        <v/>
      </c>
      <c r="AK218" s="246" t="str">
        <f>IF(全车数据表!BT219="","",全车数据表!BT219)</f>
        <v/>
      </c>
      <c r="AL218" s="246" t="str">
        <f>IF(全车数据表!BU219="","",全车数据表!BU219)</f>
        <v/>
      </c>
      <c r="AM218" s="246" t="str">
        <f>IF(全车数据表!BV219="","",全车数据表!BV219)</f>
        <v/>
      </c>
      <c r="AN218" s="246" t="str">
        <f>IF(全车数据表!BW219="","",全车数据表!BW219)</f>
        <v/>
      </c>
      <c r="AO218" s="246" t="str">
        <f>IF(全车数据表!BX219="","",全车数据表!BX219)</f>
        <v/>
      </c>
      <c r="AP218" s="246" t="str">
        <f>IF(全车数据表!BY219="","",全车数据表!BY219)</f>
        <v/>
      </c>
      <c r="AQ218" s="246">
        <f>IF(全车数据表!BZ219="","",全车数据表!BZ219)</f>
        <v>1</v>
      </c>
      <c r="AR218" s="246" t="str">
        <f>IF(全车数据表!CA219="","",全车数据表!CA219)</f>
        <v/>
      </c>
      <c r="AS218" s="246" t="str">
        <f>IF(全车数据表!CB219="","",全车数据表!CB219)</f>
        <v/>
      </c>
      <c r="AT218" s="246">
        <f>IF(全车数据表!CC219="","",全车数据表!CC219)</f>
        <v>1</v>
      </c>
      <c r="AU218" s="246" t="str">
        <f>IF(全车数据表!CD219="","",全车数据表!CD219)</f>
        <v/>
      </c>
      <c r="AV218" s="246" t="str">
        <f>IF(全车数据表!CE219="","",全车数据表!CE219)</f>
        <v/>
      </c>
      <c r="AW218" s="246" t="str">
        <f>IF(全车数据表!CF219="","",全车数据表!CF219)</f>
        <v/>
      </c>
      <c r="AX218" s="246" t="str">
        <f>IF(全车数据表!CG219="","",全车数据表!CG219)</f>
        <v/>
      </c>
      <c r="AY218" s="246" t="str">
        <f>IF(全车数据表!CH219="","",全车数据表!CH219)</f>
        <v/>
      </c>
      <c r="AZ218" s="246" t="str">
        <f>IF(全车数据表!CI219="","",全车数据表!CI219)</f>
        <v/>
      </c>
      <c r="BA218" s="246" t="str">
        <f>IF(全车数据表!CJ219="","",全车数据表!CJ219)</f>
        <v>帕加尼</v>
      </c>
      <c r="BB218" s="246" t="str">
        <f>IF(全车数据表!AV219="","",全车数据表!AV219)</f>
        <v/>
      </c>
      <c r="BC218" s="246">
        <f>IF(全车数据表!BF219="","",全车数据表!BF219)</f>
        <v>4464</v>
      </c>
      <c r="BD218" s="246">
        <f>IF(全车数据表!BG219="","",全车数据表!BG219)</f>
        <v>370.1</v>
      </c>
      <c r="BE218" s="246">
        <f>IF(全车数据表!BH219="","",全车数据表!BH219)</f>
        <v>82</v>
      </c>
      <c r="BF218" s="246">
        <f>IF(全车数据表!BI219="","",全车数据表!BI219)</f>
        <v>83.04</v>
      </c>
      <c r="BG218" s="246">
        <f>IF(全车数据表!BJ219="","",全车数据表!BJ219)</f>
        <v>80.38</v>
      </c>
    </row>
    <row r="219" spans="1:59">
      <c r="A219" s="246">
        <f>全车数据表!A220</f>
        <v>218</v>
      </c>
      <c r="B219" s="246" t="str">
        <f>全车数据表!B220</f>
        <v>Genty Akylone</v>
      </c>
      <c r="C219" s="246" t="str">
        <f>IF(全车数据表!AQ220="","",全车数据表!AQ220)</f>
        <v>Genty</v>
      </c>
      <c r="D219" s="248" t="str">
        <f>全车数据表!AT220</f>
        <v>akylone</v>
      </c>
      <c r="E219" s="248" t="str">
        <f>全车数据表!AS220</f>
        <v>1.6</v>
      </c>
      <c r="F219" s="248" t="str">
        <f>全车数据表!C220</f>
        <v>AKL</v>
      </c>
      <c r="G219" s="246" t="str">
        <f>全车数据表!D220</f>
        <v>A</v>
      </c>
      <c r="H219" s="246">
        <f>LEN(全车数据表!E220)</f>
        <v>6</v>
      </c>
      <c r="I219" s="246">
        <f>IF(全车数据表!H220="×",0,全车数据表!H220)</f>
        <v>50</v>
      </c>
      <c r="J219" s="246">
        <f>IF(全车数据表!I220="×",0,全车数据表!I220)</f>
        <v>23</v>
      </c>
      <c r="K219" s="246">
        <f>IF(全车数据表!J220="×",0,全车数据表!J220)</f>
        <v>27</v>
      </c>
      <c r="L219" s="246">
        <f>IF(全车数据表!K220="×",0,全车数据表!K220)</f>
        <v>36</v>
      </c>
      <c r="M219" s="246">
        <f>IF(全车数据表!L220="×",0,全车数据表!L220)</f>
        <v>52</v>
      </c>
      <c r="N219" s="246">
        <f>IF(全车数据表!M220="×",0,全车数据表!M220)</f>
        <v>62</v>
      </c>
      <c r="O219" s="246">
        <f>全车数据表!O220</f>
        <v>4310</v>
      </c>
      <c r="P219" s="246">
        <f>全车数据表!P220</f>
        <v>371.7</v>
      </c>
      <c r="Q219" s="246">
        <f>全车数据表!Q220</f>
        <v>82.93</v>
      </c>
      <c r="R219" s="246">
        <f>全车数据表!R220</f>
        <v>67.81</v>
      </c>
      <c r="S219" s="246">
        <f>全车数据表!S220</f>
        <v>70.349999999999994</v>
      </c>
      <c r="T219" s="246">
        <f>全车数据表!T220</f>
        <v>7.15</v>
      </c>
      <c r="U219" s="246">
        <f>全车数据表!AH220</f>
        <v>19407600</v>
      </c>
      <c r="V219" s="246">
        <f>全车数据表!AI220</f>
        <v>80000</v>
      </c>
      <c r="W219" s="246">
        <f>全车数据表!AO220</f>
        <v>12800000</v>
      </c>
      <c r="X219" s="246">
        <f>全车数据表!AP220</f>
        <v>32207600</v>
      </c>
      <c r="Y219" s="246">
        <f>全车数据表!AJ220</f>
        <v>6</v>
      </c>
      <c r="Z219" s="246">
        <f>全车数据表!AL220</f>
        <v>5</v>
      </c>
      <c r="AA219" s="246">
        <f>IF(全车数据表!AN220="×",0,全车数据表!AN220)</f>
        <v>4</v>
      </c>
      <c r="AB219" s="248" t="str">
        <f>全车数据表!AU220</f>
        <v>epic</v>
      </c>
      <c r="AC219" s="246">
        <f>全车数据表!AW220</f>
        <v>386</v>
      </c>
      <c r="AD219" s="246">
        <f>全车数据表!AX220</f>
        <v>0</v>
      </c>
      <c r="AE219" s="246">
        <f>全车数据表!AY220</f>
        <v>515</v>
      </c>
      <c r="AF219" s="246" t="str">
        <f>IF(全车数据表!AZ220="","",全车数据表!AZ220)</f>
        <v>传奇商店</v>
      </c>
      <c r="AG219" s="246" t="str">
        <f>IF(全车数据表!BP220="","",全车数据表!BP220)</f>
        <v/>
      </c>
      <c r="AH219" s="246" t="str">
        <f>IF(全车数据表!BQ220="","",全车数据表!BQ220)</f>
        <v/>
      </c>
      <c r="AI219" s="246" t="str">
        <f>IF(全车数据表!BR220="","",全车数据表!BR220)</f>
        <v/>
      </c>
      <c r="AJ219" s="246">
        <f>IF(全车数据表!BS220="","",全车数据表!BS220)</f>
        <v>1</v>
      </c>
      <c r="AK219" s="246" t="str">
        <f>IF(全车数据表!BT220="","",全车数据表!BT220)</f>
        <v/>
      </c>
      <c r="AL219" s="246" t="str">
        <f>IF(全车数据表!BU220="","",全车数据表!BU220)</f>
        <v/>
      </c>
      <c r="AM219" s="246" t="str">
        <f>IF(全车数据表!BV220="","",全车数据表!BV220)</f>
        <v/>
      </c>
      <c r="AN219" s="246" t="str">
        <f>IF(全车数据表!BW220="","",全车数据表!BW220)</f>
        <v/>
      </c>
      <c r="AO219" s="246" t="str">
        <f>IF(全车数据表!BX220="","",全车数据表!BX220)</f>
        <v/>
      </c>
      <c r="AP219" s="246" t="str">
        <f>IF(全车数据表!BY220="","",全车数据表!BY220)</f>
        <v/>
      </c>
      <c r="AQ219" s="246" t="str">
        <f>IF(全车数据表!BZ220="","",全车数据表!BZ220)</f>
        <v/>
      </c>
      <c r="AR219" s="246" t="str">
        <f>IF(全车数据表!CA220="","",全车数据表!CA220)</f>
        <v/>
      </c>
      <c r="AS219" s="246" t="str">
        <f>IF(全车数据表!CB220="","",全车数据表!CB220)</f>
        <v/>
      </c>
      <c r="AT219" s="246" t="str">
        <f>IF(全车数据表!CC220="","",全车数据表!CC220)</f>
        <v/>
      </c>
      <c r="AU219" s="246" t="str">
        <f>IF(全车数据表!CD220="","",全车数据表!CD220)</f>
        <v/>
      </c>
      <c r="AV219" s="246" t="str">
        <f>IF(全车数据表!CE220="","",全车数据表!CE220)</f>
        <v/>
      </c>
      <c r="AW219" s="246" t="str">
        <f>IF(全车数据表!CF220="","",全车数据表!CF220)</f>
        <v/>
      </c>
      <c r="AX219" s="246" t="str">
        <f>IF(全车数据表!CG220="","",全车数据表!CG220)</f>
        <v/>
      </c>
      <c r="AY219" s="246" t="str">
        <f>IF(全车数据表!CH220="","",全车数据表!CH220)</f>
        <v/>
      </c>
      <c r="AZ219" s="246">
        <f>IF(全车数据表!CI220="","",全车数据表!CI220)</f>
        <v>1</v>
      </c>
      <c r="BA219" s="246" t="str">
        <f>IF(全车数据表!CJ220="","",全车数据表!CJ220)</f>
        <v>阿卡龙</v>
      </c>
      <c r="BB219" s="246">
        <f>IF(全车数据表!AV220="","",全车数据表!AV220)</f>
        <v>20</v>
      </c>
      <c r="BC219" s="246">
        <f>IF(全车数据表!BF220="","",全车数据表!BF220)</f>
        <v>4466</v>
      </c>
      <c r="BD219" s="246">
        <f>IF(全车数据表!BG220="","",全车数据表!BG220)</f>
        <v>373.8</v>
      </c>
      <c r="BE219" s="246">
        <f>IF(全车数据表!BH220="","",全车数据表!BH220)</f>
        <v>83.800000000000011</v>
      </c>
      <c r="BF219" s="246">
        <f>IF(全车数据表!BI220="","",全车数据表!BI220)</f>
        <v>70.010000000000005</v>
      </c>
      <c r="BG219" s="246">
        <f>IF(全车数据表!BJ220="","",全车数据表!BJ220)</f>
        <v>72.419999999999987</v>
      </c>
    </row>
    <row r="220" spans="1:59">
      <c r="A220" s="246">
        <f>全车数据表!A221</f>
        <v>219</v>
      </c>
      <c r="B220" s="246" t="str">
        <f>全车数据表!B221</f>
        <v>Ford Shelby Super Snake</v>
      </c>
      <c r="C220" s="246" t="str">
        <f>IF(全车数据表!AQ221="","",全车数据表!AQ221)</f>
        <v>Ford</v>
      </c>
      <c r="D220" s="248" t="str">
        <f>全车数据表!AT221</f>
        <v>supersnake</v>
      </c>
      <c r="E220" s="248" t="str">
        <f>全车数据表!AS221</f>
        <v>24.3</v>
      </c>
      <c r="F220" s="248" t="str">
        <f>全车数据表!C221</f>
        <v>超级蛇</v>
      </c>
      <c r="G220" s="246" t="str">
        <f>全车数据表!D221</f>
        <v>A</v>
      </c>
      <c r="H220" s="246">
        <f>LEN(全车数据表!E221)</f>
        <v>6</v>
      </c>
      <c r="I220" s="246">
        <f>IF(全车数据表!H221="×",0,全车数据表!H221)</f>
        <v>70</v>
      </c>
      <c r="J220" s="246">
        <f>IF(全车数据表!I221="×",0,全车数据表!I221)</f>
        <v>23</v>
      </c>
      <c r="K220" s="246">
        <f>IF(全车数据表!J221="×",0,全车数据表!J221)</f>
        <v>27</v>
      </c>
      <c r="L220" s="246">
        <f>IF(全车数据表!K221="×",0,全车数据表!K221)</f>
        <v>36</v>
      </c>
      <c r="M220" s="246">
        <f>IF(全车数据表!L221="×",0,全车数据表!L221)</f>
        <v>52</v>
      </c>
      <c r="N220" s="246">
        <f>IF(全车数据表!M221="×",0,全车数据表!M221)</f>
        <v>59</v>
      </c>
      <c r="O220" s="246">
        <f>全车数据表!O221</f>
        <v>4350</v>
      </c>
      <c r="P220" s="246">
        <f>全车数据表!P221</f>
        <v>363.4</v>
      </c>
      <c r="Q220" s="246">
        <f>全车数据表!Q221</f>
        <v>85.44</v>
      </c>
      <c r="R220" s="246">
        <f>全车数据表!R221</f>
        <v>75.98</v>
      </c>
      <c r="S220" s="246">
        <f>全车数据表!S221</f>
        <v>59.74</v>
      </c>
      <c r="T220" s="246">
        <f>全车数据表!T221</f>
        <v>0</v>
      </c>
      <c r="U220" s="246">
        <f>全车数据表!AH221</f>
        <v>19407600</v>
      </c>
      <c r="V220" s="246">
        <f>全车数据表!AI221</f>
        <v>80000</v>
      </c>
      <c r="W220" s="246">
        <f>全车数据表!AO221</f>
        <v>12800000</v>
      </c>
      <c r="X220" s="246">
        <f>全车数据表!AP221</f>
        <v>32207600</v>
      </c>
      <c r="Y220" s="246">
        <f>全车数据表!AJ221</f>
        <v>6</v>
      </c>
      <c r="Z220" s="246">
        <f>全车数据表!AL221</f>
        <v>5</v>
      </c>
      <c r="AA220" s="246">
        <f>IF(全车数据表!AN221="×",0,全车数据表!AN221)</f>
        <v>4</v>
      </c>
      <c r="AB220" s="248" t="str">
        <f>全车数据表!AU221</f>
        <v>epic</v>
      </c>
      <c r="AC220" s="246">
        <f>全车数据表!AW221</f>
        <v>0</v>
      </c>
      <c r="AD220" s="246">
        <f>全车数据表!AX221</f>
        <v>0</v>
      </c>
      <c r="AE220" s="246">
        <f>全车数据表!AY221</f>
        <v>0</v>
      </c>
      <c r="AF220" s="246" t="str">
        <f>IF(全车数据表!AZ221="","",全车数据表!AZ221)</f>
        <v>特殊赛事</v>
      </c>
      <c r="AG220" s="246" t="str">
        <f>IF(全车数据表!BP221="","",全车数据表!BP221)</f>
        <v/>
      </c>
      <c r="AH220" s="246" t="str">
        <f>IF(全车数据表!BQ221="","",全车数据表!BQ221)</f>
        <v/>
      </c>
      <c r="AI220" s="246" t="str">
        <f>IF(全车数据表!BR221="","",全车数据表!BR221)</f>
        <v/>
      </c>
      <c r="AJ220" s="246" t="str">
        <f>IF(全车数据表!BS221="","",全车数据表!BS221)</f>
        <v/>
      </c>
      <c r="AK220" s="246" t="str">
        <f>IF(全车数据表!BT221="","",全车数据表!BT221)</f>
        <v/>
      </c>
      <c r="AL220" s="246" t="str">
        <f>IF(全车数据表!BU221="","",全车数据表!BU221)</f>
        <v/>
      </c>
      <c r="AM220" s="246" t="str">
        <f>IF(全车数据表!BV221="","",全车数据表!BV221)</f>
        <v/>
      </c>
      <c r="AN220" s="246" t="str">
        <f>IF(全车数据表!BW221="","",全车数据表!BW221)</f>
        <v/>
      </c>
      <c r="AO220" s="246" t="str">
        <f>IF(全车数据表!BX221="","",全车数据表!BX221)</f>
        <v/>
      </c>
      <c r="AP220" s="246" t="str">
        <f>IF(全车数据表!BY221="","",全车数据表!BY221)</f>
        <v/>
      </c>
      <c r="AQ220" s="246" t="str">
        <f>IF(全车数据表!BZ221="","",全车数据表!BZ221)</f>
        <v/>
      </c>
      <c r="AR220" s="246" t="str">
        <f>IF(全车数据表!CA221="","",全车数据表!CA221)</f>
        <v/>
      </c>
      <c r="AS220" s="246" t="str">
        <f>IF(全车数据表!CB221="","",全车数据表!CB221)</f>
        <v/>
      </c>
      <c r="AT220" s="246" t="str">
        <f>IF(全车数据表!CC221="","",全车数据表!CC221)</f>
        <v/>
      </c>
      <c r="AU220" s="246" t="str">
        <f>IF(全车数据表!CD221="","",全车数据表!CD221)</f>
        <v/>
      </c>
      <c r="AV220" s="246" t="str">
        <f>IF(全车数据表!CE221="","",全车数据表!CE221)</f>
        <v/>
      </c>
      <c r="AW220" s="246" t="str">
        <f>IF(全车数据表!CF221="","",全车数据表!CF221)</f>
        <v/>
      </c>
      <c r="AX220" s="246" t="str">
        <f>IF(全车数据表!CG221="","",全车数据表!CG221)</f>
        <v/>
      </c>
      <c r="AY220" s="246" t="str">
        <f>IF(全车数据表!CH221="","",全车数据表!CH221)</f>
        <v/>
      </c>
      <c r="AZ220" s="246" t="str">
        <f>IF(全车数据表!CI221="","",全车数据表!CI221)</f>
        <v/>
      </c>
      <c r="BA220" s="246" t="str">
        <f>IF(全车数据表!CJ221="","",全车数据表!CJ221)</f>
        <v>谢尔比</v>
      </c>
      <c r="BB220" s="246" t="str">
        <f>IF(全车数据表!AV221="","",全车数据表!AV221)</f>
        <v/>
      </c>
      <c r="BC220" s="246">
        <f>IF(全车数据表!BF221="","",全车数据表!BF221)</f>
        <v>4507</v>
      </c>
      <c r="BD220" s="246">
        <f>IF(全车数据表!BG221="","",全车数据表!BG221)</f>
        <v>365.4</v>
      </c>
      <c r="BE220" s="246">
        <f>IF(全车数据表!BH221="","",全车数据表!BH221)</f>
        <v>86.5</v>
      </c>
      <c r="BF220" s="246">
        <f>IF(全车数据表!BI221="","",全车数据表!BI221)</f>
        <v>78.33</v>
      </c>
      <c r="BG220" s="246">
        <f>IF(全车数据表!BJ221="","",全车数据表!BJ221)</f>
        <v>62.82</v>
      </c>
    </row>
    <row r="221" spans="1:59">
      <c r="A221" s="246">
        <f>全车数据表!A222</f>
        <v>220</v>
      </c>
      <c r="B221" s="246" t="str">
        <f>全车数据表!B222</f>
        <v>FV Frangivento Asfane🔑</v>
      </c>
      <c r="C221" s="246" t="str">
        <f>IF(全车数据表!AQ222="","",全车数据表!AQ222)</f>
        <v>FV Frangivento</v>
      </c>
      <c r="D221" s="248" t="str">
        <f>全车数据表!AT222</f>
        <v>asfane</v>
      </c>
      <c r="E221" s="248" t="str">
        <f>全车数据表!AS222</f>
        <v>4.6</v>
      </c>
      <c r="F221" s="248" t="str">
        <f>全车数据表!C222</f>
        <v>Asfane</v>
      </c>
      <c r="G221" s="246" t="str">
        <f>全车数据表!D222</f>
        <v>A</v>
      </c>
      <c r="H221" s="246">
        <f>LEN(全车数据表!E222)</f>
        <v>6</v>
      </c>
      <c r="I221" s="246" t="str">
        <f>IF(全车数据表!H222="×",0,全车数据表!H222)</f>
        <v>🔑</v>
      </c>
      <c r="J221" s="246">
        <f>IF(全车数据表!I222="×",0,全车数据表!I222)</f>
        <v>28</v>
      </c>
      <c r="K221" s="246">
        <f>IF(全车数据表!J222="×",0,全车数据表!J222)</f>
        <v>32</v>
      </c>
      <c r="L221" s="246">
        <f>IF(全车数据表!K222="×",0,全车数据表!K222)</f>
        <v>44</v>
      </c>
      <c r="M221" s="246">
        <f>IF(全车数据表!L222="×",0,全车数据表!L222)</f>
        <v>59</v>
      </c>
      <c r="N221" s="246">
        <f>IF(全车数据表!M222="×",0,全车数据表!M222)</f>
        <v>86</v>
      </c>
      <c r="O221" s="246">
        <f>全车数据表!O222</f>
        <v>4377</v>
      </c>
      <c r="P221" s="246">
        <f>全车数据表!P222</f>
        <v>373.9</v>
      </c>
      <c r="Q221" s="246">
        <f>全车数据表!Q222</f>
        <v>82.03</v>
      </c>
      <c r="R221" s="246">
        <f>全车数据表!R222</f>
        <v>69.13</v>
      </c>
      <c r="S221" s="246">
        <f>全车数据表!S222</f>
        <v>67.63</v>
      </c>
      <c r="T221" s="246">
        <f>全车数据表!T222</f>
        <v>0</v>
      </c>
      <c r="U221" s="246">
        <f>全车数据表!AH222</f>
        <v>19407600</v>
      </c>
      <c r="V221" s="246">
        <f>全车数据表!AI222</f>
        <v>80000</v>
      </c>
      <c r="W221" s="246">
        <f>全车数据表!AO222</f>
        <v>12800000</v>
      </c>
      <c r="X221" s="246">
        <f>全车数据表!AP222</f>
        <v>32207600</v>
      </c>
      <c r="Y221" s="246">
        <f>全车数据表!AJ222</f>
        <v>6</v>
      </c>
      <c r="Z221" s="246">
        <f>全车数据表!AL222</f>
        <v>5</v>
      </c>
      <c r="AA221" s="246">
        <f>IF(全车数据表!AN222="×",0,全车数据表!AN222)</f>
        <v>4</v>
      </c>
      <c r="AB221" s="248" t="str">
        <f>全车数据表!AU222</f>
        <v>epic</v>
      </c>
      <c r="AC221" s="246">
        <f>全车数据表!AW222</f>
        <v>389</v>
      </c>
      <c r="AD221" s="246">
        <f>全车数据表!AX222</f>
        <v>0</v>
      </c>
      <c r="AE221" s="246">
        <f>全车数据表!AY222</f>
        <v>519</v>
      </c>
      <c r="AF221" s="246" t="str">
        <f>IF(全车数据表!AZ222="","",全车数据表!AZ222)</f>
        <v>特殊赛事</v>
      </c>
      <c r="AG221" s="246" t="str">
        <f>IF(全车数据表!BP222="","",全车数据表!BP222)</f>
        <v/>
      </c>
      <c r="AH221" s="246" t="str">
        <f>IF(全车数据表!BQ222="","",全车数据表!BQ222)</f>
        <v/>
      </c>
      <c r="AI221" s="246" t="str">
        <f>IF(全车数据表!BR222="","",全车数据表!BR222)</f>
        <v/>
      </c>
      <c r="AJ221" s="246" t="str">
        <f>IF(全车数据表!BS222="","",全车数据表!BS222)</f>
        <v/>
      </c>
      <c r="AK221" s="246" t="str">
        <f>IF(全车数据表!BT222="","",全车数据表!BT222)</f>
        <v/>
      </c>
      <c r="AL221" s="246" t="str">
        <f>IF(全车数据表!BU222="","",全车数据表!BU222)</f>
        <v/>
      </c>
      <c r="AM221" s="246" t="str">
        <f>IF(全车数据表!BV222="","",全车数据表!BV222)</f>
        <v/>
      </c>
      <c r="AN221" s="246" t="str">
        <f>IF(全车数据表!BW222="","",全车数据表!BW222)</f>
        <v/>
      </c>
      <c r="AO221" s="246" t="str">
        <f>IF(全车数据表!BX222="","",全车数据表!BX222)</f>
        <v/>
      </c>
      <c r="AP221" s="246" t="str">
        <f>IF(全车数据表!BY222="","",全车数据表!BY222)</f>
        <v/>
      </c>
      <c r="AQ221" s="246">
        <f>IF(全车数据表!BZ222="","",全车数据表!BZ222)</f>
        <v>1</v>
      </c>
      <c r="AR221" s="246" t="str">
        <f>IF(全车数据表!CA222="","",全车数据表!CA222)</f>
        <v/>
      </c>
      <c r="AS221" s="246" t="str">
        <f>IF(全车数据表!CB222="","",全车数据表!CB222)</f>
        <v/>
      </c>
      <c r="AT221" s="246">
        <f>IF(全车数据表!CC222="","",全车数据表!CC222)</f>
        <v>1</v>
      </c>
      <c r="AU221" s="246" t="str">
        <f>IF(全车数据表!CD222="","",全车数据表!CD222)</f>
        <v/>
      </c>
      <c r="AV221" s="246" t="str">
        <f>IF(全车数据表!CE222="","",全车数据表!CE222)</f>
        <v/>
      </c>
      <c r="AW221" s="246" t="str">
        <f>IF(全车数据表!CF222="","",全车数据表!CF222)</f>
        <v/>
      </c>
      <c r="AX221" s="246" t="str">
        <f>IF(全车数据表!CG222="","",全车数据表!CG222)</f>
        <v/>
      </c>
      <c r="AY221" s="246" t="str">
        <f>IF(全车数据表!CH222="","",全车数据表!CH222)</f>
        <v/>
      </c>
      <c r="AZ221" s="246" t="str">
        <f>IF(全车数据表!CI222="","",全车数据表!CI222)</f>
        <v/>
      </c>
      <c r="BA221" s="246" t="str">
        <f>IF(全车数据表!CJ222="","",全车数据表!CJ222)</f>
        <v>鼠标</v>
      </c>
      <c r="BB221" s="246" t="str">
        <f>IF(全车数据表!AV222="","",全车数据表!AV222)</f>
        <v/>
      </c>
      <c r="BC221" s="246">
        <f>IF(全车数据表!BF222="","",全车数据表!BF222)</f>
        <v>4534</v>
      </c>
      <c r="BD221" s="246">
        <f>IF(全车数据表!BG222="","",全车数据表!BG222)</f>
        <v>375.6</v>
      </c>
      <c r="BE221" s="246">
        <f>IF(全车数据表!BH222="","",全车数据表!BH222)</f>
        <v>82.9</v>
      </c>
      <c r="BF221" s="246">
        <f>IF(全车数据表!BI222="","",全车数据表!BI222)</f>
        <v>71.88</v>
      </c>
      <c r="BG221" s="246">
        <f>IF(全车数据表!BJ222="","",全车数据表!BJ222)</f>
        <v>70.53</v>
      </c>
    </row>
    <row r="222" spans="1:59">
      <c r="A222" s="246">
        <f>全车数据表!A223</f>
        <v>221</v>
      </c>
      <c r="B222" s="246" t="str">
        <f>全车数据表!B223</f>
        <v>TechRules AT96 Track Version🔑</v>
      </c>
      <c r="C222" s="246" t="str">
        <f>IF(全车数据表!AQ223="","",全车数据表!AQ223)</f>
        <v>TechRules</v>
      </c>
      <c r="D222" s="248" t="str">
        <f>全车数据表!AT223</f>
        <v>at96</v>
      </c>
      <c r="E222" s="248" t="str">
        <f>全车数据表!AS223</f>
        <v>2.0</v>
      </c>
      <c r="F222" s="248" t="str">
        <f>全车数据表!C223</f>
        <v>腾风</v>
      </c>
      <c r="G222" s="246" t="str">
        <f>全车数据表!D223</f>
        <v>A</v>
      </c>
      <c r="H222" s="246">
        <f>LEN(全车数据表!E223)</f>
        <v>6</v>
      </c>
      <c r="I222" s="246" t="str">
        <f>IF(全车数据表!H223="×",0,全车数据表!H223)</f>
        <v>🔑</v>
      </c>
      <c r="J222" s="246">
        <f>IF(全车数据表!I223="×",0,全车数据表!I223)</f>
        <v>30</v>
      </c>
      <c r="K222" s="246">
        <f>IF(全车数据表!J223="×",0,全车数据表!J223)</f>
        <v>40</v>
      </c>
      <c r="L222" s="246">
        <f>IF(全车数据表!K223="×",0,全车数据表!K223)</f>
        <v>50</v>
      </c>
      <c r="M222" s="246">
        <f>IF(全车数据表!L223="×",0,全车数据表!L223)</f>
        <v>65</v>
      </c>
      <c r="N222" s="246">
        <f>IF(全车数据表!M223="×",0,全车数据表!M223)</f>
        <v>80</v>
      </c>
      <c r="O222" s="246">
        <f>全车数据表!O223</f>
        <v>4444</v>
      </c>
      <c r="P222" s="246">
        <f>全车数据表!P223</f>
        <v>364.6</v>
      </c>
      <c r="Q222" s="246">
        <f>全车数据表!Q223</f>
        <v>85.53</v>
      </c>
      <c r="R222" s="246">
        <f>全车数据表!R223</f>
        <v>75.739999999999995</v>
      </c>
      <c r="S222" s="246">
        <f>全车数据表!S223</f>
        <v>69.650000000000006</v>
      </c>
      <c r="T222" s="246">
        <f>全车数据表!T223</f>
        <v>7.13</v>
      </c>
      <c r="U222" s="246">
        <f>全车数据表!AH223</f>
        <v>19407600</v>
      </c>
      <c r="V222" s="246">
        <f>全车数据表!AI223</f>
        <v>80000</v>
      </c>
      <c r="W222" s="246">
        <f>全车数据表!AO223</f>
        <v>12800000</v>
      </c>
      <c r="X222" s="246">
        <f>全车数据表!AP223</f>
        <v>32207600</v>
      </c>
      <c r="Y222" s="246">
        <f>全车数据表!AJ223</f>
        <v>6</v>
      </c>
      <c r="Z222" s="246">
        <f>全车数据表!AL223</f>
        <v>5</v>
      </c>
      <c r="AA222" s="246">
        <f>IF(全车数据表!AN223="×",0,全车数据表!AN223)</f>
        <v>4</v>
      </c>
      <c r="AB222" s="248" t="str">
        <f>全车数据表!AU223</f>
        <v>epic</v>
      </c>
      <c r="AC222" s="246">
        <f>全车数据表!AW223</f>
        <v>379</v>
      </c>
      <c r="AD222" s="246">
        <f>全车数据表!AX223</f>
        <v>0</v>
      </c>
      <c r="AE222" s="246">
        <f>全车数据表!AY223</f>
        <v>503</v>
      </c>
      <c r="AF222" s="246" t="str">
        <f>IF(全车数据表!AZ223="","",全车数据表!AZ223)</f>
        <v>大奖赛</v>
      </c>
      <c r="AG222" s="246" t="str">
        <f>IF(全车数据表!BP223="","",全车数据表!BP223)</f>
        <v/>
      </c>
      <c r="AH222" s="246" t="str">
        <f>IF(全车数据表!BQ223="","",全车数据表!BQ223)</f>
        <v/>
      </c>
      <c r="AI222" s="246" t="str">
        <f>IF(全车数据表!BR223="","",全车数据表!BR223)</f>
        <v/>
      </c>
      <c r="AJ222" s="246" t="str">
        <f>IF(全车数据表!BS223="","",全车数据表!BS223)</f>
        <v/>
      </c>
      <c r="AK222" s="246" t="str">
        <f>IF(全车数据表!BT223="","",全车数据表!BT223)</f>
        <v/>
      </c>
      <c r="AL222" s="246" t="str">
        <f>IF(全车数据表!BU223="","",全车数据表!BU223)</f>
        <v/>
      </c>
      <c r="AM222" s="246" t="str">
        <f>IF(全车数据表!BV223="","",全车数据表!BV223)</f>
        <v/>
      </c>
      <c r="AN222" s="246" t="str">
        <f>IF(全车数据表!BW223="","",全车数据表!BW223)</f>
        <v/>
      </c>
      <c r="AO222" s="246" t="str">
        <f>IF(全车数据表!BX223="","",全车数据表!BX223)</f>
        <v/>
      </c>
      <c r="AP222" s="246" t="str">
        <f>IF(全车数据表!BY223="","",全车数据表!BY223)</f>
        <v/>
      </c>
      <c r="AQ222" s="246" t="str">
        <f>IF(全车数据表!BZ223="","",全车数据表!BZ223)</f>
        <v/>
      </c>
      <c r="AR222" s="246">
        <f>IF(全车数据表!CA223="","",全车数据表!CA223)</f>
        <v>1</v>
      </c>
      <c r="AS222" s="246" t="str">
        <f>IF(全车数据表!CB223="","",全车数据表!CB223)</f>
        <v/>
      </c>
      <c r="AT222" s="246">
        <f>IF(全车数据表!CC223="","",全车数据表!CC223)</f>
        <v>1</v>
      </c>
      <c r="AU222" s="246">
        <f>IF(全车数据表!CD223="","",全车数据表!CD223)</f>
        <v>1</v>
      </c>
      <c r="AV222" s="246" t="str">
        <f>IF(全车数据表!CE223="","",全车数据表!CE223)</f>
        <v/>
      </c>
      <c r="AW222" s="246" t="str">
        <f>IF(全车数据表!CF223="","",全车数据表!CF223)</f>
        <v/>
      </c>
      <c r="AX222" s="246" t="str">
        <f>IF(全车数据表!CG223="","",全车数据表!CG223)</f>
        <v/>
      </c>
      <c r="AY222" s="246" t="str">
        <f>IF(全车数据表!CH223="","",全车数据表!CH223)</f>
        <v/>
      </c>
      <c r="AZ222" s="246" t="str">
        <f>IF(全车数据表!CI223="","",全车数据表!CI223)</f>
        <v/>
      </c>
      <c r="BA222" s="246" t="str">
        <f>IF(全车数据表!CJ223="","",全车数据表!CJ223)</f>
        <v>泰克鲁斯</v>
      </c>
      <c r="BB222" s="246" t="str">
        <f>IF(全车数据表!AV223="","",全车数据表!AV223)</f>
        <v/>
      </c>
      <c r="BC222" s="246">
        <f>IF(全车数据表!BF223="","",全车数据表!BF223)</f>
        <v>4603</v>
      </c>
      <c r="BD222" s="246">
        <f>IF(全车数据表!BG223="","",全车数据表!BG223)</f>
        <v>366.40000000000003</v>
      </c>
      <c r="BE222" s="246">
        <f>IF(全车数据表!BH223="","",全车数据表!BH223)</f>
        <v>86.5</v>
      </c>
      <c r="BF222" s="246">
        <f>IF(全车数据表!BI223="","",全车数据表!BI223)</f>
        <v>78.47999999999999</v>
      </c>
      <c r="BG222" s="246">
        <f>IF(全车数据表!BJ223="","",全车数据表!BJ223)</f>
        <v>72.42</v>
      </c>
    </row>
    <row r="223" spans="1:59">
      <c r="A223" s="246">
        <f>全车数据表!A224</f>
        <v>222</v>
      </c>
      <c r="B223" s="246" t="str">
        <f>全车数据表!B224</f>
        <v>Noble M600 Speedster</v>
      </c>
      <c r="C223" s="246" t="str">
        <f>IF(全车数据表!AQ224="","",全车数据表!AQ224)</f>
        <v>Noble</v>
      </c>
      <c r="D223" s="248" t="str">
        <f>全车数据表!AT224</f>
        <v>m600</v>
      </c>
      <c r="E223" s="248" t="str">
        <f>全车数据表!AS224</f>
        <v>4.2</v>
      </c>
      <c r="F223" s="248" t="str">
        <f>全车数据表!C224</f>
        <v>M600</v>
      </c>
      <c r="G223" s="246" t="str">
        <f>全车数据表!D224</f>
        <v>A</v>
      </c>
      <c r="H223" s="246">
        <f>LEN(全车数据表!E224)</f>
        <v>6</v>
      </c>
      <c r="I223" s="246">
        <f>IF(全车数据表!H224="×",0,全车数据表!H224)</f>
        <v>70</v>
      </c>
      <c r="J223" s="246">
        <f>IF(全车数据表!I224="×",0,全车数据表!I224)</f>
        <v>23</v>
      </c>
      <c r="K223" s="246">
        <f>IF(全车数据表!J224="×",0,全车数据表!J224)</f>
        <v>27</v>
      </c>
      <c r="L223" s="246">
        <f>IF(全车数据表!K224="×",0,全车数据表!K224)</f>
        <v>36</v>
      </c>
      <c r="M223" s="246">
        <f>IF(全车数据表!L224="×",0,全车数据表!L224)</f>
        <v>52</v>
      </c>
      <c r="N223" s="246">
        <f>IF(全车数据表!M224="×",0,全车数据表!M224)</f>
        <v>59</v>
      </c>
      <c r="O223" s="246">
        <f>全车数据表!O224</f>
        <v>4464</v>
      </c>
      <c r="P223" s="246">
        <f>全车数据表!P224</f>
        <v>375.7</v>
      </c>
      <c r="Q223" s="246">
        <f>全车数据表!Q224</f>
        <v>81.3</v>
      </c>
      <c r="R223" s="246">
        <f>全车数据表!R224</f>
        <v>85.47</v>
      </c>
      <c r="S223" s="246">
        <f>全车数据表!S224</f>
        <v>61.71</v>
      </c>
      <c r="T223" s="246">
        <f>全车数据表!T224</f>
        <v>5.75</v>
      </c>
      <c r="U223" s="246">
        <f>全车数据表!AH224</f>
        <v>19407600</v>
      </c>
      <c r="V223" s="246">
        <f>全车数据表!AI224</f>
        <v>80000</v>
      </c>
      <c r="W223" s="246">
        <f>全车数据表!AO224</f>
        <v>12800000</v>
      </c>
      <c r="X223" s="246">
        <f>全车数据表!AP224</f>
        <v>32207600</v>
      </c>
      <c r="Y223" s="246">
        <f>全车数据表!AJ224</f>
        <v>6</v>
      </c>
      <c r="Z223" s="246">
        <f>全车数据表!AL224</f>
        <v>5</v>
      </c>
      <c r="AA223" s="246">
        <f>IF(全车数据表!AN224="×",0,全车数据表!AN224)</f>
        <v>4</v>
      </c>
      <c r="AB223" s="248" t="str">
        <f>全车数据表!AU224</f>
        <v>epic</v>
      </c>
      <c r="AC223" s="246">
        <f>全车数据表!AW224</f>
        <v>390</v>
      </c>
      <c r="AD223" s="246">
        <f>全车数据表!AX224</f>
        <v>0</v>
      </c>
      <c r="AE223" s="246">
        <f>全车数据表!AY224</f>
        <v>522</v>
      </c>
      <c r="AF223" s="246" t="str">
        <f>IF(全车数据表!AZ224="","",全车数据表!AZ224)</f>
        <v>联会赛事</v>
      </c>
      <c r="AG223" s="246" t="str">
        <f>IF(全车数据表!BP224="","",全车数据表!BP224)</f>
        <v/>
      </c>
      <c r="AH223" s="246" t="str">
        <f>IF(全车数据表!BQ224="","",全车数据表!BQ224)</f>
        <v/>
      </c>
      <c r="AI223" s="246" t="str">
        <f>IF(全车数据表!BR224="","",全车数据表!BR224)</f>
        <v/>
      </c>
      <c r="AJ223" s="246" t="str">
        <f>IF(全车数据表!BS224="","",全车数据表!BS224)</f>
        <v/>
      </c>
      <c r="AK223" s="246" t="str">
        <f>IF(全车数据表!BT224="","",全车数据表!BT224)</f>
        <v/>
      </c>
      <c r="AL223" s="246" t="str">
        <f>IF(全车数据表!BU224="","",全车数据表!BU224)</f>
        <v/>
      </c>
      <c r="AM223" s="246" t="str">
        <f>IF(全车数据表!BV224="","",全车数据表!BV224)</f>
        <v/>
      </c>
      <c r="AN223" s="246" t="str">
        <f>IF(全车数据表!BW224="","",全车数据表!BW224)</f>
        <v/>
      </c>
      <c r="AO223" s="246" t="str">
        <f>IF(全车数据表!BX224="","",全车数据表!BX224)</f>
        <v/>
      </c>
      <c r="AP223" s="246" t="str">
        <f>IF(全车数据表!BY224="","",全车数据表!BY224)</f>
        <v/>
      </c>
      <c r="AQ223" s="246" t="str">
        <f>IF(全车数据表!BZ224="","",全车数据表!BZ224)</f>
        <v/>
      </c>
      <c r="AR223" s="246" t="str">
        <f>IF(全车数据表!CA224="","",全车数据表!CA224)</f>
        <v/>
      </c>
      <c r="AS223" s="246">
        <f>IF(全车数据表!CB224="","",全车数据表!CB224)</f>
        <v>1</v>
      </c>
      <c r="AT223" s="246" t="str">
        <f>IF(全车数据表!CC224="","",全车数据表!CC224)</f>
        <v/>
      </c>
      <c r="AU223" s="246" t="str">
        <f>IF(全车数据表!CD224="","",全车数据表!CD224)</f>
        <v/>
      </c>
      <c r="AV223" s="246" t="str">
        <f>IF(全车数据表!CE224="","",全车数据表!CE224)</f>
        <v/>
      </c>
      <c r="AW223" s="246" t="str">
        <f>IF(全车数据表!CF224="","",全车数据表!CF224)</f>
        <v/>
      </c>
      <c r="AX223" s="246" t="str">
        <f>IF(全车数据表!CG224="","",全车数据表!CG224)</f>
        <v/>
      </c>
      <c r="AY223" s="246" t="str">
        <f>IF(全车数据表!CH224="","",全车数据表!CH224)</f>
        <v/>
      </c>
      <c r="AZ223" s="246" t="str">
        <f>IF(全车数据表!CI224="","",全车数据表!CI224)</f>
        <v/>
      </c>
      <c r="BA223" s="246" t="str">
        <f>IF(全车数据表!CJ224="","",全车数据表!CJ224)</f>
        <v>诺贝尔</v>
      </c>
      <c r="BB223" s="246" t="str">
        <f>IF(全车数据表!AV224="","",全车数据表!AV224)</f>
        <v/>
      </c>
      <c r="BC223" s="246">
        <f>IF(全车数据表!BF224="","",全车数据表!BF224)</f>
        <v>4622</v>
      </c>
      <c r="BD223" s="246">
        <f>IF(全车数据表!BG224="","",全车数据表!BG224)</f>
        <v>377.5</v>
      </c>
      <c r="BE223" s="246">
        <f>IF(全车数据表!BH224="","",全车数据表!BH224)</f>
        <v>82</v>
      </c>
      <c r="BF223" s="246">
        <f>IF(全车数据表!BI224="","",全车数据表!BI224)</f>
        <v>88.29</v>
      </c>
      <c r="BG223" s="246">
        <f>IF(全车数据表!BJ224="","",全车数据表!BJ224)</f>
        <v>65.400000000000006</v>
      </c>
    </row>
    <row r="224" spans="1:59">
      <c r="A224" s="246">
        <f>全车数据表!A225</f>
        <v>223</v>
      </c>
      <c r="B224" s="246" t="str">
        <f>全车数据表!B225</f>
        <v>Rimac Concept_One</v>
      </c>
      <c r="C224" s="246" t="str">
        <f>IF(全车数据表!AQ225="","",全车数据表!AQ225)</f>
        <v>Rimac</v>
      </c>
      <c r="D224" s="248" t="str">
        <f>全车数据表!AT225</f>
        <v>c1</v>
      </c>
      <c r="E224" s="248" t="str">
        <f>全车数据表!AS225</f>
        <v>3.1</v>
      </c>
      <c r="F224" s="248" t="str">
        <f>全车数据表!C225</f>
        <v>C_One</v>
      </c>
      <c r="G224" s="246" t="str">
        <f>全车数据表!D225</f>
        <v>A</v>
      </c>
      <c r="H224" s="246">
        <f>LEN(全车数据表!E225)</f>
        <v>6</v>
      </c>
      <c r="I224" s="246">
        <f>IF(全车数据表!H225="×",0,全车数据表!H225)</f>
        <v>70</v>
      </c>
      <c r="J224" s="246">
        <f>IF(全车数据表!I225="×",0,全车数据表!I225)</f>
        <v>23</v>
      </c>
      <c r="K224" s="246">
        <f>IF(全车数据表!J225="×",0,全车数据表!J225)</f>
        <v>27</v>
      </c>
      <c r="L224" s="246">
        <f>IF(全车数据表!K225="×",0,全车数据表!K225)</f>
        <v>36</v>
      </c>
      <c r="M224" s="246">
        <f>IF(全车数据表!L225="×",0,全车数据表!L225)</f>
        <v>52</v>
      </c>
      <c r="N224" s="246">
        <f>IF(全车数据表!M225="×",0,全车数据表!M225)</f>
        <v>59</v>
      </c>
      <c r="O224" s="246">
        <f>全车数据表!O225</f>
        <v>4480</v>
      </c>
      <c r="P224" s="246">
        <f>全车数据表!P225</f>
        <v>368.5</v>
      </c>
      <c r="Q224" s="246">
        <f>全车数据表!Q225</f>
        <v>86.34</v>
      </c>
      <c r="R224" s="246">
        <f>全车数据表!R225</f>
        <v>84.08</v>
      </c>
      <c r="S224" s="246">
        <f>全车数据表!S225</f>
        <v>54.53</v>
      </c>
      <c r="T224" s="246">
        <f>全车数据表!T225</f>
        <v>5.23</v>
      </c>
      <c r="U224" s="246">
        <f>全车数据表!AH225</f>
        <v>19407600</v>
      </c>
      <c r="V224" s="246">
        <f>全车数据表!AI225</f>
        <v>80000</v>
      </c>
      <c r="W224" s="246">
        <f>全车数据表!AO225</f>
        <v>12800000</v>
      </c>
      <c r="X224" s="246">
        <f>全车数据表!AP225</f>
        <v>32207600</v>
      </c>
      <c r="Y224" s="246">
        <f>全车数据表!AJ225</f>
        <v>6</v>
      </c>
      <c r="Z224" s="246">
        <f>全车数据表!AL225</f>
        <v>5</v>
      </c>
      <c r="AA224" s="246">
        <f>IF(全车数据表!AN225="×",0,全车数据表!AN225)</f>
        <v>4</v>
      </c>
      <c r="AB224" s="248" t="str">
        <f>全车数据表!AU225</f>
        <v>epic</v>
      </c>
      <c r="AC224" s="246">
        <f>全车数据表!AW225</f>
        <v>383</v>
      </c>
      <c r="AD224" s="246">
        <f>全车数据表!AX225</f>
        <v>0</v>
      </c>
      <c r="AE224" s="246">
        <f>全车数据表!AY225</f>
        <v>510</v>
      </c>
      <c r="AF224" s="246" t="str">
        <f>IF(全车数据表!AZ225="","",全车数据表!AZ225)</f>
        <v>特殊赛事</v>
      </c>
      <c r="AG224" s="246" t="str">
        <f>IF(全车数据表!BP225="","",全车数据表!BP225)</f>
        <v/>
      </c>
      <c r="AH224" s="246" t="str">
        <f>IF(全车数据表!BQ225="","",全车数据表!BQ225)</f>
        <v/>
      </c>
      <c r="AI224" s="246" t="str">
        <f>IF(全车数据表!BR225="","",全车数据表!BR225)</f>
        <v/>
      </c>
      <c r="AJ224" s="246" t="str">
        <f>IF(全车数据表!BS225="","",全车数据表!BS225)</f>
        <v/>
      </c>
      <c r="AK224" s="246" t="str">
        <f>IF(全车数据表!BT225="","",全车数据表!BT225)</f>
        <v/>
      </c>
      <c r="AL224" s="246" t="str">
        <f>IF(全车数据表!BU225="","",全车数据表!BU225)</f>
        <v/>
      </c>
      <c r="AM224" s="246" t="str">
        <f>IF(全车数据表!BV225="","",全车数据表!BV225)</f>
        <v/>
      </c>
      <c r="AN224" s="246" t="str">
        <f>IF(全车数据表!BW225="","",全车数据表!BW225)</f>
        <v/>
      </c>
      <c r="AO224" s="246" t="str">
        <f>IF(全车数据表!BX225="","",全车数据表!BX225)</f>
        <v/>
      </c>
      <c r="AP224" s="246" t="str">
        <f>IF(全车数据表!BY225="","",全车数据表!BY225)</f>
        <v/>
      </c>
      <c r="AQ224" s="246">
        <f>IF(全车数据表!BZ225="","",全车数据表!BZ225)</f>
        <v>1</v>
      </c>
      <c r="AR224" s="246" t="str">
        <f>IF(全车数据表!CA225="","",全车数据表!CA225)</f>
        <v/>
      </c>
      <c r="AS224" s="246" t="str">
        <f>IF(全车数据表!CB225="","",全车数据表!CB225)</f>
        <v/>
      </c>
      <c r="AT224" s="246" t="str">
        <f>IF(全车数据表!CC225="","",全车数据表!CC225)</f>
        <v/>
      </c>
      <c r="AU224" s="246" t="str">
        <f>IF(全车数据表!CD225="","",全车数据表!CD225)</f>
        <v/>
      </c>
      <c r="AV224" s="246" t="str">
        <f>IF(全车数据表!CE225="","",全车数据表!CE225)</f>
        <v/>
      </c>
      <c r="AW224" s="246" t="str">
        <f>IF(全车数据表!CF225="","",全车数据表!CF225)</f>
        <v/>
      </c>
      <c r="AX224" s="246" t="str">
        <f>IF(全车数据表!CG225="","",全车数据表!CG225)</f>
        <v/>
      </c>
      <c r="AY224" s="246" t="str">
        <f>IF(全车数据表!CH225="","",全车数据表!CH225)</f>
        <v/>
      </c>
      <c r="AZ224" s="246" t="str">
        <f>IF(全车数据表!CI225="","",全车数据表!CI225)</f>
        <v/>
      </c>
      <c r="BA224" s="246" t="str">
        <f>IF(全车数据表!CJ225="","",全车数据表!CJ225)</f>
        <v>c1</v>
      </c>
      <c r="BB224" s="246">
        <f>IF(全车数据表!AV225="","",全车数据表!AV225)</f>
        <v>56</v>
      </c>
      <c r="BC224" s="246">
        <f>IF(全车数据表!BF225="","",全车数据表!BF225)</f>
        <v>4637</v>
      </c>
      <c r="BD224" s="246">
        <f>IF(全车数据表!BG225="","",全车数据表!BG225)</f>
        <v>370.1</v>
      </c>
      <c r="BE224" s="246">
        <f>IF(全车数据表!BH225="","",全车数据表!BH225)</f>
        <v>87.4</v>
      </c>
      <c r="BF224" s="246">
        <f>IF(全车数据表!BI225="","",全车数据表!BI225)</f>
        <v>87.02</v>
      </c>
      <c r="BG224" s="246">
        <f>IF(全车数据表!BJ225="","",全车数据表!BJ225)</f>
        <v>57.03</v>
      </c>
    </row>
    <row r="225" spans="1:59">
      <c r="A225" s="246">
        <f>全车数据表!A226</f>
        <v>224</v>
      </c>
      <c r="B225" s="246" t="str">
        <f>全车数据表!B226</f>
        <v>Aston Martin Valhalla Concept Car</v>
      </c>
      <c r="C225" s="246" t="str">
        <f>IF(全车数据表!AQ226="","",全车数据表!AQ226)</f>
        <v>Aston Martin</v>
      </c>
      <c r="D225" s="248" t="str">
        <f>全车数据表!AT226</f>
        <v>valhalla</v>
      </c>
      <c r="E225" s="248" t="str">
        <f>全车数据表!AS226</f>
        <v>2.4</v>
      </c>
      <c r="F225" s="248" t="str">
        <f>全车数据表!C226</f>
        <v>英灵殿</v>
      </c>
      <c r="G225" s="246" t="str">
        <f>全车数据表!D226</f>
        <v>A</v>
      </c>
      <c r="H225" s="246">
        <f>LEN(全车数据表!E226)</f>
        <v>6</v>
      </c>
      <c r="I225" s="246">
        <f>IF(全车数据表!H226="×",0,全车数据表!H226)</f>
        <v>50</v>
      </c>
      <c r="J225" s="246">
        <f>IF(全车数据表!I226="×",0,全车数据表!I226)</f>
        <v>23</v>
      </c>
      <c r="K225" s="246">
        <f>IF(全车数据表!J226="×",0,全车数据表!J226)</f>
        <v>27</v>
      </c>
      <c r="L225" s="246">
        <f>IF(全车数据表!K226="×",0,全车数据表!K226)</f>
        <v>36</v>
      </c>
      <c r="M225" s="246">
        <f>IF(全车数据表!L226="×",0,全车数据表!L226)</f>
        <v>52</v>
      </c>
      <c r="N225" s="246">
        <f>IF(全车数据表!M226="×",0,全车数据表!M226)</f>
        <v>77</v>
      </c>
      <c r="O225" s="246">
        <f>全车数据表!O226</f>
        <v>4517</v>
      </c>
      <c r="P225" s="246">
        <f>全车数据表!P226</f>
        <v>377.4</v>
      </c>
      <c r="Q225" s="246">
        <f>全车数据表!Q226</f>
        <v>82.23</v>
      </c>
      <c r="R225" s="246">
        <f>全车数据表!R226</f>
        <v>81.760000000000005</v>
      </c>
      <c r="S225" s="246">
        <f>全车数据表!S226</f>
        <v>59.55</v>
      </c>
      <c r="T225" s="246">
        <f>全车数据表!T226</f>
        <v>5.68</v>
      </c>
      <c r="U225" s="246">
        <f>全车数据表!AH226</f>
        <v>19407600</v>
      </c>
      <c r="V225" s="246">
        <f>全车数据表!AI226</f>
        <v>80000</v>
      </c>
      <c r="W225" s="246">
        <f>全车数据表!AO226</f>
        <v>12800000</v>
      </c>
      <c r="X225" s="246">
        <f>全车数据表!AP226</f>
        <v>32207600</v>
      </c>
      <c r="Y225" s="246">
        <f>全车数据表!AJ226</f>
        <v>6</v>
      </c>
      <c r="Z225" s="246">
        <f>全车数据表!AL226</f>
        <v>5</v>
      </c>
      <c r="AA225" s="246">
        <f>IF(全车数据表!AN226="×",0,全车数据表!AN226)</f>
        <v>4</v>
      </c>
      <c r="AB225" s="248" t="str">
        <f>全车数据表!AU226</f>
        <v>epic</v>
      </c>
      <c r="AC225" s="246">
        <f>全车数据表!AW226</f>
        <v>392</v>
      </c>
      <c r="AD225" s="246">
        <f>全车数据表!AX226</f>
        <v>0</v>
      </c>
      <c r="AE225" s="246">
        <f>全车数据表!AY226</f>
        <v>525</v>
      </c>
      <c r="AF225" s="246" t="str">
        <f>IF(全车数据表!AZ226="","",全车数据表!AZ226)</f>
        <v>特殊赛事</v>
      </c>
      <c r="AG225" s="246" t="str">
        <f>IF(全车数据表!BP226="","",全车数据表!BP226)</f>
        <v/>
      </c>
      <c r="AH225" s="246" t="str">
        <f>IF(全车数据表!BQ226="","",全车数据表!BQ226)</f>
        <v/>
      </c>
      <c r="AI225" s="246" t="str">
        <f>IF(全车数据表!BR226="","",全车数据表!BR226)</f>
        <v/>
      </c>
      <c r="AJ225" s="246" t="str">
        <f>IF(全车数据表!BS226="","",全车数据表!BS226)</f>
        <v/>
      </c>
      <c r="AK225" s="246" t="str">
        <f>IF(全车数据表!BT226="","",全车数据表!BT226)</f>
        <v/>
      </c>
      <c r="AL225" s="246" t="str">
        <f>IF(全车数据表!BU226="","",全车数据表!BU226)</f>
        <v/>
      </c>
      <c r="AM225" s="246" t="str">
        <f>IF(全车数据表!BV226="","",全车数据表!BV226)</f>
        <v/>
      </c>
      <c r="AN225" s="246" t="str">
        <f>IF(全车数据表!BW226="","",全车数据表!BW226)</f>
        <v/>
      </c>
      <c r="AO225" s="246" t="str">
        <f>IF(全车数据表!BX226="","",全车数据表!BX226)</f>
        <v/>
      </c>
      <c r="AP225" s="246" t="str">
        <f>IF(全车数据表!BY226="","",全车数据表!BY226)</f>
        <v/>
      </c>
      <c r="AQ225" s="246">
        <f>IF(全车数据表!BZ226="","",全车数据表!BZ226)</f>
        <v>1</v>
      </c>
      <c r="AR225" s="246" t="str">
        <f>IF(全车数据表!CA226="","",全车数据表!CA226)</f>
        <v/>
      </c>
      <c r="AS225" s="246" t="str">
        <f>IF(全车数据表!CB226="","",全车数据表!CB226)</f>
        <v/>
      </c>
      <c r="AT225" s="246" t="str">
        <f>IF(全车数据表!CC226="","",全车数据表!CC226)</f>
        <v/>
      </c>
      <c r="AU225" s="246" t="str">
        <f>IF(全车数据表!CD226="","",全车数据表!CD226)</f>
        <v/>
      </c>
      <c r="AV225" s="246" t="str">
        <f>IF(全车数据表!CE226="","",全车数据表!CE226)</f>
        <v/>
      </c>
      <c r="AW225" s="246" t="str">
        <f>IF(全车数据表!CF226="","",全车数据表!CF226)</f>
        <v/>
      </c>
      <c r="AX225" s="246" t="str">
        <f>IF(全车数据表!CG226="","",全车数据表!CG226)</f>
        <v/>
      </c>
      <c r="AY225" s="246" t="str">
        <f>IF(全车数据表!CH226="","",全车数据表!CH226)</f>
        <v/>
      </c>
      <c r="AZ225" s="246" t="str">
        <f>IF(全车数据表!CI226="","",全车数据表!CI226)</f>
        <v/>
      </c>
      <c r="BA225" s="246" t="str">
        <f>IF(全车数据表!CJ226="","",全车数据表!CJ226)</f>
        <v>阿斯顿马丁 英灵殿</v>
      </c>
      <c r="BB225" s="246">
        <f>IF(全车数据表!AV226="","",全车数据表!AV226)</f>
        <v>38</v>
      </c>
      <c r="BC225" s="246">
        <f>IF(全车数据表!BF226="","",全车数据表!BF226)</f>
        <v>4672</v>
      </c>
      <c r="BD225" s="246">
        <f>IF(全车数据表!BG226="","",全车数据表!BG226)</f>
        <v>380.2</v>
      </c>
      <c r="BE225" s="246">
        <f>IF(全车数据表!BH226="","",全车数据表!BH226)</f>
        <v>82.81</v>
      </c>
      <c r="BF225" s="246">
        <f>IF(全车数据表!BI226="","",全车数据表!BI226)</f>
        <v>84.710000000000008</v>
      </c>
      <c r="BG225" s="246">
        <f>IF(全车数据表!BJ226="","",全车数据表!BJ226)</f>
        <v>61.419999999999995</v>
      </c>
    </row>
    <row r="226" spans="1:59">
      <c r="A226" s="246">
        <f>全车数据表!A227</f>
        <v>225</v>
      </c>
      <c r="B226" s="246" t="str">
        <f>全车数据表!B227</f>
        <v>Pagani Imola</v>
      </c>
      <c r="C226" s="246" t="str">
        <f>IF(全车数据表!AQ227="","",全车数据表!AQ227)</f>
        <v>Pagani</v>
      </c>
      <c r="D226" s="248" t="str">
        <f>全车数据表!AT227</f>
        <v>imola</v>
      </c>
      <c r="E226" s="248" t="str">
        <f>全车数据表!AS227</f>
        <v>2.8</v>
      </c>
      <c r="F226" s="248" t="str">
        <f>全车数据表!C227</f>
        <v>伊莫拉</v>
      </c>
      <c r="G226" s="246" t="str">
        <f>全车数据表!D227</f>
        <v>A</v>
      </c>
      <c r="H226" s="246">
        <f>LEN(全车数据表!E227)</f>
        <v>6</v>
      </c>
      <c r="I226" s="246">
        <f>IF(全车数据表!H227="×",0,全车数据表!H227)</f>
        <v>70</v>
      </c>
      <c r="J226" s="246">
        <f>IF(全车数据表!I227="×",0,全车数据表!I227)</f>
        <v>23</v>
      </c>
      <c r="K226" s="246">
        <f>IF(全车数据表!J227="×",0,全车数据表!J227)</f>
        <v>27</v>
      </c>
      <c r="L226" s="246">
        <f>IF(全车数据表!K227="×",0,全车数据表!K227)</f>
        <v>36</v>
      </c>
      <c r="M226" s="246">
        <f>IF(全车数据表!L227="×",0,全车数据表!L227)</f>
        <v>52</v>
      </c>
      <c r="N226" s="246">
        <f>IF(全车数据表!M227="×",0,全车数据表!M227)</f>
        <v>59</v>
      </c>
      <c r="O226" s="246">
        <f>全车数据表!O227</f>
        <v>4545</v>
      </c>
      <c r="P226" s="246">
        <f>全车数据表!P227</f>
        <v>378.9</v>
      </c>
      <c r="Q226" s="246">
        <f>全车数据表!Q227</f>
        <v>80.23</v>
      </c>
      <c r="R226" s="246">
        <f>全车数据表!R227</f>
        <v>72.17</v>
      </c>
      <c r="S226" s="246">
        <f>全车数据表!S227</f>
        <v>71.14</v>
      </c>
      <c r="T226" s="246">
        <f>全车数据表!T227</f>
        <v>6.98</v>
      </c>
      <c r="U226" s="246">
        <f>全车数据表!AH227</f>
        <v>19407600</v>
      </c>
      <c r="V226" s="246">
        <f>全车数据表!AI227</f>
        <v>80000</v>
      </c>
      <c r="W226" s="246">
        <f>全车数据表!AO227</f>
        <v>12800000</v>
      </c>
      <c r="X226" s="246">
        <f>全车数据表!AP227</f>
        <v>32207600</v>
      </c>
      <c r="Y226" s="246">
        <f>全车数据表!AJ227</f>
        <v>6</v>
      </c>
      <c r="Z226" s="246">
        <f>全车数据表!AL227</f>
        <v>5</v>
      </c>
      <c r="AA226" s="246">
        <f>IF(全车数据表!AN227="×",0,全车数据表!AN227)</f>
        <v>4</v>
      </c>
      <c r="AB226" s="248" t="str">
        <f>全车数据表!AU227</f>
        <v>epic</v>
      </c>
      <c r="AC226" s="246">
        <f>全车数据表!AW227</f>
        <v>394</v>
      </c>
      <c r="AD226" s="246">
        <f>全车数据表!AX227</f>
        <v>0</v>
      </c>
      <c r="AE226" s="246">
        <f>全车数据表!AY227</f>
        <v>528</v>
      </c>
      <c r="AF226" s="246" t="str">
        <f>IF(全车数据表!AZ227="","",全车数据表!AZ227)</f>
        <v>特殊赛事</v>
      </c>
      <c r="AG226" s="246" t="str">
        <f>IF(全车数据表!BP227="","",全车数据表!BP227)</f>
        <v/>
      </c>
      <c r="AH226" s="246" t="str">
        <f>IF(全车数据表!BQ227="","",全车数据表!BQ227)</f>
        <v/>
      </c>
      <c r="AI226" s="246" t="str">
        <f>IF(全车数据表!BR227="","",全车数据表!BR227)</f>
        <v/>
      </c>
      <c r="AJ226" s="246" t="str">
        <f>IF(全车数据表!BS227="","",全车数据表!BS227)</f>
        <v/>
      </c>
      <c r="AK226" s="246" t="str">
        <f>IF(全车数据表!BT227="","",全车数据表!BT227)</f>
        <v/>
      </c>
      <c r="AL226" s="246" t="str">
        <f>IF(全车数据表!BU227="","",全车数据表!BU227)</f>
        <v/>
      </c>
      <c r="AM226" s="246" t="str">
        <f>IF(全车数据表!BV227="","",全车数据表!BV227)</f>
        <v/>
      </c>
      <c r="AN226" s="246" t="str">
        <f>IF(全车数据表!BW227="","",全车数据表!BW227)</f>
        <v/>
      </c>
      <c r="AO226" s="246" t="str">
        <f>IF(全车数据表!BX227="","",全车数据表!BX227)</f>
        <v/>
      </c>
      <c r="AP226" s="246" t="str">
        <f>IF(全车数据表!BY227="","",全车数据表!BY227)</f>
        <v/>
      </c>
      <c r="AQ226" s="246">
        <f>IF(全车数据表!BZ227="","",全车数据表!BZ227)</f>
        <v>1</v>
      </c>
      <c r="AR226" s="246" t="str">
        <f>IF(全车数据表!CA227="","",全车数据表!CA227)</f>
        <v/>
      </c>
      <c r="AS226" s="246" t="str">
        <f>IF(全车数据表!CB227="","",全车数据表!CB227)</f>
        <v/>
      </c>
      <c r="AT226" s="246" t="str">
        <f>IF(全车数据表!CC227="","",全车数据表!CC227)</f>
        <v/>
      </c>
      <c r="AU226" s="246">
        <f>IF(全车数据表!CD227="","",全车数据表!CD227)</f>
        <v>1</v>
      </c>
      <c r="AV226" s="246" t="str">
        <f>IF(全车数据表!CE227="","",全车数据表!CE227)</f>
        <v/>
      </c>
      <c r="AW226" s="246" t="str">
        <f>IF(全车数据表!CF227="","",全车数据表!CF227)</f>
        <v/>
      </c>
      <c r="AX226" s="246" t="str">
        <f>IF(全车数据表!CG227="","",全车数据表!CG227)</f>
        <v/>
      </c>
      <c r="AY226" s="246" t="str">
        <f>IF(全车数据表!CH227="","",全车数据表!CH227)</f>
        <v/>
      </c>
      <c r="AZ226" s="246" t="str">
        <f>IF(全车数据表!CI227="","",全车数据表!CI227)</f>
        <v/>
      </c>
      <c r="BA226" s="246" t="str">
        <f>IF(全车数据表!CJ227="","",全车数据表!CJ227)</f>
        <v>帕加尼</v>
      </c>
      <c r="BB226" s="246">
        <f>IF(全车数据表!AV227="","",全车数据表!AV227)</f>
        <v>54</v>
      </c>
      <c r="BC226" s="246">
        <f>IF(全车数据表!BF227="","",全车数据表!BF227)</f>
        <v>4700</v>
      </c>
      <c r="BD226" s="246">
        <f>IF(全车数据表!BG227="","",全车数据表!BG227)</f>
        <v>381.2</v>
      </c>
      <c r="BE226" s="246">
        <f>IF(全车数据表!BH227="","",全车数据表!BH227)</f>
        <v>81.099999999999994</v>
      </c>
      <c r="BF226" s="246">
        <f>IF(全车数据表!BI227="","",全车数据表!BI227)</f>
        <v>75.099999999999994</v>
      </c>
      <c r="BG226" s="246">
        <f>IF(全车数据表!BJ227="","",全车数据表!BJ227)</f>
        <v>73.47</v>
      </c>
    </row>
    <row r="227" spans="1:59">
      <c r="A227" s="246">
        <f>全车数据表!A228</f>
        <v>226</v>
      </c>
      <c r="B227" s="246" t="str">
        <f>全车数据表!B228</f>
        <v>Ford Team Fordzilla P1</v>
      </c>
      <c r="C227" s="246" t="str">
        <f>IF(全车数据表!AQ228="","",全车数据表!AQ228)</f>
        <v>Ford</v>
      </c>
      <c r="D227" s="248" t="str">
        <f>全车数据表!AT228</f>
        <v>fordp1</v>
      </c>
      <c r="E227" s="248" t="str">
        <f>全车数据表!AS228</f>
        <v>4.4</v>
      </c>
      <c r="F227" s="248" t="str">
        <f>全车数据表!C228</f>
        <v>福特P1</v>
      </c>
      <c r="G227" s="246" t="str">
        <f>全车数据表!D228</f>
        <v>A</v>
      </c>
      <c r="H227" s="246">
        <f>LEN(全车数据表!E228)</f>
        <v>6</v>
      </c>
      <c r="I227" s="246">
        <f>IF(全车数据表!H228="×",0,全车数据表!H228)</f>
        <v>70</v>
      </c>
      <c r="J227" s="246">
        <f>IF(全车数据表!I228="×",0,全车数据表!I228)</f>
        <v>23</v>
      </c>
      <c r="K227" s="246">
        <f>IF(全车数据表!J228="×",0,全车数据表!J228)</f>
        <v>27</v>
      </c>
      <c r="L227" s="246">
        <f>IF(全车数据表!K228="×",0,全车数据表!K228)</f>
        <v>36</v>
      </c>
      <c r="M227" s="246">
        <f>IF(全车数据表!L228="×",0,全车数据表!L228)</f>
        <v>52</v>
      </c>
      <c r="N227" s="246">
        <f>IF(全车数据表!M228="×",0,全车数据表!M228)</f>
        <v>59</v>
      </c>
      <c r="O227" s="246">
        <f>全车数据表!O228</f>
        <v>4548</v>
      </c>
      <c r="P227" s="246">
        <f>全车数据表!P228</f>
        <v>382</v>
      </c>
      <c r="Q227" s="246">
        <f>全车数据表!Q228</f>
        <v>87.72</v>
      </c>
      <c r="R227" s="246">
        <f>全车数据表!R228</f>
        <v>53.75</v>
      </c>
      <c r="S227" s="246">
        <f>全车数据表!S228</f>
        <v>60.72</v>
      </c>
      <c r="T227" s="246">
        <f>全车数据表!T228</f>
        <v>0</v>
      </c>
      <c r="U227" s="246">
        <f>全车数据表!AH228</f>
        <v>19407600</v>
      </c>
      <c r="V227" s="246">
        <f>全车数据表!AI228</f>
        <v>80000</v>
      </c>
      <c r="W227" s="246">
        <f>全车数据表!AO228</f>
        <v>12800000</v>
      </c>
      <c r="X227" s="246">
        <f>全车数据表!AP228</f>
        <v>32207600</v>
      </c>
      <c r="Y227" s="246">
        <f>全车数据表!AJ228</f>
        <v>6</v>
      </c>
      <c r="Z227" s="246">
        <f>全车数据表!AL228</f>
        <v>5</v>
      </c>
      <c r="AA227" s="246">
        <f>IF(全车数据表!AN228="×",0,全车数据表!AN228)</f>
        <v>4</v>
      </c>
      <c r="AB227" s="248" t="str">
        <f>全车数据表!AU228</f>
        <v>epic</v>
      </c>
      <c r="AC227" s="246">
        <f>全车数据表!AW228</f>
        <v>397</v>
      </c>
      <c r="AD227" s="246">
        <f>全车数据表!AX228</f>
        <v>0</v>
      </c>
      <c r="AE227" s="246">
        <f>全车数据表!AY228</f>
        <v>533</v>
      </c>
      <c r="AF227" s="246" t="str">
        <f>IF(全车数据表!AZ228="","",全车数据表!AZ228)</f>
        <v>特殊赛事</v>
      </c>
      <c r="AG227" s="246" t="str">
        <f>IF(全车数据表!BP228="","",全车数据表!BP228)</f>
        <v/>
      </c>
      <c r="AH227" s="246" t="str">
        <f>IF(全车数据表!BQ228="","",全车数据表!BQ228)</f>
        <v/>
      </c>
      <c r="AI227" s="246" t="str">
        <f>IF(全车数据表!BR228="","",全车数据表!BR228)</f>
        <v/>
      </c>
      <c r="AJ227" s="246" t="str">
        <f>IF(全车数据表!BS228="","",全车数据表!BS228)</f>
        <v/>
      </c>
      <c r="AK227" s="246" t="str">
        <f>IF(全车数据表!BT228="","",全车数据表!BT228)</f>
        <v/>
      </c>
      <c r="AL227" s="246" t="str">
        <f>IF(全车数据表!BU228="","",全车数据表!BU228)</f>
        <v/>
      </c>
      <c r="AM227" s="246" t="str">
        <f>IF(全车数据表!BV228="","",全车数据表!BV228)</f>
        <v/>
      </c>
      <c r="AN227" s="246" t="str">
        <f>IF(全车数据表!BW228="","",全车数据表!BW228)</f>
        <v/>
      </c>
      <c r="AO227" s="246" t="str">
        <f>IF(全车数据表!BX228="","",全车数据表!BX228)</f>
        <v/>
      </c>
      <c r="AP227" s="246" t="str">
        <f>IF(全车数据表!BY228="","",全车数据表!BY228)</f>
        <v/>
      </c>
      <c r="AQ227" s="246">
        <f>IF(全车数据表!BZ228="","",全车数据表!BZ228)</f>
        <v>1</v>
      </c>
      <c r="AR227" s="246" t="str">
        <f>IF(全车数据表!CA228="","",全车数据表!CA228)</f>
        <v/>
      </c>
      <c r="AS227" s="246" t="str">
        <f>IF(全车数据表!CB228="","",全车数据表!CB228)</f>
        <v/>
      </c>
      <c r="AT227" s="246" t="str">
        <f>IF(全车数据表!CC228="","",全车数据表!CC228)</f>
        <v/>
      </c>
      <c r="AU227" s="246" t="str">
        <f>IF(全车数据表!CD228="","",全车数据表!CD228)</f>
        <v/>
      </c>
      <c r="AV227" s="246" t="str">
        <f>IF(全车数据表!CE228="","",全车数据表!CE228)</f>
        <v/>
      </c>
      <c r="AW227" s="246" t="str">
        <f>IF(全车数据表!CF228="","",全车数据表!CF228)</f>
        <v/>
      </c>
      <c r="AX227" s="246" t="str">
        <f>IF(全车数据表!CG228="","",全车数据表!CG228)</f>
        <v/>
      </c>
      <c r="AY227" s="246" t="str">
        <f>IF(全车数据表!CH228="","",全车数据表!CH228)</f>
        <v/>
      </c>
      <c r="AZ227" s="246" t="str">
        <f>IF(全车数据表!CI228="","",全车数据表!CI228)</f>
        <v/>
      </c>
      <c r="BA227" s="246" t="str">
        <f>IF(全车数据表!CJ228="","",全车数据表!CJ228)</f>
        <v>福特</v>
      </c>
      <c r="BB227" s="246" t="str">
        <f>IF(全车数据表!AV228="","",全车数据表!AV228)</f>
        <v/>
      </c>
      <c r="BC227" s="246">
        <f>IF(全车数据表!BF228="","",全车数据表!BF228)</f>
        <v>4703</v>
      </c>
      <c r="BD227" s="246">
        <f>IF(全车数据表!BG228="","",全车数据表!BG228)</f>
        <v>384.9</v>
      </c>
      <c r="BE227" s="246">
        <f>IF(全车数据表!BH228="","",全车数据表!BH228)</f>
        <v>88.3</v>
      </c>
      <c r="BF227" s="246">
        <f>IF(全车数据表!BI228="","",全车数据表!BI228)</f>
        <v>55.15</v>
      </c>
      <c r="BG227" s="246">
        <f>IF(全车数据表!BJ228="","",全车数据表!BJ228)</f>
        <v>63.07</v>
      </c>
    </row>
    <row r="228" spans="1:59">
      <c r="A228" s="246">
        <f>全车数据表!A229</f>
        <v>227</v>
      </c>
      <c r="B228" s="246" t="str">
        <f>全车数据表!B229</f>
        <v>Jaguar XJR-9🔑</v>
      </c>
      <c r="C228" s="246" t="str">
        <f>IF(全车数据表!AQ229="","",全车数据表!AQ229)</f>
        <v>Jaguar</v>
      </c>
      <c r="D228" s="248" t="str">
        <f>全车数据表!AT229</f>
        <v>xjr</v>
      </c>
      <c r="E228" s="248" t="str">
        <f>全车数据表!AS229</f>
        <v>4.0</v>
      </c>
      <c r="F228" s="248" t="str">
        <f>全车数据表!C229</f>
        <v>XJR</v>
      </c>
      <c r="G228" s="246" t="str">
        <f>全车数据表!D229</f>
        <v>A</v>
      </c>
      <c r="H228" s="246">
        <f>LEN(全车数据表!E229)</f>
        <v>6</v>
      </c>
      <c r="I228" s="246" t="str">
        <f>IF(全车数据表!H229="×",0,全车数据表!H229)</f>
        <v>🔑</v>
      </c>
      <c r="J228" s="246">
        <f>IF(全车数据表!I229="×",0,全车数据表!I229)</f>
        <v>30</v>
      </c>
      <c r="K228" s="246">
        <f>IF(全车数据表!J229="×",0,全车数据表!J229)</f>
        <v>40</v>
      </c>
      <c r="L228" s="246">
        <f>IF(全车数据表!K229="×",0,全车数据表!K229)</f>
        <v>50</v>
      </c>
      <c r="M228" s="246">
        <f>IF(全车数据表!L229="×",0,全车数据表!L229)</f>
        <v>65</v>
      </c>
      <c r="N228" s="246">
        <f>IF(全车数据表!M229="×",0,全车数据表!M229)</f>
        <v>80</v>
      </c>
      <c r="O228" s="246">
        <f>全车数据表!O229</f>
        <v>4551</v>
      </c>
      <c r="P228" s="246">
        <f>全车数据表!P229</f>
        <v>412.3</v>
      </c>
      <c r="Q228" s="246">
        <f>全车数据表!Q229</f>
        <v>69.239999999999995</v>
      </c>
      <c r="R228" s="246">
        <f>全车数据表!R229</f>
        <v>59.33</v>
      </c>
      <c r="S228" s="246">
        <f>全车数据表!S229</f>
        <v>84.95</v>
      </c>
      <c r="T228" s="246">
        <f>全车数据表!T229</f>
        <v>8.4700000000000006</v>
      </c>
      <c r="U228" s="246">
        <f>全车数据表!AH229</f>
        <v>19407600</v>
      </c>
      <c r="V228" s="246">
        <f>全车数据表!AI229</f>
        <v>80000</v>
      </c>
      <c r="W228" s="246">
        <f>全车数据表!AO229</f>
        <v>12800000</v>
      </c>
      <c r="X228" s="246">
        <f>全车数据表!AP229</f>
        <v>32207600</v>
      </c>
      <c r="Y228" s="246">
        <f>全车数据表!AJ229</f>
        <v>6</v>
      </c>
      <c r="Z228" s="246">
        <f>全车数据表!AL229</f>
        <v>5</v>
      </c>
      <c r="AA228" s="246">
        <f>IF(全车数据表!AN229="×",0,全车数据表!AN229)</f>
        <v>4</v>
      </c>
      <c r="AB228" s="248" t="str">
        <f>全车数据表!AU229</f>
        <v>epic</v>
      </c>
      <c r="AC228" s="246">
        <f>全车数据表!AW229</f>
        <v>432</v>
      </c>
      <c r="AD228" s="246">
        <f>全车数据表!AX229</f>
        <v>0</v>
      </c>
      <c r="AE228" s="246">
        <f>全车数据表!AY229</f>
        <v>563</v>
      </c>
      <c r="AF228" s="246" t="str">
        <f>IF(全车数据表!AZ229="","",全车数据表!AZ229)</f>
        <v>特殊赛事</v>
      </c>
      <c r="AG228" s="246" t="str">
        <f>IF(全车数据表!BP229="","",全车数据表!BP229)</f>
        <v/>
      </c>
      <c r="AH228" s="246" t="str">
        <f>IF(全车数据表!BQ229="","",全车数据表!BQ229)</f>
        <v/>
      </c>
      <c r="AI228" s="246" t="str">
        <f>IF(全车数据表!BR229="","",全车数据表!BR229)</f>
        <v/>
      </c>
      <c r="AJ228" s="246" t="str">
        <f>IF(全车数据表!BS229="","",全车数据表!BS229)</f>
        <v/>
      </c>
      <c r="AK228" s="246" t="str">
        <f>IF(全车数据表!BT229="","",全车数据表!BT229)</f>
        <v/>
      </c>
      <c r="AL228" s="246" t="str">
        <f>IF(全车数据表!BU229="","",全车数据表!BU229)</f>
        <v/>
      </c>
      <c r="AM228" s="246" t="str">
        <f>IF(全车数据表!BV229="","",全车数据表!BV229)</f>
        <v/>
      </c>
      <c r="AN228" s="246" t="str">
        <f>IF(全车数据表!BW229="","",全车数据表!BW229)</f>
        <v/>
      </c>
      <c r="AO228" s="246" t="str">
        <f>IF(全车数据表!BX229="","",全车数据表!BX229)</f>
        <v/>
      </c>
      <c r="AP228" s="246" t="str">
        <f>IF(全车数据表!BY229="","",全车数据表!BY229)</f>
        <v/>
      </c>
      <c r="AQ228" s="246">
        <f>IF(全车数据表!BZ229="","",全车数据表!BZ229)</f>
        <v>1</v>
      </c>
      <c r="AR228" s="246" t="str">
        <f>IF(全车数据表!CA229="","",全车数据表!CA229)</f>
        <v/>
      </c>
      <c r="AS228" s="246" t="str">
        <f>IF(全车数据表!CB229="","",全车数据表!CB229)</f>
        <v/>
      </c>
      <c r="AT228" s="246">
        <f>IF(全车数据表!CC229="","",全车数据表!CC229)</f>
        <v>1</v>
      </c>
      <c r="AU228" s="246" t="str">
        <f>IF(全车数据表!CD229="","",全车数据表!CD229)</f>
        <v/>
      </c>
      <c r="AV228" s="246" t="str">
        <f>IF(全车数据表!CE229="","",全车数据表!CE229)</f>
        <v/>
      </c>
      <c r="AW228" s="246" t="str">
        <f>IF(全车数据表!CF229="","",全车数据表!CF229)</f>
        <v/>
      </c>
      <c r="AX228" s="246" t="str">
        <f>IF(全车数据表!CG229="","",全车数据表!CG229)</f>
        <v/>
      </c>
      <c r="AY228" s="246" t="str">
        <f>IF(全车数据表!CH229="","",全车数据表!CH229)</f>
        <v/>
      </c>
      <c r="AZ228" s="246" t="str">
        <f>IF(全车数据表!CI229="","",全车数据表!CI229)</f>
        <v/>
      </c>
      <c r="BA228" s="246" t="str">
        <f>IF(全车数据表!CJ229="","",全车数据表!CJ229)</f>
        <v>捷豹</v>
      </c>
      <c r="BB228" s="246" t="str">
        <f>IF(全车数据表!AV229="","",全车数据表!AV229)</f>
        <v/>
      </c>
      <c r="BC228" s="246">
        <f>IF(全车数据表!BF229="","",全车数据表!BF229)</f>
        <v>4706</v>
      </c>
      <c r="BD228" s="246">
        <f>IF(全车数据表!BG229="","",全车数据表!BG229)</f>
        <v>414.5</v>
      </c>
      <c r="BE228" s="246">
        <f>IF(全车数据表!BH229="","",全车数据表!BH229)</f>
        <v>70.3</v>
      </c>
      <c r="BF228" s="246">
        <f>IF(全车数据表!BI229="","",全车数据表!BI229)</f>
        <v>60.02</v>
      </c>
      <c r="BG228" s="246">
        <f>IF(全车数据表!BJ229="","",全车数据表!BJ229)</f>
        <v>87.45</v>
      </c>
    </row>
    <row r="229" spans="1:59">
      <c r="A229" s="246">
        <f>全车数据表!A230</f>
        <v>228</v>
      </c>
      <c r="B229" s="246" t="str">
        <f>全车数据表!B230</f>
        <v>Lamborghini Countach LPI 800-4🔑</v>
      </c>
      <c r="C229" s="246" t="str">
        <f>IF(全车数据表!AQ230="","",全车数据表!AQ230)</f>
        <v>Lamborghini</v>
      </c>
      <c r="D229" s="248" t="str">
        <f>全车数据表!AT230</f>
        <v>lpi800</v>
      </c>
      <c r="E229" s="248" t="str">
        <f>全车数据表!AS230</f>
        <v>3.5</v>
      </c>
      <c r="F229" s="248" t="str">
        <f>全车数据表!C230</f>
        <v>新康塔什</v>
      </c>
      <c r="G229" s="246" t="str">
        <f>全车数据表!D230</f>
        <v>A</v>
      </c>
      <c r="H229" s="246">
        <f>LEN(全车数据表!E230)</f>
        <v>6</v>
      </c>
      <c r="I229" s="246" t="str">
        <f>IF(全车数据表!H230="×",0,全车数据表!H230)</f>
        <v>🔑</v>
      </c>
      <c r="J229" s="246">
        <f>IF(全车数据表!I230="×",0,全车数据表!I230)</f>
        <v>30</v>
      </c>
      <c r="K229" s="246">
        <f>IF(全车数据表!J230="×",0,全车数据表!J230)</f>
        <v>40</v>
      </c>
      <c r="L229" s="246">
        <f>IF(全车数据表!K230="×",0,全车数据表!K230)</f>
        <v>50</v>
      </c>
      <c r="M229" s="246">
        <f>IF(全车数据表!L230="×",0,全车数据表!L230)</f>
        <v>65</v>
      </c>
      <c r="N229" s="246">
        <f>IF(全车数据表!M230="×",0,全车数据表!M230)</f>
        <v>80</v>
      </c>
      <c r="O229" s="246">
        <f>全车数据表!O230</f>
        <v>4559</v>
      </c>
      <c r="P229" s="246">
        <f>全车数据表!P230</f>
        <v>373.4</v>
      </c>
      <c r="Q229" s="246">
        <f>全车数据表!Q230</f>
        <v>81.23</v>
      </c>
      <c r="R229" s="246">
        <f>全车数据表!R230</f>
        <v>85.96</v>
      </c>
      <c r="S229" s="246">
        <f>全车数据表!S230</f>
        <v>72.400000000000006</v>
      </c>
      <c r="T229" s="246">
        <f>全车数据表!T230</f>
        <v>7.26</v>
      </c>
      <c r="U229" s="246">
        <f>全车数据表!AH230</f>
        <v>19407600</v>
      </c>
      <c r="V229" s="246">
        <f>全车数据表!AI230</f>
        <v>80000</v>
      </c>
      <c r="W229" s="246">
        <f>全车数据表!AO230</f>
        <v>12800000</v>
      </c>
      <c r="X229" s="246">
        <f>全车数据表!AP230</f>
        <v>32207600</v>
      </c>
      <c r="Y229" s="246">
        <f>全车数据表!AJ230</f>
        <v>6</v>
      </c>
      <c r="Z229" s="246">
        <f>全车数据表!AL230</f>
        <v>5</v>
      </c>
      <c r="AA229" s="246">
        <f>IF(全车数据表!AN230="×",0,全车数据表!AN230)</f>
        <v>4</v>
      </c>
      <c r="AB229" s="248" t="str">
        <f>全车数据表!AU230</f>
        <v>epic</v>
      </c>
      <c r="AC229" s="246">
        <f>全车数据表!AW230</f>
        <v>388</v>
      </c>
      <c r="AD229" s="246">
        <f>全车数据表!AX230</f>
        <v>0</v>
      </c>
      <c r="AE229" s="246">
        <f>全车数据表!AY230</f>
        <v>518</v>
      </c>
      <c r="AF229" s="246" t="str">
        <f>IF(全车数据表!AZ230="","",全车数据表!AZ230)</f>
        <v>特殊赛事</v>
      </c>
      <c r="AG229" s="246" t="str">
        <f>IF(全车数据表!BP230="","",全车数据表!BP230)</f>
        <v/>
      </c>
      <c r="AH229" s="246" t="str">
        <f>IF(全车数据表!BQ230="","",全车数据表!BQ230)</f>
        <v/>
      </c>
      <c r="AI229" s="246" t="str">
        <f>IF(全车数据表!BR230="","",全车数据表!BR230)</f>
        <v/>
      </c>
      <c r="AJ229" s="246" t="str">
        <f>IF(全车数据表!BS230="","",全车数据表!BS230)</f>
        <v/>
      </c>
      <c r="AK229" s="246" t="str">
        <f>IF(全车数据表!BT230="","",全车数据表!BT230)</f>
        <v/>
      </c>
      <c r="AL229" s="246" t="str">
        <f>IF(全车数据表!BU230="","",全车数据表!BU230)</f>
        <v/>
      </c>
      <c r="AM229" s="246" t="str">
        <f>IF(全车数据表!BV230="","",全车数据表!BV230)</f>
        <v/>
      </c>
      <c r="AN229" s="246" t="str">
        <f>IF(全车数据表!BW230="","",全车数据表!BW230)</f>
        <v/>
      </c>
      <c r="AO229" s="246" t="str">
        <f>IF(全车数据表!BX230="","",全车数据表!BX230)</f>
        <v/>
      </c>
      <c r="AP229" s="246" t="str">
        <f>IF(全车数据表!BY230="","",全车数据表!BY230)</f>
        <v/>
      </c>
      <c r="AQ229" s="246">
        <f>IF(全车数据表!BZ230="","",全车数据表!BZ230)</f>
        <v>1</v>
      </c>
      <c r="AR229" s="246" t="str">
        <f>IF(全车数据表!CA230="","",全车数据表!CA230)</f>
        <v/>
      </c>
      <c r="AS229" s="246" t="str">
        <f>IF(全车数据表!CB230="","",全车数据表!CB230)</f>
        <v/>
      </c>
      <c r="AT229" s="246">
        <f>IF(全车数据表!CC230="","",全车数据表!CC230)</f>
        <v>1</v>
      </c>
      <c r="AU229" s="246">
        <f>IF(全车数据表!CD230="","",全车数据表!CD230)</f>
        <v>1</v>
      </c>
      <c r="AV229" s="246" t="str">
        <f>IF(全车数据表!CE230="","",全车数据表!CE230)</f>
        <v/>
      </c>
      <c r="AW229" s="246" t="str">
        <f>IF(全车数据表!CF230="","",全车数据表!CF230)</f>
        <v/>
      </c>
      <c r="AX229" s="246" t="str">
        <f>IF(全车数据表!CG230="","",全车数据表!CG230)</f>
        <v/>
      </c>
      <c r="AY229" s="246" t="str">
        <f>IF(全车数据表!CH230="","",全车数据表!CH230)</f>
        <v/>
      </c>
      <c r="AZ229" s="246" t="str">
        <f>IF(全车数据表!CI230="","",全车数据表!CI230)</f>
        <v/>
      </c>
      <c r="BA229" s="246" t="str">
        <f>IF(全车数据表!CJ230="","",全车数据表!CJ230)</f>
        <v>兰博基尼</v>
      </c>
      <c r="BB229" s="246" t="str">
        <f>IF(全车数据表!AV230="","",全车数据表!AV230)</f>
        <v/>
      </c>
      <c r="BC229" s="246">
        <f>IF(全车数据表!BF230="","",全车数据表!BF230)</f>
        <v>4714</v>
      </c>
      <c r="BD229" s="246">
        <f>IF(全车数据表!BG230="","",全车数据表!BG230)</f>
        <v>375.59999999999997</v>
      </c>
      <c r="BE229" s="246">
        <f>IF(全车数据表!BH230="","",全车数据表!BH230)</f>
        <v>82</v>
      </c>
      <c r="BF229" s="246">
        <f>IF(全车数据表!BI230="","",全车数据表!BI230)</f>
        <v>89.58</v>
      </c>
      <c r="BG229" s="246">
        <f>IF(全车数据表!BJ230="","",全车数据表!BJ230)</f>
        <v>74.830000000000013</v>
      </c>
    </row>
    <row r="230" spans="1:59">
      <c r="A230" s="246">
        <f>全车数据表!A231</f>
        <v>229</v>
      </c>
      <c r="B230" s="246" t="str">
        <f>全车数据表!B231</f>
        <v>Lexus Electrified Sport Concept</v>
      </c>
      <c r="C230" s="246" t="str">
        <f>IF(全车数据表!AQ231="","",全车数据表!AQ231)</f>
        <v>Lexus</v>
      </c>
      <c r="D230" s="248" t="str">
        <f>全车数据表!AT231</f>
        <v>bev</v>
      </c>
      <c r="E230" s="248" t="str">
        <f>全车数据表!AS231</f>
        <v>24.5</v>
      </c>
      <c r="F230" s="248" t="str">
        <f>全车数据表!C231</f>
        <v>BEV</v>
      </c>
      <c r="G230" s="246" t="str">
        <f>全车数据表!D231</f>
        <v>A</v>
      </c>
      <c r="H230" s="246">
        <f>LEN(全车数据表!E231)</f>
        <v>6</v>
      </c>
      <c r="I230" s="246">
        <f>IF(全车数据表!H231="×",0,全车数据表!H231)</f>
        <v>70</v>
      </c>
      <c r="J230" s="246">
        <f>IF(全车数据表!I231="×",0,全车数据表!I231)</f>
        <v>23</v>
      </c>
      <c r="K230" s="246">
        <f>IF(全车数据表!J231="×",0,全车数据表!J231)</f>
        <v>27</v>
      </c>
      <c r="L230" s="246">
        <f>IF(全车数据表!K231="×",0,全车数据表!K231)</f>
        <v>36</v>
      </c>
      <c r="M230" s="246">
        <f>IF(全车数据表!L231="×",0,全车数据表!L231)</f>
        <v>52</v>
      </c>
      <c r="N230" s="246">
        <f>IF(全车数据表!M231="×",0,全车数据表!M231)</f>
        <v>59</v>
      </c>
      <c r="O230" s="246">
        <f>全车数据表!O231</f>
        <v>4565</v>
      </c>
      <c r="P230" s="246">
        <f>全车数据表!P231</f>
        <v>379.2</v>
      </c>
      <c r="Q230" s="246">
        <f>全车数据表!Q231</f>
        <v>88.43</v>
      </c>
      <c r="R230" s="246">
        <f>全车数据表!R231</f>
        <v>50.26</v>
      </c>
      <c r="S230" s="246">
        <f>全车数据表!S231</f>
        <v>55.59</v>
      </c>
      <c r="T230" s="246">
        <f>全车数据表!T231</f>
        <v>0</v>
      </c>
      <c r="U230" s="246">
        <f>全车数据表!AH231</f>
        <v>19407600</v>
      </c>
      <c r="V230" s="246">
        <f>全车数据表!AI231</f>
        <v>80000</v>
      </c>
      <c r="W230" s="246">
        <f>全车数据表!AO231</f>
        <v>12800000</v>
      </c>
      <c r="X230" s="246">
        <f>全车数据表!AP231</f>
        <v>32207600</v>
      </c>
      <c r="Y230" s="246">
        <f>全车数据表!AJ231</f>
        <v>6</v>
      </c>
      <c r="Z230" s="246">
        <f>全车数据表!AL231</f>
        <v>5</v>
      </c>
      <c r="AA230" s="246">
        <f>IF(全车数据表!AN231="×",0,全车数据表!AN231)</f>
        <v>4</v>
      </c>
      <c r="AB230" s="248" t="str">
        <f>全车数据表!AU231</f>
        <v>epic</v>
      </c>
      <c r="AC230" s="246">
        <f>全车数据表!AW231</f>
        <v>0</v>
      </c>
      <c r="AD230" s="246">
        <f>全车数据表!AX231</f>
        <v>0</v>
      </c>
      <c r="AE230" s="246">
        <f>全车数据表!AY231</f>
        <v>0</v>
      </c>
      <c r="AF230" s="246" t="str">
        <f>IF(全车数据表!AZ231="","",全车数据表!AZ231)</f>
        <v>特殊赛事</v>
      </c>
      <c r="AG230" s="246" t="str">
        <f>IF(全车数据表!BP231="","",全车数据表!BP231)</f>
        <v/>
      </c>
      <c r="AH230" s="246" t="str">
        <f>IF(全车数据表!BQ231="","",全车数据表!BQ231)</f>
        <v/>
      </c>
      <c r="AI230" s="246" t="str">
        <f>IF(全车数据表!BR231="","",全车数据表!BR231)</f>
        <v/>
      </c>
      <c r="AJ230" s="246" t="str">
        <f>IF(全车数据表!BS231="","",全车数据表!BS231)</f>
        <v/>
      </c>
      <c r="AK230" s="246" t="str">
        <f>IF(全车数据表!BT231="","",全车数据表!BT231)</f>
        <v/>
      </c>
      <c r="AL230" s="246" t="str">
        <f>IF(全车数据表!BU231="","",全车数据表!BU231)</f>
        <v/>
      </c>
      <c r="AM230" s="246" t="str">
        <f>IF(全车数据表!BV231="","",全车数据表!BV231)</f>
        <v/>
      </c>
      <c r="AN230" s="246" t="str">
        <f>IF(全车数据表!BW231="","",全车数据表!BW231)</f>
        <v/>
      </c>
      <c r="AO230" s="246" t="str">
        <f>IF(全车数据表!BX231="","",全车数据表!BX231)</f>
        <v/>
      </c>
      <c r="AP230" s="246" t="str">
        <f>IF(全车数据表!BY231="","",全车数据表!BY231)</f>
        <v/>
      </c>
      <c r="AQ230" s="246" t="str">
        <f>IF(全车数据表!BZ231="","",全车数据表!BZ231)</f>
        <v/>
      </c>
      <c r="AR230" s="246" t="str">
        <f>IF(全车数据表!CA231="","",全车数据表!CA231)</f>
        <v/>
      </c>
      <c r="AS230" s="246" t="str">
        <f>IF(全车数据表!CB231="","",全车数据表!CB231)</f>
        <v/>
      </c>
      <c r="AT230" s="246" t="str">
        <f>IF(全车数据表!CC231="","",全车数据表!CC231)</f>
        <v/>
      </c>
      <c r="AU230" s="246" t="str">
        <f>IF(全车数据表!CD231="","",全车数据表!CD231)</f>
        <v/>
      </c>
      <c r="AV230" s="246" t="str">
        <f>IF(全车数据表!CE231="","",全车数据表!CE231)</f>
        <v/>
      </c>
      <c r="AW230" s="246" t="str">
        <f>IF(全车数据表!CF231="","",全车数据表!CF231)</f>
        <v/>
      </c>
      <c r="AX230" s="246" t="str">
        <f>IF(全车数据表!CG231="","",全车数据表!CG231)</f>
        <v/>
      </c>
      <c r="AY230" s="246" t="str">
        <f>IF(全车数据表!CH231="","",全车数据表!CH231)</f>
        <v/>
      </c>
      <c r="AZ230" s="246" t="str">
        <f>IF(全车数据表!CI231="","",全车数据表!CI231)</f>
        <v/>
      </c>
      <c r="BA230" s="246" t="str">
        <f>IF(全车数据表!CJ231="","",全车数据表!CJ231)</f>
        <v>雷克萨斯</v>
      </c>
      <c r="BB230" s="246" t="str">
        <f>IF(全车数据表!AV231="","",全车数据表!AV231)</f>
        <v/>
      </c>
      <c r="BC230" s="246">
        <f>IF(全车数据表!BF231="","",全车数据表!BF231)</f>
        <v>4721</v>
      </c>
      <c r="BD230" s="246">
        <f>IF(全车数据表!BG231="","",全车数据表!BG231)</f>
        <v>381.2</v>
      </c>
      <c r="BE230" s="246">
        <f>IF(全车数据表!BH231="","",全车数据表!BH231)</f>
        <v>89.2</v>
      </c>
      <c r="BF230" s="246">
        <f>IF(全车数据表!BI231="","",全车数据表!BI231)</f>
        <v>52.31</v>
      </c>
      <c r="BG230" s="246">
        <f>IF(全车数据表!BJ231="","",全车数据表!BJ231)</f>
        <v>58.28</v>
      </c>
    </row>
    <row r="231" spans="1:59">
      <c r="A231" s="246">
        <f>全车数据表!A232</f>
        <v>230</v>
      </c>
      <c r="B231" s="246" t="str">
        <f>全车数据表!B232</f>
        <v>Ferrari 499P Modificata</v>
      </c>
      <c r="C231" s="246" t="str">
        <f>IF(全车数据表!AQ232="","",全车数据表!AQ232)</f>
        <v>Ferrari</v>
      </c>
      <c r="D231" s="248" t="str">
        <f>全车数据表!AT232</f>
        <v>499p</v>
      </c>
      <c r="E231" s="248" t="str">
        <f>全车数据表!AS232</f>
        <v>24.4</v>
      </c>
      <c r="F231" s="248" t="str">
        <f>全车数据表!C232</f>
        <v>499P</v>
      </c>
      <c r="G231" s="246" t="str">
        <f>全车数据表!D232</f>
        <v>A</v>
      </c>
      <c r="H231" s="246">
        <f>LEN(全车数据表!E232)</f>
        <v>6</v>
      </c>
      <c r="I231" s="246">
        <f>IF(全车数据表!H232="×",0,全车数据表!H232)</f>
        <v>70</v>
      </c>
      <c r="J231" s="246">
        <f>IF(全车数据表!I232="×",0,全车数据表!I232)</f>
        <v>23</v>
      </c>
      <c r="K231" s="246">
        <f>IF(全车数据表!J232="×",0,全车数据表!J232)</f>
        <v>27</v>
      </c>
      <c r="L231" s="246">
        <f>IF(全车数据表!K232="×",0,全车数据表!K232)</f>
        <v>36</v>
      </c>
      <c r="M231" s="246">
        <f>IF(全车数据表!L232="×",0,全车数据表!L232)</f>
        <v>52</v>
      </c>
      <c r="N231" s="246">
        <f>IF(全车数据表!M232="×",0,全车数据表!M232)</f>
        <v>59</v>
      </c>
      <c r="O231" s="246">
        <f>全车数据表!O232</f>
        <v>4572</v>
      </c>
      <c r="P231" s="246">
        <f>全车数据表!P232</f>
        <v>358.6</v>
      </c>
      <c r="Q231" s="246">
        <f>全车数据表!Q232</f>
        <v>84.54</v>
      </c>
      <c r="R231" s="246">
        <f>全车数据表!R232</f>
        <v>85.32</v>
      </c>
      <c r="S231" s="246">
        <f>全车数据表!S232</f>
        <v>77.849999999999994</v>
      </c>
      <c r="T231" s="246">
        <f>全车数据表!T232</f>
        <v>0</v>
      </c>
      <c r="U231" s="246">
        <f>全车数据表!AH232</f>
        <v>19407600</v>
      </c>
      <c r="V231" s="246">
        <f>全车数据表!AI232</f>
        <v>80000</v>
      </c>
      <c r="W231" s="246">
        <f>全车数据表!AO232</f>
        <v>12800000</v>
      </c>
      <c r="X231" s="246">
        <f>全车数据表!AP232</f>
        <v>32207600</v>
      </c>
      <c r="Y231" s="246">
        <f>全车数据表!AJ232</f>
        <v>6</v>
      </c>
      <c r="Z231" s="246">
        <f>全车数据表!AL232</f>
        <v>5</v>
      </c>
      <c r="AA231" s="246">
        <f>IF(全车数据表!AN232="×",0,全车数据表!AN232)</f>
        <v>4</v>
      </c>
      <c r="AB231" s="248" t="str">
        <f>全车数据表!AU232</f>
        <v>epic</v>
      </c>
      <c r="AC231" s="246">
        <f>全车数据表!AW232</f>
        <v>0</v>
      </c>
      <c r="AD231" s="246">
        <f>全车数据表!AX232</f>
        <v>0</v>
      </c>
      <c r="AE231" s="246">
        <f>全车数据表!AY232</f>
        <v>0</v>
      </c>
      <c r="AF231" s="246" t="str">
        <f>IF(全车数据表!AZ232="","",全车数据表!AZ232)</f>
        <v>特殊赛事</v>
      </c>
      <c r="AG231" s="246" t="str">
        <f>IF(全车数据表!BP232="","",全车数据表!BP232)</f>
        <v/>
      </c>
      <c r="AH231" s="246" t="str">
        <f>IF(全车数据表!BQ232="","",全车数据表!BQ232)</f>
        <v/>
      </c>
      <c r="AI231" s="246" t="str">
        <f>IF(全车数据表!BR232="","",全车数据表!BR232)</f>
        <v/>
      </c>
      <c r="AJ231" s="246" t="str">
        <f>IF(全车数据表!BS232="","",全车数据表!BS232)</f>
        <v/>
      </c>
      <c r="AK231" s="246" t="str">
        <f>IF(全车数据表!BT232="","",全车数据表!BT232)</f>
        <v/>
      </c>
      <c r="AL231" s="246" t="str">
        <f>IF(全车数据表!BU232="","",全车数据表!BU232)</f>
        <v/>
      </c>
      <c r="AM231" s="246" t="str">
        <f>IF(全车数据表!BV232="","",全车数据表!BV232)</f>
        <v/>
      </c>
      <c r="AN231" s="246" t="str">
        <f>IF(全车数据表!BW232="","",全车数据表!BW232)</f>
        <v/>
      </c>
      <c r="AO231" s="246" t="str">
        <f>IF(全车数据表!BX232="","",全车数据表!BX232)</f>
        <v/>
      </c>
      <c r="AP231" s="246" t="str">
        <f>IF(全车数据表!BY232="","",全车数据表!BY232)</f>
        <v/>
      </c>
      <c r="AQ231" s="246" t="str">
        <f>IF(全车数据表!BZ232="","",全车数据表!BZ232)</f>
        <v/>
      </c>
      <c r="AR231" s="246" t="str">
        <f>IF(全车数据表!CA232="","",全车数据表!CA232)</f>
        <v/>
      </c>
      <c r="AS231" s="246" t="str">
        <f>IF(全车数据表!CB232="","",全车数据表!CB232)</f>
        <v/>
      </c>
      <c r="AT231" s="246" t="str">
        <f>IF(全车数据表!CC232="","",全车数据表!CC232)</f>
        <v/>
      </c>
      <c r="AU231" s="246" t="str">
        <f>IF(全车数据表!CD232="","",全车数据表!CD232)</f>
        <v/>
      </c>
      <c r="AV231" s="246" t="str">
        <f>IF(全车数据表!CE232="","",全车数据表!CE232)</f>
        <v/>
      </c>
      <c r="AW231" s="246" t="str">
        <f>IF(全车数据表!CF232="","",全车数据表!CF232)</f>
        <v/>
      </c>
      <c r="AX231" s="246" t="str">
        <f>IF(全车数据表!CG232="","",全车数据表!CG232)</f>
        <v/>
      </c>
      <c r="AY231" s="246" t="str">
        <f>IF(全车数据表!CH232="","",全车数据表!CH232)</f>
        <v/>
      </c>
      <c r="AZ231" s="246" t="str">
        <f>IF(全车数据表!CI232="","",全车数据表!CI232)</f>
        <v/>
      </c>
      <c r="BA231" s="246" t="str">
        <f>IF(全车数据表!CJ232="","",全车数据表!CJ232)</f>
        <v>法拉利</v>
      </c>
      <c r="BB231" s="246" t="str">
        <f>IF(全车数据表!AV232="","",全车数据表!AV232)</f>
        <v/>
      </c>
      <c r="BC231" s="246">
        <f>IF(全车数据表!BF232="","",全车数据表!BF232)</f>
        <v>4728</v>
      </c>
      <c r="BD231" s="246">
        <f>IF(全车数据表!BG232="","",全车数据表!BG232)</f>
        <v>360.8</v>
      </c>
      <c r="BE231" s="246">
        <f>IF(全车数据表!BH232="","",全车数据表!BH232)</f>
        <v>85.600000000000009</v>
      </c>
      <c r="BF231" s="246">
        <f>IF(全车数据表!BI232="","",全车数据表!BI232)</f>
        <v>89.33</v>
      </c>
      <c r="BG231" s="246">
        <f>IF(全车数据表!BJ232="","",全车数据表!BJ232)</f>
        <v>81</v>
      </c>
    </row>
    <row r="232" spans="1:59">
      <c r="A232" s="246">
        <f>全车数据表!A233</f>
        <v>231</v>
      </c>
      <c r="B232" s="246" t="str">
        <f>全车数据表!B233</f>
        <v>De Tomaso P72🔑</v>
      </c>
      <c r="C232" s="246" t="str">
        <f>IF(全车数据表!AQ233="","",全车数据表!AQ233)</f>
        <v>De Tomaso</v>
      </c>
      <c r="D232" s="248" t="str">
        <f>全车数据表!AT233</f>
        <v>p72</v>
      </c>
      <c r="E232" s="248" t="str">
        <f>全车数据表!AS233</f>
        <v>4.1</v>
      </c>
      <c r="F232" s="248" t="str">
        <f>全车数据表!C233</f>
        <v>P72</v>
      </c>
      <c r="G232" s="246" t="str">
        <f>全车数据表!D233</f>
        <v>A</v>
      </c>
      <c r="H232" s="246">
        <f>LEN(全车数据表!E233)</f>
        <v>6</v>
      </c>
      <c r="I232" s="246" t="str">
        <f>IF(全车数据表!H233="×",0,全车数据表!H233)</f>
        <v>🔑</v>
      </c>
      <c r="J232" s="246">
        <f>IF(全车数据表!I233="×",0,全车数据表!I233)</f>
        <v>30</v>
      </c>
      <c r="K232" s="246">
        <f>IF(全车数据表!J233="×",0,全车数据表!J233)</f>
        <v>40</v>
      </c>
      <c r="L232" s="246">
        <f>IF(全车数据表!K233="×",0,全车数据表!K233)</f>
        <v>50</v>
      </c>
      <c r="M232" s="246">
        <f>IF(全车数据表!L233="×",0,全车数据表!L233)</f>
        <v>65</v>
      </c>
      <c r="N232" s="246">
        <f>IF(全车数据表!M233="×",0,全车数据表!M233)</f>
        <v>80</v>
      </c>
      <c r="O232" s="246">
        <f>全车数据表!O233</f>
        <v>4586</v>
      </c>
      <c r="P232" s="246">
        <f>全车数据表!P233</f>
        <v>375.6</v>
      </c>
      <c r="Q232" s="246">
        <f>全车数据表!Q233</f>
        <v>82.74</v>
      </c>
      <c r="R232" s="246">
        <f>全车数据表!R233</f>
        <v>75.239999999999995</v>
      </c>
      <c r="S232" s="246">
        <f>全车数据表!S233</f>
        <v>71.180000000000007</v>
      </c>
      <c r="T232" s="246">
        <f>全车数据表!T233</f>
        <v>7.06</v>
      </c>
      <c r="U232" s="246">
        <f>全车数据表!AH233</f>
        <v>19407600</v>
      </c>
      <c r="V232" s="246">
        <f>全车数据表!AI233</f>
        <v>80000</v>
      </c>
      <c r="W232" s="246">
        <f>全车数据表!AO233</f>
        <v>12800000</v>
      </c>
      <c r="X232" s="246">
        <f>全车数据表!AP233</f>
        <v>32207600</v>
      </c>
      <c r="Y232" s="246">
        <f>全车数据表!AJ233</f>
        <v>6</v>
      </c>
      <c r="Z232" s="246">
        <f>全车数据表!AL233</f>
        <v>5</v>
      </c>
      <c r="AA232" s="246">
        <f>IF(全车数据表!AN233="×",0,全车数据表!AN233)</f>
        <v>4</v>
      </c>
      <c r="AB232" s="248" t="str">
        <f>全车数据表!AU233</f>
        <v>epic</v>
      </c>
      <c r="AC232" s="246">
        <f>全车数据表!AW233</f>
        <v>390</v>
      </c>
      <c r="AD232" s="246">
        <f>全车数据表!AX233</f>
        <v>0</v>
      </c>
      <c r="AE232" s="246">
        <f>全车数据表!AY233</f>
        <v>522</v>
      </c>
      <c r="AF232" s="246" t="str">
        <f>IF(全车数据表!AZ233="","",全车数据表!AZ233)</f>
        <v>特殊赛事</v>
      </c>
      <c r="AG232" s="246" t="str">
        <f>IF(全车数据表!BP233="","",全车数据表!BP233)</f>
        <v/>
      </c>
      <c r="AH232" s="246" t="str">
        <f>IF(全车数据表!BQ233="","",全车数据表!BQ233)</f>
        <v/>
      </c>
      <c r="AI232" s="246" t="str">
        <f>IF(全车数据表!BR233="","",全车数据表!BR233)</f>
        <v/>
      </c>
      <c r="AJ232" s="246" t="str">
        <f>IF(全车数据表!BS233="","",全车数据表!BS233)</f>
        <v/>
      </c>
      <c r="AK232" s="246" t="str">
        <f>IF(全车数据表!BT233="","",全车数据表!BT233)</f>
        <v/>
      </c>
      <c r="AL232" s="246" t="str">
        <f>IF(全车数据表!BU233="","",全车数据表!BU233)</f>
        <v/>
      </c>
      <c r="AM232" s="246" t="str">
        <f>IF(全车数据表!BV233="","",全车数据表!BV233)</f>
        <v/>
      </c>
      <c r="AN232" s="246" t="str">
        <f>IF(全车数据表!BW233="","",全车数据表!BW233)</f>
        <v/>
      </c>
      <c r="AO232" s="246" t="str">
        <f>IF(全车数据表!BX233="","",全车数据表!BX233)</f>
        <v/>
      </c>
      <c r="AP232" s="246" t="str">
        <f>IF(全车数据表!BY233="","",全车数据表!BY233)</f>
        <v/>
      </c>
      <c r="AQ232" s="246">
        <f>IF(全车数据表!BZ233="","",全车数据表!BZ233)</f>
        <v>1</v>
      </c>
      <c r="AR232" s="246" t="str">
        <f>IF(全车数据表!CA233="","",全车数据表!CA233)</f>
        <v/>
      </c>
      <c r="AS232" s="246" t="str">
        <f>IF(全车数据表!CB233="","",全车数据表!CB233)</f>
        <v/>
      </c>
      <c r="AT232" s="246">
        <f>IF(全车数据表!CC233="","",全车数据表!CC233)</f>
        <v>1</v>
      </c>
      <c r="AU232" s="246" t="str">
        <f>IF(全车数据表!CD233="","",全车数据表!CD233)</f>
        <v/>
      </c>
      <c r="AV232" s="246" t="str">
        <f>IF(全车数据表!CE233="","",全车数据表!CE233)</f>
        <v/>
      </c>
      <c r="AW232" s="246" t="str">
        <f>IF(全车数据表!CF233="","",全车数据表!CF233)</f>
        <v/>
      </c>
      <c r="AX232" s="246" t="str">
        <f>IF(全车数据表!CG233="","",全车数据表!CG233)</f>
        <v/>
      </c>
      <c r="AY232" s="246" t="str">
        <f>IF(全车数据表!CH233="","",全车数据表!CH233)</f>
        <v/>
      </c>
      <c r="AZ232" s="246" t="str">
        <f>IF(全车数据表!CI233="","",全车数据表!CI233)</f>
        <v/>
      </c>
      <c r="BA232" s="246" t="str">
        <f>IF(全车数据表!CJ233="","",全车数据表!CJ233)</f>
        <v>德托马索</v>
      </c>
      <c r="BB232" s="246" t="str">
        <f>IF(全车数据表!AV233="","",全车数据表!AV233)</f>
        <v/>
      </c>
      <c r="BC232" s="246">
        <f>IF(全车数据表!BF233="","",全车数据表!BF233)</f>
        <v>4742</v>
      </c>
      <c r="BD232" s="246">
        <f>IF(全车数据表!BG233="","",全车数据表!BG233)</f>
        <v>377.5</v>
      </c>
      <c r="BE232" s="246">
        <f>IF(全车数据表!BH233="","",全车数据表!BH233)</f>
        <v>83.8</v>
      </c>
      <c r="BF232" s="246">
        <f>IF(全车数据表!BI233="","",全车数据表!BI233)</f>
        <v>77.789999999999992</v>
      </c>
      <c r="BG232" s="246">
        <f>IF(全车数据表!BJ233="","",全车数据表!BJ233)</f>
        <v>74.02000000000001</v>
      </c>
    </row>
    <row r="233" spans="1:59">
      <c r="A233" s="246">
        <f>全车数据表!A234</f>
        <v>232</v>
      </c>
      <c r="B233" s="246" t="str">
        <f>全车数据表!B234</f>
        <v>Mercedes-Benz Vision One-Eleven🔑</v>
      </c>
      <c r="C233" s="246" t="str">
        <f>IF(全车数据表!AQ234="","",全车数据表!AQ234)</f>
        <v>Mercedes-Benz</v>
      </c>
      <c r="D233" s="248" t="str">
        <f>全车数据表!AT234</f>
        <v>vision111</v>
      </c>
      <c r="E233" s="248" t="str">
        <f>全车数据表!AS234</f>
        <v>24.1</v>
      </c>
      <c r="F233" s="248" t="str">
        <f>全车数据表!C234</f>
        <v>Vision 111</v>
      </c>
      <c r="G233" s="246" t="str">
        <f>全车数据表!D234</f>
        <v>A</v>
      </c>
      <c r="H233" s="246">
        <f>LEN(全车数据表!E234)</f>
        <v>6</v>
      </c>
      <c r="I233" s="246" t="str">
        <f>IF(全车数据表!H234="×",0,全车数据表!H234)</f>
        <v>🔑</v>
      </c>
      <c r="J233" s="246">
        <f>IF(全车数据表!I234="×",0,全车数据表!I234)</f>
        <v>30</v>
      </c>
      <c r="K233" s="246">
        <f>IF(全车数据表!J234="×",0,全车数据表!J234)</f>
        <v>40</v>
      </c>
      <c r="L233" s="246">
        <f>IF(全车数据表!K234="×",0,全车数据表!K234)</f>
        <v>50</v>
      </c>
      <c r="M233" s="246">
        <f>IF(全车数据表!L234="×",0,全车数据表!L234)</f>
        <v>65</v>
      </c>
      <c r="N233" s="246">
        <f>IF(全车数据表!M234="×",0,全车数据表!M234)</f>
        <v>80</v>
      </c>
      <c r="O233" s="246">
        <f>全车数据表!O234</f>
        <v>4600</v>
      </c>
      <c r="P233" s="246">
        <f>全车数据表!P234</f>
        <v>381</v>
      </c>
      <c r="Q233" s="246">
        <f>全车数据表!Q234</f>
        <v>83.93</v>
      </c>
      <c r="R233" s="246">
        <f>全车数据表!R234</f>
        <v>76.349999999999994</v>
      </c>
      <c r="S233" s="246">
        <f>全车数据表!S234</f>
        <v>57.95</v>
      </c>
      <c r="T233" s="246">
        <f>全车数据表!T234</f>
        <v>0</v>
      </c>
      <c r="U233" s="246">
        <f>全车数据表!AH234</f>
        <v>19407600</v>
      </c>
      <c r="V233" s="246">
        <f>全车数据表!AI234</f>
        <v>80000</v>
      </c>
      <c r="W233" s="246">
        <f>全车数据表!AO234</f>
        <v>12800000</v>
      </c>
      <c r="X233" s="246">
        <f>全车数据表!AP234</f>
        <v>32207600</v>
      </c>
      <c r="Y233" s="246">
        <f>全车数据表!AJ234</f>
        <v>6</v>
      </c>
      <c r="Z233" s="246">
        <f>全车数据表!AL234</f>
        <v>5</v>
      </c>
      <c r="AA233" s="246">
        <f>IF(全车数据表!AN234="×",0,全车数据表!AN234)</f>
        <v>4</v>
      </c>
      <c r="AB233" s="248" t="str">
        <f>全车数据表!AU234</f>
        <v>epic</v>
      </c>
      <c r="AC233" s="246">
        <f>全车数据表!AW234</f>
        <v>0</v>
      </c>
      <c r="AD233" s="246">
        <f>全车数据表!AX234</f>
        <v>0</v>
      </c>
      <c r="AE233" s="246">
        <f>全车数据表!AY234</f>
        <v>0</v>
      </c>
      <c r="AF233" s="246" t="str">
        <f>IF(全车数据表!AZ234="","",全车数据表!AZ234)</f>
        <v>特殊赛事</v>
      </c>
      <c r="AG233" s="246" t="str">
        <f>IF(全车数据表!BP234="","",全车数据表!BP234)</f>
        <v/>
      </c>
      <c r="AH233" s="246" t="str">
        <f>IF(全车数据表!BQ234="","",全车数据表!BQ234)</f>
        <v/>
      </c>
      <c r="AI233" s="246" t="str">
        <f>IF(全车数据表!BR234="","",全车数据表!BR234)</f>
        <v/>
      </c>
      <c r="AJ233" s="246" t="str">
        <f>IF(全车数据表!BS234="","",全车数据表!BS234)</f>
        <v/>
      </c>
      <c r="AK233" s="246" t="str">
        <f>IF(全车数据表!BT234="","",全车数据表!BT234)</f>
        <v/>
      </c>
      <c r="AL233" s="246" t="str">
        <f>IF(全车数据表!BU234="","",全车数据表!BU234)</f>
        <v/>
      </c>
      <c r="AM233" s="246" t="str">
        <f>IF(全车数据表!BV234="","",全车数据表!BV234)</f>
        <v/>
      </c>
      <c r="AN233" s="246" t="str">
        <f>IF(全车数据表!BW234="","",全车数据表!BW234)</f>
        <v/>
      </c>
      <c r="AO233" s="246" t="str">
        <f>IF(全车数据表!BX234="","",全车数据表!BX234)</f>
        <v/>
      </c>
      <c r="AP233" s="246" t="str">
        <f>IF(全车数据表!BY234="","",全车数据表!BY234)</f>
        <v/>
      </c>
      <c r="AQ233" s="246">
        <f>IF(全车数据表!BZ234="","",全车数据表!BZ234)</f>
        <v>1</v>
      </c>
      <c r="AR233" s="246" t="str">
        <f>IF(全车数据表!CA234="","",全车数据表!CA234)</f>
        <v/>
      </c>
      <c r="AS233" s="246" t="str">
        <f>IF(全车数据表!CB234="","",全车数据表!CB234)</f>
        <v/>
      </c>
      <c r="AT233" s="246">
        <f>IF(全车数据表!CC234="","",全车数据表!CC234)</f>
        <v>1</v>
      </c>
      <c r="AU233" s="246" t="str">
        <f>IF(全车数据表!CD234="","",全车数据表!CD234)</f>
        <v/>
      </c>
      <c r="AV233" s="246" t="str">
        <f>IF(全车数据表!CE234="","",全车数据表!CE234)</f>
        <v/>
      </c>
      <c r="AW233" s="246" t="str">
        <f>IF(全车数据表!CF234="","",全车数据表!CF234)</f>
        <v/>
      </c>
      <c r="AX233" s="246" t="str">
        <f>IF(全车数据表!CG234="","",全车数据表!CG234)</f>
        <v/>
      </c>
      <c r="AY233" s="246" t="str">
        <f>IF(全车数据表!CH234="","",全车数据表!CH234)</f>
        <v/>
      </c>
      <c r="AZ233" s="246" t="str">
        <f>IF(全车数据表!CI234="","",全车数据表!CI234)</f>
        <v/>
      </c>
      <c r="BA233" s="246" t="str">
        <f>IF(全车数据表!CJ234="","",全车数据表!CJ234)</f>
        <v>梅赛德斯奔驰</v>
      </c>
      <c r="BB233" s="246" t="str">
        <f>IF(全车数据表!AV234="","",全车数据表!AV234)</f>
        <v/>
      </c>
      <c r="BC233" s="246">
        <f>IF(全车数据表!BF234="","",全车数据表!BF234)</f>
        <v>4756</v>
      </c>
      <c r="BD233" s="246">
        <f>IF(全车数据表!BG234="","",全车数据表!BG234)</f>
        <v>383</v>
      </c>
      <c r="BE233" s="246">
        <f>IF(全车数据表!BH234="","",全车数据表!BH234)</f>
        <v>84.7</v>
      </c>
      <c r="BF233" s="246">
        <f>IF(全车数据表!BI234="","",全车数据表!BI234)</f>
        <v>79.449999999999989</v>
      </c>
      <c r="BG233" s="246">
        <f>IF(全车数据表!BJ234="","",全车数据表!BJ234)</f>
        <v>60.67</v>
      </c>
    </row>
    <row r="234" spans="1:59">
      <c r="A234" s="246">
        <f>全车数据表!A235</f>
        <v>233</v>
      </c>
      <c r="B234" s="246" t="str">
        <f>全车数据表!B235</f>
        <v>Mercedes-Benz Silver Lightning</v>
      </c>
      <c r="C234" s="246" t="str">
        <f>IF(全车数据表!AQ235="","",全车数据表!AQ235)</f>
        <v>Mercedes-Benz</v>
      </c>
      <c r="D234" s="248" t="str">
        <f>全车数据表!AT235</f>
        <v>silver</v>
      </c>
      <c r="E234" s="248" t="str">
        <f>全车数据表!AS235</f>
        <v>45.0</v>
      </c>
      <c r="F234" s="248" t="str">
        <f>全车数据表!C235</f>
        <v>银电</v>
      </c>
      <c r="G234" s="246" t="str">
        <f>全车数据表!D235</f>
        <v>A</v>
      </c>
      <c r="H234" s="246">
        <f>LEN(全车数据表!E235)</f>
        <v>6</v>
      </c>
      <c r="I234" s="246">
        <f>IF(全车数据表!H235="×",0,全车数据表!H235)</f>
        <v>30</v>
      </c>
      <c r="J234" s="246">
        <f>IF(全车数据表!I235="×",0,全车数据表!I235)</f>
        <v>35</v>
      </c>
      <c r="K234" s="246" t="str">
        <f>IF(全车数据表!J235="×",0,全车数据表!J235)</f>
        <v>?</v>
      </c>
      <c r="L234" s="246" t="str">
        <f>IF(全车数据表!K235="×",0,全车数据表!K235)</f>
        <v>?</v>
      </c>
      <c r="M234" s="246" t="str">
        <f>IF(全车数据表!L235="×",0,全车数据表!L235)</f>
        <v>?</v>
      </c>
      <c r="N234" s="246" t="str">
        <f>IF(全车数据表!M235="×",0,全车数据表!M235)</f>
        <v>?</v>
      </c>
      <c r="O234" s="246">
        <f>全车数据表!O235</f>
        <v>4614</v>
      </c>
      <c r="P234" s="246">
        <f>全车数据表!P235</f>
        <v>392.6</v>
      </c>
      <c r="Q234" s="246">
        <f>全车数据表!Q235</f>
        <v>83.03</v>
      </c>
      <c r="R234" s="246">
        <f>全车数据表!R235</f>
        <v>76.069999999999993</v>
      </c>
      <c r="S234" s="246">
        <f>全车数据表!S235</f>
        <v>54.32</v>
      </c>
      <c r="T234" s="246">
        <f>全车数据表!T235</f>
        <v>0</v>
      </c>
      <c r="U234" s="246">
        <f>全车数据表!AH235</f>
        <v>19407600</v>
      </c>
      <c r="V234" s="246">
        <f>全车数据表!AI235</f>
        <v>80000</v>
      </c>
      <c r="W234" s="246">
        <f>全车数据表!AO235</f>
        <v>12800000</v>
      </c>
      <c r="X234" s="246">
        <f>全车数据表!AP235</f>
        <v>32207600</v>
      </c>
      <c r="Y234" s="246">
        <f>全车数据表!AJ235</f>
        <v>6</v>
      </c>
      <c r="Z234" s="246">
        <f>全车数据表!AL235</f>
        <v>5</v>
      </c>
      <c r="AA234" s="246">
        <f>IF(全车数据表!AN235="×",0,全车数据表!AN235)</f>
        <v>4</v>
      </c>
      <c r="AB234" s="248" t="str">
        <f>全车数据表!AU235</f>
        <v>epic</v>
      </c>
      <c r="AC234" s="246">
        <f>全车数据表!AW235</f>
        <v>0</v>
      </c>
      <c r="AD234" s="246">
        <f>全车数据表!AX235</f>
        <v>0</v>
      </c>
      <c r="AE234" s="246">
        <f>全车数据表!AY235</f>
        <v>0</v>
      </c>
      <c r="AF234" s="246" t="str">
        <f>IF(全车数据表!AZ235="","",全车数据表!AZ235)</f>
        <v/>
      </c>
      <c r="AG234" s="246" t="str">
        <f>IF(全车数据表!BP235="","",全车数据表!BP235)</f>
        <v/>
      </c>
      <c r="AH234" s="246" t="str">
        <f>IF(全车数据表!BQ235="","",全车数据表!BQ235)</f>
        <v/>
      </c>
      <c r="AI234" s="246" t="str">
        <f>IF(全车数据表!BR235="","",全车数据表!BR235)</f>
        <v/>
      </c>
      <c r="AJ234" s="246" t="str">
        <f>IF(全车数据表!BS235="","",全车数据表!BS235)</f>
        <v/>
      </c>
      <c r="AK234" s="246" t="str">
        <f>IF(全车数据表!BT235="","",全车数据表!BT235)</f>
        <v/>
      </c>
      <c r="AL234" s="246" t="str">
        <f>IF(全车数据表!BU235="","",全车数据表!BU235)</f>
        <v/>
      </c>
      <c r="AM234" s="246" t="str">
        <f>IF(全车数据表!BV235="","",全车数据表!BV235)</f>
        <v/>
      </c>
      <c r="AN234" s="246" t="str">
        <f>IF(全车数据表!BW235="","",全车数据表!BW235)</f>
        <v/>
      </c>
      <c r="AO234" s="246" t="str">
        <f>IF(全车数据表!BX235="","",全车数据表!BX235)</f>
        <v/>
      </c>
      <c r="AP234" s="246" t="str">
        <f>IF(全车数据表!BY235="","",全车数据表!BY235)</f>
        <v/>
      </c>
      <c r="AQ234" s="246" t="str">
        <f>IF(全车数据表!BZ235="","",全车数据表!BZ235)</f>
        <v/>
      </c>
      <c r="AR234" s="246" t="str">
        <f>IF(全车数据表!CA235="","",全车数据表!CA235)</f>
        <v/>
      </c>
      <c r="AS234" s="246" t="str">
        <f>IF(全车数据表!CB235="","",全车数据表!CB235)</f>
        <v/>
      </c>
      <c r="AT234" s="246" t="str">
        <f>IF(全车数据表!CC235="","",全车数据表!CC235)</f>
        <v/>
      </c>
      <c r="AU234" s="246" t="str">
        <f>IF(全车数据表!CD235="","",全车数据表!CD235)</f>
        <v/>
      </c>
      <c r="AV234" s="246" t="str">
        <f>IF(全车数据表!CE235="","",全车数据表!CE235)</f>
        <v/>
      </c>
      <c r="AW234" s="246" t="str">
        <f>IF(全车数据表!CF235="","",全车数据表!CF235)</f>
        <v/>
      </c>
      <c r="AX234" s="246" t="str">
        <f>IF(全车数据表!CG235="","",全车数据表!CG235)</f>
        <v/>
      </c>
      <c r="AY234" s="246" t="str">
        <f>IF(全车数据表!CH235="","",全车数据表!CH235)</f>
        <v/>
      </c>
      <c r="AZ234" s="246" t="str">
        <f>IF(全车数据表!CI235="","",全车数据表!CI235)</f>
        <v/>
      </c>
      <c r="BA234" s="246" t="str">
        <f>IF(全车数据表!CJ235="","",全车数据表!CJ235)</f>
        <v/>
      </c>
      <c r="BB234" s="246" t="str">
        <f>IF(全车数据表!AV235="","",全车数据表!AV235)</f>
        <v/>
      </c>
      <c r="BC234" s="246" t="str">
        <f>IF(全车数据表!BF235="","",全车数据表!BF235)</f>
        <v/>
      </c>
      <c r="BD234" s="246" t="str">
        <f>IF(全车数据表!BG235="","",全车数据表!BG235)</f>
        <v/>
      </c>
      <c r="BE234" s="246" t="str">
        <f>IF(全车数据表!BH235="","",全车数据表!BH235)</f>
        <v/>
      </c>
      <c r="BF234" s="246" t="str">
        <f>IF(全车数据表!BI235="","",全车数据表!BI235)</f>
        <v/>
      </c>
      <c r="BG234" s="246" t="str">
        <f>IF(全车数据表!BJ235="","",全车数据表!BJ235)</f>
        <v/>
      </c>
    </row>
    <row r="235" spans="1:59">
      <c r="A235" s="246">
        <f>全车数据表!A236</f>
        <v>234</v>
      </c>
      <c r="B235" s="246" t="str">
        <f>全车数据表!B236</f>
        <v>Lamborghini Centenario</v>
      </c>
      <c r="C235" s="246" t="str">
        <f>IF(全车数据表!AQ236="","",全车数据表!AQ236)</f>
        <v>Lamborghini</v>
      </c>
      <c r="D235" s="248" t="str">
        <f>全车数据表!AT236</f>
        <v>centenario</v>
      </c>
      <c r="E235" s="248" t="str">
        <f>全车数据表!AS236</f>
        <v>1.0</v>
      </c>
      <c r="F235" s="248" t="str">
        <f>全车数据表!C236</f>
        <v>百年牛</v>
      </c>
      <c r="G235" s="246" t="str">
        <f>全车数据表!D236</f>
        <v>S</v>
      </c>
      <c r="H235" s="246">
        <f>LEN(全车数据表!E236)</f>
        <v>5</v>
      </c>
      <c r="I235" s="246">
        <f>IF(全车数据表!H236="×",0,全车数据表!H236)</f>
        <v>40</v>
      </c>
      <c r="J235" s="246">
        <f>IF(全车数据表!I236="×",0,全车数据表!I236)</f>
        <v>13</v>
      </c>
      <c r="K235" s="246">
        <f>IF(全车数据表!J236="×",0,全车数据表!J236)</f>
        <v>16</v>
      </c>
      <c r="L235" s="246">
        <f>IF(全车数据表!K236="×",0,全车数据表!K236)</f>
        <v>25</v>
      </c>
      <c r="M235" s="246">
        <f>IF(全车数据表!L236="×",0,全车数据表!L236)</f>
        <v>39</v>
      </c>
      <c r="N235" s="246">
        <f>IF(全车数据表!M236="×",0,全车数据表!M236)</f>
        <v>0</v>
      </c>
      <c r="O235" s="246">
        <f>全车数据表!O236</f>
        <v>3709</v>
      </c>
      <c r="P235" s="246">
        <f>全车数据表!P236</f>
        <v>363.9</v>
      </c>
      <c r="Q235" s="246">
        <f>全车数据表!Q236</f>
        <v>80.48</v>
      </c>
      <c r="R235" s="246">
        <f>全车数据表!R236</f>
        <v>47.46</v>
      </c>
      <c r="S235" s="246">
        <f>全车数据表!S236</f>
        <v>70.31</v>
      </c>
      <c r="T235" s="246">
        <f>全车数据表!T236</f>
        <v>7.25</v>
      </c>
      <c r="U235" s="246">
        <f>全车数据表!AH236</f>
        <v>3748400</v>
      </c>
      <c r="V235" s="246">
        <f>全车数据表!AI236</f>
        <v>35000</v>
      </c>
      <c r="W235" s="246">
        <f>全车数据表!AO236</f>
        <v>4900000</v>
      </c>
      <c r="X235" s="246">
        <f>全车数据表!AP236</f>
        <v>8648400</v>
      </c>
      <c r="Y235" s="246">
        <f>全车数据表!AJ236</f>
        <v>7</v>
      </c>
      <c r="Z235" s="246">
        <f>全车数据表!AL236</f>
        <v>5</v>
      </c>
      <c r="AA235" s="246">
        <f>IF(全车数据表!AN236="×",0,全车数据表!AN236)</f>
        <v>3</v>
      </c>
      <c r="AB235" s="248" t="str">
        <f>全车数据表!AU236</f>
        <v>epic</v>
      </c>
      <c r="AC235" s="246">
        <f>全车数据表!AW236</f>
        <v>378</v>
      </c>
      <c r="AD235" s="246">
        <f>全车数据表!AX236</f>
        <v>0</v>
      </c>
      <c r="AE235" s="246">
        <f>全车数据表!AY236</f>
        <v>502</v>
      </c>
      <c r="AF235" s="246" t="str">
        <f>IF(全车数据表!AZ236="","",全车数据表!AZ236)</f>
        <v>级别杯</v>
      </c>
      <c r="AG235" s="246">
        <f>IF(全车数据表!BP236="","",全车数据表!BP236)</f>
        <v>1</v>
      </c>
      <c r="AH235" s="246" t="str">
        <f>IF(全车数据表!BQ236="","",全车数据表!BQ236)</f>
        <v/>
      </c>
      <c r="AI235" s="246">
        <f>IF(全车数据表!BR236="","",全车数据表!BR236)</f>
        <v>1</v>
      </c>
      <c r="AJ235" s="246">
        <f>IF(全车数据表!BS236="","",全车数据表!BS236)</f>
        <v>1</v>
      </c>
      <c r="AK235" s="246" t="str">
        <f>IF(全车数据表!BT236="","",全车数据表!BT236)</f>
        <v/>
      </c>
      <c r="AL235" s="246">
        <f>IF(全车数据表!BU236="","",全车数据表!BU236)</f>
        <v>1</v>
      </c>
      <c r="AM235" s="246" t="str">
        <f>IF(全车数据表!BV236="","",全车数据表!BV236)</f>
        <v/>
      </c>
      <c r="AN235" s="246" t="str">
        <f>IF(全车数据表!BW236="","",全车数据表!BW236)</f>
        <v/>
      </c>
      <c r="AO235" s="246" t="str">
        <f>IF(全车数据表!BX236="","",全车数据表!BX236)</f>
        <v/>
      </c>
      <c r="AP235" s="246" t="str">
        <f>IF(全车数据表!BY236="","",全车数据表!BY236)</f>
        <v/>
      </c>
      <c r="AQ235" s="246" t="str">
        <f>IF(全车数据表!BZ236="","",全车数据表!BZ236)</f>
        <v/>
      </c>
      <c r="AR235" s="246" t="str">
        <f>IF(全车数据表!CA236="","",全车数据表!CA236)</f>
        <v/>
      </c>
      <c r="AS235" s="246" t="str">
        <f>IF(全车数据表!CB236="","",全车数据表!CB236)</f>
        <v/>
      </c>
      <c r="AT235" s="246" t="str">
        <f>IF(全车数据表!CC236="","",全车数据表!CC236)</f>
        <v/>
      </c>
      <c r="AU235" s="246" t="str">
        <f>IF(全车数据表!CD236="","",全车数据表!CD236)</f>
        <v/>
      </c>
      <c r="AV235" s="246" t="str">
        <f>IF(全车数据表!CE236="","",全车数据表!CE236)</f>
        <v/>
      </c>
      <c r="AW235" s="246" t="str">
        <f>IF(全车数据表!CF236="","",全车数据表!CF236)</f>
        <v/>
      </c>
      <c r="AX235" s="246" t="str">
        <f>IF(全车数据表!CG236="","",全车数据表!CG236)</f>
        <v/>
      </c>
      <c r="AY235" s="246" t="str">
        <f>IF(全车数据表!CH236="","",全车数据表!CH236)</f>
        <v/>
      </c>
      <c r="AZ235" s="246">
        <f>IF(全车数据表!CI236="","",全车数据表!CI236)</f>
        <v>1</v>
      </c>
      <c r="BA235" s="246" t="str">
        <f>IF(全车数据表!CJ236="","",全车数据表!CJ236)</f>
        <v>兰博基尼 百年牛 C霸</v>
      </c>
      <c r="BB235" s="246">
        <f>IF(全车数据表!AV236="","",全车数据表!AV236)</f>
        <v>11</v>
      </c>
      <c r="BC235" s="246">
        <f>IF(全车数据表!BF236="","",全车数据表!BF236)</f>
        <v>3819</v>
      </c>
      <c r="BD235" s="246">
        <f>IF(全车数据表!BG236="","",全车数据表!BG236)</f>
        <v>365.4</v>
      </c>
      <c r="BE235" s="246">
        <f>IF(全车数据表!BH236="","",全车数据表!BH236)</f>
        <v>81.100000000000009</v>
      </c>
      <c r="BF235" s="246">
        <f>IF(全车数据表!BI236="","",全车数据表!BI236)</f>
        <v>48.35</v>
      </c>
      <c r="BG235" s="246">
        <f>IF(全车数据表!BJ236="","",全车数据表!BJ236)</f>
        <v>71.23</v>
      </c>
    </row>
    <row r="236" spans="1:59">
      <c r="A236" s="246">
        <f>全车数据表!A237</f>
        <v>235</v>
      </c>
      <c r="B236" s="246" t="str">
        <f>全车数据表!B237</f>
        <v>Ferrari FXX K</v>
      </c>
      <c r="C236" s="246" t="str">
        <f>IF(全车数据表!AQ237="","",全车数据表!AQ237)</f>
        <v>Ferrari</v>
      </c>
      <c r="D236" s="248" t="str">
        <f>全车数据表!AT237</f>
        <v>fxxk</v>
      </c>
      <c r="E236" s="248" t="str">
        <f>全车数据表!AS237</f>
        <v>1.0</v>
      </c>
      <c r="F236" s="248" t="str">
        <f>全车数据表!C237</f>
        <v>FXXK</v>
      </c>
      <c r="G236" s="246" t="str">
        <f>全车数据表!D237</f>
        <v>S</v>
      </c>
      <c r="H236" s="246">
        <f>LEN(全车数据表!E237)</f>
        <v>5</v>
      </c>
      <c r="I236" s="246">
        <f>IF(全车数据表!H237="×",0,全车数据表!H237)</f>
        <v>40</v>
      </c>
      <c r="J236" s="246">
        <f>IF(全车数据表!I237="×",0,全车数据表!I237)</f>
        <v>13</v>
      </c>
      <c r="K236" s="246">
        <f>IF(全车数据表!J237="×",0,全车数据表!J237)</f>
        <v>16</v>
      </c>
      <c r="L236" s="246">
        <f>IF(全车数据表!K237="×",0,全车数据表!K237)</f>
        <v>25</v>
      </c>
      <c r="M236" s="246">
        <f>IF(全车数据表!L237="×",0,全车数据表!L237)</f>
        <v>39</v>
      </c>
      <c r="N236" s="246">
        <f>IF(全车数据表!M237="×",0,全车数据表!M237)</f>
        <v>0</v>
      </c>
      <c r="O236" s="246">
        <f>全车数据表!O237</f>
        <v>3832</v>
      </c>
      <c r="P236" s="246">
        <f>全车数据表!P237</f>
        <v>363.1</v>
      </c>
      <c r="Q236" s="246">
        <f>全车数据表!Q237</f>
        <v>83.9</v>
      </c>
      <c r="R236" s="246">
        <f>全车数据表!R237</f>
        <v>43.75</v>
      </c>
      <c r="S236" s="246">
        <f>全车数据表!S237</f>
        <v>72.39</v>
      </c>
      <c r="T236" s="246">
        <f>全车数据表!T237</f>
        <v>7.6670000000000007</v>
      </c>
      <c r="U236" s="246">
        <f>全车数据表!AH237</f>
        <v>3748400</v>
      </c>
      <c r="V236" s="246">
        <f>全车数据表!AI237</f>
        <v>35000</v>
      </c>
      <c r="W236" s="246">
        <f>全车数据表!AO237</f>
        <v>4900000</v>
      </c>
      <c r="X236" s="246">
        <f>全车数据表!AP237</f>
        <v>8648400</v>
      </c>
      <c r="Y236" s="246">
        <f>全车数据表!AJ237</f>
        <v>7</v>
      </c>
      <c r="Z236" s="246">
        <f>全车数据表!AL237</f>
        <v>5</v>
      </c>
      <c r="AA236" s="246">
        <f>IF(全车数据表!AN237="×",0,全车数据表!AN237)</f>
        <v>3</v>
      </c>
      <c r="AB236" s="248" t="str">
        <f>全车数据表!AU237</f>
        <v>epic</v>
      </c>
      <c r="AC236" s="246">
        <f>全车数据表!AW237</f>
        <v>378</v>
      </c>
      <c r="AD236" s="246">
        <f>全车数据表!AX237</f>
        <v>0</v>
      </c>
      <c r="AE236" s="246">
        <f>全车数据表!AY237</f>
        <v>501</v>
      </c>
      <c r="AF236" s="246" t="str">
        <f>IF(全车数据表!AZ237="","",全车数据表!AZ237)</f>
        <v>级别杯</v>
      </c>
      <c r="AG236" s="246">
        <f>IF(全车数据表!BP237="","",全车数据表!BP237)</f>
        <v>1</v>
      </c>
      <c r="AH236" s="246" t="str">
        <f>IF(全车数据表!BQ237="","",全车数据表!BQ237)</f>
        <v/>
      </c>
      <c r="AI236" s="246">
        <f>IF(全车数据表!BR237="","",全车数据表!BR237)</f>
        <v>1</v>
      </c>
      <c r="AJ236" s="246">
        <f>IF(全车数据表!BS237="","",全车数据表!BS237)</f>
        <v>1</v>
      </c>
      <c r="AK236" s="246" t="str">
        <f>IF(全车数据表!BT237="","",全车数据表!BT237)</f>
        <v/>
      </c>
      <c r="AL236" s="246">
        <f>IF(全车数据表!BU237="","",全车数据表!BU237)</f>
        <v>1</v>
      </c>
      <c r="AM236" s="246" t="str">
        <f>IF(全车数据表!BV237="","",全车数据表!BV237)</f>
        <v/>
      </c>
      <c r="AN236" s="246" t="str">
        <f>IF(全车数据表!BW237="","",全车数据表!BW237)</f>
        <v/>
      </c>
      <c r="AO236" s="246" t="str">
        <f>IF(全车数据表!BX237="","",全车数据表!BX237)</f>
        <v/>
      </c>
      <c r="AP236" s="246" t="str">
        <f>IF(全车数据表!BY237="","",全车数据表!BY237)</f>
        <v/>
      </c>
      <c r="AQ236" s="246" t="str">
        <f>IF(全车数据表!BZ237="","",全车数据表!BZ237)</f>
        <v/>
      </c>
      <c r="AR236" s="246" t="str">
        <f>IF(全车数据表!CA237="","",全车数据表!CA237)</f>
        <v/>
      </c>
      <c r="AS236" s="246" t="str">
        <f>IF(全车数据表!CB237="","",全车数据表!CB237)</f>
        <v/>
      </c>
      <c r="AT236" s="246" t="str">
        <f>IF(全车数据表!CC237="","",全车数据表!CC237)</f>
        <v/>
      </c>
      <c r="AU236" s="246" t="str">
        <f>IF(全车数据表!CD237="","",全车数据表!CD237)</f>
        <v/>
      </c>
      <c r="AV236" s="246" t="str">
        <f>IF(全车数据表!CE237="","",全车数据表!CE237)</f>
        <v/>
      </c>
      <c r="AW236" s="246" t="str">
        <f>IF(全车数据表!CF237="","",全车数据表!CF237)</f>
        <v/>
      </c>
      <c r="AX236" s="246" t="str">
        <f>IF(全车数据表!CG237="","",全车数据表!CG237)</f>
        <v/>
      </c>
      <c r="AY236" s="246" t="str">
        <f>IF(全车数据表!CH237="","",全车数据表!CH237)</f>
        <v/>
      </c>
      <c r="AZ236" s="246">
        <f>IF(全车数据表!CI237="","",全车数据表!CI237)</f>
        <v>1</v>
      </c>
      <c r="BA236" s="246" t="str">
        <f>IF(全车数据表!CJ237="","",全车数据表!CJ237)</f>
        <v>法拉利 马王 fxxk</v>
      </c>
      <c r="BB236" s="246">
        <f>IF(全车数据表!AV237="","",全车数据表!AV237)</f>
        <v>12</v>
      </c>
      <c r="BC236" s="246">
        <f>IF(全车数据表!BF237="","",全车数据表!BF237)</f>
        <v>3944</v>
      </c>
      <c r="BD236" s="246">
        <f>IF(全车数据表!BG237="","",全车数据表!BG237)</f>
        <v>364.5</v>
      </c>
      <c r="BE236" s="246">
        <f>IF(全车数据表!BH237="","",全车数据表!BH237)</f>
        <v>84.7</v>
      </c>
      <c r="BF236" s="246">
        <f>IF(全车数据表!BI237="","",全车数据表!BI237)</f>
        <v>44.32</v>
      </c>
      <c r="BG236" s="246">
        <f>IF(全车数据表!BJ237="","",全车数据表!BJ237)</f>
        <v>73.2</v>
      </c>
    </row>
    <row r="237" spans="1:59">
      <c r="A237" s="246">
        <f>全车数据表!A238</f>
        <v>236</v>
      </c>
      <c r="B237" s="246" t="str">
        <f>全车数据表!B238</f>
        <v>Lamborghini Autentica🔑</v>
      </c>
      <c r="C237" s="246" t="str">
        <f>IF(全车数据表!AQ238="","",全车数据表!AQ238)</f>
        <v>Lamborghini</v>
      </c>
      <c r="D237" s="248" t="str">
        <f>全车数据表!AT238</f>
        <v>autentica</v>
      </c>
      <c r="E237" s="248" t="str">
        <f>全车数据表!AS238</f>
        <v>24.0</v>
      </c>
      <c r="F237" s="248" t="str">
        <f>全车数据表!C238</f>
        <v>Autentica</v>
      </c>
      <c r="G237" s="246" t="str">
        <f>全车数据表!D238</f>
        <v>S</v>
      </c>
      <c r="H237" s="246">
        <f>LEN(全车数据表!E238)</f>
        <v>5</v>
      </c>
      <c r="I237" s="246" t="str">
        <f>IF(全车数据表!H238="×",0,全车数据表!H238)</f>
        <v>🔑</v>
      </c>
      <c r="J237" s="246">
        <f>IF(全车数据表!I238="×",0,全车数据表!I238)</f>
        <v>35</v>
      </c>
      <c r="K237" s="246">
        <f>IF(全车数据表!J238="×",0,全车数据表!J238)</f>
        <v>36</v>
      </c>
      <c r="L237" s="246">
        <f>IF(全车数据表!K238="×",0,全车数据表!K238)</f>
        <v>46</v>
      </c>
      <c r="M237" s="246">
        <f>IF(全车数据表!L238="×",0,全车数据表!L238)</f>
        <v>85</v>
      </c>
      <c r="N237" s="246">
        <f>IF(全车数据表!M238="×",0,全车数据表!M238)</f>
        <v>0</v>
      </c>
      <c r="O237" s="246">
        <f>全车数据表!O238</f>
        <v>3894</v>
      </c>
      <c r="P237" s="246">
        <f>全车数据表!P238</f>
        <v>366.9</v>
      </c>
      <c r="Q237" s="246">
        <f>全车数据表!Q238</f>
        <v>78.86</v>
      </c>
      <c r="R237" s="246">
        <f>全车数据表!R238</f>
        <v>47.25</v>
      </c>
      <c r="S237" s="246">
        <f>全车数据表!S238</f>
        <v>68.87</v>
      </c>
      <c r="T237" s="246">
        <f>全车数据表!T238</f>
        <v>0</v>
      </c>
      <c r="U237" s="246">
        <f>全车数据表!AH238</f>
        <v>0</v>
      </c>
      <c r="V237" s="246">
        <f>全车数据表!AI238</f>
        <v>0</v>
      </c>
      <c r="W237" s="246">
        <f>全车数据表!AO238</f>
        <v>0</v>
      </c>
      <c r="X237" s="246">
        <f>全车数据表!AP238</f>
        <v>0</v>
      </c>
      <c r="Y237" s="246">
        <f>全车数据表!AJ238</f>
        <v>0</v>
      </c>
      <c r="Z237" s="246">
        <f>全车数据表!AL238</f>
        <v>0</v>
      </c>
      <c r="AA237" s="246">
        <f>IF(全车数据表!AN238="×",0,全车数据表!AN238)</f>
        <v>0</v>
      </c>
      <c r="AB237" s="248" t="str">
        <f>全车数据表!AU238</f>
        <v>epic</v>
      </c>
      <c r="AC237" s="246">
        <f>全车数据表!AW238</f>
        <v>0</v>
      </c>
      <c r="AD237" s="246">
        <f>全车数据表!AX238</f>
        <v>0</v>
      </c>
      <c r="AE237" s="246">
        <f>全车数据表!AY238</f>
        <v>0</v>
      </c>
      <c r="AF237" s="246" t="str">
        <f>IF(全车数据表!AZ238="","",全车数据表!AZ238)</f>
        <v>大奖赛</v>
      </c>
      <c r="AG237" s="246" t="str">
        <f>IF(全车数据表!BP238="","",全车数据表!BP238)</f>
        <v/>
      </c>
      <c r="AH237" s="246" t="str">
        <f>IF(全车数据表!BQ238="","",全车数据表!BQ238)</f>
        <v/>
      </c>
      <c r="AI237" s="246" t="str">
        <f>IF(全车数据表!BR238="","",全车数据表!BR238)</f>
        <v/>
      </c>
      <c r="AJ237" s="246" t="str">
        <f>IF(全车数据表!BS238="","",全车数据表!BS238)</f>
        <v/>
      </c>
      <c r="AK237" s="246" t="str">
        <f>IF(全车数据表!BT238="","",全车数据表!BT238)</f>
        <v/>
      </c>
      <c r="AL237" s="246" t="str">
        <f>IF(全车数据表!BU238="","",全车数据表!BU238)</f>
        <v/>
      </c>
      <c r="AM237" s="246" t="str">
        <f>IF(全车数据表!BV238="","",全车数据表!BV238)</f>
        <v/>
      </c>
      <c r="AN237" s="246" t="str">
        <f>IF(全车数据表!BW238="","",全车数据表!BW238)</f>
        <v/>
      </c>
      <c r="AO237" s="246" t="str">
        <f>IF(全车数据表!BX238="","",全车数据表!BX238)</f>
        <v/>
      </c>
      <c r="AP237" s="246" t="str">
        <f>IF(全车数据表!BY238="","",全车数据表!BY238)</f>
        <v/>
      </c>
      <c r="AQ237" s="246" t="str">
        <f>IF(全车数据表!BZ238="","",全车数据表!BZ238)</f>
        <v/>
      </c>
      <c r="AR237" s="246">
        <f>IF(全车数据表!CA238="","",全车数据表!CA238)</f>
        <v>1</v>
      </c>
      <c r="AS237" s="246" t="str">
        <f>IF(全车数据表!CB238="","",全车数据表!CB238)</f>
        <v/>
      </c>
      <c r="AT237" s="246">
        <f>IF(全车数据表!CC238="","",全车数据表!CC238)</f>
        <v>1</v>
      </c>
      <c r="AU237" s="246" t="str">
        <f>IF(全车数据表!CD238="","",全车数据表!CD238)</f>
        <v/>
      </c>
      <c r="AV237" s="246" t="str">
        <f>IF(全车数据表!CE238="","",全车数据表!CE238)</f>
        <v/>
      </c>
      <c r="AW237" s="246" t="str">
        <f>IF(全车数据表!CF238="","",全车数据表!CF238)</f>
        <v/>
      </c>
      <c r="AX237" s="246" t="str">
        <f>IF(全车数据表!CG238="","",全车数据表!CG238)</f>
        <v/>
      </c>
      <c r="AY237" s="246" t="str">
        <f>IF(全车数据表!CH238="","",全车数据表!CH238)</f>
        <v/>
      </c>
      <c r="AZ237" s="246" t="str">
        <f>IF(全车数据表!CI238="","",全车数据表!CI238)</f>
        <v/>
      </c>
      <c r="BA237" s="246" t="str">
        <f>IF(全车数据表!CJ238="","",全车数据表!CJ238)</f>
        <v>兰博基尼</v>
      </c>
      <c r="BB237" s="246" t="str">
        <f>IF(全车数据表!AV238="","",全车数据表!AV238)</f>
        <v/>
      </c>
      <c r="BC237" s="246">
        <f>IF(全车数据表!BF238="","",全车数据表!BF238)</f>
        <v>4007</v>
      </c>
      <c r="BD237" s="246">
        <f>IF(全车数据表!BG238="","",全车数据表!BG238)</f>
        <v>368.2</v>
      </c>
      <c r="BE237" s="246">
        <f>IF(全车数据表!BH238="","",全车数据表!BH238)</f>
        <v>79.3</v>
      </c>
      <c r="BF237" s="246">
        <f>IF(全车数据表!BI238="","",全车数据表!BI238)</f>
        <v>47.83</v>
      </c>
      <c r="BG237" s="246">
        <f>IF(全车数据表!BJ238="","",全车数据表!BJ238)</f>
        <v>70.570000000000007</v>
      </c>
    </row>
    <row r="238" spans="1:59">
      <c r="A238" s="246">
        <f>全车数据表!A239</f>
        <v>237</v>
      </c>
      <c r="B238" s="246" t="str">
        <f>全车数据表!B239</f>
        <v>Icona Vulcano Titanium</v>
      </c>
      <c r="C238" s="246" t="str">
        <f>IF(全车数据表!AQ239="","",全车数据表!AQ239)</f>
        <v>Icona</v>
      </c>
      <c r="D238" s="248" t="str">
        <f>全车数据表!AT239</f>
        <v>vulcano</v>
      </c>
      <c r="E238" s="248" t="str">
        <f>全车数据表!AS239</f>
        <v>1.0</v>
      </c>
      <c r="F238" s="248" t="str">
        <f>全车数据表!C239</f>
        <v>火山</v>
      </c>
      <c r="G238" s="246" t="str">
        <f>全车数据表!D239</f>
        <v>S</v>
      </c>
      <c r="H238" s="246">
        <f>LEN(全车数据表!E239)</f>
        <v>5</v>
      </c>
      <c r="I238" s="246">
        <f>IF(全车数据表!H239="×",0,全车数据表!H239)</f>
        <v>40</v>
      </c>
      <c r="J238" s="246">
        <f>IF(全车数据表!I239="×",0,全车数据表!I239)</f>
        <v>13</v>
      </c>
      <c r="K238" s="246">
        <f>IF(全车数据表!J239="×",0,全车数据表!J239)</f>
        <v>16</v>
      </c>
      <c r="L238" s="246">
        <f>IF(全车数据表!K239="×",0,全车数据表!K239)</f>
        <v>25</v>
      </c>
      <c r="M238" s="246">
        <f>IF(全车数据表!L239="×",0,全车数据表!L239)</f>
        <v>39</v>
      </c>
      <c r="N238" s="246">
        <f>IF(全车数据表!M239="×",0,全车数据表!M239)</f>
        <v>0</v>
      </c>
      <c r="O238" s="246">
        <f>全车数据表!O239</f>
        <v>3957</v>
      </c>
      <c r="P238" s="246">
        <f>全车数据表!P239</f>
        <v>381.7</v>
      </c>
      <c r="Q238" s="246">
        <f>全车数据表!Q239</f>
        <v>81.38</v>
      </c>
      <c r="R238" s="246">
        <f>全车数据表!R239</f>
        <v>43.38</v>
      </c>
      <c r="S238" s="246">
        <f>全车数据表!S239</f>
        <v>65.89</v>
      </c>
      <c r="T238" s="246">
        <f>全车数据表!T239</f>
        <v>6.3</v>
      </c>
      <c r="U238" s="246">
        <f>全车数据表!AH239</f>
        <v>3748400</v>
      </c>
      <c r="V238" s="246">
        <f>全车数据表!AI239</f>
        <v>35000</v>
      </c>
      <c r="W238" s="246">
        <f>全车数据表!AO239</f>
        <v>4900000</v>
      </c>
      <c r="X238" s="246">
        <f>全车数据表!AP239</f>
        <v>8648400</v>
      </c>
      <c r="Y238" s="246">
        <f>全车数据表!AJ239</f>
        <v>7</v>
      </c>
      <c r="Z238" s="246">
        <f>全车数据表!AL239</f>
        <v>5</v>
      </c>
      <c r="AA238" s="246">
        <f>IF(全车数据表!AN239="×",0,全车数据表!AN239)</f>
        <v>3</v>
      </c>
      <c r="AB238" s="248" t="str">
        <f>全车数据表!AU239</f>
        <v>epic</v>
      </c>
      <c r="AC238" s="246">
        <f>全车数据表!AW239</f>
        <v>397</v>
      </c>
      <c r="AD238" s="246">
        <f>全车数据表!AX239</f>
        <v>0</v>
      </c>
      <c r="AE238" s="246">
        <f>全车数据表!AY239</f>
        <v>533</v>
      </c>
      <c r="AF238" s="246" t="str">
        <f>IF(全车数据表!AZ239="","",全车数据表!AZ239)</f>
        <v>级别杯</v>
      </c>
      <c r="AG238" s="246" t="str">
        <f>IF(全车数据表!BP239="","",全车数据表!BP239)</f>
        <v/>
      </c>
      <c r="AH238" s="246" t="str">
        <f>IF(全车数据表!BQ239="","",全车数据表!BQ239)</f>
        <v/>
      </c>
      <c r="AI238" s="246">
        <f>IF(全车数据表!BR239="","",全车数据表!BR239)</f>
        <v>1</v>
      </c>
      <c r="AJ238" s="246">
        <f>IF(全车数据表!BS239="","",全车数据表!BS239)</f>
        <v>1</v>
      </c>
      <c r="AK238" s="246" t="str">
        <f>IF(全车数据表!BT239="","",全车数据表!BT239)</f>
        <v/>
      </c>
      <c r="AL238" s="246">
        <f>IF(全车数据表!BU239="","",全车数据表!BU239)</f>
        <v>1</v>
      </c>
      <c r="AM238" s="246" t="str">
        <f>IF(全车数据表!BV239="","",全车数据表!BV239)</f>
        <v/>
      </c>
      <c r="AN238" s="246" t="str">
        <f>IF(全车数据表!BW239="","",全车数据表!BW239)</f>
        <v/>
      </c>
      <c r="AO238" s="246" t="str">
        <f>IF(全车数据表!BX239="","",全车数据表!BX239)</f>
        <v/>
      </c>
      <c r="AP238" s="246" t="str">
        <f>IF(全车数据表!BY239="","",全车数据表!BY239)</f>
        <v/>
      </c>
      <c r="AQ238" s="246" t="str">
        <f>IF(全车数据表!BZ239="","",全车数据表!BZ239)</f>
        <v/>
      </c>
      <c r="AR238" s="246" t="str">
        <f>IF(全车数据表!CA239="","",全车数据表!CA239)</f>
        <v/>
      </c>
      <c r="AS238" s="246" t="str">
        <f>IF(全车数据表!CB239="","",全车数据表!CB239)</f>
        <v/>
      </c>
      <c r="AT238" s="246" t="str">
        <f>IF(全车数据表!CC239="","",全车数据表!CC239)</f>
        <v/>
      </c>
      <c r="AU238" s="246" t="str">
        <f>IF(全车数据表!CD239="","",全车数据表!CD239)</f>
        <v/>
      </c>
      <c r="AV238" s="246" t="str">
        <f>IF(全车数据表!CE239="","",全车数据表!CE239)</f>
        <v/>
      </c>
      <c r="AW238" s="246">
        <f>IF(全车数据表!CF239="","",全车数据表!CF239)</f>
        <v>1</v>
      </c>
      <c r="AX238" s="246" t="str">
        <f>IF(全车数据表!CG239="","",全车数据表!CG239)</f>
        <v/>
      </c>
      <c r="AY238" s="246" t="str">
        <f>IF(全车数据表!CH239="","",全车数据表!CH239)</f>
        <v/>
      </c>
      <c r="AZ238" s="246">
        <f>IF(全车数据表!CI239="","",全车数据表!CI239)</f>
        <v>1</v>
      </c>
      <c r="BA238" s="246" t="str">
        <f>IF(全车数据表!CJ239="","",全车数据表!CJ239)</f>
        <v>火山</v>
      </c>
      <c r="BB238" s="246">
        <f>IF(全车数据表!AV239="","",全车数据表!AV239)</f>
        <v>13</v>
      </c>
      <c r="BC238" s="246">
        <f>IF(全车数据表!BF239="","",全车数据表!BF239)</f>
        <v>4071</v>
      </c>
      <c r="BD238" s="246">
        <f>IF(全车数据表!BG239="","",全车数据表!BG239)</f>
        <v>383</v>
      </c>
      <c r="BE238" s="246">
        <f>IF(全车数据表!BH239="","",全车数据表!BH239)</f>
        <v>82</v>
      </c>
      <c r="BF238" s="246">
        <f>IF(全车数据表!BI239="","",全车数据表!BI239)</f>
        <v>44.260000000000005</v>
      </c>
      <c r="BG238" s="246">
        <f>IF(全车数据表!BJ239="","",全车数据表!BJ239)</f>
        <v>67.2</v>
      </c>
    </row>
    <row r="239" spans="1:59">
      <c r="A239" s="246">
        <f>全车数据表!A240</f>
        <v>238</v>
      </c>
      <c r="B239" s="246" t="str">
        <f>全车数据表!B240</f>
        <v>W Motors Lykan HyperSport</v>
      </c>
      <c r="C239" s="246" t="str">
        <f>IF(全车数据表!AQ240="","",全车数据表!AQ240)</f>
        <v>W Motors</v>
      </c>
      <c r="D239" s="248" t="str">
        <f>全车数据表!AT240</f>
        <v>lykan</v>
      </c>
      <c r="E239" s="248" t="str">
        <f>全车数据表!AS240</f>
        <v>1.0</v>
      </c>
      <c r="F239" s="248" t="str">
        <f>全车数据表!C240</f>
        <v>狼崽</v>
      </c>
      <c r="G239" s="246" t="str">
        <f>全车数据表!D240</f>
        <v>S</v>
      </c>
      <c r="H239" s="246">
        <f>LEN(全车数据表!E240)</f>
        <v>5</v>
      </c>
      <c r="I239" s="246">
        <f>IF(全车数据表!H240="×",0,全车数据表!H240)</f>
        <v>40</v>
      </c>
      <c r="J239" s="246">
        <f>IF(全车数据表!I240="×",0,全车数据表!I240)</f>
        <v>13</v>
      </c>
      <c r="K239" s="246">
        <f>IF(全车数据表!J240="×",0,全车数据表!J240)</f>
        <v>16</v>
      </c>
      <c r="L239" s="246">
        <f>IF(全车数据表!K240="×",0,全车数据表!K240)</f>
        <v>25</v>
      </c>
      <c r="M239" s="246">
        <f>IF(全车数据表!L240="×",0,全车数据表!L240)</f>
        <v>39</v>
      </c>
      <c r="N239" s="246">
        <f>IF(全车数据表!M240="×",0,全车数据表!M240)</f>
        <v>0</v>
      </c>
      <c r="O239" s="246">
        <f>全车数据表!O240</f>
        <v>4083</v>
      </c>
      <c r="P239" s="246">
        <f>全车数据表!P240</f>
        <v>407.5</v>
      </c>
      <c r="Q239" s="246">
        <f>全车数据表!Q240</f>
        <v>80.48</v>
      </c>
      <c r="R239" s="246">
        <f>全车数据表!R240</f>
        <v>40.97</v>
      </c>
      <c r="S239" s="246">
        <f>全车数据表!S240</f>
        <v>58.26</v>
      </c>
      <c r="T239" s="246">
        <f>全车数据表!T240</f>
        <v>5.25</v>
      </c>
      <c r="U239" s="246">
        <f>全车数据表!AH240</f>
        <v>3748400</v>
      </c>
      <c r="V239" s="246">
        <f>全车数据表!AI240</f>
        <v>35000</v>
      </c>
      <c r="W239" s="246">
        <f>全车数据表!AO240</f>
        <v>4900000</v>
      </c>
      <c r="X239" s="246">
        <f>全车数据表!AP240</f>
        <v>8648400</v>
      </c>
      <c r="Y239" s="246">
        <f>全车数据表!AJ240</f>
        <v>7</v>
      </c>
      <c r="Z239" s="246">
        <f>全车数据表!AL240</f>
        <v>5</v>
      </c>
      <c r="AA239" s="246">
        <f>IF(全车数据表!AN240="×",0,全车数据表!AN240)</f>
        <v>3</v>
      </c>
      <c r="AB239" s="248" t="str">
        <f>全车数据表!AU240</f>
        <v>epic</v>
      </c>
      <c r="AC239" s="246">
        <f>全车数据表!AW240</f>
        <v>425</v>
      </c>
      <c r="AD239" s="246">
        <f>全车数据表!AX240</f>
        <v>0</v>
      </c>
      <c r="AE239" s="246">
        <f>全车数据表!AY240</f>
        <v>560</v>
      </c>
      <c r="AF239" s="246" t="str">
        <f>IF(全车数据表!AZ240="","",全车数据表!AZ240)</f>
        <v>级别杯</v>
      </c>
      <c r="AG239" s="246" t="str">
        <f>IF(全车数据表!BP240="","",全车数据表!BP240)</f>
        <v/>
      </c>
      <c r="AH239" s="246" t="str">
        <f>IF(全车数据表!BQ240="","",全车数据表!BQ240)</f>
        <v/>
      </c>
      <c r="AI239" s="246">
        <f>IF(全车数据表!BR240="","",全车数据表!BR240)</f>
        <v>1</v>
      </c>
      <c r="AJ239" s="246">
        <f>IF(全车数据表!BS240="","",全车数据表!BS240)</f>
        <v>1</v>
      </c>
      <c r="AK239" s="246" t="str">
        <f>IF(全车数据表!BT240="","",全车数据表!BT240)</f>
        <v/>
      </c>
      <c r="AL239" s="246" t="str">
        <f>IF(全车数据表!BU240="","",全车数据表!BU240)</f>
        <v/>
      </c>
      <c r="AM239" s="246" t="str">
        <f>IF(全车数据表!BV240="","",全车数据表!BV240)</f>
        <v/>
      </c>
      <c r="AN239" s="246" t="str">
        <f>IF(全车数据表!BW240="","",全车数据表!BW240)</f>
        <v/>
      </c>
      <c r="AO239" s="246" t="str">
        <f>IF(全车数据表!BX240="","",全车数据表!BX240)</f>
        <v/>
      </c>
      <c r="AP239" s="246" t="str">
        <f>IF(全车数据表!BY240="","",全车数据表!BY240)</f>
        <v/>
      </c>
      <c r="AQ239" s="246" t="str">
        <f>IF(全车数据表!BZ240="","",全车数据表!BZ240)</f>
        <v/>
      </c>
      <c r="AR239" s="246" t="str">
        <f>IF(全车数据表!CA240="","",全车数据表!CA240)</f>
        <v/>
      </c>
      <c r="AS239" s="246" t="str">
        <f>IF(全车数据表!CB240="","",全车数据表!CB240)</f>
        <v/>
      </c>
      <c r="AT239" s="246" t="str">
        <f>IF(全车数据表!CC240="","",全车数据表!CC240)</f>
        <v/>
      </c>
      <c r="AU239" s="246" t="str">
        <f>IF(全车数据表!CD240="","",全车数据表!CD240)</f>
        <v/>
      </c>
      <c r="AV239" s="246" t="str">
        <f>IF(全车数据表!CE240="","",全车数据表!CE240)</f>
        <v/>
      </c>
      <c r="AW239" s="246" t="str">
        <f>IF(全车数据表!CF240="","",全车数据表!CF240)</f>
        <v/>
      </c>
      <c r="AX239" s="246" t="str">
        <f>IF(全车数据表!CG240="","",全车数据表!CG240)</f>
        <v/>
      </c>
      <c r="AY239" s="246" t="str">
        <f>IF(全车数据表!CH240="","",全车数据表!CH240)</f>
        <v/>
      </c>
      <c r="AZ239" s="246">
        <f>IF(全车数据表!CI240="","",全车数据表!CI240)</f>
        <v>1</v>
      </c>
      <c r="BA239" s="246" t="str">
        <f>IF(全车数据表!CJ240="","",全车数据表!CJ240)</f>
        <v>狼崽 莱肯</v>
      </c>
      <c r="BB239" s="246">
        <f>IF(全车数据表!AV240="","",全车数据表!AV240)</f>
        <v>16</v>
      </c>
      <c r="BC239" s="246">
        <f>IF(全车数据表!BF240="","",全车数据表!BF240)</f>
        <v>4200</v>
      </c>
      <c r="BD239" s="246">
        <f>IF(全车数据表!BG240="","",全车数据表!BG240)</f>
        <v>408.9</v>
      </c>
      <c r="BE239" s="246">
        <f>IF(全车数据表!BH240="","",全车数据表!BH240)</f>
        <v>81.100000000000009</v>
      </c>
      <c r="BF239" s="246">
        <f>IF(全车数据表!BI240="","",全车数据表!BI240)</f>
        <v>41.4</v>
      </c>
      <c r="BG239" s="246">
        <f>IF(全车数据表!BJ240="","",全车数据表!BJ240)</f>
        <v>60.269999999999996</v>
      </c>
    </row>
    <row r="240" spans="1:59">
      <c r="A240" s="246">
        <f>全车数据表!A241</f>
        <v>239</v>
      </c>
      <c r="B240" s="246" t="str">
        <f>全车数据表!B241</f>
        <v>Raesr Tachyon Speed🔑</v>
      </c>
      <c r="C240" s="246" t="str">
        <f>IF(全车数据表!AQ241="","",全车数据表!AQ241)</f>
        <v>Raesr</v>
      </c>
      <c r="D240" s="248" t="str">
        <f>全车数据表!AT241</f>
        <v>tachyon</v>
      </c>
      <c r="E240" s="248" t="str">
        <f>全车数据表!AS241</f>
        <v>3.1</v>
      </c>
      <c r="F240" s="248" t="str">
        <f>全车数据表!C241</f>
        <v>超光速</v>
      </c>
      <c r="G240" s="246" t="str">
        <f>全车数据表!D241</f>
        <v>S</v>
      </c>
      <c r="H240" s="246">
        <f>LEN(全车数据表!E241)</f>
        <v>6</v>
      </c>
      <c r="I240" s="246" t="str">
        <f>IF(全车数据表!H241="×",0,全车数据表!H241)</f>
        <v>🔑</v>
      </c>
      <c r="J240" s="246">
        <f>IF(全车数据表!I241="×",0,全车数据表!I241)</f>
        <v>40</v>
      </c>
      <c r="K240" s="246">
        <f>IF(全车数据表!J241="×",0,全车数据表!J241)</f>
        <v>45</v>
      </c>
      <c r="L240" s="246">
        <f>IF(全车数据表!K241="×",0,全车数据表!K241)</f>
        <v>60</v>
      </c>
      <c r="M240" s="246">
        <f>IF(全车数据表!L241="×",0,全车数据表!L241)</f>
        <v>70</v>
      </c>
      <c r="N240" s="246">
        <f>IF(全车数据表!M241="×",0,全车数据表!M241)</f>
        <v>85</v>
      </c>
      <c r="O240" s="246">
        <f>全车数据表!O241</f>
        <v>4109</v>
      </c>
      <c r="P240" s="246">
        <f>全车数据表!P241</f>
        <v>400.3</v>
      </c>
      <c r="Q240" s="246">
        <f>全车数据表!Q241</f>
        <v>77.91</v>
      </c>
      <c r="R240" s="246">
        <f>全车数据表!R241</f>
        <v>53.44</v>
      </c>
      <c r="S240" s="246">
        <f>全车数据表!S241</f>
        <v>59.94</v>
      </c>
      <c r="T240" s="246">
        <f>全车数据表!T241</f>
        <v>5.4</v>
      </c>
      <c r="U240" s="246">
        <f>全车数据表!AH241</f>
        <v>27726000</v>
      </c>
      <c r="V240" s="246">
        <f>全车数据表!AI241</f>
        <v>45000</v>
      </c>
      <c r="W240" s="246">
        <f>全车数据表!AO241</f>
        <v>7380000</v>
      </c>
      <c r="X240" s="246">
        <f>全车数据表!AP241</f>
        <v>35106000</v>
      </c>
      <c r="Y240" s="246">
        <f>全车数据表!AJ241</f>
        <v>7</v>
      </c>
      <c r="Z240" s="246">
        <f>全车数据表!AL241</f>
        <v>5</v>
      </c>
      <c r="AA240" s="246">
        <f>IF(全车数据表!AN241="×",0,全车数据表!AN241)</f>
        <v>4</v>
      </c>
      <c r="AB240" s="248" t="str">
        <f>全车数据表!AU241</f>
        <v>epic</v>
      </c>
      <c r="AC240" s="246">
        <f>全车数据表!AW241</f>
        <v>416</v>
      </c>
      <c r="AD240" s="246">
        <f>全车数据表!AX241</f>
        <v>0</v>
      </c>
      <c r="AE240" s="246">
        <f>全车数据表!AY241</f>
        <v>555</v>
      </c>
      <c r="AF240" s="246" t="str">
        <f>IF(全车数据表!AZ241="","",全车数据表!AZ241)</f>
        <v>大奖赛</v>
      </c>
      <c r="AG240" s="246" t="str">
        <f>IF(全车数据表!BP241="","",全车数据表!BP241)</f>
        <v/>
      </c>
      <c r="AH240" s="246" t="str">
        <f>IF(全车数据表!BQ241="","",全车数据表!BQ241)</f>
        <v/>
      </c>
      <c r="AI240" s="246" t="str">
        <f>IF(全车数据表!BR241="","",全车数据表!BR241)</f>
        <v/>
      </c>
      <c r="AJ240" s="246" t="str">
        <f>IF(全车数据表!BS241="","",全车数据表!BS241)</f>
        <v/>
      </c>
      <c r="AK240" s="246" t="str">
        <f>IF(全车数据表!BT241="","",全车数据表!BT241)</f>
        <v/>
      </c>
      <c r="AL240" s="246" t="str">
        <f>IF(全车数据表!BU241="","",全车数据表!BU241)</f>
        <v/>
      </c>
      <c r="AM240" s="246" t="str">
        <f>IF(全车数据表!BV241="","",全车数据表!BV241)</f>
        <v/>
      </c>
      <c r="AN240" s="246" t="str">
        <f>IF(全车数据表!BW241="","",全车数据表!BW241)</f>
        <v/>
      </c>
      <c r="AO240" s="246" t="str">
        <f>IF(全车数据表!BX241="","",全车数据表!BX241)</f>
        <v/>
      </c>
      <c r="AP240" s="246" t="str">
        <f>IF(全车数据表!BY241="","",全车数据表!BY241)</f>
        <v/>
      </c>
      <c r="AQ240" s="246" t="str">
        <f>IF(全车数据表!BZ241="","",全车数据表!BZ241)</f>
        <v/>
      </c>
      <c r="AR240" s="246">
        <f>IF(全车数据表!CA241="","",全车数据表!CA241)</f>
        <v>1</v>
      </c>
      <c r="AS240" s="246" t="str">
        <f>IF(全车数据表!CB241="","",全车数据表!CB241)</f>
        <v/>
      </c>
      <c r="AT240" s="246">
        <f>IF(全车数据表!CC241="","",全车数据表!CC241)</f>
        <v>1</v>
      </c>
      <c r="AU240" s="246">
        <f>IF(全车数据表!CD241="","",全车数据表!CD241)</f>
        <v>1</v>
      </c>
      <c r="AV240" s="246" t="str">
        <f>IF(全车数据表!CE241="","",全车数据表!CE241)</f>
        <v/>
      </c>
      <c r="AW240" s="246" t="str">
        <f>IF(全车数据表!CF241="","",全车数据表!CF241)</f>
        <v/>
      </c>
      <c r="AX240" s="246" t="str">
        <f>IF(全车数据表!CG241="","",全车数据表!CG241)</f>
        <v/>
      </c>
      <c r="AY240" s="246" t="str">
        <f>IF(全车数据表!CH241="","",全车数据表!CH241)</f>
        <v/>
      </c>
      <c r="AZ240" s="246" t="str">
        <f>IF(全车数据表!CI241="","",全车数据表!CI241)</f>
        <v/>
      </c>
      <c r="BA240" s="246" t="str">
        <f>IF(全车数据表!CJ241="","",全车数据表!CJ241)</f>
        <v>超光速</v>
      </c>
      <c r="BB240" s="246" t="str">
        <f>IF(全车数据表!AV241="","",全车数据表!AV241)</f>
        <v/>
      </c>
      <c r="BC240" s="246">
        <f>IF(全车数据表!BF241="","",全车数据表!BF241)</f>
        <v>4226</v>
      </c>
      <c r="BD240" s="246">
        <f>IF(全车数据表!BG241="","",全车数据表!BG241)</f>
        <v>401.5</v>
      </c>
      <c r="BE240" s="246">
        <f>IF(全车数据表!BH241="","",全车数据表!BH241)</f>
        <v>78.399999999999991</v>
      </c>
      <c r="BF240" s="246">
        <f>IF(全车数据表!BI241="","",全车数据表!BI241)</f>
        <v>54.379999999999995</v>
      </c>
      <c r="BG240" s="246">
        <f>IF(全车数据表!BJ241="","",全车数据表!BJ241)</f>
        <v>61.71</v>
      </c>
    </row>
    <row r="241" spans="1:59">
      <c r="A241" s="246">
        <f>全车数据表!A242</f>
        <v>240</v>
      </c>
      <c r="B241" s="246" t="str">
        <f>全车数据表!B242</f>
        <v>Lamborghini Veneno</v>
      </c>
      <c r="C241" s="246" t="str">
        <f>IF(全车数据表!AQ242="","",全车数据表!AQ242)</f>
        <v>Lamborghini</v>
      </c>
      <c r="D241" s="248" t="str">
        <f>全车数据表!AT242</f>
        <v>veneno</v>
      </c>
      <c r="E241" s="248" t="str">
        <f>全车数据表!AS242</f>
        <v>2.2</v>
      </c>
      <c r="F241" s="248" t="str">
        <f>全车数据表!C242</f>
        <v>毒药</v>
      </c>
      <c r="G241" s="246" t="str">
        <f>全车数据表!D242</f>
        <v>S</v>
      </c>
      <c r="H241" s="246">
        <f>LEN(全车数据表!E242)</f>
        <v>6</v>
      </c>
      <c r="I241" s="246">
        <f>IF(全车数据表!H242="×",0,全车数据表!H242)</f>
        <v>60</v>
      </c>
      <c r="J241" s="246">
        <f>IF(全车数据表!I242="×",0,全车数据表!I242)</f>
        <v>13</v>
      </c>
      <c r="K241" s="246">
        <f>IF(全车数据表!J242="×",0,全车数据表!J242)</f>
        <v>16</v>
      </c>
      <c r="L241" s="246">
        <f>IF(全车数据表!K242="×",0,全车数据表!K242)</f>
        <v>25</v>
      </c>
      <c r="M241" s="246">
        <f>IF(全车数据表!L242="×",0,全车数据表!L242)</f>
        <v>38</v>
      </c>
      <c r="N241" s="246">
        <f>IF(全车数据表!M242="×",0,全车数据表!M242)</f>
        <v>48</v>
      </c>
      <c r="O241" s="246">
        <f>全车数据表!O242</f>
        <v>4148</v>
      </c>
      <c r="P241" s="246">
        <f>全车数据表!P242</f>
        <v>370.2</v>
      </c>
      <c r="Q241" s="246">
        <f>全车数据表!Q242</f>
        <v>81.2</v>
      </c>
      <c r="R241" s="246">
        <f>全车数据表!R242</f>
        <v>62.39</v>
      </c>
      <c r="S241" s="246">
        <f>全车数据表!S242</f>
        <v>78.790000000000006</v>
      </c>
      <c r="T241" s="246">
        <f>全车数据表!T242</f>
        <v>8.82</v>
      </c>
      <c r="U241" s="246">
        <f>全车数据表!AH242</f>
        <v>27726000</v>
      </c>
      <c r="V241" s="246">
        <f>全车数据表!AI242</f>
        <v>45000</v>
      </c>
      <c r="W241" s="246">
        <f>全车数据表!AO242</f>
        <v>7380000</v>
      </c>
      <c r="X241" s="246">
        <f>全车数据表!AP242</f>
        <v>35106000</v>
      </c>
      <c r="Y241" s="246">
        <f>全车数据表!AJ242</f>
        <v>7</v>
      </c>
      <c r="Z241" s="246">
        <f>全车数据表!AL242</f>
        <v>5</v>
      </c>
      <c r="AA241" s="246">
        <f>IF(全车数据表!AN242="×",0,全车数据表!AN242)</f>
        <v>4</v>
      </c>
      <c r="AB241" s="248" t="str">
        <f>全车数据表!AU242</f>
        <v>epic</v>
      </c>
      <c r="AC241" s="246">
        <f>全车数据表!AW242</f>
        <v>387</v>
      </c>
      <c r="AD241" s="246">
        <f>全车数据表!AX242</f>
        <v>0</v>
      </c>
      <c r="AE241" s="246">
        <f>全车数据表!AY242</f>
        <v>516</v>
      </c>
      <c r="AF241" s="246" t="str">
        <f>IF(全车数据表!AZ242="","",全车数据表!AZ242)</f>
        <v>特殊赛事</v>
      </c>
      <c r="AG241" s="246" t="str">
        <f>IF(全车数据表!BP242="","",全车数据表!BP242)</f>
        <v/>
      </c>
      <c r="AH241" s="246" t="str">
        <f>IF(全车数据表!BQ242="","",全车数据表!BQ242)</f>
        <v/>
      </c>
      <c r="AI241" s="246" t="str">
        <f>IF(全车数据表!BR242="","",全车数据表!BR242)</f>
        <v/>
      </c>
      <c r="AJ241" s="246" t="str">
        <f>IF(全车数据表!BS242="","",全车数据表!BS242)</f>
        <v/>
      </c>
      <c r="AK241" s="246" t="str">
        <f>IF(全车数据表!BT242="","",全车数据表!BT242)</f>
        <v/>
      </c>
      <c r="AL241" s="246" t="str">
        <f>IF(全车数据表!BU242="","",全车数据表!BU242)</f>
        <v/>
      </c>
      <c r="AM241" s="246" t="str">
        <f>IF(全车数据表!BV242="","",全车数据表!BV242)</f>
        <v/>
      </c>
      <c r="AN241" s="246" t="str">
        <f>IF(全车数据表!BW242="","",全车数据表!BW242)</f>
        <v/>
      </c>
      <c r="AO241" s="246" t="str">
        <f>IF(全车数据表!BX242="","",全车数据表!BX242)</f>
        <v/>
      </c>
      <c r="AP241" s="246" t="str">
        <f>IF(全车数据表!BY242="","",全车数据表!BY242)</f>
        <v/>
      </c>
      <c r="AQ241" s="246">
        <f>IF(全车数据表!BZ242="","",全车数据表!BZ242)</f>
        <v>1</v>
      </c>
      <c r="AR241" s="246" t="str">
        <f>IF(全车数据表!CA242="","",全车数据表!CA242)</f>
        <v/>
      </c>
      <c r="AS241" s="246" t="str">
        <f>IF(全车数据表!CB242="","",全车数据表!CB242)</f>
        <v/>
      </c>
      <c r="AT241" s="246" t="str">
        <f>IF(全车数据表!CC242="","",全车数据表!CC242)</f>
        <v/>
      </c>
      <c r="AU241" s="246">
        <f>IF(全车数据表!CD242="","",全车数据表!CD242)</f>
        <v>1</v>
      </c>
      <c r="AV241" s="246" t="str">
        <f>IF(全车数据表!CE242="","",全车数据表!CE242)</f>
        <v/>
      </c>
      <c r="AW241" s="246" t="str">
        <f>IF(全车数据表!CF242="","",全车数据表!CF242)</f>
        <v/>
      </c>
      <c r="AX241" s="246" t="str">
        <f>IF(全车数据表!CG242="","",全车数据表!CG242)</f>
        <v/>
      </c>
      <c r="AY241" s="246" t="str">
        <f>IF(全车数据表!CH242="","",全车数据表!CH242)</f>
        <v/>
      </c>
      <c r="AZ241" s="246" t="str">
        <f>IF(全车数据表!CI242="","",全车数据表!CI242)</f>
        <v/>
      </c>
      <c r="BA241" s="246" t="str">
        <f>IF(全车数据表!CJ242="","",全车数据表!CJ242)</f>
        <v>兰博基尼 毒药</v>
      </c>
      <c r="BB241" s="246">
        <f>IF(全车数据表!AV242="","",全车数据表!AV242)</f>
        <v>51</v>
      </c>
      <c r="BC241" s="246">
        <f>IF(全车数据表!BF242="","",全车数据表!BF242)</f>
        <v>4266</v>
      </c>
      <c r="BD241" s="246">
        <f>IF(全车数据表!BG242="","",全车数据表!BG242)</f>
        <v>371.9</v>
      </c>
      <c r="BE241" s="246">
        <f>IF(全车数据表!BH242="","",全车数据表!BH242)</f>
        <v>82</v>
      </c>
      <c r="BF241" s="246">
        <f>IF(全车数据表!BI242="","",全车数据表!BI242)</f>
        <v>63.36</v>
      </c>
      <c r="BG241" s="246">
        <f>IF(全车数据表!BJ242="","",全车数据表!BJ242)</f>
        <v>80.680000000000007</v>
      </c>
    </row>
    <row r="242" spans="1:59">
      <c r="A242" s="246">
        <f>全车数据表!A243</f>
        <v>241</v>
      </c>
      <c r="B242" s="246" t="str">
        <f>全车数据表!B243</f>
        <v>ATS Automobili GT</v>
      </c>
      <c r="C242" s="246" t="str">
        <f>IF(全车数据表!AQ243="","",全车数据表!AQ243)</f>
        <v>ATS Automobili</v>
      </c>
      <c r="D242" s="248" t="str">
        <f>全车数据表!AT243</f>
        <v>atsgt</v>
      </c>
      <c r="E242" s="248" t="str">
        <f>全车数据表!AS243</f>
        <v>4.5</v>
      </c>
      <c r="F242" s="248" t="str">
        <f>全车数据表!C243</f>
        <v>ATS GT</v>
      </c>
      <c r="G242" s="246" t="str">
        <f>全车数据表!D243</f>
        <v>S</v>
      </c>
      <c r="H242" s="246">
        <f>LEN(全车数据表!E243)</f>
        <v>6</v>
      </c>
      <c r="I242" s="246">
        <f>IF(全车数据表!H243="×",0,全车数据表!H243)</f>
        <v>85</v>
      </c>
      <c r="J242" s="246">
        <f>IF(全车数据表!I243="×",0,全车数据表!I243)</f>
        <v>25</v>
      </c>
      <c r="K242" s="246">
        <f>IF(全车数据表!J243="×",0,全车数据表!J243)</f>
        <v>29</v>
      </c>
      <c r="L242" s="246">
        <f>IF(全车数据表!K243="×",0,全车数据表!K243)</f>
        <v>38</v>
      </c>
      <c r="M242" s="246">
        <f>IF(全车数据表!L243="×",0,全车数据表!L243)</f>
        <v>54</v>
      </c>
      <c r="N242" s="246">
        <f>IF(全车数据表!M243="×",0,全车数据表!M243)</f>
        <v>69</v>
      </c>
      <c r="O242" s="246">
        <f>全车数据表!O243</f>
        <v>4161</v>
      </c>
      <c r="P242" s="246">
        <f>全车数据表!P243</f>
        <v>391.1</v>
      </c>
      <c r="Q242" s="246">
        <f>全车数据表!Q243</f>
        <v>81.47</v>
      </c>
      <c r="R242" s="246">
        <f>全车数据表!R243</f>
        <v>52.12</v>
      </c>
      <c r="S242" s="246">
        <f>全车数据表!S243</f>
        <v>46.85</v>
      </c>
      <c r="T242" s="246">
        <f>全车数据表!T243</f>
        <v>4.5</v>
      </c>
      <c r="U242" s="246">
        <f>全车数据表!AH243</f>
        <v>27726000</v>
      </c>
      <c r="V242" s="246">
        <f>全车数据表!AI243</f>
        <v>45000</v>
      </c>
      <c r="W242" s="246">
        <f>全车数据表!AO243</f>
        <v>7380000</v>
      </c>
      <c r="X242" s="246">
        <f>全车数据表!AP243</f>
        <v>35106000</v>
      </c>
      <c r="Y242" s="246">
        <f>全车数据表!AJ243</f>
        <v>7</v>
      </c>
      <c r="Z242" s="246">
        <f>全车数据表!AL243</f>
        <v>5</v>
      </c>
      <c r="AA242" s="246">
        <f>IF(全车数据表!AN243="×",0,全车数据表!AN243)</f>
        <v>4</v>
      </c>
      <c r="AB242" s="248" t="str">
        <f>全车数据表!AU243</f>
        <v>epic</v>
      </c>
      <c r="AC242" s="246">
        <f>全车数据表!AW243</f>
        <v>406</v>
      </c>
      <c r="AD242" s="246">
        <f>全车数据表!AX243</f>
        <v>0</v>
      </c>
      <c r="AE242" s="246">
        <f>全车数据表!AY243</f>
        <v>549</v>
      </c>
      <c r="AF242" s="246" t="str">
        <f>IF(全车数据表!AZ243="","",全车数据表!AZ243)</f>
        <v>特殊寻猎</v>
      </c>
      <c r="AG242" s="246" t="str">
        <f>IF(全车数据表!BP243="","",全车数据表!BP243)</f>
        <v/>
      </c>
      <c r="AH242" s="246" t="str">
        <f>IF(全车数据表!BQ243="","",全车数据表!BQ243)</f>
        <v/>
      </c>
      <c r="AI242" s="246" t="str">
        <f>IF(全车数据表!BR243="","",全车数据表!BR243)</f>
        <v/>
      </c>
      <c r="AJ242" s="246" t="str">
        <f>IF(全车数据表!BS243="","",全车数据表!BS243)</f>
        <v/>
      </c>
      <c r="AK242" s="246" t="str">
        <f>IF(全车数据表!BT243="","",全车数据表!BT243)</f>
        <v/>
      </c>
      <c r="AL242" s="246" t="str">
        <f>IF(全车数据表!BU243="","",全车数据表!BU243)</f>
        <v/>
      </c>
      <c r="AM242" s="246" t="str">
        <f>IF(全车数据表!BV243="","",全车数据表!BV243)</f>
        <v/>
      </c>
      <c r="AN242" s="246" t="str">
        <f>IF(全车数据表!BW243="","",全车数据表!BW243)</f>
        <v/>
      </c>
      <c r="AO242" s="246" t="str">
        <f>IF(全车数据表!BX243="","",全车数据表!BX243)</f>
        <v/>
      </c>
      <c r="AP242" s="246" t="str">
        <f>IF(全车数据表!BY243="","",全车数据表!BY243)</f>
        <v/>
      </c>
      <c r="AQ242" s="246" t="str">
        <f>IF(全车数据表!BZ243="","",全车数据表!BZ243)</f>
        <v/>
      </c>
      <c r="AR242" s="246" t="str">
        <f>IF(全车数据表!CA243="","",全车数据表!CA243)</f>
        <v/>
      </c>
      <c r="AS242" s="246" t="str">
        <f>IF(全车数据表!CB243="","",全车数据表!CB243)</f>
        <v/>
      </c>
      <c r="AT242" s="246" t="str">
        <f>IF(全车数据表!CC243="","",全车数据表!CC243)</f>
        <v/>
      </c>
      <c r="AU242" s="246" t="str">
        <f>IF(全车数据表!CD243="","",全车数据表!CD243)</f>
        <v/>
      </c>
      <c r="AV242" s="246" t="str">
        <f>IF(全车数据表!CE243="","",全车数据表!CE243)</f>
        <v/>
      </c>
      <c r="AW242" s="246" t="str">
        <f>IF(全车数据表!CF243="","",全车数据表!CF243)</f>
        <v/>
      </c>
      <c r="AX242" s="246" t="str">
        <f>IF(全车数据表!CG243="","",全车数据表!CG243)</f>
        <v/>
      </c>
      <c r="AY242" s="246" t="str">
        <f>IF(全车数据表!CH243="","",全车数据表!CH243)</f>
        <v/>
      </c>
      <c r="AZ242" s="246" t="str">
        <f>IF(全车数据表!CI243="","",全车数据表!CI243)</f>
        <v/>
      </c>
      <c r="BA242" s="246" t="str">
        <f>IF(全车数据表!CJ243="","",全车数据表!CJ243)</f>
        <v/>
      </c>
      <c r="BB242" s="246" t="str">
        <f>IF(全车数据表!AV243="","",全车数据表!AV243)</f>
        <v/>
      </c>
      <c r="BC242" s="246">
        <f>IF(全车数据表!BF243="","",全车数据表!BF243)</f>
        <v>4279</v>
      </c>
      <c r="BD242" s="246">
        <f>IF(全车数据表!BG243="","",全车数据表!BG243)</f>
        <v>392.3</v>
      </c>
      <c r="BE242" s="246">
        <f>IF(全车数据表!BH243="","",全车数据表!BH243)</f>
        <v>82</v>
      </c>
      <c r="BF242" s="246">
        <f>IF(全车数据表!BI243="","",全车数据表!BI243)</f>
        <v>53.44</v>
      </c>
      <c r="BG242" s="246">
        <f>IF(全车数据表!BJ243="","",全车数据表!BJ243)</f>
        <v>48.45</v>
      </c>
    </row>
    <row r="243" spans="1:59">
      <c r="A243" s="246">
        <f>全车数据表!A244</f>
        <v>242</v>
      </c>
      <c r="B243" s="246" t="str">
        <f>全车数据表!B244</f>
        <v>Jaguar XJ220 TWR🔑</v>
      </c>
      <c r="C243" s="246" t="str">
        <f>IF(全车数据表!AQ244="","",全车数据表!AQ244)</f>
        <v>Jaguar</v>
      </c>
      <c r="D243" s="248" t="str">
        <f>全车数据表!AT244</f>
        <v>xj220</v>
      </c>
      <c r="E243" s="248" t="str">
        <f>全车数据表!AS244</f>
        <v>3.3</v>
      </c>
      <c r="F243" s="248" t="str">
        <f>全车数据表!C244</f>
        <v>XJ220</v>
      </c>
      <c r="G243" s="246" t="str">
        <f>全车数据表!D244</f>
        <v>S</v>
      </c>
      <c r="H243" s="246">
        <f>LEN(全车数据表!E244)</f>
        <v>6</v>
      </c>
      <c r="I243" s="246" t="str">
        <f>IF(全车数据表!H244="×",0,全车数据表!H244)</f>
        <v>🔑</v>
      </c>
      <c r="J243" s="246">
        <f>IF(全车数据表!I244="×",0,全车数据表!I244)</f>
        <v>40</v>
      </c>
      <c r="K243" s="246">
        <f>IF(全车数据表!J244="×",0,全车数据表!J244)</f>
        <v>45</v>
      </c>
      <c r="L243" s="246">
        <f>IF(全车数据表!K244="×",0,全车数据表!K244)</f>
        <v>60</v>
      </c>
      <c r="M243" s="246">
        <f>IF(全车数据表!L244="×",0,全车数据表!L244)</f>
        <v>70</v>
      </c>
      <c r="N243" s="246">
        <f>IF(全车数据表!M244="×",0,全车数据表!M244)</f>
        <v>85</v>
      </c>
      <c r="O243" s="246">
        <f>全车数据表!O244</f>
        <v>4173</v>
      </c>
      <c r="P243" s="246">
        <f>全车数据表!P244</f>
        <v>383.2</v>
      </c>
      <c r="Q243" s="246">
        <f>全车数据表!Q244</f>
        <v>75.17</v>
      </c>
      <c r="R243" s="246">
        <f>全车数据表!R244</f>
        <v>60.57</v>
      </c>
      <c r="S243" s="246">
        <f>全车数据表!S244</f>
        <v>82.21</v>
      </c>
      <c r="T243" s="246">
        <f>全车数据表!T244</f>
        <v>0</v>
      </c>
      <c r="U243" s="246">
        <f>全车数据表!AH244</f>
        <v>27726000</v>
      </c>
      <c r="V243" s="246">
        <f>全车数据表!AI244</f>
        <v>45000</v>
      </c>
      <c r="W243" s="246">
        <f>全车数据表!AO244</f>
        <v>7380000</v>
      </c>
      <c r="X243" s="246">
        <f>全车数据表!AP244</f>
        <v>35106000</v>
      </c>
      <c r="Y243" s="246">
        <f>全车数据表!AJ244</f>
        <v>7</v>
      </c>
      <c r="Z243" s="246">
        <f>全车数据表!AL244</f>
        <v>5</v>
      </c>
      <c r="AA243" s="246">
        <f>IF(全车数据表!AN244="×",0,全车数据表!AN244)</f>
        <v>4</v>
      </c>
      <c r="AB243" s="248" t="str">
        <f>全车数据表!AU244</f>
        <v>epic</v>
      </c>
      <c r="AC243" s="246">
        <f>全车数据表!AW244</f>
        <v>398</v>
      </c>
      <c r="AD243" s="246">
        <f>全车数据表!AX244</f>
        <v>0</v>
      </c>
      <c r="AE243" s="246">
        <f>全车数据表!AY244</f>
        <v>535</v>
      </c>
      <c r="AF243" s="246" t="str">
        <f>IF(全车数据表!AZ244="","",全车数据表!AZ244)</f>
        <v>大奖赛</v>
      </c>
      <c r="AG243" s="246" t="str">
        <f>IF(全车数据表!BP244="","",全车数据表!BP244)</f>
        <v/>
      </c>
      <c r="AH243" s="246" t="str">
        <f>IF(全车数据表!BQ244="","",全车数据表!BQ244)</f>
        <v/>
      </c>
      <c r="AI243" s="246" t="str">
        <f>IF(全车数据表!BR244="","",全车数据表!BR244)</f>
        <v/>
      </c>
      <c r="AJ243" s="246" t="str">
        <f>IF(全车数据表!BS244="","",全车数据表!BS244)</f>
        <v/>
      </c>
      <c r="AK243" s="246" t="str">
        <f>IF(全车数据表!BT244="","",全车数据表!BT244)</f>
        <v/>
      </c>
      <c r="AL243" s="246" t="str">
        <f>IF(全车数据表!BU244="","",全车数据表!BU244)</f>
        <v/>
      </c>
      <c r="AM243" s="246" t="str">
        <f>IF(全车数据表!BV244="","",全车数据表!BV244)</f>
        <v/>
      </c>
      <c r="AN243" s="246" t="str">
        <f>IF(全车数据表!BW244="","",全车数据表!BW244)</f>
        <v/>
      </c>
      <c r="AO243" s="246" t="str">
        <f>IF(全车数据表!BX244="","",全车数据表!BX244)</f>
        <v/>
      </c>
      <c r="AP243" s="246" t="str">
        <f>IF(全车数据表!BY244="","",全车数据表!BY244)</f>
        <v/>
      </c>
      <c r="AQ243" s="246" t="str">
        <f>IF(全车数据表!BZ244="","",全车数据表!BZ244)</f>
        <v/>
      </c>
      <c r="AR243" s="246">
        <f>IF(全车数据表!CA244="","",全车数据表!CA244)</f>
        <v>1</v>
      </c>
      <c r="AS243" s="246" t="str">
        <f>IF(全车数据表!CB244="","",全车数据表!CB244)</f>
        <v/>
      </c>
      <c r="AT243" s="246">
        <f>IF(全车数据表!CC244="","",全车数据表!CC244)</f>
        <v>1</v>
      </c>
      <c r="AU243" s="246">
        <f>IF(全车数据表!CD244="","",全车数据表!CD244)</f>
        <v>1</v>
      </c>
      <c r="AV243" s="246" t="str">
        <f>IF(全车数据表!CE244="","",全车数据表!CE244)</f>
        <v/>
      </c>
      <c r="AW243" s="246" t="str">
        <f>IF(全车数据表!CF244="","",全车数据表!CF244)</f>
        <v/>
      </c>
      <c r="AX243" s="246" t="str">
        <f>IF(全车数据表!CG244="","",全车数据表!CG244)</f>
        <v/>
      </c>
      <c r="AY243" s="246" t="str">
        <f>IF(全车数据表!CH244="","",全车数据表!CH244)</f>
        <v/>
      </c>
      <c r="AZ243" s="246" t="str">
        <f>IF(全车数据表!CI244="","",全车数据表!CI244)</f>
        <v/>
      </c>
      <c r="BA243" s="246" t="str">
        <f>IF(全车数据表!CJ244="","",全车数据表!CJ244)</f>
        <v>捷豹</v>
      </c>
      <c r="BB243" s="246" t="str">
        <f>IF(全车数据表!AV244="","",全车数据表!AV244)</f>
        <v/>
      </c>
      <c r="BC243" s="246">
        <f>IF(全车数据表!BF244="","",全车数据表!BF244)</f>
        <v>4292</v>
      </c>
      <c r="BD243" s="246">
        <f>IF(全车数据表!BG244="","",全车数据表!BG244)</f>
        <v>384.9</v>
      </c>
      <c r="BE243" s="246">
        <f>IF(全车数据表!BH244="","",全车数据表!BH244)</f>
        <v>75.7</v>
      </c>
      <c r="BF243" s="246">
        <f>IF(全车数据表!BI244="","",全车数据表!BI244)</f>
        <v>61.7</v>
      </c>
      <c r="BG243" s="246">
        <f>IF(全车数据表!BJ244="","",全车数据表!BJ244)</f>
        <v>83.83</v>
      </c>
    </row>
    <row r="244" spans="1:59">
      <c r="A244" s="246">
        <f>全车数据表!A245</f>
        <v>243</v>
      </c>
      <c r="B244" s="246" t="str">
        <f>全车数据表!B245</f>
        <v>Lamborghini Egoista</v>
      </c>
      <c r="C244" s="246" t="str">
        <f>IF(全车数据表!AQ245="","",全车数据表!AQ245)</f>
        <v>Lamborghini</v>
      </c>
      <c r="D244" s="248" t="str">
        <f>全车数据表!AT245</f>
        <v>egoista</v>
      </c>
      <c r="E244" s="248" t="str">
        <f>全车数据表!AS245</f>
        <v>1.0</v>
      </c>
      <c r="F244" s="248" t="str">
        <f>全车数据表!C245</f>
        <v>自私</v>
      </c>
      <c r="G244" s="246" t="str">
        <f>全车数据表!D245</f>
        <v>S</v>
      </c>
      <c r="H244" s="246">
        <f>LEN(全车数据表!E245)</f>
        <v>6</v>
      </c>
      <c r="I244" s="246">
        <f>IF(全车数据表!H245="×",0,全车数据表!H245)</f>
        <v>60</v>
      </c>
      <c r="J244" s="246">
        <f>IF(全车数据表!I245="×",0,全车数据表!I245)</f>
        <v>13</v>
      </c>
      <c r="K244" s="246">
        <f>IF(全车数据表!J245="×",0,全车数据表!J245)</f>
        <v>16</v>
      </c>
      <c r="L244" s="246">
        <f>IF(全车数据表!K245="×",0,全车数据表!K245)</f>
        <v>25</v>
      </c>
      <c r="M244" s="246">
        <f>IF(全车数据表!L245="×",0,全车数据表!L245)</f>
        <v>38</v>
      </c>
      <c r="N244" s="246">
        <f>IF(全车数据表!M245="×",0,全车数据表!M245)</f>
        <v>48</v>
      </c>
      <c r="O244" s="246">
        <f>全车数据表!O245</f>
        <v>4213</v>
      </c>
      <c r="P244" s="246">
        <f>全车数据表!P245</f>
        <v>366.4</v>
      </c>
      <c r="Q244" s="246">
        <f>全车数据表!Q245</f>
        <v>84.48</v>
      </c>
      <c r="R244" s="246">
        <f>全车数据表!R245</f>
        <v>61.54</v>
      </c>
      <c r="S244" s="246">
        <f>全车数据表!S245</f>
        <v>72.02</v>
      </c>
      <c r="T244" s="246">
        <f>全车数据表!T245</f>
        <v>7.516</v>
      </c>
      <c r="U244" s="246">
        <f>全车数据表!AH245</f>
        <v>6798160</v>
      </c>
      <c r="V244" s="246">
        <f>全车数据表!AI245</f>
        <v>45000</v>
      </c>
      <c r="W244" s="246">
        <f>全车数据表!AO245</f>
        <v>7380000</v>
      </c>
      <c r="X244" s="246">
        <f>全车数据表!AP245</f>
        <v>14178160</v>
      </c>
      <c r="Y244" s="246">
        <f>全车数据表!AJ245</f>
        <v>7</v>
      </c>
      <c r="Z244" s="246">
        <f>全车数据表!AL245</f>
        <v>5</v>
      </c>
      <c r="AA244" s="246">
        <f>IF(全车数据表!AN245="×",0,全车数据表!AN245)</f>
        <v>4</v>
      </c>
      <c r="AB244" s="248" t="str">
        <f>全车数据表!AU245</f>
        <v>epic</v>
      </c>
      <c r="AC244" s="246">
        <f>全车数据表!AW245</f>
        <v>381</v>
      </c>
      <c r="AD244" s="246">
        <f>全车数据表!AX245</f>
        <v>0</v>
      </c>
      <c r="AE244" s="246">
        <f>全车数据表!AY245</f>
        <v>506</v>
      </c>
      <c r="AF244" s="246" t="str">
        <f>IF(全车数据表!AZ245="","",全车数据表!AZ245)</f>
        <v>独家赛事</v>
      </c>
      <c r="AG244" s="246" t="str">
        <f>IF(全车数据表!BP245="","",全车数据表!BP245)</f>
        <v/>
      </c>
      <c r="AH244" s="246" t="str">
        <f>IF(全车数据表!BQ245="","",全车数据表!BQ245)</f>
        <v/>
      </c>
      <c r="AI244" s="246" t="str">
        <f>IF(全车数据表!BR245="","",全车数据表!BR245)</f>
        <v/>
      </c>
      <c r="AJ244" s="246" t="str">
        <f>IF(全车数据表!BS245="","",全车数据表!BS245)</f>
        <v/>
      </c>
      <c r="AK244" s="246">
        <f>IF(全车数据表!BT245="","",全车数据表!BT245)</f>
        <v>1</v>
      </c>
      <c r="AL244" s="246" t="str">
        <f>IF(全车数据表!BU245="","",全车数据表!BU245)</f>
        <v/>
      </c>
      <c r="AM244" s="246" t="str">
        <f>IF(全车数据表!BV245="","",全车数据表!BV245)</f>
        <v/>
      </c>
      <c r="AN244" s="246" t="str">
        <f>IF(全车数据表!BW245="","",全车数据表!BW245)</f>
        <v/>
      </c>
      <c r="AO244" s="246" t="str">
        <f>IF(全车数据表!BX245="","",全车数据表!BX245)</f>
        <v/>
      </c>
      <c r="AP244" s="246" t="str">
        <f>IF(全车数据表!BY245="","",全车数据表!BY245)</f>
        <v/>
      </c>
      <c r="AQ244" s="246" t="str">
        <f>IF(全车数据表!BZ245="","",全车数据表!BZ245)</f>
        <v/>
      </c>
      <c r="AR244" s="246" t="str">
        <f>IF(全车数据表!CA245="","",全车数据表!CA245)</f>
        <v/>
      </c>
      <c r="AS244" s="246" t="str">
        <f>IF(全车数据表!CB245="","",全车数据表!CB245)</f>
        <v/>
      </c>
      <c r="AT244" s="246" t="str">
        <f>IF(全车数据表!CC245="","",全车数据表!CC245)</f>
        <v/>
      </c>
      <c r="AU244" s="246" t="str">
        <f>IF(全车数据表!CD245="","",全车数据表!CD245)</f>
        <v/>
      </c>
      <c r="AV244" s="246" t="str">
        <f>IF(全车数据表!CE245="","",全车数据表!CE245)</f>
        <v/>
      </c>
      <c r="AW244" s="246" t="str">
        <f>IF(全车数据表!CF245="","",全车数据表!CF245)</f>
        <v/>
      </c>
      <c r="AX244" s="246" t="str">
        <f>IF(全车数据表!CG245="","",全车数据表!CG245)</f>
        <v/>
      </c>
      <c r="AY244" s="246" t="str">
        <f>IF(全车数据表!CH245="","",全车数据表!CH245)</f>
        <v/>
      </c>
      <c r="AZ244" s="246" t="str">
        <f>IF(全车数据表!CI245="","",全车数据表!CI245)</f>
        <v/>
      </c>
      <c r="BA244" s="246" t="str">
        <f>IF(全车数据表!CJ245="","",全车数据表!CJ245)</f>
        <v>兰博基尼 自私</v>
      </c>
      <c r="BB244" s="246" t="str">
        <f>IF(全车数据表!AV245="","",全车数据表!AV245)</f>
        <v/>
      </c>
      <c r="BC244" s="246">
        <f>IF(全车数据表!BF245="","",全车数据表!BF245)</f>
        <v>4332</v>
      </c>
      <c r="BD244" s="246">
        <f>IF(全车数据表!BG245="","",全车数据表!BG245)</f>
        <v>368.2</v>
      </c>
      <c r="BE244" s="246">
        <f>IF(全车数据表!BH245="","",全车数据表!BH245)</f>
        <v>85.15</v>
      </c>
      <c r="BF244" s="246">
        <f>IF(全车数据表!BI245="","",全车数据表!BI245)</f>
        <v>62.9</v>
      </c>
      <c r="BG244" s="246">
        <f>IF(全车数据表!BJ245="","",全车数据表!BJ245)</f>
        <v>72.679999999999993</v>
      </c>
    </row>
    <row r="245" spans="1:59">
      <c r="A245" s="246">
        <f>全车数据表!A246</f>
        <v>244</v>
      </c>
      <c r="B245" s="246" t="str">
        <f>全车数据表!B246</f>
        <v>Hyundai N Vision 74🔑</v>
      </c>
      <c r="C245" s="246" t="str">
        <f>IF(全车数据表!AQ246="","",全车数据表!AQ246)</f>
        <v>Hyundai</v>
      </c>
      <c r="D245" s="248" t="str">
        <f>全车数据表!AT246</f>
        <v>nvision74</v>
      </c>
      <c r="E245" s="248" t="str">
        <f>全车数据表!AS246</f>
        <v>24.5</v>
      </c>
      <c r="F245" s="248" t="str">
        <f>全车数据表!C246</f>
        <v>N Vision 74</v>
      </c>
      <c r="G245" s="246" t="str">
        <f>全车数据表!D246</f>
        <v>S</v>
      </c>
      <c r="H245" s="246">
        <f>LEN(全车数据表!E246)</f>
        <v>6</v>
      </c>
      <c r="I245" s="246" t="str">
        <f>IF(全车数据表!H246="×",0,全车数据表!H246)</f>
        <v>🔑</v>
      </c>
      <c r="J245" s="246">
        <f>IF(全车数据表!I246="×",0,全车数据表!I246)</f>
        <v>40</v>
      </c>
      <c r="K245" s="246">
        <f>IF(全车数据表!J246="×",0,全车数据表!J246)</f>
        <v>45</v>
      </c>
      <c r="L245" s="246">
        <f>IF(全车数据表!K246="×",0,全车数据表!K246)</f>
        <v>60</v>
      </c>
      <c r="M245" s="246">
        <f>IF(全车数据表!L246="×",0,全车数据表!L246)</f>
        <v>70</v>
      </c>
      <c r="N245" s="246">
        <f>IF(全车数据表!M246="×",0,全车数据表!M246)</f>
        <v>85</v>
      </c>
      <c r="O245" s="246">
        <f>全车数据表!O246</f>
        <v>4239</v>
      </c>
      <c r="P245" s="246">
        <f>全车数据表!P246</f>
        <v>404.5</v>
      </c>
      <c r="Q245" s="246">
        <f>全车数据表!Q246</f>
        <v>75.17</v>
      </c>
      <c r="R245" s="246">
        <f>全车数据表!R246</f>
        <v>51.92</v>
      </c>
      <c r="S245" s="246">
        <f>全车数据表!S246</f>
        <v>54.42</v>
      </c>
      <c r="T245" s="246">
        <f>全车数据表!T246</f>
        <v>0</v>
      </c>
      <c r="U245" s="246">
        <f>全车数据表!AH246</f>
        <v>27726000</v>
      </c>
      <c r="V245" s="246">
        <f>全车数据表!AI246</f>
        <v>90000</v>
      </c>
      <c r="W245" s="246">
        <f>全车数据表!AO246</f>
        <v>14760000</v>
      </c>
      <c r="X245" s="246">
        <f>全车数据表!AP246</f>
        <v>42486000</v>
      </c>
      <c r="Y245" s="246">
        <f>全车数据表!AJ246</f>
        <v>7</v>
      </c>
      <c r="Z245" s="246">
        <f>全车数据表!AL246</f>
        <v>5</v>
      </c>
      <c r="AA245" s="246">
        <f>IF(全车数据表!AN246="×",0,全车数据表!AN246)</f>
        <v>4</v>
      </c>
      <c r="AB245" s="248" t="str">
        <f>全车数据表!AU246</f>
        <v>epic</v>
      </c>
      <c r="AC245" s="246">
        <f>全车数据表!AW246</f>
        <v>420</v>
      </c>
      <c r="AD245" s="246">
        <f>全车数据表!AX246</f>
        <v>0</v>
      </c>
      <c r="AE245" s="246">
        <f>全车数据表!AY246</f>
        <v>558</v>
      </c>
      <c r="AF245" s="246" t="str">
        <f>IF(全车数据表!AZ246="","",全车数据表!AZ246)</f>
        <v>大奖赛</v>
      </c>
      <c r="AG245" s="246" t="str">
        <f>IF(全车数据表!BP246="","",全车数据表!BP246)</f>
        <v/>
      </c>
      <c r="AH245" s="246" t="str">
        <f>IF(全车数据表!BQ246="","",全车数据表!BQ246)</f>
        <v/>
      </c>
      <c r="AI245" s="246" t="str">
        <f>IF(全车数据表!BR246="","",全车数据表!BR246)</f>
        <v/>
      </c>
      <c r="AJ245" s="246" t="str">
        <f>IF(全车数据表!BS246="","",全车数据表!BS246)</f>
        <v/>
      </c>
      <c r="AK245" s="246" t="str">
        <f>IF(全车数据表!BT246="","",全车数据表!BT246)</f>
        <v/>
      </c>
      <c r="AL245" s="246" t="str">
        <f>IF(全车数据表!BU246="","",全车数据表!BU246)</f>
        <v/>
      </c>
      <c r="AM245" s="246" t="str">
        <f>IF(全车数据表!BV246="","",全车数据表!BV246)</f>
        <v/>
      </c>
      <c r="AN245" s="246" t="str">
        <f>IF(全车数据表!BW246="","",全车数据表!BW246)</f>
        <v/>
      </c>
      <c r="AO245" s="246" t="str">
        <f>IF(全车数据表!BX246="","",全车数据表!BX246)</f>
        <v/>
      </c>
      <c r="AP245" s="246" t="str">
        <f>IF(全车数据表!BY246="","",全车数据表!BY246)</f>
        <v/>
      </c>
      <c r="AQ245" s="246" t="str">
        <f>IF(全车数据表!BZ246="","",全车数据表!BZ246)</f>
        <v/>
      </c>
      <c r="AR245" s="246" t="str">
        <f>IF(全车数据表!CA246="","",全车数据表!CA246)</f>
        <v/>
      </c>
      <c r="AS245" s="246" t="str">
        <f>IF(全车数据表!CB246="","",全车数据表!CB246)</f>
        <v/>
      </c>
      <c r="AT245" s="246">
        <f>IF(全车数据表!CC246="","",全车数据表!CC246)</f>
        <v>1</v>
      </c>
      <c r="AU245" s="246" t="str">
        <f>IF(全车数据表!CD246="","",全车数据表!CD246)</f>
        <v/>
      </c>
      <c r="AV245" s="246" t="str">
        <f>IF(全车数据表!CE246="","",全车数据表!CE246)</f>
        <v/>
      </c>
      <c r="AW245" s="246" t="str">
        <f>IF(全车数据表!CF246="","",全车数据表!CF246)</f>
        <v/>
      </c>
      <c r="AX245" s="246" t="str">
        <f>IF(全车数据表!CG246="","",全车数据表!CG246)</f>
        <v/>
      </c>
      <c r="AY245" s="246" t="str">
        <f>IF(全车数据表!CH246="","",全车数据表!CH246)</f>
        <v/>
      </c>
      <c r="AZ245" s="246" t="str">
        <f>IF(全车数据表!CI246="","",全车数据表!CI246)</f>
        <v/>
      </c>
      <c r="BA245" s="246" t="str">
        <f>IF(全车数据表!CJ246="","",全车数据表!CJ246)</f>
        <v>现代</v>
      </c>
      <c r="BB245" s="246" t="str">
        <f>IF(全车数据表!AV246="","",全车数据表!AV246)</f>
        <v/>
      </c>
      <c r="BC245" s="246">
        <f>IF(全车数据表!BF246="","",全车数据表!BF246)</f>
        <v>4359</v>
      </c>
      <c r="BD245" s="246">
        <f>IF(全车数据表!BG246="","",全车数据表!BG246)</f>
        <v>406.1</v>
      </c>
      <c r="BE245" s="246">
        <f>IF(全车数据表!BH246="","",全车数据表!BH246)</f>
        <v>75.7</v>
      </c>
      <c r="BF245" s="246">
        <f>IF(全车数据表!BI246="","",全车数据表!BI246)</f>
        <v>53.14</v>
      </c>
      <c r="BG245" s="246">
        <f>IF(全车数据表!BJ246="","",全车数据表!BJ246)</f>
        <v>56.55</v>
      </c>
    </row>
    <row r="246" spans="1:59">
      <c r="A246" s="246">
        <f>全车数据表!A247</f>
        <v>245</v>
      </c>
      <c r="B246" s="246" t="str">
        <f>全车数据表!B247</f>
        <v>Chrysler ME412</v>
      </c>
      <c r="C246" s="246" t="str">
        <f>IF(全车数据表!AQ247="","",全车数据表!AQ247)</f>
        <v>Chrysler</v>
      </c>
      <c r="D246" s="248" t="str">
        <f>全车数据表!AT247</f>
        <v>me412</v>
      </c>
      <c r="E246" s="248" t="str">
        <f>全车数据表!AS247</f>
        <v>3.8</v>
      </c>
      <c r="F246" s="248" t="str">
        <f>全车数据表!C247</f>
        <v>ME412</v>
      </c>
      <c r="G246" s="246" t="str">
        <f>全车数据表!D247</f>
        <v>S</v>
      </c>
      <c r="H246" s="246">
        <f>LEN(全车数据表!E247)</f>
        <v>6</v>
      </c>
      <c r="I246" s="246">
        <f>IF(全车数据表!H247="×",0,全车数据表!H247)</f>
        <v>85</v>
      </c>
      <c r="J246" s="246">
        <f>IF(全车数据表!I247="×",0,全车数据表!I247)</f>
        <v>25</v>
      </c>
      <c r="K246" s="246">
        <f>IF(全车数据表!J247="×",0,全车数据表!J247)</f>
        <v>29</v>
      </c>
      <c r="L246" s="246">
        <f>IF(全车数据表!K247="×",0,全车数据表!K247)</f>
        <v>38</v>
      </c>
      <c r="M246" s="246">
        <f>IF(全车数据表!L247="×",0,全车数据表!L247)</f>
        <v>54</v>
      </c>
      <c r="N246" s="246">
        <f>IF(全车数据表!M247="×",0,全车数据表!M247)</f>
        <v>69</v>
      </c>
      <c r="O246" s="246">
        <f>全车数据表!O247</f>
        <v>4241</v>
      </c>
      <c r="P246" s="246">
        <f>全车数据表!P247</f>
        <v>399.1</v>
      </c>
      <c r="Q246" s="246">
        <f>全车数据表!Q247</f>
        <v>74.900000000000006</v>
      </c>
      <c r="R246" s="246">
        <f>全车数据表!R247</f>
        <v>66.52</v>
      </c>
      <c r="S246" s="246">
        <f>全车数据表!S247</f>
        <v>63.39</v>
      </c>
      <c r="T246" s="246">
        <f>全车数据表!T247</f>
        <v>0</v>
      </c>
      <c r="U246" s="246">
        <f>全车数据表!AH247</f>
        <v>27726000</v>
      </c>
      <c r="V246" s="246">
        <f>全车数据表!AI247</f>
        <v>90000</v>
      </c>
      <c r="W246" s="246">
        <f>全车数据表!AO247</f>
        <v>14760000</v>
      </c>
      <c r="X246" s="246">
        <f>全车数据表!AP247</f>
        <v>42486000</v>
      </c>
      <c r="Y246" s="246">
        <f>全车数据表!AJ247</f>
        <v>7</v>
      </c>
      <c r="Z246" s="246">
        <f>全车数据表!AL247</f>
        <v>5</v>
      </c>
      <c r="AA246" s="246">
        <f>IF(全车数据表!AN247="×",0,全车数据表!AN247)</f>
        <v>4</v>
      </c>
      <c r="AB246" s="248" t="str">
        <f>全车数据表!AU247</f>
        <v>epic</v>
      </c>
      <c r="AC246" s="246">
        <f>全车数据表!AW247</f>
        <v>415</v>
      </c>
      <c r="AD246" s="246">
        <f>全车数据表!AX247</f>
        <v>0</v>
      </c>
      <c r="AE246" s="246">
        <f>全车数据表!AY247</f>
        <v>555</v>
      </c>
      <c r="AF246" s="246" t="str">
        <f>IF(全车数据表!AZ247="","",全车数据表!AZ247)</f>
        <v>特殊赛事</v>
      </c>
      <c r="AG246" s="246" t="str">
        <f>IF(全车数据表!BP247="","",全车数据表!BP247)</f>
        <v/>
      </c>
      <c r="AH246" s="246" t="str">
        <f>IF(全车数据表!BQ247="","",全车数据表!BQ247)</f>
        <v/>
      </c>
      <c r="AI246" s="246" t="str">
        <f>IF(全车数据表!BR247="","",全车数据表!BR247)</f>
        <v/>
      </c>
      <c r="AJ246" s="246" t="str">
        <f>IF(全车数据表!BS247="","",全车数据表!BS247)</f>
        <v/>
      </c>
      <c r="AK246" s="246" t="str">
        <f>IF(全车数据表!BT247="","",全车数据表!BT247)</f>
        <v/>
      </c>
      <c r="AL246" s="246" t="str">
        <f>IF(全车数据表!BU247="","",全车数据表!BU247)</f>
        <v/>
      </c>
      <c r="AM246" s="246" t="str">
        <f>IF(全车数据表!BV247="","",全车数据表!BV247)</f>
        <v/>
      </c>
      <c r="AN246" s="246" t="str">
        <f>IF(全车数据表!BW247="","",全车数据表!BW247)</f>
        <v/>
      </c>
      <c r="AO246" s="246" t="str">
        <f>IF(全车数据表!BX247="","",全车数据表!BX247)</f>
        <v/>
      </c>
      <c r="AP246" s="246" t="str">
        <f>IF(全车数据表!BY247="","",全车数据表!BY247)</f>
        <v/>
      </c>
      <c r="AQ246" s="246">
        <f>IF(全车数据表!BZ247="","",全车数据表!BZ247)</f>
        <v>1</v>
      </c>
      <c r="AR246" s="246" t="str">
        <f>IF(全车数据表!CA247="","",全车数据表!CA247)</f>
        <v/>
      </c>
      <c r="AS246" s="246" t="str">
        <f>IF(全车数据表!CB247="","",全车数据表!CB247)</f>
        <v/>
      </c>
      <c r="AT246" s="246" t="str">
        <f>IF(全车数据表!CC247="","",全车数据表!CC247)</f>
        <v/>
      </c>
      <c r="AU246" s="246" t="str">
        <f>IF(全车数据表!CD247="","",全车数据表!CD247)</f>
        <v/>
      </c>
      <c r="AV246" s="246" t="str">
        <f>IF(全车数据表!CE247="","",全车数据表!CE247)</f>
        <v/>
      </c>
      <c r="AW246" s="246" t="str">
        <f>IF(全车数据表!CF247="","",全车数据表!CF247)</f>
        <v/>
      </c>
      <c r="AX246" s="246" t="str">
        <f>IF(全车数据表!CG247="","",全车数据表!CG247)</f>
        <v/>
      </c>
      <c r="AY246" s="246" t="str">
        <f>IF(全车数据表!CH247="","",全车数据表!CH247)</f>
        <v/>
      </c>
      <c r="AZ246" s="246" t="str">
        <f>IF(全车数据表!CI247="","",全车数据表!CI247)</f>
        <v/>
      </c>
      <c r="BA246" s="246" t="str">
        <f>IF(全车数据表!CJ247="","",全车数据表!CJ247)</f>
        <v>克莱斯勒</v>
      </c>
      <c r="BB246" s="246" t="str">
        <f>IF(全车数据表!AV247="","",全车数据表!AV247)</f>
        <v/>
      </c>
      <c r="BC246" s="246">
        <f>IF(全车数据表!BF247="","",全车数据表!BF247)</f>
        <v>4359</v>
      </c>
      <c r="BD246" s="246">
        <f>IF(全车数据表!BG247="","",全车数据表!BG247)</f>
        <v>400.6</v>
      </c>
      <c r="BE246" s="246">
        <f>IF(全车数据表!BH247="","",全车数据表!BH247)</f>
        <v>75.7</v>
      </c>
      <c r="BF246" s="246">
        <f>IF(全车数据表!BI247="","",全车数据表!BI247)</f>
        <v>67.790000000000006</v>
      </c>
      <c r="BG246" s="246">
        <f>IF(全车数据表!BJ247="","",全车数据表!BJ247)</f>
        <v>64.98</v>
      </c>
    </row>
    <row r="247" spans="1:59">
      <c r="A247" s="246">
        <f>全车数据表!A248</f>
        <v>246</v>
      </c>
      <c r="B247" s="246" t="str">
        <f>全车数据表!B248</f>
        <v>Trion Nemesis</v>
      </c>
      <c r="C247" s="246" t="str">
        <f>IF(全车数据表!AQ248="","",全车数据表!AQ248)</f>
        <v>Trion</v>
      </c>
      <c r="D247" s="248" t="str">
        <f>全车数据表!AT248</f>
        <v>nemesis</v>
      </c>
      <c r="E247" s="248" t="str">
        <f>全车数据表!AS248</f>
        <v>1.0</v>
      </c>
      <c r="F247" s="248" t="str">
        <f>全车数据表!C248</f>
        <v>复仇</v>
      </c>
      <c r="G247" s="246" t="str">
        <f>全车数据表!D248</f>
        <v>S</v>
      </c>
      <c r="H247" s="246">
        <f>LEN(全车数据表!E248)</f>
        <v>6</v>
      </c>
      <c r="I247" s="246">
        <f>IF(全车数据表!H248="×",0,全车数据表!H248)</f>
        <v>60</v>
      </c>
      <c r="J247" s="246">
        <f>IF(全车数据表!I248="×",0,全车数据表!I248)</f>
        <v>13</v>
      </c>
      <c r="K247" s="246">
        <f>IF(全车数据表!J248="×",0,全车数据表!J248)</f>
        <v>16</v>
      </c>
      <c r="L247" s="246">
        <f>IF(全车数据表!K248="×",0,全车数据表!K248)</f>
        <v>25</v>
      </c>
      <c r="M247" s="246">
        <f>IF(全车数据表!L248="×",0,全车数据表!L248)</f>
        <v>38</v>
      </c>
      <c r="N247" s="246">
        <f>IF(全车数据表!M248="×",0,全车数据表!M248)</f>
        <v>48</v>
      </c>
      <c r="O247" s="246">
        <f>全车数据表!O248</f>
        <v>4344</v>
      </c>
      <c r="P247" s="246">
        <f>全车数据表!P248</f>
        <v>450.7</v>
      </c>
      <c r="Q247" s="246">
        <f>全车数据表!Q248</f>
        <v>79.98</v>
      </c>
      <c r="R247" s="246">
        <f>全车数据表!R248</f>
        <v>48.49</v>
      </c>
      <c r="S247" s="246">
        <f>全车数据表!S248</f>
        <v>44.79</v>
      </c>
      <c r="T247" s="246">
        <f>全车数据表!T248</f>
        <v>4.2659999999999991</v>
      </c>
      <c r="U247" s="246">
        <f>全车数据表!AH248</f>
        <v>6798160</v>
      </c>
      <c r="V247" s="246">
        <f>全车数据表!AI248</f>
        <v>45000</v>
      </c>
      <c r="W247" s="246">
        <f>全车数据表!AO248</f>
        <v>7380000</v>
      </c>
      <c r="X247" s="246">
        <f>全车数据表!AP248</f>
        <v>14178160</v>
      </c>
      <c r="Y247" s="246">
        <f>全车数据表!AJ248</f>
        <v>7</v>
      </c>
      <c r="Z247" s="246">
        <f>全车数据表!AL248</f>
        <v>5</v>
      </c>
      <c r="AA247" s="246">
        <f>IF(全车数据表!AN248="×",0,全车数据表!AN248)</f>
        <v>4</v>
      </c>
      <c r="AB247" s="248" t="str">
        <f>全车数据表!AU248</f>
        <v>epic</v>
      </c>
      <c r="AC247" s="246">
        <f>全车数据表!AW248</f>
        <v>475</v>
      </c>
      <c r="AD247" s="246">
        <f>全车数据表!AX248</f>
        <v>0</v>
      </c>
      <c r="AE247" s="246">
        <f>全车数据表!AY248</f>
        <v>582</v>
      </c>
      <c r="AF247" s="246" t="str">
        <f>IF(全车数据表!AZ248="","",全车数据表!AZ248)</f>
        <v>独家赛事</v>
      </c>
      <c r="AG247" s="246" t="str">
        <f>IF(全车数据表!BP248="","",全车数据表!BP248)</f>
        <v/>
      </c>
      <c r="AH247" s="246" t="str">
        <f>IF(全车数据表!BQ248="","",全车数据表!BQ248)</f>
        <v/>
      </c>
      <c r="AI247" s="246" t="str">
        <f>IF(全车数据表!BR248="","",全车数据表!BR248)</f>
        <v/>
      </c>
      <c r="AJ247" s="246" t="str">
        <f>IF(全车数据表!BS248="","",全车数据表!BS248)</f>
        <v/>
      </c>
      <c r="AK247" s="246">
        <f>IF(全车数据表!BT248="","",全车数据表!BT248)</f>
        <v>1</v>
      </c>
      <c r="AL247" s="246" t="str">
        <f>IF(全车数据表!BU248="","",全车数据表!BU248)</f>
        <v/>
      </c>
      <c r="AM247" s="246" t="str">
        <f>IF(全车数据表!BV248="","",全车数据表!BV248)</f>
        <v/>
      </c>
      <c r="AN247" s="246" t="str">
        <f>IF(全车数据表!BW248="","",全车数据表!BW248)</f>
        <v/>
      </c>
      <c r="AO247" s="246" t="str">
        <f>IF(全车数据表!BX248="","",全车数据表!BX248)</f>
        <v/>
      </c>
      <c r="AP247" s="246" t="str">
        <f>IF(全车数据表!BY248="","",全车数据表!BY248)</f>
        <v/>
      </c>
      <c r="AQ247" s="246" t="str">
        <f>IF(全车数据表!BZ248="","",全车数据表!BZ248)</f>
        <v/>
      </c>
      <c r="AR247" s="246" t="str">
        <f>IF(全车数据表!CA248="","",全车数据表!CA248)</f>
        <v/>
      </c>
      <c r="AS247" s="246" t="str">
        <f>IF(全车数据表!CB248="","",全车数据表!CB248)</f>
        <v/>
      </c>
      <c r="AT247" s="246" t="str">
        <f>IF(全车数据表!CC248="","",全车数据表!CC248)</f>
        <v/>
      </c>
      <c r="AU247" s="246" t="str">
        <f>IF(全车数据表!CD248="","",全车数据表!CD248)</f>
        <v/>
      </c>
      <c r="AV247" s="246" t="str">
        <f>IF(全车数据表!CE248="","",全车数据表!CE248)</f>
        <v/>
      </c>
      <c r="AW247" s="246" t="str">
        <f>IF(全车数据表!CF248="","",全车数据表!CF248)</f>
        <v/>
      </c>
      <c r="AX247" s="246" t="str">
        <f>IF(全车数据表!CG248="","",全车数据表!CG248)</f>
        <v/>
      </c>
      <c r="AY247" s="246" t="str">
        <f>IF(全车数据表!CH248="","",全车数据表!CH248)</f>
        <v/>
      </c>
      <c r="AZ247" s="246" t="str">
        <f>IF(全车数据表!CI248="","",全车数据表!CI248)</f>
        <v/>
      </c>
      <c r="BA247" s="246" t="str">
        <f>IF(全车数据表!CJ248="","",全车数据表!CJ248)</f>
        <v>复仇</v>
      </c>
      <c r="BB247" s="246" t="str">
        <f>IF(全车数据表!AV248="","",全车数据表!AV248)</f>
        <v/>
      </c>
      <c r="BC247" s="246">
        <f>IF(全车数据表!BF248="","",全车数据表!BF248)</f>
        <v>4466</v>
      </c>
      <c r="BD247" s="246">
        <f>IF(全车数据表!BG248="","",全车数据表!BG248)</f>
        <v>452.5</v>
      </c>
      <c r="BE247" s="246">
        <f>IF(全车数据表!BH248="","",全车数据表!BH248)</f>
        <v>80.650000000000006</v>
      </c>
      <c r="BF247" s="246">
        <f>IF(全车数据表!BI248="","",全车数据表!BI248)</f>
        <v>49.480000000000004</v>
      </c>
      <c r="BG247" s="246">
        <f>IF(全车数据表!BJ248="","",全车数据表!BJ248)</f>
        <v>45.83</v>
      </c>
    </row>
    <row r="248" spans="1:59">
      <c r="A248" s="246">
        <f>全车数据表!A249</f>
        <v>247</v>
      </c>
      <c r="B248" s="246" t="str">
        <f>全车数据表!B249</f>
        <v>Spania GTA 2015 GTA Spano</v>
      </c>
      <c r="C248" s="246" t="str">
        <f>IF(全车数据表!AQ249="","",全车数据表!AQ249)</f>
        <v>Spania GTA</v>
      </c>
      <c r="D248" s="248" t="str">
        <f>全车数据表!AT249</f>
        <v>spano</v>
      </c>
      <c r="E248" s="248" t="str">
        <f>全车数据表!AS249</f>
        <v>3.9</v>
      </c>
      <c r="F248" s="248" t="str">
        <f>全车数据表!C249</f>
        <v>Spano</v>
      </c>
      <c r="G248" s="246" t="str">
        <f>全车数据表!D249</f>
        <v>S</v>
      </c>
      <c r="H248" s="246">
        <f>LEN(全车数据表!E249)</f>
        <v>6</v>
      </c>
      <c r="I248" s="246">
        <f>IF(全车数据表!H249="×",0,全车数据表!H249)</f>
        <v>85</v>
      </c>
      <c r="J248" s="246">
        <f>IF(全车数据表!I249="×",0,全车数据表!I249)</f>
        <v>25</v>
      </c>
      <c r="K248" s="246">
        <f>IF(全车数据表!J249="×",0,全车数据表!J249)</f>
        <v>29</v>
      </c>
      <c r="L248" s="246">
        <f>IF(全车数据表!K249="×",0,全车数据表!K249)</f>
        <v>38</v>
      </c>
      <c r="M248" s="246">
        <f>IF(全车数据表!L249="×",0,全车数据表!L249)</f>
        <v>54</v>
      </c>
      <c r="N248" s="246">
        <f>IF(全车数据表!M249="×",0,全车数据表!M249)</f>
        <v>69</v>
      </c>
      <c r="O248" s="246">
        <f>全车数据表!O249</f>
        <v>4373</v>
      </c>
      <c r="P248" s="246">
        <f>全车数据表!P249</f>
        <v>383.7</v>
      </c>
      <c r="Q248" s="246">
        <f>全车数据表!Q249</f>
        <v>81.2</v>
      </c>
      <c r="R248" s="246">
        <f>全车数据表!R249</f>
        <v>59.72</v>
      </c>
      <c r="S248" s="246">
        <f>全车数据表!S249</f>
        <v>69.97</v>
      </c>
      <c r="T248" s="246">
        <f>全车数据表!T249</f>
        <v>0</v>
      </c>
      <c r="U248" s="246">
        <f>全车数据表!AH249</f>
        <v>27726000</v>
      </c>
      <c r="V248" s="246">
        <f>全车数据表!AI249</f>
        <v>90000</v>
      </c>
      <c r="W248" s="246">
        <f>全车数据表!AO249</f>
        <v>14760000</v>
      </c>
      <c r="X248" s="246">
        <f>全车数据表!AP249</f>
        <v>42486000</v>
      </c>
      <c r="Y248" s="246">
        <f>全车数据表!AJ249</f>
        <v>7</v>
      </c>
      <c r="Z248" s="246">
        <f>全车数据表!AL249</f>
        <v>5</v>
      </c>
      <c r="AA248" s="246">
        <f>IF(全车数据表!AN249="×",0,全车数据表!AN249)</f>
        <v>4</v>
      </c>
      <c r="AB248" s="248" t="str">
        <f>全车数据表!AU249</f>
        <v>epic</v>
      </c>
      <c r="AC248" s="246">
        <f>全车数据表!AW249</f>
        <v>399</v>
      </c>
      <c r="AD248" s="246">
        <f>全车数据表!AX249</f>
        <v>0</v>
      </c>
      <c r="AE248" s="246">
        <f>全车数据表!AY249</f>
        <v>536</v>
      </c>
      <c r="AF248" s="246" t="str">
        <f>IF(全车数据表!AZ249="","",全车数据表!AZ249)</f>
        <v>特殊赛事</v>
      </c>
      <c r="AG248" s="246" t="str">
        <f>IF(全车数据表!BP249="","",全车数据表!BP249)</f>
        <v/>
      </c>
      <c r="AH248" s="246" t="str">
        <f>IF(全车数据表!BQ249="","",全车数据表!BQ249)</f>
        <v/>
      </c>
      <c r="AI248" s="246" t="str">
        <f>IF(全车数据表!BR249="","",全车数据表!BR249)</f>
        <v/>
      </c>
      <c r="AJ248" s="246" t="str">
        <f>IF(全车数据表!BS249="","",全车数据表!BS249)</f>
        <v/>
      </c>
      <c r="AK248" s="246" t="str">
        <f>IF(全车数据表!BT249="","",全车数据表!BT249)</f>
        <v/>
      </c>
      <c r="AL248" s="246" t="str">
        <f>IF(全车数据表!BU249="","",全车数据表!BU249)</f>
        <v/>
      </c>
      <c r="AM248" s="246" t="str">
        <f>IF(全车数据表!BV249="","",全车数据表!BV249)</f>
        <v/>
      </c>
      <c r="AN248" s="246" t="str">
        <f>IF(全车数据表!BW249="","",全车数据表!BW249)</f>
        <v/>
      </c>
      <c r="AO248" s="246" t="str">
        <f>IF(全车数据表!BX249="","",全车数据表!BX249)</f>
        <v/>
      </c>
      <c r="AP248" s="246" t="str">
        <f>IF(全车数据表!BY249="","",全车数据表!BY249)</f>
        <v/>
      </c>
      <c r="AQ248" s="246">
        <f>IF(全车数据表!BZ249="","",全车数据表!BZ249)</f>
        <v>1</v>
      </c>
      <c r="AR248" s="246" t="str">
        <f>IF(全车数据表!CA249="","",全车数据表!CA249)</f>
        <v/>
      </c>
      <c r="AS248" s="246" t="str">
        <f>IF(全车数据表!CB249="","",全车数据表!CB249)</f>
        <v/>
      </c>
      <c r="AT248" s="246" t="str">
        <f>IF(全车数据表!CC249="","",全车数据表!CC249)</f>
        <v/>
      </c>
      <c r="AU248" s="246" t="str">
        <f>IF(全车数据表!CD249="","",全车数据表!CD249)</f>
        <v/>
      </c>
      <c r="AV248" s="246" t="str">
        <f>IF(全车数据表!CE249="","",全车数据表!CE249)</f>
        <v/>
      </c>
      <c r="AW248" s="246" t="str">
        <f>IF(全车数据表!CF249="","",全车数据表!CF249)</f>
        <v/>
      </c>
      <c r="AX248" s="246" t="str">
        <f>IF(全车数据表!CG249="","",全车数据表!CG249)</f>
        <v/>
      </c>
      <c r="AY248" s="246" t="str">
        <f>IF(全车数据表!CH249="","",全车数据表!CH249)</f>
        <v/>
      </c>
      <c r="AZ248" s="246" t="str">
        <f>IF(全车数据表!CI249="","",全车数据表!CI249)</f>
        <v/>
      </c>
      <c r="BA248" s="246" t="str">
        <f>IF(全车数据表!CJ249="","",全车数据表!CJ249)</f>
        <v/>
      </c>
      <c r="BB248" s="246" t="str">
        <f>IF(全车数据表!AV249="","",全车数据表!AV249)</f>
        <v/>
      </c>
      <c r="BC248" s="246">
        <f>IF(全车数据表!BF249="","",全车数据表!BF249)</f>
        <v>4507</v>
      </c>
      <c r="BD248" s="246">
        <f>IF(全车数据表!BG249="","",全车数据表!BG249)</f>
        <v>384.9</v>
      </c>
      <c r="BE248" s="246">
        <f>IF(全车数据表!BH249="","",全车数据表!BH249)</f>
        <v>82</v>
      </c>
      <c r="BF248" s="246">
        <f>IF(全车数据表!BI249="","",全车数据表!BI249)</f>
        <v>60.88</v>
      </c>
      <c r="BG248" s="246">
        <f>IF(全车数据表!BJ249="","",全车数据表!BJ249)</f>
        <v>71.81</v>
      </c>
    </row>
    <row r="249" spans="1:59">
      <c r="A249" s="246">
        <f>全车数据表!A250</f>
        <v>248</v>
      </c>
      <c r="B249" s="246" t="str">
        <f>全车数据表!B250</f>
        <v>Nissan GT-R Neon Edition</v>
      </c>
      <c r="C249" s="246" t="str">
        <f>IF(全车数据表!AQ250="","",全车数据表!AQ250)</f>
        <v>Nissan</v>
      </c>
      <c r="D249" s="248" t="str">
        <f>全车数据表!AT250</f>
        <v>gtrneon</v>
      </c>
      <c r="E249" s="248" t="str">
        <f>全车数据表!AS250</f>
        <v>4.7</v>
      </c>
      <c r="F249" s="248" t="str">
        <f>全车数据表!C250</f>
        <v>霓虹GTR</v>
      </c>
      <c r="G249" s="246" t="str">
        <f>全车数据表!D250</f>
        <v>S</v>
      </c>
      <c r="H249" s="246">
        <f>LEN(全车数据表!E250)</f>
        <v>6</v>
      </c>
      <c r="I249" s="246">
        <f>IF(全车数据表!H250="×",0,全车数据表!H250)</f>
        <v>85</v>
      </c>
      <c r="J249" s="246">
        <f>IF(全车数据表!I250="×",0,全车数据表!I250)</f>
        <v>25</v>
      </c>
      <c r="K249" s="246">
        <f>IF(全车数据表!J250="×",0,全车数据表!J250)</f>
        <v>29</v>
      </c>
      <c r="L249" s="246">
        <f>IF(全车数据表!K250="×",0,全车数据表!K250)</f>
        <v>38</v>
      </c>
      <c r="M249" s="246">
        <f>IF(全车数据表!L250="×",0,全车数据表!L250)</f>
        <v>54</v>
      </c>
      <c r="N249" s="246">
        <f>IF(全车数据表!M250="×",0,全车数据表!M250)</f>
        <v>69</v>
      </c>
      <c r="O249" s="246">
        <f>全车数据表!O250</f>
        <v>4382</v>
      </c>
      <c r="P249" s="246">
        <f>全车数据表!P250</f>
        <v>361.4</v>
      </c>
      <c r="Q249" s="246">
        <f>全车数据表!Q250</f>
        <v>87.55</v>
      </c>
      <c r="R249" s="246">
        <f>全车数据表!R250</f>
        <v>89.35</v>
      </c>
      <c r="S249" s="246">
        <f>全车数据表!S250</f>
        <v>67.55</v>
      </c>
      <c r="T249" s="246">
        <f>全车数据表!T250</f>
        <v>0</v>
      </c>
      <c r="U249" s="246">
        <f>全车数据表!AH250</f>
        <v>27726000</v>
      </c>
      <c r="V249" s="246">
        <f>全车数据表!AI250</f>
        <v>90000</v>
      </c>
      <c r="W249" s="246">
        <f>全车数据表!AO250</f>
        <v>14760000</v>
      </c>
      <c r="X249" s="246">
        <f>全车数据表!AP250</f>
        <v>42486000</v>
      </c>
      <c r="Y249" s="246">
        <f>全车数据表!AJ250</f>
        <v>7</v>
      </c>
      <c r="Z249" s="246">
        <f>全车数据表!AL250</f>
        <v>5</v>
      </c>
      <c r="AA249" s="246">
        <f>IF(全车数据表!AN250="×",0,全车数据表!AN250)</f>
        <v>4</v>
      </c>
      <c r="AB249" s="248" t="str">
        <f>全车数据表!AU250</f>
        <v>epic</v>
      </c>
      <c r="AC249" s="246">
        <f>全车数据表!AW250</f>
        <v>0</v>
      </c>
      <c r="AD249" s="246">
        <f>全车数据表!AX250</f>
        <v>0</v>
      </c>
      <c r="AE249" s="246">
        <f>全车数据表!AY250</f>
        <v>0</v>
      </c>
      <c r="AF249" s="246" t="str">
        <f>IF(全车数据表!AZ250="","",全车数据表!AZ250)</f>
        <v>特殊赛事</v>
      </c>
      <c r="AG249" s="246" t="str">
        <f>IF(全车数据表!BP250="","",全车数据表!BP250)</f>
        <v/>
      </c>
      <c r="AH249" s="246" t="str">
        <f>IF(全车数据表!BQ250="","",全车数据表!BQ250)</f>
        <v/>
      </c>
      <c r="AI249" s="246" t="str">
        <f>IF(全车数据表!BR250="","",全车数据表!BR250)</f>
        <v/>
      </c>
      <c r="AJ249" s="246" t="str">
        <f>IF(全车数据表!BS250="","",全车数据表!BS250)</f>
        <v/>
      </c>
      <c r="AK249" s="246" t="str">
        <f>IF(全车数据表!BT250="","",全车数据表!BT250)</f>
        <v/>
      </c>
      <c r="AL249" s="246" t="str">
        <f>IF(全车数据表!BU250="","",全车数据表!BU250)</f>
        <v/>
      </c>
      <c r="AM249" s="246" t="str">
        <f>IF(全车数据表!BV250="","",全车数据表!BV250)</f>
        <v/>
      </c>
      <c r="AN249" s="246" t="str">
        <f>IF(全车数据表!BW250="","",全车数据表!BW250)</f>
        <v/>
      </c>
      <c r="AO249" s="246" t="str">
        <f>IF(全车数据表!BX250="","",全车数据表!BX250)</f>
        <v/>
      </c>
      <c r="AP249" s="246" t="str">
        <f>IF(全车数据表!BY250="","",全车数据表!BY250)</f>
        <v/>
      </c>
      <c r="AQ249" s="246">
        <f>IF(全车数据表!BZ250="","",全车数据表!BZ250)</f>
        <v>1</v>
      </c>
      <c r="AR249" s="246" t="str">
        <f>IF(全车数据表!CA250="","",全车数据表!CA250)</f>
        <v/>
      </c>
      <c r="AS249" s="246" t="str">
        <f>IF(全车数据表!CB250="","",全车数据表!CB250)</f>
        <v/>
      </c>
      <c r="AT249" s="246" t="str">
        <f>IF(全车数据表!CC250="","",全车数据表!CC250)</f>
        <v/>
      </c>
      <c r="AU249" s="246" t="str">
        <f>IF(全车数据表!CD250="","",全车数据表!CD250)</f>
        <v/>
      </c>
      <c r="AV249" s="246" t="str">
        <f>IF(全车数据表!CE250="","",全车数据表!CE250)</f>
        <v/>
      </c>
      <c r="AW249" s="246" t="str">
        <f>IF(全车数据表!CF250="","",全车数据表!CF250)</f>
        <v/>
      </c>
      <c r="AX249" s="246" t="str">
        <f>IF(全车数据表!CG250="","",全车数据表!CG250)</f>
        <v/>
      </c>
      <c r="AY249" s="246" t="str">
        <f>IF(全车数据表!CH250="","",全车数据表!CH250)</f>
        <v/>
      </c>
      <c r="AZ249" s="246" t="str">
        <f>IF(全车数据表!CI250="","",全车数据表!CI250)</f>
        <v/>
      </c>
      <c r="BA249" s="246" t="str">
        <f>IF(全车数据表!CJ250="","",全车数据表!CJ250)</f>
        <v>日产尼桑</v>
      </c>
      <c r="BB249" s="246" t="str">
        <f>IF(全车数据表!AV250="","",全车数据表!AV250)</f>
        <v/>
      </c>
      <c r="BC249" s="246">
        <f>IF(全车数据表!BF250="","",全车数据表!BF250)</f>
        <v>4589</v>
      </c>
      <c r="BD249" s="246">
        <f>IF(全车数据表!BG250="","",全车数据表!BG250)</f>
        <v>364.5</v>
      </c>
      <c r="BE249" s="246">
        <f>IF(全车数据表!BH250="","",全车数据表!BH250)</f>
        <v>88.75</v>
      </c>
      <c r="BF249" s="246">
        <f>IF(全车数据表!BI250="","",全车数据表!BI250)</f>
        <v>93.94</v>
      </c>
      <c r="BG249" s="246">
        <f>IF(全车数据表!BJ250="","",全车数据表!BJ250)</f>
        <v>71.099999999999994</v>
      </c>
    </row>
    <row r="250" spans="1:59">
      <c r="A250" s="246">
        <f>全车数据表!A251</f>
        <v>249</v>
      </c>
      <c r="B250" s="246" t="str">
        <f>全车数据表!B251</f>
        <v>Ferrari SF90 Stradale</v>
      </c>
      <c r="C250" s="246" t="str">
        <f>IF(全车数据表!AQ251="","",全车数据表!AQ251)</f>
        <v>Ferrari</v>
      </c>
      <c r="D250" s="248" t="str">
        <f>全车数据表!AT251</f>
        <v>sf90</v>
      </c>
      <c r="E250" s="248" t="str">
        <f>全车数据表!AS251</f>
        <v>2.5</v>
      </c>
      <c r="F250" s="248" t="str">
        <f>全车数据表!C251</f>
        <v>SF90</v>
      </c>
      <c r="G250" s="246" t="str">
        <f>全车数据表!D251</f>
        <v>S</v>
      </c>
      <c r="H250" s="246">
        <f>LEN(全车数据表!E251)</f>
        <v>6</v>
      </c>
      <c r="I250" s="246">
        <f>IF(全车数据表!H251="×",0,全车数据表!H251)</f>
        <v>60</v>
      </c>
      <c r="J250" s="246">
        <f>IF(全车数据表!I251="×",0,全车数据表!I251)</f>
        <v>25</v>
      </c>
      <c r="K250" s="246">
        <f>IF(全车数据表!J251="×",0,全车数据表!J251)</f>
        <v>30</v>
      </c>
      <c r="L250" s="246">
        <f>IF(全车数据表!K251="×",0,全车数据表!K251)</f>
        <v>35</v>
      </c>
      <c r="M250" s="246">
        <f>IF(全车数据表!L251="×",0,全车数据表!L251)</f>
        <v>45</v>
      </c>
      <c r="N250" s="246">
        <f>IF(全车数据表!M251="×",0,全车数据表!M251)</f>
        <v>55</v>
      </c>
      <c r="O250" s="246">
        <f>全车数据表!O251</f>
        <v>4395</v>
      </c>
      <c r="P250" s="246">
        <f>全车数据表!P251</f>
        <v>355.4</v>
      </c>
      <c r="Q250" s="246">
        <f>全车数据表!Q251</f>
        <v>86.83</v>
      </c>
      <c r="R250" s="246">
        <f>全车数据表!R251</f>
        <v>93.51</v>
      </c>
      <c r="S250" s="246">
        <f>全车数据表!S251</f>
        <v>69.900000000000006</v>
      </c>
      <c r="T250" s="246">
        <f>全车数据表!T251</f>
        <v>7.33</v>
      </c>
      <c r="U250" s="246">
        <f>全车数据表!AH251</f>
        <v>27726000</v>
      </c>
      <c r="V250" s="246">
        <f>全车数据表!AI251</f>
        <v>90000</v>
      </c>
      <c r="W250" s="246">
        <f>全车数据表!AO251</f>
        <v>14760000</v>
      </c>
      <c r="X250" s="246">
        <f>全车数据表!AP251</f>
        <v>42486000</v>
      </c>
      <c r="Y250" s="246">
        <f>全车数据表!AJ251</f>
        <v>7</v>
      </c>
      <c r="Z250" s="246">
        <f>全车数据表!AL251</f>
        <v>5</v>
      </c>
      <c r="AA250" s="246">
        <f>IF(全车数据表!AN251="×",0,全车数据表!AN251)</f>
        <v>4</v>
      </c>
      <c r="AB250" s="248" t="str">
        <f>全车数据表!AU251</f>
        <v>epic</v>
      </c>
      <c r="AC250" s="246">
        <f>全车数据表!AW251</f>
        <v>370</v>
      </c>
      <c r="AD250" s="246">
        <f>全车数据表!AX251</f>
        <v>379</v>
      </c>
      <c r="AE250" s="246">
        <f>全车数据表!AY251</f>
        <v>501</v>
      </c>
      <c r="AF250" s="246" t="str">
        <f>IF(全车数据表!AZ251="","",全车数据表!AZ251)</f>
        <v>特殊赛事</v>
      </c>
      <c r="AG250" s="246" t="str">
        <f>IF(全车数据表!BP251="","",全车数据表!BP251)</f>
        <v/>
      </c>
      <c r="AH250" s="246" t="str">
        <f>IF(全车数据表!BQ251="","",全车数据表!BQ251)</f>
        <v/>
      </c>
      <c r="AI250" s="246" t="str">
        <f>IF(全车数据表!BR251="","",全车数据表!BR251)</f>
        <v/>
      </c>
      <c r="AJ250" s="246" t="str">
        <f>IF(全车数据表!BS251="","",全车数据表!BS251)</f>
        <v/>
      </c>
      <c r="AK250" s="246" t="str">
        <f>IF(全车数据表!BT251="","",全车数据表!BT251)</f>
        <v/>
      </c>
      <c r="AL250" s="246" t="str">
        <f>IF(全车数据表!BU251="","",全车数据表!BU251)</f>
        <v/>
      </c>
      <c r="AM250" s="246" t="str">
        <f>IF(全车数据表!BV251="","",全车数据表!BV251)</f>
        <v/>
      </c>
      <c r="AN250" s="246" t="str">
        <f>IF(全车数据表!BW251="","",全车数据表!BW251)</f>
        <v/>
      </c>
      <c r="AO250" s="246" t="str">
        <f>IF(全车数据表!BX251="","",全车数据表!BX251)</f>
        <v/>
      </c>
      <c r="AP250" s="246" t="str">
        <f>IF(全车数据表!BY251="","",全车数据表!BY251)</f>
        <v/>
      </c>
      <c r="AQ250" s="246">
        <f>IF(全车数据表!BZ251="","",全车数据表!BZ251)</f>
        <v>1</v>
      </c>
      <c r="AR250" s="246" t="str">
        <f>IF(全车数据表!CA251="","",全车数据表!CA251)</f>
        <v/>
      </c>
      <c r="AS250" s="246" t="str">
        <f>IF(全车数据表!CB251="","",全车数据表!CB251)</f>
        <v/>
      </c>
      <c r="AT250" s="246" t="str">
        <f>IF(全车数据表!CC251="","",全车数据表!CC251)</f>
        <v/>
      </c>
      <c r="AU250" s="246">
        <f>IF(全车数据表!CD251="","",全车数据表!CD251)</f>
        <v>1</v>
      </c>
      <c r="AV250" s="246" t="str">
        <f>IF(全车数据表!CE251="","",全车数据表!CE251)</f>
        <v/>
      </c>
      <c r="AW250" s="246" t="str">
        <f>IF(全车数据表!CF251="","",全车数据表!CF251)</f>
        <v/>
      </c>
      <c r="AX250" s="246" t="str">
        <f>IF(全车数据表!CG251="","",全车数据表!CG251)</f>
        <v/>
      </c>
      <c r="AY250" s="246" t="str">
        <f>IF(全车数据表!CH251="","",全车数据表!CH251)</f>
        <v/>
      </c>
      <c r="AZ250" s="246" t="str">
        <f>IF(全车数据表!CI251="","",全车数据表!CI251)</f>
        <v/>
      </c>
      <c r="BA250" s="246" t="str">
        <f>IF(全车数据表!CJ251="","",全车数据表!CJ251)</f>
        <v>法拉利 顺丰</v>
      </c>
      <c r="BB250" s="246">
        <f>IF(全车数据表!AV251="","",全车数据表!AV251)</f>
        <v>55</v>
      </c>
      <c r="BC250" s="246">
        <f>IF(全车数据表!BF251="","",全车数据表!BF251)</f>
        <v>4556</v>
      </c>
      <c r="BD250" s="246">
        <f>IF(全车数据表!BG251="","",全车数据表!BG251)</f>
        <v>357.1</v>
      </c>
      <c r="BE250" s="246">
        <f>IF(全车数据表!BH251="","",全车数据表!BH251)</f>
        <v>87.85</v>
      </c>
      <c r="BF250" s="246">
        <f>IF(全车数据表!BI251="","",全车数据表!BI251)</f>
        <v>96.42</v>
      </c>
      <c r="BG250" s="246">
        <f>IF(全车数据表!BJ251="","",全车数据表!BJ251)</f>
        <v>72.12</v>
      </c>
    </row>
    <row r="251" spans="1:59">
      <c r="A251" s="246">
        <f>全车数据表!A252</f>
        <v>250</v>
      </c>
      <c r="B251" s="246" t="str">
        <f>全车数据表!B252</f>
        <v>FV Frangivento Sorpasso GT3🔑</v>
      </c>
      <c r="C251" s="246" t="str">
        <f>IF(全车数据表!AQ252="","",全车数据表!AQ252)</f>
        <v>FV Frangivento</v>
      </c>
      <c r="D251" s="248" t="str">
        <f>全车数据表!AT252</f>
        <v>sorpasso</v>
      </c>
      <c r="E251" s="248" t="str">
        <f>全车数据表!AS252</f>
        <v>4.0</v>
      </c>
      <c r="F251" s="248" t="str">
        <f>全车数据表!C252</f>
        <v>Sorpasso</v>
      </c>
      <c r="G251" s="246" t="str">
        <f>全车数据表!D252</f>
        <v>S</v>
      </c>
      <c r="H251" s="246">
        <f>LEN(全车数据表!E252)</f>
        <v>6</v>
      </c>
      <c r="I251" s="246" t="str">
        <f>IF(全车数据表!H252="×",0,全车数据表!H252)</f>
        <v>🔑</v>
      </c>
      <c r="J251" s="246">
        <f>IF(全车数据表!I252="×",0,全车数据表!I252)</f>
        <v>40</v>
      </c>
      <c r="K251" s="246">
        <f>IF(全车数据表!J252="×",0,全车数据表!J252)</f>
        <v>45</v>
      </c>
      <c r="L251" s="246">
        <f>IF(全车数据表!K252="×",0,全车数据表!K252)</f>
        <v>60</v>
      </c>
      <c r="M251" s="246">
        <f>IF(全车数据表!L252="×",0,全车数据表!L252)</f>
        <v>70</v>
      </c>
      <c r="N251" s="246">
        <f>IF(全车数据表!M252="×",0,全车数据表!M252)</f>
        <v>85</v>
      </c>
      <c r="O251" s="246">
        <f>全车数据表!O252</f>
        <v>4398</v>
      </c>
      <c r="P251" s="246">
        <f>全车数据表!P252</f>
        <v>391.3</v>
      </c>
      <c r="Q251" s="246">
        <f>全车数据表!Q252</f>
        <v>85.7</v>
      </c>
      <c r="R251" s="246">
        <f>全车数据表!R252</f>
        <v>56.68</v>
      </c>
      <c r="S251" s="246">
        <f>全车数据表!S252</f>
        <v>47.35</v>
      </c>
      <c r="T251" s="246">
        <f>全车数据表!T252</f>
        <v>3.3</v>
      </c>
      <c r="U251" s="246">
        <f>全车数据表!AH252</f>
        <v>27726000</v>
      </c>
      <c r="V251" s="246">
        <f>全车数据表!AI252</f>
        <v>90000</v>
      </c>
      <c r="W251" s="246">
        <f>全车数据表!AO252</f>
        <v>14760000</v>
      </c>
      <c r="X251" s="246">
        <f>全车数据表!AP252</f>
        <v>42486000</v>
      </c>
      <c r="Y251" s="246">
        <f>全车数据表!AJ252</f>
        <v>7</v>
      </c>
      <c r="Z251" s="246">
        <f>全车数据表!AL252</f>
        <v>5</v>
      </c>
      <c r="AA251" s="246">
        <f>IF(全车数据表!AN252="×",0,全车数据表!AN252)</f>
        <v>4</v>
      </c>
      <c r="AB251" s="248" t="str">
        <f>全车数据表!AU252</f>
        <v>epic</v>
      </c>
      <c r="AC251" s="246">
        <f>全车数据表!AW252</f>
        <v>407</v>
      </c>
      <c r="AD251" s="246">
        <f>全车数据表!AX252</f>
        <v>0</v>
      </c>
      <c r="AE251" s="246">
        <f>全车数据表!AY252</f>
        <v>549</v>
      </c>
      <c r="AF251" s="246" t="str">
        <f>IF(全车数据表!AZ252="","",全车数据表!AZ252)</f>
        <v>大奖赛</v>
      </c>
      <c r="AG251" s="246" t="str">
        <f>IF(全车数据表!BP252="","",全车数据表!BP252)</f>
        <v/>
      </c>
      <c r="AH251" s="246" t="str">
        <f>IF(全车数据表!BQ252="","",全车数据表!BQ252)</f>
        <v/>
      </c>
      <c r="AI251" s="246" t="str">
        <f>IF(全车数据表!BR252="","",全车数据表!BR252)</f>
        <v/>
      </c>
      <c r="AJ251" s="246" t="str">
        <f>IF(全车数据表!BS252="","",全车数据表!BS252)</f>
        <v/>
      </c>
      <c r="AK251" s="246" t="str">
        <f>IF(全车数据表!BT252="","",全车数据表!BT252)</f>
        <v/>
      </c>
      <c r="AL251" s="246" t="str">
        <f>IF(全车数据表!BU252="","",全车数据表!BU252)</f>
        <v/>
      </c>
      <c r="AM251" s="246" t="str">
        <f>IF(全车数据表!BV252="","",全车数据表!BV252)</f>
        <v/>
      </c>
      <c r="AN251" s="246" t="str">
        <f>IF(全车数据表!BW252="","",全车数据表!BW252)</f>
        <v/>
      </c>
      <c r="AO251" s="246" t="str">
        <f>IF(全车数据表!BX252="","",全车数据表!BX252)</f>
        <v/>
      </c>
      <c r="AP251" s="246" t="str">
        <f>IF(全车数据表!BY252="","",全车数据表!BY252)</f>
        <v/>
      </c>
      <c r="AQ251" s="246" t="str">
        <f>IF(全车数据表!BZ252="","",全车数据表!BZ252)</f>
        <v/>
      </c>
      <c r="AR251" s="246">
        <f>IF(全车数据表!CA252="","",全车数据表!CA252)</f>
        <v>1</v>
      </c>
      <c r="AS251" s="246" t="str">
        <f>IF(全车数据表!CB252="","",全车数据表!CB252)</f>
        <v/>
      </c>
      <c r="AT251" s="246">
        <f>IF(全车数据表!CC252="","",全车数据表!CC252)</f>
        <v>1</v>
      </c>
      <c r="AU251" s="246" t="str">
        <f>IF(全车数据表!CD252="","",全车数据表!CD252)</f>
        <v/>
      </c>
      <c r="AV251" s="246" t="str">
        <f>IF(全车数据表!CE252="","",全车数据表!CE252)</f>
        <v/>
      </c>
      <c r="AW251" s="246" t="str">
        <f>IF(全车数据表!CF252="","",全车数据表!CF252)</f>
        <v/>
      </c>
      <c r="AX251" s="246" t="str">
        <f>IF(全车数据表!CG252="","",全车数据表!CG252)</f>
        <v/>
      </c>
      <c r="AY251" s="246" t="str">
        <f>IF(全车数据表!CH252="","",全车数据表!CH252)</f>
        <v/>
      </c>
      <c r="AZ251" s="246" t="str">
        <f>IF(全车数据表!CI252="","",全车数据表!CI252)</f>
        <v/>
      </c>
      <c r="BA251" s="246" t="str">
        <f>IF(全车数据表!CJ252="","",全车数据表!CJ252)</f>
        <v>fw</v>
      </c>
      <c r="BB251" s="246" t="str">
        <f>IF(全车数据表!AV252="","",全车数据表!AV252)</f>
        <v/>
      </c>
      <c r="BC251" s="246">
        <f>IF(全车数据表!BF252="","",全车数据表!BF252)</f>
        <v>4521</v>
      </c>
      <c r="BD251" s="246">
        <f>IF(全车数据表!BG252="","",全车数据表!BG252)</f>
        <v>392.3</v>
      </c>
      <c r="BE251" s="246">
        <f>IF(全车数据表!BH252="","",全车数据表!BH252)</f>
        <v>86.5</v>
      </c>
      <c r="BF251" s="246">
        <f>IF(全车数据表!BI252="","",全车数据表!BI252)</f>
        <v>57.589999999999996</v>
      </c>
      <c r="BG251" s="246">
        <f>IF(全车数据表!BJ252="","",全车数据表!BJ252)</f>
        <v>50.67</v>
      </c>
    </row>
    <row r="252" spans="1:59">
      <c r="A252" s="246">
        <f>全车数据表!A253</f>
        <v>251</v>
      </c>
      <c r="B252" s="246" t="str">
        <f>全车数据表!B253</f>
        <v>McLaren Senna</v>
      </c>
      <c r="C252" s="246" t="str">
        <f>IF(全车数据表!AQ253="","",全车数据表!AQ253)</f>
        <v>McLaren</v>
      </c>
      <c r="D252" s="248" t="str">
        <f>全车数据表!AT253</f>
        <v>senna</v>
      </c>
      <c r="E252" s="248" t="str">
        <f>全车数据表!AS253</f>
        <v>1.7</v>
      </c>
      <c r="F252" s="248" t="str">
        <f>全车数据表!C253</f>
        <v>Senna</v>
      </c>
      <c r="G252" s="246" t="str">
        <f>全车数据表!D253</f>
        <v>S</v>
      </c>
      <c r="H252" s="246">
        <f>LEN(全车数据表!E253)</f>
        <v>6</v>
      </c>
      <c r="I252" s="246">
        <f>IF(全车数据表!H253="×",0,全车数据表!H253)</f>
        <v>60</v>
      </c>
      <c r="J252" s="246">
        <f>IF(全车数据表!I253="×",0,全车数据表!I253)</f>
        <v>13</v>
      </c>
      <c r="K252" s="246">
        <f>IF(全车数据表!J253="×",0,全车数据表!J253)</f>
        <v>16</v>
      </c>
      <c r="L252" s="246">
        <f>IF(全车数据表!K253="×",0,全车数据表!K253)</f>
        <v>25</v>
      </c>
      <c r="M252" s="246">
        <f>IF(全车数据表!L253="×",0,全车数据表!L253)</f>
        <v>38</v>
      </c>
      <c r="N252" s="246">
        <f>IF(全车数据表!M253="×",0,全车数据表!M253)</f>
        <v>48</v>
      </c>
      <c r="O252" s="246">
        <f>全车数据表!O253</f>
        <v>4406</v>
      </c>
      <c r="P252" s="246">
        <f>全车数据表!P253</f>
        <v>358.7</v>
      </c>
      <c r="Q252" s="246">
        <f>全车数据表!Q253</f>
        <v>82.91</v>
      </c>
      <c r="R252" s="246">
        <f>全车数据表!R253</f>
        <v>101.81</v>
      </c>
      <c r="S252" s="246">
        <f>全车数据表!S253</f>
        <v>78.25</v>
      </c>
      <c r="T252" s="246">
        <f>全车数据表!T253</f>
        <v>9.1489999999999974</v>
      </c>
      <c r="U252" s="246">
        <f>全车数据表!AH253</f>
        <v>27726000</v>
      </c>
      <c r="V252" s="246">
        <f>全车数据表!AI253</f>
        <v>90000</v>
      </c>
      <c r="W252" s="246">
        <f>全车数据表!AO253</f>
        <v>14760000</v>
      </c>
      <c r="X252" s="246">
        <f>全车数据表!AP253</f>
        <v>42486000</v>
      </c>
      <c r="Y252" s="246">
        <f>全车数据表!AJ253</f>
        <v>7</v>
      </c>
      <c r="Z252" s="246">
        <f>全车数据表!AL253</f>
        <v>5</v>
      </c>
      <c r="AA252" s="246">
        <f>IF(全车数据表!AN253="×",0,全车数据表!AN253)</f>
        <v>4</v>
      </c>
      <c r="AB252" s="248" t="str">
        <f>全车数据表!AU253</f>
        <v>epic</v>
      </c>
      <c r="AC252" s="246">
        <f>全车数据表!AW253</f>
        <v>373</v>
      </c>
      <c r="AD252" s="246">
        <f>全车数据表!AX253</f>
        <v>0</v>
      </c>
      <c r="AE252" s="246">
        <f>全车数据表!AY253</f>
        <v>493</v>
      </c>
      <c r="AF252" s="246" t="str">
        <f>IF(全车数据表!AZ253="","",全车数据表!AZ253)</f>
        <v>特殊赛事</v>
      </c>
      <c r="AG252" s="246" t="str">
        <f>IF(全车数据表!BP253="","",全车数据表!BP253)</f>
        <v/>
      </c>
      <c r="AH252" s="246" t="str">
        <f>IF(全车数据表!BQ253="","",全车数据表!BQ253)</f>
        <v/>
      </c>
      <c r="AI252" s="246" t="str">
        <f>IF(全车数据表!BR253="","",全车数据表!BR253)</f>
        <v/>
      </c>
      <c r="AJ252" s="246" t="str">
        <f>IF(全车数据表!BS253="","",全车数据表!BS253)</f>
        <v/>
      </c>
      <c r="AK252" s="246" t="str">
        <f>IF(全车数据表!BT253="","",全车数据表!BT253)</f>
        <v/>
      </c>
      <c r="AL252" s="246" t="str">
        <f>IF(全车数据表!BU253="","",全车数据表!BU253)</f>
        <v/>
      </c>
      <c r="AM252" s="246" t="str">
        <f>IF(全车数据表!BV253="","",全车数据表!BV253)</f>
        <v/>
      </c>
      <c r="AN252" s="246" t="str">
        <f>IF(全车数据表!BW253="","",全车数据表!BW253)</f>
        <v/>
      </c>
      <c r="AO252" s="246" t="str">
        <f>IF(全车数据表!BX253="","",全车数据表!BX253)</f>
        <v/>
      </c>
      <c r="AP252" s="246" t="str">
        <f>IF(全车数据表!BY253="","",全车数据表!BY253)</f>
        <v/>
      </c>
      <c r="AQ252" s="246">
        <f>IF(全车数据表!BZ253="","",全车数据表!BZ253)</f>
        <v>1</v>
      </c>
      <c r="AR252" s="246" t="str">
        <f>IF(全车数据表!CA253="","",全车数据表!CA253)</f>
        <v/>
      </c>
      <c r="AS252" s="246" t="str">
        <f>IF(全车数据表!CB253="","",全车数据表!CB253)</f>
        <v/>
      </c>
      <c r="AT252" s="246" t="str">
        <f>IF(全车数据表!CC253="","",全车数据表!CC253)</f>
        <v/>
      </c>
      <c r="AU252" s="246">
        <f>IF(全车数据表!CD253="","",全车数据表!CD253)</f>
        <v>1</v>
      </c>
      <c r="AV252" s="246" t="str">
        <f>IF(全车数据表!CE253="","",全车数据表!CE253)</f>
        <v/>
      </c>
      <c r="AW252" s="246">
        <f>IF(全车数据表!CF253="","",全车数据表!CF253)</f>
        <v>1</v>
      </c>
      <c r="AX252" s="246" t="str">
        <f>IF(全车数据表!CG253="","",全车数据表!CG253)</f>
        <v/>
      </c>
      <c r="AY252" s="246" t="str">
        <f>IF(全车数据表!CH253="","",全车数据表!CH253)</f>
        <v/>
      </c>
      <c r="AZ252" s="246" t="str">
        <f>IF(全车数据表!CI253="","",全车数据表!CI253)</f>
        <v/>
      </c>
      <c r="BA252" s="246" t="str">
        <f>IF(全车数据表!CJ253="","",全车数据表!CJ253)</f>
        <v>迈凯伦 塞纳</v>
      </c>
      <c r="BB252" s="246">
        <f>IF(全车数据表!AV253="","",全车数据表!AV253)</f>
        <v>57</v>
      </c>
      <c r="BC252" s="246">
        <f>IF(全车数据表!BF253="","",全车数据表!BF253)</f>
        <v>4576</v>
      </c>
      <c r="BD252" s="246">
        <f>IF(全车数据表!BG253="","",全车数据表!BG253)</f>
        <v>360.8</v>
      </c>
      <c r="BE252" s="246">
        <f>IF(全车数据表!BH253="","",全车数据表!BH253)</f>
        <v>83.8</v>
      </c>
      <c r="BF252" s="246">
        <f>IF(全车数据表!BI253="","",全车数据表!BI253)</f>
        <v>104.9</v>
      </c>
      <c r="BG252" s="246">
        <f>IF(全车数据表!BJ253="","",全车数据表!BJ253)</f>
        <v>81</v>
      </c>
    </row>
    <row r="253" spans="1:59">
      <c r="A253" s="246">
        <f>全车数据表!A254</f>
        <v>252</v>
      </c>
      <c r="B253" s="246" t="str">
        <f>全车数据表!B254</f>
        <v>Bugatti Veyron 16.4 Grand Sport Vitesse</v>
      </c>
      <c r="C253" s="246" t="str">
        <f>IF(全车数据表!AQ254="","",全车数据表!AQ254)</f>
        <v>Bugatti</v>
      </c>
      <c r="D253" s="248" t="str">
        <f>全车数据表!AT254</f>
        <v>veyron</v>
      </c>
      <c r="E253" s="248" t="str">
        <f>全车数据表!AS254</f>
        <v>3.0</v>
      </c>
      <c r="F253" s="248" t="str">
        <f>全车数据表!C254</f>
        <v>威龙</v>
      </c>
      <c r="G253" s="246" t="str">
        <f>全车数据表!D254</f>
        <v>S</v>
      </c>
      <c r="H253" s="246">
        <f>LEN(全车数据表!E254)</f>
        <v>6</v>
      </c>
      <c r="I253" s="246">
        <f>IF(全车数据表!H254="×",0,全车数据表!H254)</f>
        <v>85</v>
      </c>
      <c r="J253" s="246">
        <f>IF(全车数据表!I254="×",0,全车数据表!I254)</f>
        <v>25</v>
      </c>
      <c r="K253" s="246">
        <f>IF(全车数据表!J254="×",0,全车数据表!J254)</f>
        <v>29</v>
      </c>
      <c r="L253" s="246">
        <f>IF(全车数据表!K254="×",0,全车数据表!K254)</f>
        <v>38</v>
      </c>
      <c r="M253" s="246">
        <f>IF(全车数据表!L254="×",0,全车数据表!L254)</f>
        <v>54</v>
      </c>
      <c r="N253" s="246">
        <f>IF(全车数据表!M254="×",0,全车数据表!M254)</f>
        <v>69</v>
      </c>
      <c r="O253" s="246">
        <f>全车数据表!O254</f>
        <v>4406</v>
      </c>
      <c r="P253" s="246">
        <f>全车数据表!P254</f>
        <v>419</v>
      </c>
      <c r="Q253" s="246">
        <f>全车数据表!Q254</f>
        <v>81.06</v>
      </c>
      <c r="R253" s="246">
        <f>全车数据表!R254</f>
        <v>49.15</v>
      </c>
      <c r="S253" s="246">
        <f>全车数据表!S254</f>
        <v>50.72</v>
      </c>
      <c r="T253" s="246">
        <f>全车数据表!T254</f>
        <v>0</v>
      </c>
      <c r="U253" s="246">
        <f>全车数据表!AH254</f>
        <v>27726000</v>
      </c>
      <c r="V253" s="246">
        <f>全车数据表!AI254</f>
        <v>90000</v>
      </c>
      <c r="W253" s="246">
        <f>全车数据表!AO254</f>
        <v>14760000</v>
      </c>
      <c r="X253" s="246">
        <f>全车数据表!AP254</f>
        <v>42486000</v>
      </c>
      <c r="Y253" s="246">
        <f>全车数据表!AJ254</f>
        <v>7</v>
      </c>
      <c r="Z253" s="246">
        <f>全车数据表!AL254</f>
        <v>5</v>
      </c>
      <c r="AA253" s="246">
        <f>IF(全车数据表!AN254="×",0,全车数据表!AN254)</f>
        <v>4</v>
      </c>
      <c r="AB253" s="248" t="str">
        <f>全车数据表!AU254</f>
        <v>epic</v>
      </c>
      <c r="AC253" s="246">
        <f>全车数据表!AW254</f>
        <v>441</v>
      </c>
      <c r="AD253" s="246">
        <f>全车数据表!AX254</f>
        <v>0</v>
      </c>
      <c r="AE253" s="246">
        <f>全车数据表!AY254</f>
        <v>568</v>
      </c>
      <c r="AF253" s="246" t="str">
        <f>IF(全车数据表!AZ254="","",全车数据表!AZ254)</f>
        <v>特殊赛事</v>
      </c>
      <c r="AG253" s="246" t="str">
        <f>IF(全车数据表!BP254="","",全车数据表!BP254)</f>
        <v/>
      </c>
      <c r="AH253" s="246" t="str">
        <f>IF(全车数据表!BQ254="","",全车数据表!BQ254)</f>
        <v/>
      </c>
      <c r="AI253" s="246" t="str">
        <f>IF(全车数据表!BR254="","",全车数据表!BR254)</f>
        <v/>
      </c>
      <c r="AJ253" s="246" t="str">
        <f>IF(全车数据表!BS254="","",全车数据表!BS254)</f>
        <v/>
      </c>
      <c r="AK253" s="246" t="str">
        <f>IF(全车数据表!BT254="","",全车数据表!BT254)</f>
        <v/>
      </c>
      <c r="AL253" s="246" t="str">
        <f>IF(全车数据表!BU254="","",全车数据表!BU254)</f>
        <v/>
      </c>
      <c r="AM253" s="246" t="str">
        <f>IF(全车数据表!BV254="","",全车数据表!BV254)</f>
        <v/>
      </c>
      <c r="AN253" s="246" t="str">
        <f>IF(全车数据表!BW254="","",全车数据表!BW254)</f>
        <v/>
      </c>
      <c r="AO253" s="246" t="str">
        <f>IF(全车数据表!BX254="","",全车数据表!BX254)</f>
        <v/>
      </c>
      <c r="AP253" s="246" t="str">
        <f>IF(全车数据表!BY254="","",全车数据表!BY254)</f>
        <v/>
      </c>
      <c r="AQ253" s="246">
        <f>IF(全车数据表!BZ254="","",全车数据表!BZ254)</f>
        <v>1</v>
      </c>
      <c r="AR253" s="246" t="str">
        <f>IF(全车数据表!CA254="","",全车数据表!CA254)</f>
        <v/>
      </c>
      <c r="AS253" s="246" t="str">
        <f>IF(全车数据表!CB254="","",全车数据表!CB254)</f>
        <v/>
      </c>
      <c r="AT253" s="246" t="str">
        <f>IF(全车数据表!CC254="","",全车数据表!CC254)</f>
        <v/>
      </c>
      <c r="AU253" s="246">
        <f>IF(全车数据表!CD254="","",全车数据表!CD254)</f>
        <v>1</v>
      </c>
      <c r="AV253" s="246" t="str">
        <f>IF(全车数据表!CE254="","",全车数据表!CE254)</f>
        <v/>
      </c>
      <c r="AW253" s="246" t="str">
        <f>IF(全车数据表!CF254="","",全车数据表!CF254)</f>
        <v/>
      </c>
      <c r="AX253" s="246" t="str">
        <f>IF(全车数据表!CG254="","",全车数据表!CG254)</f>
        <v>无顶</v>
      </c>
      <c r="AY253" s="246" t="str">
        <f>IF(全车数据表!CH254="","",全车数据表!CH254)</f>
        <v/>
      </c>
      <c r="AZ253" s="246" t="str">
        <f>IF(全车数据表!CI254="","",全车数据表!CI254)</f>
        <v/>
      </c>
      <c r="BA253" s="246" t="str">
        <f>IF(全车数据表!CJ254="","",全车数据表!CJ254)</f>
        <v>布加迪 威龙 威航</v>
      </c>
      <c r="BB253" s="246">
        <f>IF(全车数据表!AV254="","",全车数据表!AV254)</f>
        <v>59</v>
      </c>
      <c r="BC253" s="246">
        <f>IF(全车数据表!BF254="","",全车数据表!BF254)</f>
        <v>4548</v>
      </c>
      <c r="BD253" s="246">
        <f>IF(全车数据表!BG254="","",全车数据表!BG254)</f>
        <v>420</v>
      </c>
      <c r="BE253" s="246">
        <f>IF(全车数据表!BH254="","",全车数据表!BH254)</f>
        <v>81.55</v>
      </c>
      <c r="BF253" s="246">
        <f>IF(全车数据表!BI254="","",全车数据表!BI254)</f>
        <v>50.12</v>
      </c>
      <c r="BG253" s="246">
        <f>IF(全车数据表!BJ254="","",全车数据表!BJ254)</f>
        <v>52.17</v>
      </c>
    </row>
    <row r="254" spans="1:59">
      <c r="A254" s="246">
        <f>全车数据表!A255</f>
        <v>253</v>
      </c>
      <c r="B254" s="246" t="str">
        <f>全车数据表!B255</f>
        <v>Lamborghini Terzo Millennio</v>
      </c>
      <c r="C254" s="246" t="str">
        <f>IF(全车数据表!AQ255="","",全车数据表!AQ255)</f>
        <v>Lamborghini</v>
      </c>
      <c r="D254" s="248" t="str">
        <f>全车数据表!AT255</f>
        <v>terzo</v>
      </c>
      <c r="E254" s="248" t="str">
        <f>全车数据表!AS255</f>
        <v>1.5</v>
      </c>
      <c r="F254" s="248" t="str">
        <f>全车数据表!C255</f>
        <v>千年牛</v>
      </c>
      <c r="G254" s="246" t="str">
        <f>全车数据表!D255</f>
        <v>S</v>
      </c>
      <c r="H254" s="246">
        <f>LEN(全车数据表!E255)</f>
        <v>6</v>
      </c>
      <c r="I254" s="246">
        <f>IF(全车数据表!H255="×",0,全车数据表!H255)</f>
        <v>60</v>
      </c>
      <c r="J254" s="246">
        <f>IF(全车数据表!I255="×",0,全车数据表!I255)</f>
        <v>13</v>
      </c>
      <c r="K254" s="246">
        <f>IF(全车数据表!J255="×",0,全车数据表!J255)</f>
        <v>16</v>
      </c>
      <c r="L254" s="246">
        <f>IF(全车数据表!K255="×",0,全车数据表!K255)</f>
        <v>25</v>
      </c>
      <c r="M254" s="246">
        <f>IF(全车数据表!L255="×",0,全车数据表!L255)</f>
        <v>38</v>
      </c>
      <c r="N254" s="246">
        <f>IF(全车数据表!M255="×",0,全车数据表!M255)</f>
        <v>48</v>
      </c>
      <c r="O254" s="246">
        <f>全车数据表!O255</f>
        <v>4411</v>
      </c>
      <c r="P254" s="246">
        <f>全车数据表!P255</f>
        <v>394.3</v>
      </c>
      <c r="Q254" s="246">
        <f>全车数据表!Q255</f>
        <v>82.77</v>
      </c>
      <c r="R254" s="246">
        <f>全车数据表!R255</f>
        <v>52.84</v>
      </c>
      <c r="S254" s="246">
        <f>全车数据表!S255</f>
        <v>69.290000000000006</v>
      </c>
      <c r="T254" s="246">
        <f>全车数据表!T255</f>
        <v>6.55</v>
      </c>
      <c r="U254" s="246">
        <f>全车数据表!AH255</f>
        <v>27726000</v>
      </c>
      <c r="V254" s="246">
        <f>全车数据表!AI255</f>
        <v>90000</v>
      </c>
      <c r="W254" s="246">
        <f>全车数据表!AO255</f>
        <v>14760000</v>
      </c>
      <c r="X254" s="246">
        <f>全车数据表!AP255</f>
        <v>42486000</v>
      </c>
      <c r="Y254" s="246">
        <f>全车数据表!AJ255</f>
        <v>7</v>
      </c>
      <c r="Z254" s="246">
        <f>全车数据表!AL255</f>
        <v>5</v>
      </c>
      <c r="AA254" s="246">
        <f>IF(全车数据表!AN255="×",0,全车数据表!AN255)</f>
        <v>4</v>
      </c>
      <c r="AB254" s="248" t="str">
        <f>全车数据表!AU255</f>
        <v>epic</v>
      </c>
      <c r="AC254" s="246">
        <f>全车数据表!AW255</f>
        <v>410</v>
      </c>
      <c r="AD254" s="246">
        <f>全车数据表!AX255</f>
        <v>0</v>
      </c>
      <c r="AE254" s="246">
        <f>全车数据表!AY255</f>
        <v>551</v>
      </c>
      <c r="AF254" s="246" t="str">
        <f>IF(全车数据表!AZ255="","",全车数据表!AZ255)</f>
        <v>红币商店</v>
      </c>
      <c r="AG254" s="246" t="str">
        <f>IF(全车数据表!BP255="","",全车数据表!BP255)</f>
        <v/>
      </c>
      <c r="AH254" s="246" t="str">
        <f>IF(全车数据表!BQ255="","",全车数据表!BQ255)</f>
        <v/>
      </c>
      <c r="AI254" s="246" t="str">
        <f>IF(全车数据表!BR255="","",全车数据表!BR255)</f>
        <v/>
      </c>
      <c r="AJ254" s="246">
        <f>IF(全车数据表!BS255="","",全车数据表!BS255)</f>
        <v>1</v>
      </c>
      <c r="AK254" s="246" t="str">
        <f>IF(全车数据表!BT255="","",全车数据表!BT255)</f>
        <v/>
      </c>
      <c r="AL254" s="246" t="str">
        <f>IF(全车数据表!BU255="","",全车数据表!BU255)</f>
        <v/>
      </c>
      <c r="AM254" s="246" t="str">
        <f>IF(全车数据表!BV255="","",全车数据表!BV255)</f>
        <v/>
      </c>
      <c r="AN254" s="246" t="str">
        <f>IF(全车数据表!BW255="","",全车数据表!BW255)</f>
        <v/>
      </c>
      <c r="AO254" s="246" t="str">
        <f>IF(全车数据表!BX255="","",全车数据表!BX255)</f>
        <v/>
      </c>
      <c r="AP254" s="246" t="str">
        <f>IF(全车数据表!BY255="","",全车数据表!BY255)</f>
        <v/>
      </c>
      <c r="AQ254" s="246">
        <f>IF(全车数据表!BZ255="","",全车数据表!BZ255)</f>
        <v>1</v>
      </c>
      <c r="AR254" s="246" t="str">
        <f>IF(全车数据表!CA255="","",全车数据表!CA255)</f>
        <v/>
      </c>
      <c r="AS254" s="246" t="str">
        <f>IF(全车数据表!CB255="","",全车数据表!CB255)</f>
        <v/>
      </c>
      <c r="AT254" s="246" t="str">
        <f>IF(全车数据表!CC255="","",全车数据表!CC255)</f>
        <v/>
      </c>
      <c r="AU254" s="246">
        <f>IF(全车数据表!CD255="","",全车数据表!CD255)</f>
        <v>1</v>
      </c>
      <c r="AV254" s="246" t="str">
        <f>IF(全车数据表!CE255="","",全车数据表!CE255)</f>
        <v/>
      </c>
      <c r="AW254" s="246" t="str">
        <f>IF(全车数据表!CF255="","",全车数据表!CF255)</f>
        <v/>
      </c>
      <c r="AX254" s="246" t="str">
        <f>IF(全车数据表!CG255="","",全车数据表!CG255)</f>
        <v/>
      </c>
      <c r="AY254" s="246" t="str">
        <f>IF(全车数据表!CH255="","",全车数据表!CH255)</f>
        <v/>
      </c>
      <c r="AZ254" s="246">
        <f>IF(全车数据表!CI255="","",全车数据表!CI255)</f>
        <v>1</v>
      </c>
      <c r="BA254" s="246" t="str">
        <f>IF(全车数据表!CJ255="","",全车数据表!CJ255)</f>
        <v>兰博基尼 千年牛 电牛</v>
      </c>
      <c r="BB254" s="246">
        <f>IF(全车数据表!AV255="","",全车数据表!AV255)</f>
        <v>36</v>
      </c>
      <c r="BC254" s="246">
        <f>IF(全车数据表!BF255="","",全车数据表!BF255)</f>
        <v>4534</v>
      </c>
      <c r="BD254" s="246">
        <f>IF(全车数据表!BG255="","",全车数据表!BG255)</f>
        <v>396</v>
      </c>
      <c r="BE254" s="246">
        <f>IF(全车数据表!BH255="","",全车数据表!BH255)</f>
        <v>83.35</v>
      </c>
      <c r="BF254" s="246">
        <f>IF(全车数据表!BI255="","",全车数据表!BI255)</f>
        <v>53.81</v>
      </c>
      <c r="BG254" s="246">
        <f>IF(全车数据表!BJ255="","",全车数据表!BJ255)</f>
        <v>71.11</v>
      </c>
    </row>
    <row r="255" spans="1:59">
      <c r="A255" s="246">
        <f>全车数据表!A256</f>
        <v>254</v>
      </c>
      <c r="B255" s="246" t="str">
        <f>全车数据表!B256</f>
        <v>Vision 1789</v>
      </c>
      <c r="C255" s="246" t="str">
        <f>IF(全车数据表!AQ256="","",全车数据表!AQ256)</f>
        <v>Vision</v>
      </c>
      <c r="D255" s="248" t="str">
        <f>全车数据表!AT256</f>
        <v>1789</v>
      </c>
      <c r="E255" s="248" t="str">
        <f>全车数据表!AS256</f>
        <v>3.4</v>
      </c>
      <c r="F255" s="248" t="str">
        <f>全车数据表!C256</f>
        <v>1789</v>
      </c>
      <c r="G255" s="246" t="str">
        <f>全车数据表!D256</f>
        <v>S</v>
      </c>
      <c r="H255" s="246">
        <f>LEN(全车数据表!E256)</f>
        <v>6</v>
      </c>
      <c r="I255" s="246">
        <f>IF(全车数据表!H256="×",0,全车数据表!H256)</f>
        <v>85</v>
      </c>
      <c r="J255" s="246">
        <f>IF(全车数据表!I256="×",0,全车数据表!I256)</f>
        <v>25</v>
      </c>
      <c r="K255" s="246">
        <f>IF(全车数据表!J256="×",0,全车数据表!J256)</f>
        <v>29</v>
      </c>
      <c r="L255" s="246">
        <f>IF(全车数据表!K256="×",0,全车数据表!K256)</f>
        <v>38</v>
      </c>
      <c r="M255" s="246">
        <f>IF(全车数据表!L256="×",0,全车数据表!L256)</f>
        <v>54</v>
      </c>
      <c r="N255" s="246">
        <f>IF(全车数据表!M256="×",0,全车数据表!M256)</f>
        <v>69</v>
      </c>
      <c r="O255" s="246">
        <f>全车数据表!O256</f>
        <v>4435</v>
      </c>
      <c r="P255" s="246">
        <f>全车数据表!P256</f>
        <v>390.2</v>
      </c>
      <c r="Q255" s="246">
        <f>全车数据表!Q256</f>
        <v>81.290000000000006</v>
      </c>
      <c r="R255" s="246">
        <f>全车数据表!R256</f>
        <v>59.91</v>
      </c>
      <c r="S255" s="246">
        <f>全车数据表!S256</f>
        <v>72.19</v>
      </c>
      <c r="T255" s="246">
        <f>全车数据表!T256</f>
        <v>0</v>
      </c>
      <c r="U255" s="246">
        <f>全车数据表!AH256</f>
        <v>27726000</v>
      </c>
      <c r="V255" s="246">
        <f>全车数据表!AI256</f>
        <v>90000</v>
      </c>
      <c r="W255" s="246">
        <f>全车数据表!AO256</f>
        <v>14760000</v>
      </c>
      <c r="X255" s="246">
        <f>全车数据表!AP256</f>
        <v>42486000</v>
      </c>
      <c r="Y255" s="246">
        <f>全车数据表!AJ256</f>
        <v>7</v>
      </c>
      <c r="Z255" s="246">
        <f>全车数据表!AL256</f>
        <v>5</v>
      </c>
      <c r="AA255" s="246">
        <f>IF(全车数据表!AN256="×",0,全车数据表!AN256)</f>
        <v>4</v>
      </c>
      <c r="AB255" s="248" t="str">
        <f>全车数据表!AU256</f>
        <v>epic</v>
      </c>
      <c r="AC255" s="246">
        <f>全车数据表!AW256</f>
        <v>405</v>
      </c>
      <c r="AD255" s="246">
        <f>全车数据表!AX256</f>
        <v>0</v>
      </c>
      <c r="AE255" s="246">
        <f>全车数据表!AY256</f>
        <v>547</v>
      </c>
      <c r="AF255" s="246" t="str">
        <f>IF(全车数据表!AZ256="","",全车数据表!AZ256)</f>
        <v>每日多人</v>
      </c>
      <c r="AG255" s="246" t="str">
        <f>IF(全车数据表!BP256="","",全车数据表!BP256)</f>
        <v/>
      </c>
      <c r="AH255" s="246" t="str">
        <f>IF(全车数据表!BQ256="","",全车数据表!BQ256)</f>
        <v/>
      </c>
      <c r="AI255" s="246" t="str">
        <f>IF(全车数据表!BR256="","",全车数据表!BR256)</f>
        <v/>
      </c>
      <c r="AJ255" s="246" t="str">
        <f>IF(全车数据表!BS256="","",全车数据表!BS256)</f>
        <v/>
      </c>
      <c r="AK255" s="246" t="str">
        <f>IF(全车数据表!BT256="","",全车数据表!BT256)</f>
        <v/>
      </c>
      <c r="AL255" s="246" t="str">
        <f>IF(全车数据表!BU256="","",全车数据表!BU256)</f>
        <v/>
      </c>
      <c r="AM255" s="246" t="str">
        <f>IF(全车数据表!BV256="","",全车数据表!BV256)</f>
        <v/>
      </c>
      <c r="AN255" s="246" t="str">
        <f>IF(全车数据表!BW256="","",全车数据表!BW256)</f>
        <v/>
      </c>
      <c r="AO255" s="246">
        <f>IF(全车数据表!BX256="","",全车数据表!BX256)</f>
        <v>1</v>
      </c>
      <c r="AP255" s="246" t="str">
        <f>IF(全车数据表!BY256="","",全车数据表!BY256)</f>
        <v/>
      </c>
      <c r="AQ255" s="246" t="str">
        <f>IF(全车数据表!BZ256="","",全车数据表!BZ256)</f>
        <v/>
      </c>
      <c r="AR255" s="246" t="str">
        <f>IF(全车数据表!CA256="","",全车数据表!CA256)</f>
        <v/>
      </c>
      <c r="AS255" s="246" t="str">
        <f>IF(全车数据表!CB256="","",全车数据表!CB256)</f>
        <v/>
      </c>
      <c r="AT255" s="246" t="str">
        <f>IF(全车数据表!CC256="","",全车数据表!CC256)</f>
        <v/>
      </c>
      <c r="AU255" s="246" t="str">
        <f>IF(全车数据表!CD256="","",全车数据表!CD256)</f>
        <v/>
      </c>
      <c r="AV255" s="246" t="str">
        <f>IF(全车数据表!CE256="","",全车数据表!CE256)</f>
        <v/>
      </c>
      <c r="AW255" s="246" t="str">
        <f>IF(全车数据表!CF256="","",全车数据表!CF256)</f>
        <v/>
      </c>
      <c r="AX255" s="246" t="str">
        <f>IF(全车数据表!CG256="","",全车数据表!CG256)</f>
        <v/>
      </c>
      <c r="AY255" s="246" t="str">
        <f>IF(全车数据表!CH256="","",全车数据表!CH256)</f>
        <v/>
      </c>
      <c r="AZ255" s="246" t="str">
        <f>IF(全车数据表!CI256="","",全车数据表!CI256)</f>
        <v/>
      </c>
      <c r="BA255" s="246" t="str">
        <f>IF(全车数据表!CJ256="","",全车数据表!CJ256)</f>
        <v/>
      </c>
      <c r="BB255" s="246">
        <f>IF(全车数据表!AV256="","",全车数据表!AV256)</f>
        <v>37</v>
      </c>
      <c r="BC255" s="246">
        <f>IF(全车数据表!BF256="","",全车数据表!BF256)</f>
        <v>4567</v>
      </c>
      <c r="BD255" s="246">
        <f>IF(全车数据表!BG256="","",全车数据表!BG256)</f>
        <v>391.3</v>
      </c>
      <c r="BE255" s="246">
        <f>IF(全车数据表!BH256="","",全车数据表!BH256)</f>
        <v>82</v>
      </c>
      <c r="BF255" s="246">
        <f>IF(全车数据表!BI256="","",全车数据表!BI256)</f>
        <v>61.639999999999993</v>
      </c>
      <c r="BG255" s="246">
        <f>IF(全车数据表!BJ256="","",全车数据表!BJ256)</f>
        <v>74.92</v>
      </c>
    </row>
    <row r="256" spans="1:59">
      <c r="A256" s="246">
        <f>全车数据表!A257</f>
        <v>255</v>
      </c>
      <c r="B256" s="246" t="str">
        <f>全车数据表!B257</f>
        <v>Pininfarina Teorema</v>
      </c>
      <c r="C256" s="246" t="str">
        <f>IF(全车数据表!AQ257="","",全车数据表!AQ257)</f>
        <v>Pininfarina</v>
      </c>
      <c r="D256" s="248" t="str">
        <f>全车数据表!AT257</f>
        <v>teorema</v>
      </c>
      <c r="E256" s="248" t="str">
        <f>全车数据表!AS257</f>
        <v>24.3</v>
      </c>
      <c r="F256" s="248" t="str">
        <f>全车数据表!C257</f>
        <v>Teorema</v>
      </c>
      <c r="G256" s="246" t="str">
        <f>全车数据表!D257</f>
        <v>S</v>
      </c>
      <c r="H256" s="246">
        <f>LEN(全车数据表!E257)</f>
        <v>6</v>
      </c>
      <c r="I256" s="246">
        <f>IF(全车数据表!H257="×",0,全车数据表!H257)</f>
        <v>85</v>
      </c>
      <c r="J256" s="246">
        <f>IF(全车数据表!I257="×",0,全车数据表!I257)</f>
        <v>25</v>
      </c>
      <c r="K256" s="246">
        <f>IF(全车数据表!J257="×",0,全车数据表!J257)</f>
        <v>29</v>
      </c>
      <c r="L256" s="246">
        <f>IF(全车数据表!K257="×",0,全车数据表!K257)</f>
        <v>38</v>
      </c>
      <c r="M256" s="246">
        <f>IF(全车数据表!L257="×",0,全车数据表!L257)</f>
        <v>54</v>
      </c>
      <c r="N256" s="246">
        <f>IF(全车数据表!M257="×",0,全车数据表!M257)</f>
        <v>69</v>
      </c>
      <c r="O256" s="246">
        <f>全车数据表!O257</f>
        <v>4473</v>
      </c>
      <c r="P256" s="246">
        <f>全车数据表!P257</f>
        <v>422.9</v>
      </c>
      <c r="Q256" s="246">
        <f>全车数据表!Q257</f>
        <v>77.14</v>
      </c>
      <c r="R256" s="246">
        <f>全车数据表!R257</f>
        <v>55.74</v>
      </c>
      <c r="S256" s="246">
        <f>全车数据表!S257</f>
        <v>51.7</v>
      </c>
      <c r="T256" s="246">
        <f>全车数据表!T257</f>
        <v>0</v>
      </c>
      <c r="U256" s="246">
        <f>全车数据表!AH257</f>
        <v>27726000</v>
      </c>
      <c r="V256" s="246">
        <f>全车数据表!AI257</f>
        <v>90000</v>
      </c>
      <c r="W256" s="246">
        <f>全车数据表!AO257</f>
        <v>14760000</v>
      </c>
      <c r="X256" s="246">
        <f>全车数据表!AP257</f>
        <v>42486000</v>
      </c>
      <c r="Y256" s="246">
        <f>全车数据表!AJ257</f>
        <v>7</v>
      </c>
      <c r="Z256" s="246">
        <f>全车数据表!AL257</f>
        <v>5</v>
      </c>
      <c r="AA256" s="246">
        <f>IF(全车数据表!AN257="×",0,全车数据表!AN257)</f>
        <v>4</v>
      </c>
      <c r="AB256" s="248" t="str">
        <f>全车数据表!AU257</f>
        <v>epic</v>
      </c>
      <c r="AC256" s="246">
        <f>全车数据表!AW257</f>
        <v>0</v>
      </c>
      <c r="AD256" s="246">
        <f>全车数据表!AX257</f>
        <v>0</v>
      </c>
      <c r="AE256" s="246">
        <f>全车数据表!AY257</f>
        <v>0</v>
      </c>
      <c r="AF256" s="246" t="str">
        <f>IF(全车数据表!AZ257="","",全车数据表!AZ257)</f>
        <v>特殊赛事</v>
      </c>
      <c r="AG256" s="246" t="str">
        <f>IF(全车数据表!BP257="","",全车数据表!BP257)</f>
        <v/>
      </c>
      <c r="AH256" s="246" t="str">
        <f>IF(全车数据表!BQ257="","",全车数据表!BQ257)</f>
        <v/>
      </c>
      <c r="AI256" s="246" t="str">
        <f>IF(全车数据表!BR257="","",全车数据表!BR257)</f>
        <v/>
      </c>
      <c r="AJ256" s="246" t="str">
        <f>IF(全车数据表!BS257="","",全车数据表!BS257)</f>
        <v/>
      </c>
      <c r="AK256" s="246" t="str">
        <f>IF(全车数据表!BT257="","",全车数据表!BT257)</f>
        <v/>
      </c>
      <c r="AL256" s="246" t="str">
        <f>IF(全车数据表!BU257="","",全车数据表!BU257)</f>
        <v/>
      </c>
      <c r="AM256" s="246" t="str">
        <f>IF(全车数据表!BV257="","",全车数据表!BV257)</f>
        <v/>
      </c>
      <c r="AN256" s="246" t="str">
        <f>IF(全车数据表!BW257="","",全车数据表!BW257)</f>
        <v/>
      </c>
      <c r="AO256" s="246" t="str">
        <f>IF(全车数据表!BX257="","",全车数据表!BX257)</f>
        <v/>
      </c>
      <c r="AP256" s="246" t="str">
        <f>IF(全车数据表!BY257="","",全车数据表!BY257)</f>
        <v/>
      </c>
      <c r="AQ256" s="246" t="str">
        <f>IF(全车数据表!BZ257="","",全车数据表!BZ257)</f>
        <v/>
      </c>
      <c r="AR256" s="246" t="str">
        <f>IF(全车数据表!CA257="","",全车数据表!CA257)</f>
        <v/>
      </c>
      <c r="AS256" s="246" t="str">
        <f>IF(全车数据表!CB257="","",全车数据表!CB257)</f>
        <v/>
      </c>
      <c r="AT256" s="246" t="str">
        <f>IF(全车数据表!CC257="","",全车数据表!CC257)</f>
        <v/>
      </c>
      <c r="AU256" s="246" t="str">
        <f>IF(全车数据表!CD257="","",全车数据表!CD257)</f>
        <v/>
      </c>
      <c r="AV256" s="246" t="str">
        <f>IF(全车数据表!CE257="","",全车数据表!CE257)</f>
        <v/>
      </c>
      <c r="AW256" s="246" t="str">
        <f>IF(全车数据表!CF257="","",全车数据表!CF257)</f>
        <v/>
      </c>
      <c r="AX256" s="246" t="str">
        <f>IF(全车数据表!CG257="","",全车数据表!CG257)</f>
        <v/>
      </c>
      <c r="AY256" s="246" t="str">
        <f>IF(全车数据表!CH257="","",全车数据表!CH257)</f>
        <v/>
      </c>
      <c r="AZ256" s="246" t="str">
        <f>IF(全车数据表!CI257="","",全车数据表!CI257)</f>
        <v/>
      </c>
      <c r="BA256" s="246" t="str">
        <f>IF(全车数据表!CJ257="","",全车数据表!CJ257)</f>
        <v/>
      </c>
      <c r="BB256" s="246" t="str">
        <f>IF(全车数据表!AV257="","",全车数据表!AV257)</f>
        <v/>
      </c>
      <c r="BC256" s="246">
        <f>IF(全车数据表!BF257="","",全车数据表!BF257)</f>
        <v>4617</v>
      </c>
      <c r="BD256" s="246">
        <f>IF(全车数据表!BG257="","",全车数据表!BG257)</f>
        <v>425.2</v>
      </c>
      <c r="BE256" s="246">
        <f>IF(全车数据表!BH257="","",全车数据表!BH257)</f>
        <v>77.5</v>
      </c>
      <c r="BF256" s="246">
        <f>IF(全车数据表!BI257="","",全车数据表!BI257)</f>
        <v>56.620000000000005</v>
      </c>
      <c r="BG256" s="246">
        <f>IF(全车数据表!BJ257="","",全车数据表!BJ257)</f>
        <v>53.690000000000005</v>
      </c>
    </row>
    <row r="257" spans="1:59">
      <c r="A257" s="246">
        <f>全车数据表!A258</f>
        <v>256</v>
      </c>
      <c r="B257" s="246" t="str">
        <f>全车数据表!B258</f>
        <v>W Motors Fenyr SuperSport</v>
      </c>
      <c r="C257" s="246" t="str">
        <f>IF(全车数据表!AQ258="","",全车数据表!AQ258)</f>
        <v>W Motors</v>
      </c>
      <c r="D257" s="248" t="str">
        <f>全车数据表!AT258</f>
        <v>fenyr</v>
      </c>
      <c r="E257" s="248" t="str">
        <f>全车数据表!AS258</f>
        <v>1.0</v>
      </c>
      <c r="F257" s="248" t="str">
        <f>全车数据表!C258</f>
        <v>狼王</v>
      </c>
      <c r="G257" s="246" t="str">
        <f>全车数据表!D258</f>
        <v>S</v>
      </c>
      <c r="H257" s="246">
        <f>LEN(全车数据表!E258)</f>
        <v>6</v>
      </c>
      <c r="I257" s="246">
        <f>IF(全车数据表!H258="×",0,全车数据表!H258)</f>
        <v>60</v>
      </c>
      <c r="J257" s="246">
        <f>IF(全车数据表!I258="×",0,全车数据表!I258)</f>
        <v>13</v>
      </c>
      <c r="K257" s="246">
        <f>IF(全车数据表!J258="×",0,全车数据表!J258)</f>
        <v>16</v>
      </c>
      <c r="L257" s="246">
        <f>IF(全车数据表!K258="×",0,全车数据表!K258)</f>
        <v>25</v>
      </c>
      <c r="M257" s="246">
        <f>IF(全车数据表!L258="×",0,全车数据表!L258)</f>
        <v>38</v>
      </c>
      <c r="N257" s="246">
        <f>IF(全车数据表!M258="×",0,全车数据表!M258)</f>
        <v>48</v>
      </c>
      <c r="O257" s="246">
        <f>全车数据表!O258</f>
        <v>4479</v>
      </c>
      <c r="P257" s="246">
        <f>全车数据表!P258</f>
        <v>416.9</v>
      </c>
      <c r="Q257" s="246">
        <f>全车数据表!Q258</f>
        <v>82.19</v>
      </c>
      <c r="R257" s="246">
        <f>全车数据表!R258</f>
        <v>43.24</v>
      </c>
      <c r="S257" s="246">
        <f>全车数据表!S258</f>
        <v>68.599999999999994</v>
      </c>
      <c r="T257" s="246">
        <f>全车数据表!T258</f>
        <v>6.1</v>
      </c>
      <c r="U257" s="246">
        <f>全车数据表!AH258</f>
        <v>6798160</v>
      </c>
      <c r="V257" s="246">
        <f>全车数据表!AI258</f>
        <v>45000</v>
      </c>
      <c r="W257" s="246">
        <f>全车数据表!AO258</f>
        <v>7380000</v>
      </c>
      <c r="X257" s="246">
        <f>全车数据表!AP258</f>
        <v>14178160</v>
      </c>
      <c r="Y257" s="246">
        <f>全车数据表!AJ258</f>
        <v>7</v>
      </c>
      <c r="Z257" s="246">
        <f>全车数据表!AL258</f>
        <v>5</v>
      </c>
      <c r="AA257" s="246">
        <f>IF(全车数据表!AN258="×",0,全车数据表!AN258)</f>
        <v>4</v>
      </c>
      <c r="AB257" s="248" t="str">
        <f>全车数据表!AU258</f>
        <v>epic</v>
      </c>
      <c r="AC257" s="246">
        <f>全车数据表!AW258</f>
        <v>438</v>
      </c>
      <c r="AD257" s="246">
        <f>全车数据表!AX258</f>
        <v>0</v>
      </c>
      <c r="AE257" s="246">
        <f>全车数据表!AY258</f>
        <v>566</v>
      </c>
      <c r="AF257" s="246" t="str">
        <f>IF(全车数据表!AZ258="","",全车数据表!AZ258)</f>
        <v>多人</v>
      </c>
      <c r="AG257" s="246" t="str">
        <f>IF(全车数据表!BP258="","",全车数据表!BP258)</f>
        <v/>
      </c>
      <c r="AH257" s="246" t="str">
        <f>IF(全车数据表!BQ258="","",全车数据表!BQ258)</f>
        <v/>
      </c>
      <c r="AI257" s="246" t="str">
        <f>IF(全车数据表!BR258="","",全车数据表!BR258)</f>
        <v/>
      </c>
      <c r="AJ257" s="246" t="str">
        <f>IF(全车数据表!BS258="","",全车数据表!BS258)</f>
        <v/>
      </c>
      <c r="AK257" s="246" t="str">
        <f>IF(全车数据表!BT258="","",全车数据表!BT258)</f>
        <v/>
      </c>
      <c r="AL257" s="246" t="str">
        <f>IF(全车数据表!BU258="","",全车数据表!BU258)</f>
        <v/>
      </c>
      <c r="AM257" s="246" t="str">
        <f>IF(全车数据表!BV258="","",全车数据表!BV258)</f>
        <v/>
      </c>
      <c r="AN257" s="246" t="str">
        <f>IF(全车数据表!BW258="","",全车数据表!BW258)</f>
        <v/>
      </c>
      <c r="AO257" s="246">
        <f>IF(全车数据表!BX258="","",全车数据表!BX258)</f>
        <v>1</v>
      </c>
      <c r="AP257" s="246" t="str">
        <f>IF(全车数据表!BY258="","",全车数据表!BY258)</f>
        <v/>
      </c>
      <c r="AQ257" s="246" t="str">
        <f>IF(全车数据表!BZ258="","",全车数据表!BZ258)</f>
        <v/>
      </c>
      <c r="AR257" s="246" t="str">
        <f>IF(全车数据表!CA258="","",全车数据表!CA258)</f>
        <v/>
      </c>
      <c r="AS257" s="246" t="str">
        <f>IF(全车数据表!CB258="","",全车数据表!CB258)</f>
        <v/>
      </c>
      <c r="AT257" s="246" t="str">
        <f>IF(全车数据表!CC258="","",全车数据表!CC258)</f>
        <v/>
      </c>
      <c r="AU257" s="246" t="str">
        <f>IF(全车数据表!CD258="","",全车数据表!CD258)</f>
        <v/>
      </c>
      <c r="AV257" s="246" t="str">
        <f>IF(全车数据表!CE258="","",全车数据表!CE258)</f>
        <v/>
      </c>
      <c r="AW257" s="246" t="str">
        <f>IF(全车数据表!CF258="","",全车数据表!CF258)</f>
        <v/>
      </c>
      <c r="AX257" s="246" t="str">
        <f>IF(全车数据表!CG258="","",全车数据表!CG258)</f>
        <v/>
      </c>
      <c r="AY257" s="246" t="str">
        <f>IF(全车数据表!CH258="","",全车数据表!CH258)</f>
        <v/>
      </c>
      <c r="AZ257" s="246" t="str">
        <f>IF(全车数据表!CI258="","",全车数据表!CI258)</f>
        <v/>
      </c>
      <c r="BA257" s="246" t="str">
        <f>IF(全车数据表!CJ258="","",全车数据表!CJ258)</f>
        <v>芬尼尔 狼王</v>
      </c>
      <c r="BB257" s="246" t="str">
        <f>IF(全车数据表!AV258="","",全车数据表!AV258)</f>
        <v/>
      </c>
      <c r="BC257" s="246">
        <f>IF(全车数据表!BF258="","",全车数据表!BF258)</f>
        <v>4603</v>
      </c>
      <c r="BD257" s="246">
        <f>IF(全车数据表!BG258="","",全车数据表!BG258)</f>
        <v>418.2</v>
      </c>
      <c r="BE257" s="246">
        <f>IF(全车数据表!BH258="","",全车数据表!BH258)</f>
        <v>82.899999999999991</v>
      </c>
      <c r="BF257" s="246">
        <f>IF(全车数据表!BI258="","",全车数据表!BI258)</f>
        <v>43.85</v>
      </c>
      <c r="BG257" s="246">
        <f>IF(全车数据表!BJ258="","",全车数据表!BJ258)</f>
        <v>69.429999999999993</v>
      </c>
    </row>
    <row r="258" spans="1:59">
      <c r="A258" s="246">
        <f>全车数据表!A259</f>
        <v>257</v>
      </c>
      <c r="B258" s="246" t="str">
        <f>全车数据表!B259</f>
        <v>Aston Martin Valkyrie</v>
      </c>
      <c r="C258" s="246" t="str">
        <f>IF(全车数据表!AQ259="","",全车数据表!AQ259)</f>
        <v>Aston Martin</v>
      </c>
      <c r="D258" s="248" t="str">
        <f>全车数据表!AT259</f>
        <v>valkyrie</v>
      </c>
      <c r="E258" s="248" t="str">
        <f>全车数据表!AS259</f>
        <v>2.9</v>
      </c>
      <c r="F258" s="248" t="str">
        <f>全车数据表!C259</f>
        <v>女武神</v>
      </c>
      <c r="G258" s="246" t="str">
        <f>全车数据表!D259</f>
        <v>S</v>
      </c>
      <c r="H258" s="246">
        <f>LEN(全车数据表!E259)</f>
        <v>6</v>
      </c>
      <c r="I258" s="246">
        <f>IF(全车数据表!H259="×",0,全车数据表!H259)</f>
        <v>85</v>
      </c>
      <c r="J258" s="246">
        <f>IF(全车数据表!I259="×",0,全车数据表!I259)</f>
        <v>25</v>
      </c>
      <c r="K258" s="246">
        <f>IF(全车数据表!J259="×",0,全车数据表!J259)</f>
        <v>29</v>
      </c>
      <c r="L258" s="246">
        <f>IF(全车数据表!K259="×",0,全车数据表!K259)</f>
        <v>38</v>
      </c>
      <c r="M258" s="246">
        <f>IF(全车数据表!L259="×",0,全车数据表!L259)</f>
        <v>54</v>
      </c>
      <c r="N258" s="246">
        <f>IF(全车数据表!M259="×",0,全车数据表!M259)</f>
        <v>69</v>
      </c>
      <c r="O258" s="246">
        <f>全车数据表!O259</f>
        <v>4488</v>
      </c>
      <c r="P258" s="246">
        <f>全车数据表!P259</f>
        <v>378.2</v>
      </c>
      <c r="Q258" s="246">
        <f>全车数据表!Q259</f>
        <v>80.3</v>
      </c>
      <c r="R258" s="246">
        <f>全车数据表!R259</f>
        <v>77.91</v>
      </c>
      <c r="S258" s="246">
        <f>全车数据表!S259</f>
        <v>76.7</v>
      </c>
      <c r="T258" s="246">
        <f>全车数据表!T259</f>
        <v>8</v>
      </c>
      <c r="U258" s="246">
        <f>全车数据表!AH259</f>
        <v>27726000</v>
      </c>
      <c r="V258" s="246">
        <f>全车数据表!AI259</f>
        <v>90000</v>
      </c>
      <c r="W258" s="246">
        <f>全车数据表!AO259</f>
        <v>14760000</v>
      </c>
      <c r="X258" s="246">
        <f>全车数据表!AP259</f>
        <v>42486000</v>
      </c>
      <c r="Y258" s="246">
        <f>全车数据表!AJ259</f>
        <v>7</v>
      </c>
      <c r="Z258" s="246">
        <f>全车数据表!AL259</f>
        <v>5</v>
      </c>
      <c r="AA258" s="246">
        <f>IF(全车数据表!AN259="×",0,全车数据表!AN259)</f>
        <v>4</v>
      </c>
      <c r="AB258" s="248" t="str">
        <f>全车数据表!AU259</f>
        <v>epic</v>
      </c>
      <c r="AC258" s="246">
        <f>全车数据表!AW259</f>
        <v>393</v>
      </c>
      <c r="AD258" s="246">
        <f>全车数据表!AX259</f>
        <v>0</v>
      </c>
      <c r="AE258" s="246">
        <f>全车数据表!AY259</f>
        <v>527</v>
      </c>
      <c r="AF258" s="246" t="str">
        <f>IF(全车数据表!AZ259="","",全车数据表!AZ259)</f>
        <v>特殊赛事</v>
      </c>
      <c r="AG258" s="246" t="str">
        <f>IF(全车数据表!BP259="","",全车数据表!BP259)</f>
        <v/>
      </c>
      <c r="AH258" s="246" t="str">
        <f>IF(全车数据表!BQ259="","",全车数据表!BQ259)</f>
        <v/>
      </c>
      <c r="AI258" s="246" t="str">
        <f>IF(全车数据表!BR259="","",全车数据表!BR259)</f>
        <v/>
      </c>
      <c r="AJ258" s="246" t="str">
        <f>IF(全车数据表!BS259="","",全车数据表!BS259)</f>
        <v/>
      </c>
      <c r="AK258" s="246" t="str">
        <f>IF(全车数据表!BT259="","",全车数据表!BT259)</f>
        <v/>
      </c>
      <c r="AL258" s="246" t="str">
        <f>IF(全车数据表!BU259="","",全车数据表!BU259)</f>
        <v/>
      </c>
      <c r="AM258" s="246" t="str">
        <f>IF(全车数据表!BV259="","",全车数据表!BV259)</f>
        <v/>
      </c>
      <c r="AN258" s="246" t="str">
        <f>IF(全车数据表!BW259="","",全车数据表!BW259)</f>
        <v/>
      </c>
      <c r="AO258" s="246" t="str">
        <f>IF(全车数据表!BX259="","",全车数据表!BX259)</f>
        <v/>
      </c>
      <c r="AP258" s="246" t="str">
        <f>IF(全车数据表!BY259="","",全车数据表!BY259)</f>
        <v/>
      </c>
      <c r="AQ258" s="246">
        <f>IF(全车数据表!BZ259="","",全车数据表!BZ259)</f>
        <v>1</v>
      </c>
      <c r="AR258" s="246" t="str">
        <f>IF(全车数据表!CA259="","",全车数据表!CA259)</f>
        <v/>
      </c>
      <c r="AS258" s="246" t="str">
        <f>IF(全车数据表!CB259="","",全车数据表!CB259)</f>
        <v/>
      </c>
      <c r="AT258" s="246" t="str">
        <f>IF(全车数据表!CC259="","",全车数据表!CC259)</f>
        <v/>
      </c>
      <c r="AU258" s="246">
        <f>IF(全车数据表!CD259="","",全车数据表!CD259)</f>
        <v>1</v>
      </c>
      <c r="AV258" s="246" t="str">
        <f>IF(全车数据表!CE259="","",全车数据表!CE259)</f>
        <v/>
      </c>
      <c r="AW258" s="246" t="str">
        <f>IF(全车数据表!CF259="","",全车数据表!CF259)</f>
        <v/>
      </c>
      <c r="AX258" s="246" t="str">
        <f>IF(全车数据表!CG259="","",全车数据表!CG259)</f>
        <v/>
      </c>
      <c r="AY258" s="246" t="str">
        <f>IF(全车数据表!CH259="","",全车数据表!CH259)</f>
        <v/>
      </c>
      <c r="AZ258" s="246" t="str">
        <f>IF(全车数据表!CI259="","",全车数据表!CI259)</f>
        <v/>
      </c>
      <c r="BA258" s="246" t="str">
        <f>IF(全车数据表!CJ259="","",全车数据表!CJ259)</f>
        <v>阿斯顿马丁 女武神</v>
      </c>
      <c r="BB258" s="246">
        <f>IF(全车数据表!AV259="","",全车数据表!AV259)</f>
        <v>40</v>
      </c>
      <c r="BC258" s="246">
        <f>IF(全车数据表!BF259="","",全车数据表!BF259)</f>
        <v>4631</v>
      </c>
      <c r="BD258" s="246">
        <f>IF(全车数据表!BG259="","",全车数据表!BG259)</f>
        <v>380.2</v>
      </c>
      <c r="BE258" s="246">
        <f>IF(全车数据表!BH259="","",全车数据表!BH259)</f>
        <v>81.099999999999994</v>
      </c>
      <c r="BF258" s="246">
        <f>IF(全车数据表!BI259="","",全车数据表!BI259)</f>
        <v>80.649999999999991</v>
      </c>
      <c r="BG258" s="246">
        <f>IF(全车数据表!BJ259="","",全车数据表!BJ259)</f>
        <v>78.75</v>
      </c>
    </row>
    <row r="259" spans="1:59">
      <c r="A259" s="246">
        <f>全车数据表!A260</f>
        <v>258</v>
      </c>
      <c r="B259" s="246" t="str">
        <f>全车数据表!B260</f>
        <v>Zenvo TS1 GT Anniversary</v>
      </c>
      <c r="C259" s="246" t="str">
        <f>IF(全车数据表!AQ260="","",全车数据表!AQ260)</f>
        <v>Zenvo</v>
      </c>
      <c r="D259" s="248" t="str">
        <f>全车数据表!AT260</f>
        <v>ts1</v>
      </c>
      <c r="E259" s="248" t="str">
        <f>全车数据表!AS260</f>
        <v>1.7</v>
      </c>
      <c r="F259" s="248" t="str">
        <f>全车数据表!C260</f>
        <v>自燃车</v>
      </c>
      <c r="G259" s="246" t="str">
        <f>全车数据表!D260</f>
        <v>S</v>
      </c>
      <c r="H259" s="246">
        <f>LEN(全车数据表!E260)</f>
        <v>6</v>
      </c>
      <c r="I259" s="246">
        <f>IF(全车数据表!H260="×",0,全车数据表!H260)</f>
        <v>60</v>
      </c>
      <c r="J259" s="246">
        <f>IF(全车数据表!I260="×",0,全车数据表!I260)</f>
        <v>13</v>
      </c>
      <c r="K259" s="246">
        <f>IF(全车数据表!J260="×",0,全车数据表!J260)</f>
        <v>16</v>
      </c>
      <c r="L259" s="246">
        <f>IF(全车数据表!K260="×",0,全车数据表!K260)</f>
        <v>25</v>
      </c>
      <c r="M259" s="246">
        <f>IF(全车数据表!L260="×",0,全车数据表!L260)</f>
        <v>38</v>
      </c>
      <c r="N259" s="246">
        <f>IF(全车数据表!M260="×",0,全车数据表!M260)</f>
        <v>48</v>
      </c>
      <c r="O259" s="246">
        <f>全车数据表!O260</f>
        <v>4514</v>
      </c>
      <c r="P259" s="246">
        <f>全车数据表!P260</f>
        <v>418.2</v>
      </c>
      <c r="Q259" s="246">
        <f>全车数据表!Q260</f>
        <v>81.290000000000006</v>
      </c>
      <c r="R259" s="246">
        <f>全车数据表!R260</f>
        <v>46.66</v>
      </c>
      <c r="S259" s="246">
        <f>全车数据表!S260</f>
        <v>63.43</v>
      </c>
      <c r="T259" s="246">
        <f>全车数据表!T260</f>
        <v>5.5670000000000011</v>
      </c>
      <c r="U259" s="246">
        <f>全车数据表!AH260</f>
        <v>27726000</v>
      </c>
      <c r="V259" s="246">
        <f>全车数据表!AI260</f>
        <v>90000</v>
      </c>
      <c r="W259" s="246">
        <f>全车数据表!AO260</f>
        <v>14760000</v>
      </c>
      <c r="X259" s="246">
        <f>全车数据表!AP260</f>
        <v>42486000</v>
      </c>
      <c r="Y259" s="246">
        <f>全车数据表!AJ260</f>
        <v>7</v>
      </c>
      <c r="Z259" s="246">
        <f>全车数据表!AL260</f>
        <v>5</v>
      </c>
      <c r="AA259" s="246">
        <f>IF(全车数据表!AN260="×",0,全车数据表!AN260)</f>
        <v>4</v>
      </c>
      <c r="AB259" s="248" t="str">
        <f>全车数据表!AU260</f>
        <v>epic</v>
      </c>
      <c r="AC259" s="246">
        <f>全车数据表!AW260</f>
        <v>443</v>
      </c>
      <c r="AD259" s="246">
        <f>全车数据表!AX260</f>
        <v>0</v>
      </c>
      <c r="AE259" s="246">
        <f>全车数据表!AY260</f>
        <v>568</v>
      </c>
      <c r="AF259" s="246" t="str">
        <f>IF(全车数据表!AZ260="","",全车数据表!AZ260)</f>
        <v>多人</v>
      </c>
      <c r="AG259" s="246" t="str">
        <f>IF(全车数据表!BP260="","",全车数据表!BP260)</f>
        <v/>
      </c>
      <c r="AH259" s="246" t="str">
        <f>IF(全车数据表!BQ260="","",全车数据表!BQ260)</f>
        <v/>
      </c>
      <c r="AI259" s="246" t="str">
        <f>IF(全车数据表!BR260="","",全车数据表!BR260)</f>
        <v/>
      </c>
      <c r="AJ259" s="246" t="str">
        <f>IF(全车数据表!BS260="","",全车数据表!BS260)</f>
        <v/>
      </c>
      <c r="AK259" s="246" t="str">
        <f>IF(全车数据表!BT260="","",全车数据表!BT260)</f>
        <v/>
      </c>
      <c r="AL259" s="246" t="str">
        <f>IF(全车数据表!BU260="","",全车数据表!BU260)</f>
        <v/>
      </c>
      <c r="AM259" s="246" t="str">
        <f>IF(全车数据表!BV260="","",全车数据表!BV260)</f>
        <v/>
      </c>
      <c r="AN259" s="246" t="str">
        <f>IF(全车数据表!BW260="","",全车数据表!BW260)</f>
        <v/>
      </c>
      <c r="AO259" s="246">
        <f>IF(全车数据表!BX260="","",全车数据表!BX260)</f>
        <v>1</v>
      </c>
      <c r="AP259" s="246" t="str">
        <f>IF(全车数据表!BY260="","",全车数据表!BY260)</f>
        <v/>
      </c>
      <c r="AQ259" s="246">
        <f>IF(全车数据表!BZ260="","",全车数据表!BZ260)</f>
        <v>1</v>
      </c>
      <c r="AR259" s="246" t="str">
        <f>IF(全车数据表!CA260="","",全车数据表!CA260)</f>
        <v/>
      </c>
      <c r="AS259" s="246" t="str">
        <f>IF(全车数据表!CB260="","",全车数据表!CB260)</f>
        <v/>
      </c>
      <c r="AT259" s="246" t="str">
        <f>IF(全车数据表!CC260="","",全车数据表!CC260)</f>
        <v/>
      </c>
      <c r="AU259" s="246" t="str">
        <f>IF(全车数据表!CD260="","",全车数据表!CD260)</f>
        <v/>
      </c>
      <c r="AV259" s="246" t="str">
        <f>IF(全车数据表!CE260="","",全车数据表!CE260)</f>
        <v/>
      </c>
      <c r="AW259" s="246" t="str">
        <f>IF(全车数据表!CF260="","",全车数据表!CF260)</f>
        <v/>
      </c>
      <c r="AX259" s="246" t="str">
        <f>IF(全车数据表!CG260="","",全车数据表!CG260)</f>
        <v/>
      </c>
      <c r="AY259" s="246" t="str">
        <f>IF(全车数据表!CH260="","",全车数据表!CH260)</f>
        <v/>
      </c>
      <c r="AZ259" s="246" t="str">
        <f>IF(全车数据表!CI260="","",全车数据表!CI260)</f>
        <v/>
      </c>
      <c r="BA259" s="246" t="str">
        <f>IF(全车数据表!CJ260="","",全车数据表!CJ260)</f>
        <v>自燃</v>
      </c>
      <c r="BB259" s="246" t="str">
        <f>IF(全车数据表!AV260="","",全车数据表!AV260)</f>
        <v/>
      </c>
      <c r="BC259" s="246">
        <f>IF(全车数据表!BF260="","",全车数据表!BF260)</f>
        <v>4672</v>
      </c>
      <c r="BD259" s="246">
        <f>IF(全车数据表!BG260="","",全车数据表!BG260)</f>
        <v>420</v>
      </c>
      <c r="BE259" s="246">
        <f>IF(全车数据表!BH260="","",全车数据表!BH260)</f>
        <v>82</v>
      </c>
      <c r="BF259" s="246">
        <f>IF(全车数据表!BI260="","",全车数据表!BI260)</f>
        <v>47.66</v>
      </c>
      <c r="BG259" s="246">
        <f>IF(全车数据表!BJ260="","",全车数据表!BJ260)</f>
        <v>65.22</v>
      </c>
    </row>
    <row r="260" spans="1:59">
      <c r="A260" s="246">
        <f>全车数据表!A261</f>
        <v>259</v>
      </c>
      <c r="B260" s="246" t="str">
        <f>全车数据表!B261</f>
        <v>Rimac Concept S</v>
      </c>
      <c r="C260" s="246" t="str">
        <f>IF(全车数据表!AQ261="","",全车数据表!AQ261)</f>
        <v>Rimac</v>
      </c>
      <c r="D260" s="248" t="str">
        <f>全车数据表!AT261</f>
        <v>cs</v>
      </c>
      <c r="E260" s="248" t="str">
        <f>全车数据表!AS261</f>
        <v>4.3</v>
      </c>
      <c r="F260" s="248" t="str">
        <f>全车数据表!C261</f>
        <v>CS</v>
      </c>
      <c r="G260" s="246" t="str">
        <f>全车数据表!D261</f>
        <v>S</v>
      </c>
      <c r="H260" s="246">
        <f>LEN(全车数据表!E261)</f>
        <v>6</v>
      </c>
      <c r="I260" s="246">
        <f>IF(全车数据表!H261="×",0,全车数据表!H261)</f>
        <v>85</v>
      </c>
      <c r="J260" s="246">
        <f>IF(全车数据表!I261="×",0,全车数据表!I261)</f>
        <v>25</v>
      </c>
      <c r="K260" s="246">
        <f>IF(全车数据表!J261="×",0,全车数据表!J261)</f>
        <v>29</v>
      </c>
      <c r="L260" s="246">
        <f>IF(全车数据表!K261="×",0,全车数据表!K261)</f>
        <v>38</v>
      </c>
      <c r="M260" s="246">
        <f>IF(全车数据表!L261="×",0,全车数据表!L261)</f>
        <v>54</v>
      </c>
      <c r="N260" s="246">
        <f>IF(全车数据表!M261="×",0,全车数据表!M261)</f>
        <v>69</v>
      </c>
      <c r="O260" s="246">
        <f>全车数据表!O261</f>
        <v>4528</v>
      </c>
      <c r="P260" s="246">
        <f>全车数据表!P261</f>
        <v>376.3</v>
      </c>
      <c r="Q260" s="246">
        <f>全车数据表!Q261</f>
        <v>84.53</v>
      </c>
      <c r="R260" s="246">
        <f>全车数据表!R261</f>
        <v>79.09</v>
      </c>
      <c r="S260" s="246">
        <f>全车数据表!S261</f>
        <v>69.86</v>
      </c>
      <c r="T260" s="246">
        <f>全车数据表!T261</f>
        <v>0</v>
      </c>
      <c r="U260" s="246">
        <f>全车数据表!AH261</f>
        <v>27726000</v>
      </c>
      <c r="V260" s="246">
        <f>全车数据表!AI261</f>
        <v>90000</v>
      </c>
      <c r="W260" s="246">
        <f>全车数据表!AO261</f>
        <v>14760000</v>
      </c>
      <c r="X260" s="246">
        <f>全车数据表!AP261</f>
        <v>42486000</v>
      </c>
      <c r="Y260" s="246">
        <f>全车数据表!AJ261</f>
        <v>7</v>
      </c>
      <c r="Z260" s="246">
        <f>全车数据表!AL261</f>
        <v>5</v>
      </c>
      <c r="AA260" s="246">
        <f>IF(全车数据表!AN261="×",0,全车数据表!AN261)</f>
        <v>4</v>
      </c>
      <c r="AB260" s="248" t="str">
        <f>全车数据表!AU261</f>
        <v>epic</v>
      </c>
      <c r="AC260" s="246">
        <f>全车数据表!AW261</f>
        <v>391</v>
      </c>
      <c r="AD260" s="246">
        <f>全车数据表!AX261</f>
        <v>0</v>
      </c>
      <c r="AE260" s="246">
        <f>全车数据表!AY261</f>
        <v>523</v>
      </c>
      <c r="AF260" s="246" t="str">
        <f>IF(全车数据表!AZ261="","",全车数据表!AZ261)</f>
        <v>特殊赛事</v>
      </c>
      <c r="AG260" s="246" t="str">
        <f>IF(全车数据表!BP261="","",全车数据表!BP261)</f>
        <v/>
      </c>
      <c r="AH260" s="246" t="str">
        <f>IF(全车数据表!BQ261="","",全车数据表!BQ261)</f>
        <v/>
      </c>
      <c r="AI260" s="246" t="str">
        <f>IF(全车数据表!BR261="","",全车数据表!BR261)</f>
        <v/>
      </c>
      <c r="AJ260" s="246" t="str">
        <f>IF(全车数据表!BS261="","",全车数据表!BS261)</f>
        <v/>
      </c>
      <c r="AK260" s="246" t="str">
        <f>IF(全车数据表!BT261="","",全车数据表!BT261)</f>
        <v/>
      </c>
      <c r="AL260" s="246" t="str">
        <f>IF(全车数据表!BU261="","",全车数据表!BU261)</f>
        <v/>
      </c>
      <c r="AM260" s="246" t="str">
        <f>IF(全车数据表!BV261="","",全车数据表!BV261)</f>
        <v/>
      </c>
      <c r="AN260" s="246" t="str">
        <f>IF(全车数据表!BW261="","",全车数据表!BW261)</f>
        <v/>
      </c>
      <c r="AO260" s="246" t="str">
        <f>IF(全车数据表!BX261="","",全车数据表!BX261)</f>
        <v/>
      </c>
      <c r="AP260" s="246" t="str">
        <f>IF(全车数据表!BY261="","",全车数据表!BY261)</f>
        <v/>
      </c>
      <c r="AQ260" s="246">
        <f>IF(全车数据表!BZ261="","",全车数据表!BZ261)</f>
        <v>1</v>
      </c>
      <c r="AR260" s="246" t="str">
        <f>IF(全车数据表!CA261="","",全车数据表!CA261)</f>
        <v/>
      </c>
      <c r="AS260" s="246" t="str">
        <f>IF(全车数据表!CB261="","",全车数据表!CB261)</f>
        <v/>
      </c>
      <c r="AT260" s="246" t="str">
        <f>IF(全车数据表!CC261="","",全车数据表!CC261)</f>
        <v/>
      </c>
      <c r="AU260" s="246" t="str">
        <f>IF(全车数据表!CD261="","",全车数据表!CD261)</f>
        <v/>
      </c>
      <c r="AV260" s="246" t="str">
        <f>IF(全车数据表!CE261="","",全车数据表!CE261)</f>
        <v/>
      </c>
      <c r="AW260" s="246" t="str">
        <f>IF(全车数据表!CF261="","",全车数据表!CF261)</f>
        <v/>
      </c>
      <c r="AX260" s="246" t="str">
        <f>IF(全车数据表!CG261="","",全车数据表!CG261)</f>
        <v/>
      </c>
      <c r="AY260" s="246" t="str">
        <f>IF(全车数据表!CH261="","",全车数据表!CH261)</f>
        <v/>
      </c>
      <c r="AZ260" s="246" t="str">
        <f>IF(全车数据表!CI261="","",全车数据表!CI261)</f>
        <v/>
      </c>
      <c r="BA260" s="246" t="str">
        <f>IF(全车数据表!CJ261="","",全车数据表!CJ261)</f>
        <v/>
      </c>
      <c r="BB260" s="246" t="str">
        <f>IF(全车数据表!AV261="","",全车数据表!AV261)</f>
        <v/>
      </c>
      <c r="BC260" s="246">
        <f>IF(全车数据表!BF261="","",全车数据表!BF261)</f>
        <v>4686</v>
      </c>
      <c r="BD260" s="246">
        <f>IF(全车数据表!BG261="","",全车数据表!BG261)</f>
        <v>377.5</v>
      </c>
      <c r="BE260" s="246">
        <f>IF(全车数据表!BH261="","",全车数据表!BH261)</f>
        <v>85.15</v>
      </c>
      <c r="BF260" s="246">
        <f>IF(全车数据表!BI261="","",全车数据表!BI261)</f>
        <v>82.64</v>
      </c>
      <c r="BG260" s="246">
        <f>IF(全车数据表!BJ261="","",全车数据表!BJ261)</f>
        <v>72.94</v>
      </c>
    </row>
    <row r="261" spans="1:59">
      <c r="A261" s="246">
        <f>全车数据表!A262</f>
        <v>260</v>
      </c>
      <c r="B261" s="246" t="str">
        <f>全车数据表!B262</f>
        <v>Automobili Pininfarina Battista</v>
      </c>
      <c r="C261" s="246" t="str">
        <f>IF(全车数据表!AQ262="","",全车数据表!AQ262)</f>
        <v>Automobili Pininfarina</v>
      </c>
      <c r="D261" s="248" t="str">
        <f>全车数据表!AT262</f>
        <v>battista</v>
      </c>
      <c r="E261" s="248" t="str">
        <f>全车数据表!AS262</f>
        <v>1.8</v>
      </c>
      <c r="F261" s="248" t="str">
        <f>全车数据表!C262</f>
        <v>秋王</v>
      </c>
      <c r="G261" s="246" t="str">
        <f>全车数据表!D262</f>
        <v>S</v>
      </c>
      <c r="H261" s="246">
        <f>LEN(全车数据表!E262)</f>
        <v>6</v>
      </c>
      <c r="I261" s="246">
        <f>IF(全车数据表!H262="×",0,全车数据表!H262)</f>
        <v>60</v>
      </c>
      <c r="J261" s="246">
        <f>IF(全车数据表!I262="×",0,全车数据表!I262)</f>
        <v>25</v>
      </c>
      <c r="K261" s="246">
        <f>IF(全车数据表!J262="×",0,全车数据表!J262)</f>
        <v>35</v>
      </c>
      <c r="L261" s="246">
        <f>IF(全车数据表!K262="×",0,全车数据表!K262)</f>
        <v>46</v>
      </c>
      <c r="M261" s="246">
        <f>IF(全车数据表!L262="×",0,全车数据表!L262)</f>
        <v>58</v>
      </c>
      <c r="N261" s="246">
        <f>IF(全车数据表!M262="×",0,全车数据表!M262)</f>
        <v>76</v>
      </c>
      <c r="O261" s="246">
        <f>全车数据表!O262</f>
        <v>4550</v>
      </c>
      <c r="P261" s="246">
        <f>全车数据表!P262</f>
        <v>368.5</v>
      </c>
      <c r="Q261" s="246">
        <f>全车数据表!Q262</f>
        <v>88.49</v>
      </c>
      <c r="R261" s="246">
        <f>全车数据表!R262</f>
        <v>80.45</v>
      </c>
      <c r="S261" s="246">
        <f>全车数据表!S262</f>
        <v>78.260000000000005</v>
      </c>
      <c r="T261" s="246">
        <f>全车数据表!T262</f>
        <v>8.6300000000000008</v>
      </c>
      <c r="U261" s="246">
        <f>全车数据表!AH262</f>
        <v>27726000</v>
      </c>
      <c r="V261" s="246">
        <f>全车数据表!AI262</f>
        <v>90000</v>
      </c>
      <c r="W261" s="246">
        <f>全车数据表!AO262</f>
        <v>14760000</v>
      </c>
      <c r="X261" s="246">
        <f>全车数据表!AP262</f>
        <v>42486000</v>
      </c>
      <c r="Y261" s="246">
        <f>全车数据表!AJ262</f>
        <v>7</v>
      </c>
      <c r="Z261" s="246">
        <f>全车数据表!AL262</f>
        <v>5</v>
      </c>
      <c r="AA261" s="246">
        <f>IF(全车数据表!AN262="×",0,全车数据表!AN262)</f>
        <v>4</v>
      </c>
      <c r="AB261" s="248" t="str">
        <f>全车数据表!AU262</f>
        <v>epic</v>
      </c>
      <c r="AC261" s="246">
        <f>全车数据表!AW262</f>
        <v>383</v>
      </c>
      <c r="AD261" s="246">
        <f>全车数据表!AX262</f>
        <v>0</v>
      </c>
      <c r="AE261" s="246">
        <f>全车数据表!AY262</f>
        <v>509</v>
      </c>
      <c r="AF261" s="246" t="str">
        <f>IF(全车数据表!AZ262="","",全车数据表!AZ262)</f>
        <v>特殊赛事</v>
      </c>
      <c r="AG261" s="246" t="str">
        <f>IF(全车数据表!BP262="","",全车数据表!BP262)</f>
        <v/>
      </c>
      <c r="AH261" s="246" t="str">
        <f>IF(全车数据表!BQ262="","",全车数据表!BQ262)</f>
        <v/>
      </c>
      <c r="AI261" s="246" t="str">
        <f>IF(全车数据表!BR262="","",全车数据表!BR262)</f>
        <v/>
      </c>
      <c r="AJ261" s="246" t="str">
        <f>IF(全车数据表!BS262="","",全车数据表!BS262)</f>
        <v/>
      </c>
      <c r="AK261" s="246" t="str">
        <f>IF(全车数据表!BT262="","",全车数据表!BT262)</f>
        <v/>
      </c>
      <c r="AL261" s="246" t="str">
        <f>IF(全车数据表!BU262="","",全车数据表!BU262)</f>
        <v/>
      </c>
      <c r="AM261" s="246" t="str">
        <f>IF(全车数据表!BV262="","",全车数据表!BV262)</f>
        <v/>
      </c>
      <c r="AN261" s="246" t="str">
        <f>IF(全车数据表!BW262="","",全车数据表!BW262)</f>
        <v/>
      </c>
      <c r="AO261" s="246" t="str">
        <f>IF(全车数据表!BX262="","",全车数据表!BX262)</f>
        <v/>
      </c>
      <c r="AP261" s="246" t="str">
        <f>IF(全车数据表!BY262="","",全车数据表!BY262)</f>
        <v/>
      </c>
      <c r="AQ261" s="246">
        <f>IF(全车数据表!BZ262="","",全车数据表!BZ262)</f>
        <v>1</v>
      </c>
      <c r="AR261" s="246" t="str">
        <f>IF(全车数据表!CA262="","",全车数据表!CA262)</f>
        <v/>
      </c>
      <c r="AS261" s="246" t="str">
        <f>IF(全车数据表!CB262="","",全车数据表!CB262)</f>
        <v/>
      </c>
      <c r="AT261" s="246" t="str">
        <f>IF(全车数据表!CC262="","",全车数据表!CC262)</f>
        <v/>
      </c>
      <c r="AU261" s="246">
        <f>IF(全车数据表!CD262="","",全车数据表!CD262)</f>
        <v>1</v>
      </c>
      <c r="AV261" s="246" t="str">
        <f>IF(全车数据表!CE262="","",全车数据表!CE262)</f>
        <v/>
      </c>
      <c r="AW261" s="246" t="str">
        <f>IF(全车数据表!CF262="","",全车数据表!CF262)</f>
        <v/>
      </c>
      <c r="AX261" s="246" t="str">
        <f>IF(全车数据表!CG262="","",全车数据表!CG262)</f>
        <v/>
      </c>
      <c r="AY261" s="246" t="str">
        <f>IF(全车数据表!CH262="","",全车数据表!CH262)</f>
        <v/>
      </c>
      <c r="AZ261" s="246" t="str">
        <f>IF(全车数据表!CI262="","",全车数据表!CI262)</f>
        <v/>
      </c>
      <c r="BA261" s="246" t="str">
        <f>IF(全车数据表!CJ262="","",全车数据表!CJ262)</f>
        <v>巴蒂斯塔 秋王</v>
      </c>
      <c r="BB261" s="246">
        <f>IF(全车数据表!AV262="","",全车数据表!AV262)</f>
        <v>39</v>
      </c>
      <c r="BC261" s="246">
        <f>IF(全车数据表!BF262="","",全车数据表!BF262)</f>
        <v>4706</v>
      </c>
      <c r="BD261" s="246">
        <f>IF(全车数据表!BG262="","",全车数据表!BG262)</f>
        <v>370.5</v>
      </c>
      <c r="BE261" s="246">
        <f>IF(全车数据表!BH262="","",全车数据表!BH262)</f>
        <v>89.199999999999989</v>
      </c>
      <c r="BF261" s="246">
        <f>IF(全车数据表!BI262="","",全车数据表!BI262)</f>
        <v>83.04</v>
      </c>
      <c r="BG261" s="246">
        <f>IF(全车数据表!BJ262="","",全车数据表!BJ262)</f>
        <v>80.83</v>
      </c>
    </row>
    <row r="262" spans="1:59">
      <c r="A262" s="246">
        <f>全车数据表!A263</f>
        <v>261</v>
      </c>
      <c r="B262" s="246" t="str">
        <f>全车数据表!B263</f>
        <v>Naran Hyper Coupe</v>
      </c>
      <c r="C262" s="246" t="str">
        <f>IF(全车数据表!AQ263="","",全车数据表!AQ263)</f>
        <v>Naran</v>
      </c>
      <c r="D262" s="248" t="str">
        <f>全车数据表!AT263</f>
        <v>naran</v>
      </c>
      <c r="E262" s="248" t="str">
        <f>全车数据表!AS263</f>
        <v>3.2</v>
      </c>
      <c r="F262" s="248" t="str">
        <f>全车数据表!C263</f>
        <v>纳兰</v>
      </c>
      <c r="G262" s="246" t="str">
        <f>全车数据表!D263</f>
        <v>S</v>
      </c>
      <c r="H262" s="246">
        <f>LEN(全车数据表!E263)</f>
        <v>6</v>
      </c>
      <c r="I262" s="246">
        <f>IF(全车数据表!H263="×",0,全车数据表!H263)</f>
        <v>85</v>
      </c>
      <c r="J262" s="246">
        <f>IF(全车数据表!I263="×",0,全车数据表!I263)</f>
        <v>25</v>
      </c>
      <c r="K262" s="246">
        <f>IF(全车数据表!J263="×",0,全车数据表!J263)</f>
        <v>29</v>
      </c>
      <c r="L262" s="246">
        <f>IF(全车数据表!K263="×",0,全车数据表!K263)</f>
        <v>38</v>
      </c>
      <c r="M262" s="246">
        <f>IF(全车数据表!L263="×",0,全车数据表!L263)</f>
        <v>54</v>
      </c>
      <c r="N262" s="246">
        <f>IF(全车数据表!M263="×",0,全车数据表!M263)</f>
        <v>69</v>
      </c>
      <c r="O262" s="246">
        <f>全车数据表!O263</f>
        <v>4566</v>
      </c>
      <c r="P262" s="246">
        <f>全车数据表!P263</f>
        <v>383.4</v>
      </c>
      <c r="Q262" s="246">
        <f>全车数据表!Q263</f>
        <v>85.79</v>
      </c>
      <c r="R262" s="246">
        <f>全车数据表!R263</f>
        <v>67.31</v>
      </c>
      <c r="S262" s="246">
        <f>全车数据表!S263</f>
        <v>65.58</v>
      </c>
      <c r="T262" s="246">
        <f>全车数据表!T263</f>
        <v>0</v>
      </c>
      <c r="U262" s="246">
        <f>全车数据表!AH263</f>
        <v>27726000</v>
      </c>
      <c r="V262" s="246">
        <f>全车数据表!AI263</f>
        <v>90000</v>
      </c>
      <c r="W262" s="246">
        <f>全车数据表!AO263</f>
        <v>14760000</v>
      </c>
      <c r="X262" s="246">
        <f>全车数据表!AP263</f>
        <v>42486000</v>
      </c>
      <c r="Y262" s="246">
        <f>全车数据表!AJ263</f>
        <v>7</v>
      </c>
      <c r="Z262" s="246">
        <f>全车数据表!AL263</f>
        <v>5</v>
      </c>
      <c r="AA262" s="246">
        <f>IF(全车数据表!AN263="×",0,全车数据表!AN263)</f>
        <v>4</v>
      </c>
      <c r="AB262" s="248" t="str">
        <f>全车数据表!AU263</f>
        <v>epic</v>
      </c>
      <c r="AC262" s="246">
        <f>全车数据表!AW263</f>
        <v>398</v>
      </c>
      <c r="AD262" s="246">
        <f>全车数据表!AX263</f>
        <v>0</v>
      </c>
      <c r="AE262" s="246">
        <f>全车数据表!AY263</f>
        <v>536</v>
      </c>
      <c r="AF262" s="246" t="str">
        <f>IF(全车数据表!AZ263="","",全车数据表!AZ263)</f>
        <v>特殊赛事</v>
      </c>
      <c r="AG262" s="246" t="str">
        <f>IF(全车数据表!BP263="","",全车数据表!BP263)</f>
        <v/>
      </c>
      <c r="AH262" s="246" t="str">
        <f>IF(全车数据表!BQ263="","",全车数据表!BQ263)</f>
        <v/>
      </c>
      <c r="AI262" s="246" t="str">
        <f>IF(全车数据表!BR263="","",全车数据表!BR263)</f>
        <v/>
      </c>
      <c r="AJ262" s="246" t="str">
        <f>IF(全车数据表!BS263="","",全车数据表!BS263)</f>
        <v/>
      </c>
      <c r="AK262" s="246" t="str">
        <f>IF(全车数据表!BT263="","",全车数据表!BT263)</f>
        <v/>
      </c>
      <c r="AL262" s="246" t="str">
        <f>IF(全车数据表!BU263="","",全车数据表!BU263)</f>
        <v/>
      </c>
      <c r="AM262" s="246" t="str">
        <f>IF(全车数据表!BV263="","",全车数据表!BV263)</f>
        <v/>
      </c>
      <c r="AN262" s="246" t="str">
        <f>IF(全车数据表!BW263="","",全车数据表!BW263)</f>
        <v/>
      </c>
      <c r="AO262" s="246" t="str">
        <f>IF(全车数据表!BX263="","",全车数据表!BX263)</f>
        <v/>
      </c>
      <c r="AP262" s="246" t="str">
        <f>IF(全车数据表!BY263="","",全车数据表!BY263)</f>
        <v/>
      </c>
      <c r="AQ262" s="246">
        <f>IF(全车数据表!BZ263="","",全车数据表!BZ263)</f>
        <v>1</v>
      </c>
      <c r="AR262" s="246" t="str">
        <f>IF(全车数据表!CA263="","",全车数据表!CA263)</f>
        <v/>
      </c>
      <c r="AS262" s="246" t="str">
        <f>IF(全车数据表!CB263="","",全车数据表!CB263)</f>
        <v/>
      </c>
      <c r="AT262" s="246" t="str">
        <f>IF(全车数据表!CC263="","",全车数据表!CC263)</f>
        <v/>
      </c>
      <c r="AU262" s="246" t="str">
        <f>IF(全车数据表!CD263="","",全车数据表!CD263)</f>
        <v/>
      </c>
      <c r="AV262" s="246" t="str">
        <f>IF(全车数据表!CE263="","",全车数据表!CE263)</f>
        <v/>
      </c>
      <c r="AW262" s="246" t="str">
        <f>IF(全车数据表!CF263="","",全车数据表!CF263)</f>
        <v/>
      </c>
      <c r="AX262" s="246" t="str">
        <f>IF(全车数据表!CG263="","",全车数据表!CG263)</f>
        <v/>
      </c>
      <c r="AY262" s="246" t="str">
        <f>IF(全车数据表!CH263="","",全车数据表!CH263)</f>
        <v/>
      </c>
      <c r="AZ262" s="246" t="str">
        <f>IF(全车数据表!CI263="","",全车数据表!CI263)</f>
        <v/>
      </c>
      <c r="BA262" s="246" t="str">
        <f>IF(全车数据表!CJ263="","",全车数据表!CJ263)</f>
        <v>纳兰</v>
      </c>
      <c r="BB262" s="246">
        <f>IF(全车数据表!AV263="","",全车数据表!AV263)</f>
        <v>58</v>
      </c>
      <c r="BC262" s="246">
        <f>IF(全车数据表!BF263="","",全车数据表!BF263)</f>
        <v>4714</v>
      </c>
      <c r="BD262" s="246">
        <f>IF(全车数据表!BG263="","",全车数据表!BG263)</f>
        <v>384.9</v>
      </c>
      <c r="BE262" s="246">
        <f>IF(全车数据表!BH263="","",全车数据表!BH263)</f>
        <v>86.5</v>
      </c>
      <c r="BF262" s="246">
        <f>IF(全车数据表!BI263="","",全车数据表!BI263)</f>
        <v>69.08</v>
      </c>
      <c r="BG262" s="246">
        <f>IF(全车数据表!BJ263="","",全车数据表!BJ263)</f>
        <v>67.44</v>
      </c>
    </row>
    <row r="263" spans="1:59">
      <c r="A263" s="246">
        <f>全车数据表!A264</f>
        <v>262</v>
      </c>
      <c r="B263" s="246" t="str">
        <f>全车数据表!B264</f>
        <v>McLaren Speedtail</v>
      </c>
      <c r="C263" s="246" t="str">
        <f>IF(全车数据表!AQ264="","",全车数据表!AQ264)</f>
        <v>McLaren</v>
      </c>
      <c r="D263" s="248" t="str">
        <f>全车数据表!AT264</f>
        <v>speedtail</v>
      </c>
      <c r="E263" s="248" t="str">
        <f>全车数据表!AS264</f>
        <v>2.4</v>
      </c>
      <c r="F263" s="248" t="str">
        <f>全车数据表!C264</f>
        <v>速尾</v>
      </c>
      <c r="G263" s="246" t="str">
        <f>全车数据表!D264</f>
        <v>S</v>
      </c>
      <c r="H263" s="246">
        <f>LEN(全车数据表!E264)</f>
        <v>6</v>
      </c>
      <c r="I263" s="246">
        <f>IF(全车数据表!H264="×",0,全车数据表!H264)</f>
        <v>85</v>
      </c>
      <c r="J263" s="246">
        <f>IF(全车数据表!I264="×",0,全车数据表!I264)</f>
        <v>25</v>
      </c>
      <c r="K263" s="246">
        <f>IF(全车数据表!J264="×",0,全车数据表!J264)</f>
        <v>29</v>
      </c>
      <c r="L263" s="246">
        <f>IF(全车数据表!K264="×",0,全车数据表!K264)</f>
        <v>38</v>
      </c>
      <c r="M263" s="246">
        <f>IF(全车数据表!L264="×",0,全车数据表!L264)</f>
        <v>54</v>
      </c>
      <c r="N263" s="246">
        <f>IF(全车数据表!M264="×",0,全车数据表!M264)</f>
        <v>69</v>
      </c>
      <c r="O263" s="246">
        <f>全车数据表!O264</f>
        <v>4593</v>
      </c>
      <c r="P263" s="246">
        <f>全车数据表!P264</f>
        <v>416.7</v>
      </c>
      <c r="Q263" s="246">
        <f>全车数据表!Q264</f>
        <v>81.11</v>
      </c>
      <c r="R263" s="246">
        <f>全车数据表!R264</f>
        <v>56.65</v>
      </c>
      <c r="S263" s="246">
        <f>全车数据表!S264</f>
        <v>74.2</v>
      </c>
      <c r="T263" s="246">
        <f>全车数据表!T264</f>
        <v>6.77</v>
      </c>
      <c r="U263" s="246">
        <f>全车数据表!AH264</f>
        <v>27726000</v>
      </c>
      <c r="V263" s="246">
        <f>全车数据表!AI264</f>
        <v>90000</v>
      </c>
      <c r="W263" s="246">
        <f>全车数据表!AO264</f>
        <v>14760000</v>
      </c>
      <c r="X263" s="246">
        <f>全车数据表!AP264</f>
        <v>42486000</v>
      </c>
      <c r="Y263" s="246">
        <f>全车数据表!AJ264</f>
        <v>7</v>
      </c>
      <c r="Z263" s="246">
        <f>全车数据表!AL264</f>
        <v>5</v>
      </c>
      <c r="AA263" s="246">
        <f>IF(全车数据表!AN264="×",0,全车数据表!AN264)</f>
        <v>4</v>
      </c>
      <c r="AB263" s="248" t="str">
        <f>全车数据表!AU264</f>
        <v>epic</v>
      </c>
      <c r="AC263" s="246">
        <f>全车数据表!AW264</f>
        <v>438</v>
      </c>
      <c r="AD263" s="246">
        <f>全车数据表!AX264</f>
        <v>0</v>
      </c>
      <c r="AE263" s="246">
        <f>全车数据表!AY264</f>
        <v>566</v>
      </c>
      <c r="AF263" s="246" t="str">
        <f>IF(全车数据表!AZ264="","",全车数据表!AZ264)</f>
        <v>特殊赛事</v>
      </c>
      <c r="AG263" s="246" t="str">
        <f>IF(全车数据表!BP264="","",全车数据表!BP264)</f>
        <v/>
      </c>
      <c r="AH263" s="246" t="str">
        <f>IF(全车数据表!BQ264="","",全车数据表!BQ264)</f>
        <v/>
      </c>
      <c r="AI263" s="246" t="str">
        <f>IF(全车数据表!BR264="","",全车数据表!BR264)</f>
        <v/>
      </c>
      <c r="AJ263" s="246" t="str">
        <f>IF(全车数据表!BS264="","",全车数据表!BS264)</f>
        <v/>
      </c>
      <c r="AK263" s="246" t="str">
        <f>IF(全车数据表!BT264="","",全车数据表!BT264)</f>
        <v/>
      </c>
      <c r="AL263" s="246" t="str">
        <f>IF(全车数据表!BU264="","",全车数据表!BU264)</f>
        <v/>
      </c>
      <c r="AM263" s="246" t="str">
        <f>IF(全车数据表!BV264="","",全车数据表!BV264)</f>
        <v/>
      </c>
      <c r="AN263" s="246" t="str">
        <f>IF(全车数据表!BW264="","",全车数据表!BW264)</f>
        <v/>
      </c>
      <c r="AO263" s="246" t="str">
        <f>IF(全车数据表!BX264="","",全车数据表!BX264)</f>
        <v/>
      </c>
      <c r="AP263" s="246" t="str">
        <f>IF(全车数据表!BY264="","",全车数据表!BY264)</f>
        <v/>
      </c>
      <c r="AQ263" s="246">
        <f>IF(全车数据表!BZ264="","",全车数据表!BZ264)</f>
        <v>1</v>
      </c>
      <c r="AR263" s="246" t="str">
        <f>IF(全车数据表!CA264="","",全车数据表!CA264)</f>
        <v/>
      </c>
      <c r="AS263" s="246" t="str">
        <f>IF(全车数据表!CB264="","",全车数据表!CB264)</f>
        <v/>
      </c>
      <c r="AT263" s="246" t="str">
        <f>IF(全车数据表!CC264="","",全车数据表!CC264)</f>
        <v/>
      </c>
      <c r="AU263" s="246">
        <f>IF(全车数据表!CD264="","",全车数据表!CD264)</f>
        <v>1</v>
      </c>
      <c r="AV263" s="246" t="str">
        <f>IF(全车数据表!CE264="","",全车数据表!CE264)</f>
        <v/>
      </c>
      <c r="AW263" s="246" t="str">
        <f>IF(全车数据表!CF264="","",全车数据表!CF264)</f>
        <v/>
      </c>
      <c r="AX263" s="246" t="str">
        <f>IF(全车数据表!CG264="","",全车数据表!CG264)</f>
        <v/>
      </c>
      <c r="AY263" s="246" t="str">
        <f>IF(全车数据表!CH264="","",全车数据表!CH264)</f>
        <v/>
      </c>
      <c r="AZ263" s="246" t="str">
        <f>IF(全车数据表!CI264="","",全车数据表!CI264)</f>
        <v/>
      </c>
      <c r="BA263" s="246" t="str">
        <f>IF(全车数据表!CJ264="","",全车数据表!CJ264)</f>
        <v>迈凯伦 速尾 速度尾巴</v>
      </c>
      <c r="BB263" s="246">
        <f>IF(全车数据表!AV264="","",全车数据表!AV264)</f>
        <v>32</v>
      </c>
      <c r="BC263" s="246">
        <f>IF(全车数据表!BF264="","",全车数据表!BF264)</f>
        <v>4723</v>
      </c>
      <c r="BD263" s="246">
        <f>IF(全车数据表!BG264="","",全车数据表!BG264)</f>
        <v>418.2</v>
      </c>
      <c r="BE263" s="246">
        <f>IF(全车数据表!BH264="","",全车数据表!BH264)</f>
        <v>82</v>
      </c>
      <c r="BF263" s="246">
        <f>IF(全车数据表!BI264="","",全车数据表!BI264)</f>
        <v>57.809999999999995</v>
      </c>
      <c r="BG263" s="246">
        <f>IF(全车数据表!BJ264="","",全车数据表!BJ264)</f>
        <v>76.41</v>
      </c>
    </row>
    <row r="264" spans="1:59">
      <c r="A264" s="246">
        <f>全车数据表!A265</f>
        <v>263</v>
      </c>
      <c r="B264" s="246" t="str">
        <f>全车数据表!B265</f>
        <v>Faraday Future FFZero1</v>
      </c>
      <c r="C264" s="246" t="str">
        <f>IF(全车数据表!AQ265="","",全车数据表!AQ265)</f>
        <v>Faraday Future</v>
      </c>
      <c r="D264" s="248" t="str">
        <f>全车数据表!AT265</f>
        <v>ff01</v>
      </c>
      <c r="E264" s="248" t="str">
        <f>全车数据表!AS265</f>
        <v>3.9</v>
      </c>
      <c r="F264" s="248" t="str">
        <f>全车数据表!C265</f>
        <v>FF01</v>
      </c>
      <c r="G264" s="246" t="str">
        <f>全车数据表!D265</f>
        <v>S</v>
      </c>
      <c r="H264" s="246">
        <f>LEN(全车数据表!E265)</f>
        <v>6</v>
      </c>
      <c r="I264" s="246">
        <f>IF(全车数据表!H265="×",0,全车数据表!H265)</f>
        <v>85</v>
      </c>
      <c r="J264" s="246">
        <f>IF(全车数据表!I265="×",0,全车数据表!I265)</f>
        <v>25</v>
      </c>
      <c r="K264" s="246">
        <f>IF(全车数据表!J265="×",0,全车数据表!J265)</f>
        <v>29</v>
      </c>
      <c r="L264" s="246">
        <f>IF(全车数据表!K265="×",0,全车数据表!K265)</f>
        <v>38</v>
      </c>
      <c r="M264" s="246">
        <f>IF(全车数据表!L265="×",0,全车数据表!L265)</f>
        <v>54</v>
      </c>
      <c r="N264" s="246">
        <f>IF(全车数据表!M265="×",0,全车数据表!M265)</f>
        <v>69</v>
      </c>
      <c r="O264" s="246">
        <f>全车数据表!O265</f>
        <v>4602</v>
      </c>
      <c r="P264" s="246">
        <f>全车数据表!P265</f>
        <v>423</v>
      </c>
      <c r="Q264" s="246">
        <f>全车数据表!Q265</f>
        <v>86.06</v>
      </c>
      <c r="R264" s="246">
        <f>全车数据表!R265</f>
        <v>42.83</v>
      </c>
      <c r="S264" s="246">
        <f>全车数据表!S265</f>
        <v>51.7</v>
      </c>
      <c r="T264" s="246">
        <f>全车数据表!T265</f>
        <v>0</v>
      </c>
      <c r="U264" s="246">
        <f>全车数据表!AH265</f>
        <v>27726000</v>
      </c>
      <c r="V264" s="246">
        <f>全车数据表!AI265</f>
        <v>90000</v>
      </c>
      <c r="W264" s="246">
        <f>全车数据表!AO265</f>
        <v>14760000</v>
      </c>
      <c r="X264" s="246">
        <f>全车数据表!AP265</f>
        <v>42486000</v>
      </c>
      <c r="Y264" s="246">
        <f>全车数据表!AJ265</f>
        <v>7</v>
      </c>
      <c r="Z264" s="246">
        <f>全车数据表!AL265</f>
        <v>5</v>
      </c>
      <c r="AA264" s="246">
        <f>IF(全车数据表!AN265="×",0,全车数据表!AN265)</f>
        <v>4</v>
      </c>
      <c r="AB264" s="248" t="str">
        <f>全车数据表!AU265</f>
        <v>epic</v>
      </c>
      <c r="AC264" s="246">
        <f>全车数据表!AW265</f>
        <v>445</v>
      </c>
      <c r="AD264" s="246">
        <f>全车数据表!AX265</f>
        <v>0</v>
      </c>
      <c r="AE264" s="246">
        <f>全车数据表!AY265</f>
        <v>569</v>
      </c>
      <c r="AF264" s="246" t="str">
        <f>IF(全车数据表!AZ265="","",全车数据表!AZ265)</f>
        <v>道路测试</v>
      </c>
      <c r="AG264" s="246" t="str">
        <f>IF(全车数据表!BP265="","",全车数据表!BP265)</f>
        <v/>
      </c>
      <c r="AH264" s="246" t="str">
        <f>IF(全车数据表!BQ265="","",全车数据表!BQ265)</f>
        <v/>
      </c>
      <c r="AI264" s="246" t="str">
        <f>IF(全车数据表!BR265="","",全车数据表!BR265)</f>
        <v/>
      </c>
      <c r="AJ264" s="246" t="str">
        <f>IF(全车数据表!BS265="","",全车数据表!BS265)</f>
        <v/>
      </c>
      <c r="AK264" s="246" t="str">
        <f>IF(全车数据表!BT265="","",全车数据表!BT265)</f>
        <v/>
      </c>
      <c r="AL264" s="246" t="str">
        <f>IF(全车数据表!BU265="","",全车数据表!BU265)</f>
        <v/>
      </c>
      <c r="AM264" s="246" t="str">
        <f>IF(全车数据表!BV265="","",全车数据表!BV265)</f>
        <v/>
      </c>
      <c r="AN264" s="246" t="str">
        <f>IF(全车数据表!BW265="","",全车数据表!BW265)</f>
        <v/>
      </c>
      <c r="AO264" s="246" t="str">
        <f>IF(全车数据表!BX265="","",全车数据表!BX265)</f>
        <v/>
      </c>
      <c r="AP264" s="246" t="str">
        <f>IF(全车数据表!BY265="","",全车数据表!BY265)</f>
        <v/>
      </c>
      <c r="AQ264" s="246" t="str">
        <f>IF(全车数据表!BZ265="","",全车数据表!BZ265)</f>
        <v/>
      </c>
      <c r="AR264" s="246" t="str">
        <f>IF(全车数据表!CA265="","",全车数据表!CA265)</f>
        <v/>
      </c>
      <c r="AS264" s="246" t="str">
        <f>IF(全车数据表!CB265="","",全车数据表!CB265)</f>
        <v/>
      </c>
      <c r="AT264" s="246" t="str">
        <f>IF(全车数据表!CC265="","",全车数据表!CC265)</f>
        <v/>
      </c>
      <c r="AU264" s="246" t="str">
        <f>IF(全车数据表!CD265="","",全车数据表!CD265)</f>
        <v/>
      </c>
      <c r="AV264" s="246" t="str">
        <f>IF(全车数据表!CE265="","",全车数据表!CE265)</f>
        <v/>
      </c>
      <c r="AW264" s="246" t="str">
        <f>IF(全车数据表!CF265="","",全车数据表!CF265)</f>
        <v/>
      </c>
      <c r="AX264" s="246" t="str">
        <f>IF(全车数据表!CG265="","",全车数据表!CG265)</f>
        <v/>
      </c>
      <c r="AY264" s="246" t="str">
        <f>IF(全车数据表!CH265="","",全车数据表!CH265)</f>
        <v/>
      </c>
      <c r="AZ264" s="246" t="str">
        <f>IF(全车数据表!CI265="","",全车数据表!CI265)</f>
        <v/>
      </c>
      <c r="BA264" s="246" t="str">
        <f>IF(全车数据表!CJ265="","",全车数据表!CJ265)</f>
        <v>法拉第未来</v>
      </c>
      <c r="BB264" s="246" t="str">
        <f>IF(全车数据表!AV265="","",全车数据表!AV265)</f>
        <v/>
      </c>
      <c r="BC264" s="246">
        <f>IF(全车数据表!BF265="","",全车数据表!BF265)</f>
        <v>4731</v>
      </c>
      <c r="BD264" s="246">
        <f>IF(全车数据表!BG265="","",全车数据表!BG265)</f>
        <v>425.2</v>
      </c>
      <c r="BE264" s="246">
        <f>IF(全车数据表!BH265="","",全车数据表!BH265)</f>
        <v>86.5</v>
      </c>
      <c r="BF264" s="246">
        <f>IF(全车数据表!BI265="","",全车数据表!BI265)</f>
        <v>43.41</v>
      </c>
      <c r="BG264" s="246">
        <f>IF(全车数据表!BJ265="","",全车数据表!BJ265)</f>
        <v>53.690000000000005</v>
      </c>
    </row>
    <row r="265" spans="1:59">
      <c r="A265" s="246">
        <f>全车数据表!A266</f>
        <v>264</v>
      </c>
      <c r="B265" s="246" t="str">
        <f>全车数据表!B266</f>
        <v>Koenigsegg Regera</v>
      </c>
      <c r="C265" s="246" t="str">
        <f>IF(全车数据表!AQ266="","",全车数据表!AQ266)</f>
        <v>Koenigsegg</v>
      </c>
      <c r="D265" s="248" t="str">
        <f>全车数据表!AT266</f>
        <v>regera</v>
      </c>
      <c r="E265" s="248" t="str">
        <f>全车数据表!AS266</f>
        <v>1.3</v>
      </c>
      <c r="F265" s="248" t="str">
        <f>全车数据表!C266</f>
        <v>统治</v>
      </c>
      <c r="G265" s="246" t="str">
        <f>全车数据表!D266</f>
        <v>S</v>
      </c>
      <c r="H265" s="246">
        <f>LEN(全车数据表!E266)</f>
        <v>6</v>
      </c>
      <c r="I265" s="246">
        <f>IF(全车数据表!H266="×",0,全车数据表!H266)</f>
        <v>60</v>
      </c>
      <c r="J265" s="246">
        <f>IF(全车数据表!I266="×",0,全车数据表!I266)</f>
        <v>13</v>
      </c>
      <c r="K265" s="246">
        <f>IF(全车数据表!J266="×",0,全车数据表!J266)</f>
        <v>16</v>
      </c>
      <c r="L265" s="246">
        <f>IF(全车数据表!K266="×",0,全车数据表!K266)</f>
        <v>25</v>
      </c>
      <c r="M265" s="246">
        <f>IF(全车数据表!L266="×",0,全车数据表!L266)</f>
        <v>38</v>
      </c>
      <c r="N265" s="246">
        <f>IF(全车数据表!M266="×",0,全车数据表!M266)</f>
        <v>48</v>
      </c>
      <c r="O265" s="246">
        <f>全车数据表!O266</f>
        <v>4616</v>
      </c>
      <c r="P265" s="246">
        <f>全车数据表!P266</f>
        <v>457.1</v>
      </c>
      <c r="Q265" s="246">
        <f>全车数据表!Q266</f>
        <v>80.88</v>
      </c>
      <c r="R265" s="246">
        <f>全车数据表!R266</f>
        <v>48.75</v>
      </c>
      <c r="S265" s="246">
        <f>全车数据表!S266</f>
        <v>52.48</v>
      </c>
      <c r="T265" s="246">
        <f>全车数据表!T266</f>
        <v>4.6159999999999997</v>
      </c>
      <c r="U265" s="246">
        <f>全车数据表!AH266</f>
        <v>27726000</v>
      </c>
      <c r="V265" s="246">
        <f>全车数据表!AI266</f>
        <v>90000</v>
      </c>
      <c r="W265" s="246">
        <f>全车数据表!AO266</f>
        <v>14760000</v>
      </c>
      <c r="X265" s="246">
        <f>全车数据表!AP266</f>
        <v>42486000</v>
      </c>
      <c r="Y265" s="246">
        <f>全车数据表!AJ266</f>
        <v>7</v>
      </c>
      <c r="Z265" s="246">
        <f>全车数据表!AL266</f>
        <v>5</v>
      </c>
      <c r="AA265" s="246">
        <f>IF(全车数据表!AN266="×",0,全车数据表!AN266)</f>
        <v>4</v>
      </c>
      <c r="AB265" s="248" t="str">
        <f>全车数据表!AU266</f>
        <v>epic</v>
      </c>
      <c r="AC265" s="246">
        <f>全车数据表!AW266</f>
        <v>481</v>
      </c>
      <c r="AD265" s="246">
        <f>全车数据表!AX266</f>
        <v>0</v>
      </c>
      <c r="AE265" s="246">
        <f>全车数据表!AY266</f>
        <v>585</v>
      </c>
      <c r="AF265" s="246" t="str">
        <f>IF(全车数据表!AZ266="","",全车数据表!AZ266)</f>
        <v>传奇商店</v>
      </c>
      <c r="AG265" s="246" t="str">
        <f>IF(全车数据表!BP266="","",全车数据表!BP266)</f>
        <v/>
      </c>
      <c r="AH265" s="246" t="str">
        <f>IF(全车数据表!BQ266="","",全车数据表!BQ266)</f>
        <v/>
      </c>
      <c r="AI265" s="246" t="str">
        <f>IF(全车数据表!BR266="","",全车数据表!BR266)</f>
        <v/>
      </c>
      <c r="AJ265" s="246">
        <f>IF(全车数据表!BS266="","",全车数据表!BS266)</f>
        <v>1</v>
      </c>
      <c r="AK265" s="246" t="str">
        <f>IF(全车数据表!BT266="","",全车数据表!BT266)</f>
        <v/>
      </c>
      <c r="AL265" s="246" t="str">
        <f>IF(全车数据表!BU266="","",全车数据表!BU266)</f>
        <v/>
      </c>
      <c r="AM265" s="246" t="str">
        <f>IF(全车数据表!BV266="","",全车数据表!BV266)</f>
        <v/>
      </c>
      <c r="AN265" s="246" t="str">
        <f>IF(全车数据表!BW266="","",全车数据表!BW266)</f>
        <v/>
      </c>
      <c r="AO265" s="246" t="str">
        <f>IF(全车数据表!BX266="","",全车数据表!BX266)</f>
        <v/>
      </c>
      <c r="AP265" s="246" t="str">
        <f>IF(全车数据表!BY266="","",全车数据表!BY266)</f>
        <v/>
      </c>
      <c r="AQ265" s="246">
        <f>IF(全车数据表!BZ266="","",全车数据表!BZ266)</f>
        <v>1</v>
      </c>
      <c r="AR265" s="246" t="str">
        <f>IF(全车数据表!CA266="","",全车数据表!CA266)</f>
        <v/>
      </c>
      <c r="AS265" s="246" t="str">
        <f>IF(全车数据表!CB266="","",全车数据表!CB266)</f>
        <v/>
      </c>
      <c r="AT265" s="246" t="str">
        <f>IF(全车数据表!CC266="","",全车数据表!CC266)</f>
        <v/>
      </c>
      <c r="AU265" s="246">
        <f>IF(全车数据表!CD266="","",全车数据表!CD266)</f>
        <v>1</v>
      </c>
      <c r="AV265" s="246" t="str">
        <f>IF(全车数据表!CE266="","",全车数据表!CE266)</f>
        <v/>
      </c>
      <c r="AW265" s="246" t="str">
        <f>IF(全车数据表!CF266="","",全车数据表!CF266)</f>
        <v/>
      </c>
      <c r="AX265" s="246" t="str">
        <f>IF(全车数据表!CG266="","",全车数据表!CG266)</f>
        <v/>
      </c>
      <c r="AY265" s="246" t="str">
        <f>IF(全车数据表!CH266="","",全车数据表!CH266)</f>
        <v/>
      </c>
      <c r="AZ265" s="246">
        <f>IF(全车数据表!CI266="","",全车数据表!CI266)</f>
        <v>1</v>
      </c>
      <c r="BA265" s="246" t="str">
        <f>IF(全车数据表!CJ266="","",全车数据表!CJ266)</f>
        <v>柯尼塞格 统治 雷旮旯</v>
      </c>
      <c r="BB265" s="246">
        <f>IF(全车数据表!AV266="","",全车数据表!AV266)</f>
        <v>18</v>
      </c>
      <c r="BC265" s="246">
        <f>IF(全车数据表!BF266="","",全车数据表!BF266)</f>
        <v>4742</v>
      </c>
      <c r="BD265" s="246">
        <f>IF(全车数据表!BG266="","",全车数据表!BG266)</f>
        <v>459</v>
      </c>
      <c r="BE265" s="246">
        <f>IF(全车数据表!BH266="","",全车数据表!BH266)</f>
        <v>81.55</v>
      </c>
      <c r="BF265" s="246">
        <f>IF(全车数据表!BI266="","",全车数据表!BI266)</f>
        <v>49.54</v>
      </c>
      <c r="BG265" s="246">
        <f>IF(全车数据表!BJ266="","",全车数据表!BJ266)</f>
        <v>53.55</v>
      </c>
    </row>
    <row r="266" spans="1:59">
      <c r="A266" s="246">
        <f>全车数据表!A267</f>
        <v>265</v>
      </c>
      <c r="B266" s="246" t="str">
        <f>全车数据表!B267</f>
        <v>Saleen S7 Twin Turbo🔑</v>
      </c>
      <c r="C266" s="246" t="str">
        <f>IF(全车数据表!AQ267="","",全车数据表!AQ267)</f>
        <v>Saleen</v>
      </c>
      <c r="D266" s="248" t="str">
        <f>全车数据表!AT267</f>
        <v>saleens7</v>
      </c>
      <c r="E266" s="248" t="str">
        <f>全车数据表!AS267</f>
        <v>4.2</v>
      </c>
      <c r="F266" s="248" t="str">
        <f>全车数据表!C267</f>
        <v>萨林S7</v>
      </c>
      <c r="G266" s="246" t="str">
        <f>全车数据表!D267</f>
        <v>S</v>
      </c>
      <c r="H266" s="246">
        <f>LEN(全车数据表!E267)</f>
        <v>6</v>
      </c>
      <c r="I266" s="246" t="str">
        <f>IF(全车数据表!H267="×",0,全车数据表!H267)</f>
        <v>🔑</v>
      </c>
      <c r="J266" s="246">
        <f>IF(全车数据表!I267="×",0,全车数据表!I267)</f>
        <v>40</v>
      </c>
      <c r="K266" s="246">
        <f>IF(全车数据表!J267="×",0,全车数据表!J267)</f>
        <v>45</v>
      </c>
      <c r="L266" s="246">
        <f>IF(全车数据表!K267="×",0,全车数据表!K267)</f>
        <v>60</v>
      </c>
      <c r="M266" s="246">
        <f>IF(全车数据表!L267="×",0,全车数据表!L267)</f>
        <v>70</v>
      </c>
      <c r="N266" s="246">
        <f>IF(全车数据表!M267="×",0,全车数据表!M267)</f>
        <v>85</v>
      </c>
      <c r="O266" s="246">
        <f>全车数据表!O267</f>
        <v>4629</v>
      </c>
      <c r="P266" s="246">
        <f>全车数据表!P267</f>
        <v>429.9</v>
      </c>
      <c r="Q266" s="246">
        <f>全车数据表!Q267</f>
        <v>69.5</v>
      </c>
      <c r="R266" s="246">
        <f>全车数据表!R267</f>
        <v>68.97</v>
      </c>
      <c r="S266" s="246">
        <f>全车数据表!S267</f>
        <v>77.31</v>
      </c>
      <c r="T266" s="246">
        <f>全车数据表!T267</f>
        <v>6.9</v>
      </c>
      <c r="U266" s="246">
        <f>全车数据表!AH267</f>
        <v>27726000</v>
      </c>
      <c r="V266" s="246">
        <f>全车数据表!AI267</f>
        <v>90000</v>
      </c>
      <c r="W266" s="246">
        <f>全车数据表!AO267</f>
        <v>14760000</v>
      </c>
      <c r="X266" s="246">
        <f>全车数据表!AP267</f>
        <v>42486000</v>
      </c>
      <c r="Y266" s="246">
        <f>全车数据表!AJ267</f>
        <v>7</v>
      </c>
      <c r="Z266" s="246">
        <f>全车数据表!AL267</f>
        <v>5</v>
      </c>
      <c r="AA266" s="246">
        <f>IF(全车数据表!AN267="×",0,全车数据表!AN267)</f>
        <v>4</v>
      </c>
      <c r="AB266" s="248" t="str">
        <f>全车数据表!AU267</f>
        <v>epic</v>
      </c>
      <c r="AC266" s="246">
        <f>全车数据表!AW267</f>
        <v>452</v>
      </c>
      <c r="AD266" s="246">
        <f>全车数据表!AX267</f>
        <v>0</v>
      </c>
      <c r="AE266" s="246">
        <f>全车数据表!AY267</f>
        <v>572</v>
      </c>
      <c r="AF266" s="246" t="str">
        <f>IF(全车数据表!AZ267="","",全车数据表!AZ267)</f>
        <v>特殊赛事</v>
      </c>
      <c r="AG266" s="246" t="str">
        <f>IF(全车数据表!BP267="","",全车数据表!BP267)</f>
        <v/>
      </c>
      <c r="AH266" s="246" t="str">
        <f>IF(全车数据表!BQ267="","",全车数据表!BQ267)</f>
        <v/>
      </c>
      <c r="AI266" s="246" t="str">
        <f>IF(全车数据表!BR267="","",全车数据表!BR267)</f>
        <v/>
      </c>
      <c r="AJ266" s="246" t="str">
        <f>IF(全车数据表!BS267="","",全车数据表!BS267)</f>
        <v/>
      </c>
      <c r="AK266" s="246" t="str">
        <f>IF(全车数据表!BT267="","",全车数据表!BT267)</f>
        <v/>
      </c>
      <c r="AL266" s="246" t="str">
        <f>IF(全车数据表!BU267="","",全车数据表!BU267)</f>
        <v/>
      </c>
      <c r="AM266" s="246" t="str">
        <f>IF(全车数据表!BV267="","",全车数据表!BV267)</f>
        <v/>
      </c>
      <c r="AN266" s="246" t="str">
        <f>IF(全车数据表!BW267="","",全车数据表!BW267)</f>
        <v/>
      </c>
      <c r="AO266" s="246" t="str">
        <f>IF(全车数据表!BX267="","",全车数据表!BX267)</f>
        <v/>
      </c>
      <c r="AP266" s="246" t="str">
        <f>IF(全车数据表!BY267="","",全车数据表!BY267)</f>
        <v/>
      </c>
      <c r="AQ266" s="246">
        <f>IF(全车数据表!BZ267="","",全车数据表!BZ267)</f>
        <v>1</v>
      </c>
      <c r="AR266" s="246" t="str">
        <f>IF(全车数据表!CA267="","",全车数据表!CA267)</f>
        <v/>
      </c>
      <c r="AS266" s="246" t="str">
        <f>IF(全车数据表!CB267="","",全车数据表!CB267)</f>
        <v/>
      </c>
      <c r="AT266" s="246">
        <f>IF(全车数据表!CC267="","",全车数据表!CC267)</f>
        <v>1</v>
      </c>
      <c r="AU266" s="246" t="str">
        <f>IF(全车数据表!CD267="","",全车数据表!CD267)</f>
        <v/>
      </c>
      <c r="AV266" s="246" t="str">
        <f>IF(全车数据表!CE267="","",全车数据表!CE267)</f>
        <v/>
      </c>
      <c r="AW266" s="246" t="str">
        <f>IF(全车数据表!CF267="","",全车数据表!CF267)</f>
        <v/>
      </c>
      <c r="AX266" s="246" t="str">
        <f>IF(全车数据表!CG267="","",全车数据表!CG267)</f>
        <v/>
      </c>
      <c r="AY266" s="246" t="str">
        <f>IF(全车数据表!CH267="","",全车数据表!CH267)</f>
        <v/>
      </c>
      <c r="AZ266" s="246" t="str">
        <f>IF(全车数据表!CI267="","",全车数据表!CI267)</f>
        <v/>
      </c>
      <c r="BA266" s="246" t="str">
        <f>IF(全车数据表!CJ267="","",全车数据表!CJ267)</f>
        <v>赛麟</v>
      </c>
      <c r="BB266" s="246" t="str">
        <f>IF(全车数据表!AV267="","",全车数据表!AV267)</f>
        <v/>
      </c>
      <c r="BC266" s="246">
        <f>IF(全车数据表!BF267="","",全车数据表!BF267)</f>
        <v>4756</v>
      </c>
      <c r="BD266" s="246">
        <f>IF(全车数据表!BG267="","",全车数据表!BG267)</f>
        <v>433</v>
      </c>
      <c r="BE266" s="246">
        <f>IF(全车数据表!BH267="","",全车数据表!BH267)</f>
        <v>70.3</v>
      </c>
      <c r="BF266" s="246">
        <f>IF(全车数据表!BI267="","",全车数据表!BI267)</f>
        <v>69.64</v>
      </c>
      <c r="BG266" s="246">
        <f>IF(全车数据表!BJ267="","",全车数据表!BJ267)</f>
        <v>79.13</v>
      </c>
    </row>
    <row r="267" spans="1:59">
      <c r="A267" s="246">
        <f>全车数据表!A268</f>
        <v>266</v>
      </c>
      <c r="B267" s="246" t="str">
        <f>全车数据表!B268</f>
        <v>Ultima RS🔑</v>
      </c>
      <c r="C267" s="246" t="str">
        <f>IF(全车数据表!AQ268="","",全车数据表!AQ268)</f>
        <v>Ultima</v>
      </c>
      <c r="D267" s="248" t="str">
        <f>全车数据表!AT268</f>
        <v>ultimars</v>
      </c>
      <c r="E267" s="248" t="str">
        <f>全车数据表!AS268</f>
        <v>3.3</v>
      </c>
      <c r="F267" s="248" t="str">
        <f>全车数据表!C268</f>
        <v>Ultima RS</v>
      </c>
      <c r="G267" s="246" t="str">
        <f>全车数据表!D268</f>
        <v>S</v>
      </c>
      <c r="H267" s="246">
        <f>LEN(全车数据表!E268)</f>
        <v>6</v>
      </c>
      <c r="I267" s="246" t="str">
        <f>IF(全车数据表!H268="×",0,全车数据表!H268)</f>
        <v>🔑</v>
      </c>
      <c r="J267" s="246">
        <f>IF(全车数据表!I268="×",0,全车数据表!I268)</f>
        <v>40</v>
      </c>
      <c r="K267" s="246">
        <f>IF(全车数据表!J268="×",0,全车数据表!J268)</f>
        <v>45</v>
      </c>
      <c r="L267" s="246">
        <f>IF(全车数据表!K268="×",0,全车数据表!K268)</f>
        <v>60</v>
      </c>
      <c r="M267" s="246">
        <f>IF(全车数据表!L268="×",0,全车数据表!L268)</f>
        <v>70</v>
      </c>
      <c r="N267" s="246">
        <f>IF(全车数据表!M268="×",0,全车数据表!M268)</f>
        <v>85</v>
      </c>
      <c r="O267" s="246">
        <f>全车数据表!O268</f>
        <v>4644</v>
      </c>
      <c r="P267" s="246">
        <f>全车数据表!P268</f>
        <v>418.2</v>
      </c>
      <c r="Q267" s="246">
        <f>全车数据表!Q268</f>
        <v>81.38</v>
      </c>
      <c r="R267" s="246">
        <f>全车数据表!R268</f>
        <v>63.54</v>
      </c>
      <c r="S267" s="246">
        <f>全车数据表!S268</f>
        <v>63.24</v>
      </c>
      <c r="T267" s="246">
        <f>全车数据表!T268</f>
        <v>0</v>
      </c>
      <c r="U267" s="246">
        <f>全车数据表!AH268</f>
        <v>27726000</v>
      </c>
      <c r="V267" s="246">
        <f>全车数据表!AI268</f>
        <v>90000</v>
      </c>
      <c r="W267" s="246">
        <f>全车数据表!AO268</f>
        <v>14760000</v>
      </c>
      <c r="X267" s="246">
        <f>全车数据表!AP268</f>
        <v>42486000</v>
      </c>
      <c r="Y267" s="246">
        <f>全车数据表!AJ268</f>
        <v>7</v>
      </c>
      <c r="Z267" s="246">
        <f>全车数据表!AL268</f>
        <v>5</v>
      </c>
      <c r="AA267" s="246">
        <f>IF(全车数据表!AN268="×",0,全车数据表!AN268)</f>
        <v>4</v>
      </c>
      <c r="AB267" s="248" t="str">
        <f>全车数据表!AU268</f>
        <v>epic</v>
      </c>
      <c r="AC267" s="246">
        <f>全车数据表!AW268</f>
        <v>440</v>
      </c>
      <c r="AD267" s="246">
        <f>全车数据表!AX268</f>
        <v>0</v>
      </c>
      <c r="AE267" s="246">
        <f>全车数据表!AY268</f>
        <v>567</v>
      </c>
      <c r="AF267" s="246" t="str">
        <f>IF(全车数据表!AZ268="","",全车数据表!AZ268)</f>
        <v>特殊赛事</v>
      </c>
      <c r="AG267" s="246" t="str">
        <f>IF(全车数据表!BP268="","",全车数据表!BP268)</f>
        <v/>
      </c>
      <c r="AH267" s="246" t="str">
        <f>IF(全车数据表!BQ268="","",全车数据表!BQ268)</f>
        <v/>
      </c>
      <c r="AI267" s="246" t="str">
        <f>IF(全车数据表!BR268="","",全车数据表!BR268)</f>
        <v/>
      </c>
      <c r="AJ267" s="246" t="str">
        <f>IF(全车数据表!BS268="","",全车数据表!BS268)</f>
        <v/>
      </c>
      <c r="AK267" s="246" t="str">
        <f>IF(全车数据表!BT268="","",全车数据表!BT268)</f>
        <v/>
      </c>
      <c r="AL267" s="246" t="str">
        <f>IF(全车数据表!BU268="","",全车数据表!BU268)</f>
        <v/>
      </c>
      <c r="AM267" s="246" t="str">
        <f>IF(全车数据表!BV268="","",全车数据表!BV268)</f>
        <v/>
      </c>
      <c r="AN267" s="246" t="str">
        <f>IF(全车数据表!BW268="","",全车数据表!BW268)</f>
        <v/>
      </c>
      <c r="AO267" s="246" t="str">
        <f>IF(全车数据表!BX268="","",全车数据表!BX268)</f>
        <v/>
      </c>
      <c r="AP267" s="246" t="str">
        <f>IF(全车数据表!BY268="","",全车数据表!BY268)</f>
        <v/>
      </c>
      <c r="AQ267" s="246">
        <f>IF(全车数据表!BZ268="","",全车数据表!BZ268)</f>
        <v>1</v>
      </c>
      <c r="AR267" s="246" t="str">
        <f>IF(全车数据表!CA268="","",全车数据表!CA268)</f>
        <v/>
      </c>
      <c r="AS267" s="246" t="str">
        <f>IF(全车数据表!CB268="","",全车数据表!CB268)</f>
        <v/>
      </c>
      <c r="AT267" s="246">
        <f>IF(全车数据表!CC268="","",全车数据表!CC268)</f>
        <v>1</v>
      </c>
      <c r="AU267" s="246">
        <f>IF(全车数据表!CD268="","",全车数据表!CD268)</f>
        <v>1</v>
      </c>
      <c r="AV267" s="246" t="str">
        <f>IF(全车数据表!CE268="","",全车数据表!CE268)</f>
        <v/>
      </c>
      <c r="AW267" s="246" t="str">
        <f>IF(全车数据表!CF268="","",全车数据表!CF268)</f>
        <v/>
      </c>
      <c r="AX267" s="246" t="str">
        <f>IF(全车数据表!CG268="","",全车数据表!CG268)</f>
        <v/>
      </c>
      <c r="AY267" s="246" t="str">
        <f>IF(全车数据表!CH268="","",全车数据表!CH268)</f>
        <v/>
      </c>
      <c r="AZ267" s="246" t="str">
        <f>IF(全车数据表!CI268="","",全车数据表!CI268)</f>
        <v/>
      </c>
      <c r="BA267" s="246" t="str">
        <f>IF(全车数据表!CJ268="","",全车数据表!CJ268)</f>
        <v>奥特曼</v>
      </c>
      <c r="BB267" s="246" t="str">
        <f>IF(全车数据表!AV268="","",全车数据表!AV268)</f>
        <v/>
      </c>
      <c r="BC267" s="246">
        <f>IF(全车数据表!BF268="","",全车数据表!BF268)</f>
        <v>4771</v>
      </c>
      <c r="BD267" s="246">
        <f>IF(全车数据表!BG268="","",全车数据表!BG268)</f>
        <v>420</v>
      </c>
      <c r="BE267" s="246">
        <f>IF(全车数据表!BH268="","",全车数据表!BH268)</f>
        <v>82</v>
      </c>
      <c r="BF267" s="246">
        <f>IF(全车数据表!BI268="","",全车数据表!BI268)</f>
        <v>65</v>
      </c>
      <c r="BG267" s="246">
        <f>IF(全车数据表!BJ268="","",全车数据表!BJ268)</f>
        <v>65</v>
      </c>
    </row>
    <row r="268" spans="1:59">
      <c r="A268" s="246">
        <f>全车数据表!A269</f>
        <v>267</v>
      </c>
      <c r="B268" s="246" t="str">
        <f>全车数据表!B269</f>
        <v>Lamborghini Sian FKP 37</v>
      </c>
      <c r="C268" s="246" t="str">
        <f>IF(全车数据表!AQ269="","",全车数据表!AQ269)</f>
        <v>Lamborghini</v>
      </c>
      <c r="D268" s="248" t="str">
        <f>全车数据表!AT269</f>
        <v>sian</v>
      </c>
      <c r="E268" s="248" t="str">
        <f>全车数据表!AS269</f>
        <v>2.2</v>
      </c>
      <c r="F268" s="248" t="str">
        <f>全车数据表!C269</f>
        <v>Sian</v>
      </c>
      <c r="G268" s="246" t="str">
        <f>全车数据表!D269</f>
        <v>S</v>
      </c>
      <c r="H268" s="246">
        <f>LEN(全车数据表!E269)</f>
        <v>6</v>
      </c>
      <c r="I268" s="246">
        <f>IF(全车数据表!H269="×",0,全车数据表!H269)</f>
        <v>85</v>
      </c>
      <c r="J268" s="246">
        <f>IF(全车数据表!I269="×",0,全车数据表!I269)</f>
        <v>25</v>
      </c>
      <c r="K268" s="246">
        <f>IF(全车数据表!J269="×",0,全车数据表!J269)</f>
        <v>29</v>
      </c>
      <c r="L268" s="246">
        <f>IF(全车数据表!K269="×",0,全车数据表!K269)</f>
        <v>38</v>
      </c>
      <c r="M268" s="246">
        <f>IF(全车数据表!L269="×",0,全车数据表!L269)</f>
        <v>54</v>
      </c>
      <c r="N268" s="246">
        <f>IF(全车数据表!M269="×",0,全车数据表!M269)</f>
        <v>69</v>
      </c>
      <c r="O268" s="246">
        <f>全车数据表!O269</f>
        <v>4685</v>
      </c>
      <c r="P268" s="246">
        <f>全车数据表!P269</f>
        <v>368.1</v>
      </c>
      <c r="Q268" s="246">
        <f>全车数据表!Q269</f>
        <v>82.1</v>
      </c>
      <c r="R268" s="246">
        <f>全车数据表!R269</f>
        <v>92.35</v>
      </c>
      <c r="S268" s="246">
        <f>全车数据表!S269</f>
        <v>81.180000000000007</v>
      </c>
      <c r="T268" s="246">
        <f>全车数据表!T269</f>
        <v>9.57</v>
      </c>
      <c r="U268" s="246">
        <f>全车数据表!AH269</f>
        <v>27726000</v>
      </c>
      <c r="V268" s="246">
        <f>全车数据表!AI269</f>
        <v>90000</v>
      </c>
      <c r="W268" s="246">
        <f>全车数据表!AO269</f>
        <v>14760000</v>
      </c>
      <c r="X268" s="246">
        <f>全车数据表!AP269</f>
        <v>42486000</v>
      </c>
      <c r="Y268" s="246">
        <f>全车数据表!AJ269</f>
        <v>7</v>
      </c>
      <c r="Z268" s="246">
        <f>全车数据表!AL269</f>
        <v>5</v>
      </c>
      <c r="AA268" s="246">
        <f>IF(全车数据表!AN269="×",0,全车数据表!AN269)</f>
        <v>4</v>
      </c>
      <c r="AB268" s="248" t="str">
        <f>全车数据表!AU269</f>
        <v>epic</v>
      </c>
      <c r="AC268" s="246">
        <f>全车数据表!AW269</f>
        <v>383</v>
      </c>
      <c r="AD268" s="246">
        <f>全车数据表!AX269</f>
        <v>393</v>
      </c>
      <c r="AE268" s="246">
        <f>全车数据表!AY269</f>
        <v>523</v>
      </c>
      <c r="AF268" s="246" t="str">
        <f>IF(全车数据表!AZ269="","",全车数据表!AZ269)</f>
        <v>特殊赛事</v>
      </c>
      <c r="AG268" s="246" t="str">
        <f>IF(全车数据表!BP269="","",全车数据表!BP269)</f>
        <v/>
      </c>
      <c r="AH268" s="246" t="str">
        <f>IF(全车数据表!BQ269="","",全车数据表!BQ269)</f>
        <v/>
      </c>
      <c r="AI268" s="246" t="str">
        <f>IF(全车数据表!BR269="","",全车数据表!BR269)</f>
        <v/>
      </c>
      <c r="AJ268" s="246" t="str">
        <f>IF(全车数据表!BS269="","",全车数据表!BS269)</f>
        <v/>
      </c>
      <c r="AK268" s="246" t="str">
        <f>IF(全车数据表!BT269="","",全车数据表!BT269)</f>
        <v/>
      </c>
      <c r="AL268" s="246" t="str">
        <f>IF(全车数据表!BU269="","",全车数据表!BU269)</f>
        <v/>
      </c>
      <c r="AM268" s="246" t="str">
        <f>IF(全车数据表!BV269="","",全车数据表!BV269)</f>
        <v/>
      </c>
      <c r="AN268" s="246" t="str">
        <f>IF(全车数据表!BW269="","",全车数据表!BW269)</f>
        <v/>
      </c>
      <c r="AO268" s="246" t="str">
        <f>IF(全车数据表!BX269="","",全车数据表!BX269)</f>
        <v/>
      </c>
      <c r="AP268" s="246" t="str">
        <f>IF(全车数据表!BY269="","",全车数据表!BY269)</f>
        <v/>
      </c>
      <c r="AQ268" s="246">
        <f>IF(全车数据表!BZ269="","",全车数据表!BZ269)</f>
        <v>1</v>
      </c>
      <c r="AR268" s="246" t="str">
        <f>IF(全车数据表!CA269="","",全车数据表!CA269)</f>
        <v/>
      </c>
      <c r="AS268" s="246" t="str">
        <f>IF(全车数据表!CB269="","",全车数据表!CB269)</f>
        <v/>
      </c>
      <c r="AT268" s="246" t="str">
        <f>IF(全车数据表!CC269="","",全车数据表!CC269)</f>
        <v/>
      </c>
      <c r="AU268" s="246">
        <f>IF(全车数据表!CD269="","",全车数据表!CD269)</f>
        <v>1</v>
      </c>
      <c r="AV268" s="246" t="str">
        <f>IF(全车数据表!CE269="","",全车数据表!CE269)</f>
        <v/>
      </c>
      <c r="AW268" s="246" t="str">
        <f>IF(全车数据表!CF269="","",全车数据表!CF269)</f>
        <v/>
      </c>
      <c r="AX268" s="246" t="str">
        <f>IF(全车数据表!CG269="","",全车数据表!CG269)</f>
        <v/>
      </c>
      <c r="AY268" s="246" t="str">
        <f>IF(全车数据表!CH269="","",全车数据表!CH269)</f>
        <v/>
      </c>
      <c r="AZ268" s="246" t="str">
        <f>IF(全车数据表!CI269="","",全车数据表!CI269)</f>
        <v/>
      </c>
      <c r="BA268" s="246" t="str">
        <f>IF(全车数据表!CJ269="","",全车数据表!CJ269)</f>
        <v>兰博基尼 西安</v>
      </c>
      <c r="BB268" s="246">
        <f>IF(全车数据表!AV269="","",全车数据表!AV269)</f>
        <v>60</v>
      </c>
      <c r="BC268" s="246">
        <f>IF(全车数据表!BF269="","",全车数据表!BF269)</f>
        <v>4813</v>
      </c>
      <c r="BD268" s="246">
        <f>IF(全车数据表!BG269="","",全车数据表!BG269)</f>
        <v>370</v>
      </c>
      <c r="BE268" s="246">
        <f>IF(全车数据表!BH269="","",全车数据表!BH269)</f>
        <v>82.899999999999991</v>
      </c>
      <c r="BF268" s="246">
        <f>IF(全车数据表!BI269="","",全车数据表!BI269)</f>
        <v>94.97999999999999</v>
      </c>
      <c r="BG268" s="246">
        <f>IF(全车数据表!BJ269="","",全车数据表!BJ269)</f>
        <v>82.51</v>
      </c>
    </row>
    <row r="269" spans="1:59">
      <c r="A269" s="246">
        <f>全车数据表!A270</f>
        <v>268</v>
      </c>
      <c r="B269" s="246" t="str">
        <f>全车数据表!B270</f>
        <v>Ajlani Drakuma</v>
      </c>
      <c r="C269" s="246" t="str">
        <f>IF(全车数据表!AQ270="","",全车数据表!AQ270)</f>
        <v>Ajlani</v>
      </c>
      <c r="D269" s="248" t="str">
        <f>全车数据表!AT270</f>
        <v>drakuma</v>
      </c>
      <c r="E269" s="248" t="str">
        <f>全车数据表!AS270</f>
        <v>3.7</v>
      </c>
      <c r="F269" s="248" t="str">
        <f>全车数据表!C270</f>
        <v>Drakuma</v>
      </c>
      <c r="G269" s="246" t="str">
        <f>全车数据表!D270</f>
        <v>S</v>
      </c>
      <c r="H269" s="246">
        <f>LEN(全车数据表!E270)</f>
        <v>6</v>
      </c>
      <c r="I269" s="246">
        <f>IF(全车数据表!H270="×",0,全车数据表!H270)</f>
        <v>85</v>
      </c>
      <c r="J269" s="246">
        <f>IF(全车数据表!I270="×",0,全车数据表!I270)</f>
        <v>25</v>
      </c>
      <c r="K269" s="246">
        <f>IF(全车数据表!J270="×",0,全车数据表!J270)</f>
        <v>29</v>
      </c>
      <c r="L269" s="246">
        <f>IF(全车数据表!K270="×",0,全车数据表!K270)</f>
        <v>38</v>
      </c>
      <c r="M269" s="246">
        <f>IF(全车数据表!L270="×",0,全车数据表!L270)</f>
        <v>54</v>
      </c>
      <c r="N269" s="246">
        <f>IF(全车数据表!M270="×",0,全车数据表!M270)</f>
        <v>69</v>
      </c>
      <c r="O269" s="246">
        <f>全车数据表!O270</f>
        <v>4702</v>
      </c>
      <c r="P269" s="246">
        <f>全车数据表!P270</f>
        <v>441</v>
      </c>
      <c r="Q269" s="246">
        <f>全车数据表!Q270</f>
        <v>81.56</v>
      </c>
      <c r="R269" s="246">
        <f>全车数据表!R270</f>
        <v>47.91</v>
      </c>
      <c r="S269" s="246">
        <f>全车数据表!S270</f>
        <v>60.58</v>
      </c>
      <c r="T269" s="246">
        <f>全车数据表!T270</f>
        <v>0</v>
      </c>
      <c r="U269" s="246">
        <f>全车数据表!AH270</f>
        <v>27726000</v>
      </c>
      <c r="V269" s="246">
        <f>全车数据表!AI270</f>
        <v>90000</v>
      </c>
      <c r="W269" s="246">
        <f>全车数据表!AO270</f>
        <v>14760000</v>
      </c>
      <c r="X269" s="246">
        <f>全车数据表!AP270</f>
        <v>42486000</v>
      </c>
      <c r="Y269" s="246">
        <f>全车数据表!AJ270</f>
        <v>7</v>
      </c>
      <c r="Z269" s="246">
        <f>全车数据表!AL270</f>
        <v>5</v>
      </c>
      <c r="AA269" s="246">
        <f>IF(全车数据表!AN270="×",0,全车数据表!AN270)</f>
        <v>4</v>
      </c>
      <c r="AB269" s="248" t="str">
        <f>全车数据表!AU270</f>
        <v>epic</v>
      </c>
      <c r="AC269" s="246">
        <f>全车数据表!AW270</f>
        <v>464</v>
      </c>
      <c r="AD269" s="246">
        <f>全车数据表!AX270</f>
        <v>0</v>
      </c>
      <c r="AE269" s="246">
        <f>全车数据表!AY270</f>
        <v>578</v>
      </c>
      <c r="AF269" s="246" t="str">
        <f>IF(全车数据表!AZ270="","",全车数据表!AZ270)</f>
        <v>特殊赛事</v>
      </c>
      <c r="AG269" s="246" t="str">
        <f>IF(全车数据表!BP270="","",全车数据表!BP270)</f>
        <v/>
      </c>
      <c r="AH269" s="246" t="str">
        <f>IF(全车数据表!BQ270="","",全车数据表!BQ270)</f>
        <v/>
      </c>
      <c r="AI269" s="246" t="str">
        <f>IF(全车数据表!BR270="","",全车数据表!BR270)</f>
        <v/>
      </c>
      <c r="AJ269" s="246" t="str">
        <f>IF(全车数据表!BS270="","",全车数据表!BS270)</f>
        <v/>
      </c>
      <c r="AK269" s="246" t="str">
        <f>IF(全车数据表!BT270="","",全车数据表!BT270)</f>
        <v/>
      </c>
      <c r="AL269" s="246" t="str">
        <f>IF(全车数据表!BU270="","",全车数据表!BU270)</f>
        <v/>
      </c>
      <c r="AM269" s="246" t="str">
        <f>IF(全车数据表!BV270="","",全车数据表!BV270)</f>
        <v/>
      </c>
      <c r="AN269" s="246" t="str">
        <f>IF(全车数据表!BW270="","",全车数据表!BW270)</f>
        <v/>
      </c>
      <c r="AO269" s="246" t="str">
        <f>IF(全车数据表!BX270="","",全车数据表!BX270)</f>
        <v/>
      </c>
      <c r="AP269" s="246" t="str">
        <f>IF(全车数据表!BY270="","",全车数据表!BY270)</f>
        <v/>
      </c>
      <c r="AQ269" s="246">
        <f>IF(全车数据表!BZ270="","",全车数据表!BZ270)</f>
        <v>1</v>
      </c>
      <c r="AR269" s="246" t="str">
        <f>IF(全车数据表!CA270="","",全车数据表!CA270)</f>
        <v/>
      </c>
      <c r="AS269" s="246" t="str">
        <f>IF(全车数据表!CB270="","",全车数据表!CB270)</f>
        <v/>
      </c>
      <c r="AT269" s="246" t="str">
        <f>IF(全车数据表!CC270="","",全车数据表!CC270)</f>
        <v/>
      </c>
      <c r="AU269" s="246" t="str">
        <f>IF(全车数据表!CD270="","",全车数据表!CD270)</f>
        <v/>
      </c>
      <c r="AV269" s="246" t="str">
        <f>IF(全车数据表!CE270="","",全车数据表!CE270)</f>
        <v/>
      </c>
      <c r="AW269" s="246" t="str">
        <f>IF(全车数据表!CF270="","",全车数据表!CF270)</f>
        <v/>
      </c>
      <c r="AX269" s="246" t="str">
        <f>IF(全车数据表!CG270="","",全车数据表!CG270)</f>
        <v/>
      </c>
      <c r="AY269" s="246" t="str">
        <f>IF(全车数据表!CH270="","",全车数据表!CH270)</f>
        <v/>
      </c>
      <c r="AZ269" s="246" t="str">
        <f>IF(全车数据表!CI270="","",全车数据表!CI270)</f>
        <v/>
      </c>
      <c r="BA269" s="246" t="str">
        <f>IF(全车数据表!CJ270="","",全车数据表!CJ270)</f>
        <v>中东狼</v>
      </c>
      <c r="BB269" s="246" t="str">
        <f>IF(全车数据表!AV270="","",全车数据表!AV270)</f>
        <v/>
      </c>
      <c r="BC269" s="246">
        <f>IF(全车数据表!BF270="","",全车数据表!BF270)</f>
        <v>4830</v>
      </c>
      <c r="BD269" s="246">
        <f>IF(全车数据表!BG270="","",全车数据表!BG270)</f>
        <v>443.4</v>
      </c>
      <c r="BE269" s="246">
        <f>IF(全车数据表!BH270="","",全车数据表!BH270)</f>
        <v>82</v>
      </c>
      <c r="BF269" s="246">
        <f>IF(全车数据表!BI270="","",全车数据表!BI270)</f>
        <v>48.919999999999995</v>
      </c>
      <c r="BG269" s="246">
        <f>IF(全车数据表!BJ270="","",全车数据表!BJ270)</f>
        <v>62.14</v>
      </c>
    </row>
    <row r="270" spans="1:59">
      <c r="A270" s="246">
        <f>全车数据表!A271</f>
        <v>269</v>
      </c>
      <c r="B270" s="246" t="str">
        <f>全车数据表!B271</f>
        <v>Inferno Automobili Inferno</v>
      </c>
      <c r="C270" s="246" t="str">
        <f>IF(全车数据表!AQ271="","",全车数据表!AQ271)</f>
        <v>Inferno</v>
      </c>
      <c r="D270" s="248" t="str">
        <f>全车数据表!AT271</f>
        <v>inferno</v>
      </c>
      <c r="E270" s="248" t="str">
        <f>全车数据表!AS271</f>
        <v>2.7</v>
      </c>
      <c r="F270" s="248" t="str">
        <f>全车数据表!C271</f>
        <v>地狱火</v>
      </c>
      <c r="G270" s="246" t="str">
        <f>全车数据表!D271</f>
        <v>S</v>
      </c>
      <c r="H270" s="246">
        <f>LEN(全车数据表!E271)</f>
        <v>6</v>
      </c>
      <c r="I270" s="246">
        <f>IF(全车数据表!H271="×",0,全车数据表!H271)</f>
        <v>85</v>
      </c>
      <c r="J270" s="246">
        <f>IF(全车数据表!I271="×",0,全车数据表!I271)</f>
        <v>25</v>
      </c>
      <c r="K270" s="246">
        <f>IF(全车数据表!J271="×",0,全车数据表!J271)</f>
        <v>29</v>
      </c>
      <c r="L270" s="246">
        <f>IF(全车数据表!K271="×",0,全车数据表!K271)</f>
        <v>38</v>
      </c>
      <c r="M270" s="246">
        <f>IF(全车数据表!L271="×",0,全车数据表!L271)</f>
        <v>54</v>
      </c>
      <c r="N270" s="246">
        <f>IF(全车数据表!M271="×",0,全车数据表!M271)</f>
        <v>69</v>
      </c>
      <c r="O270" s="246">
        <f>全车数据表!O271</f>
        <v>4722</v>
      </c>
      <c r="P270" s="246">
        <f>全车数据表!P271</f>
        <v>412.6</v>
      </c>
      <c r="Q270" s="246">
        <f>全车数据表!Q271</f>
        <v>83.05</v>
      </c>
      <c r="R270" s="246">
        <f>全车数据表!R271</f>
        <v>54.88</v>
      </c>
      <c r="S270" s="246">
        <f>全车数据表!S271</f>
        <v>76.62</v>
      </c>
      <c r="T270" s="246">
        <f>全车数据表!T271</f>
        <v>7</v>
      </c>
      <c r="U270" s="246">
        <f>全车数据表!AH271</f>
        <v>27726000</v>
      </c>
      <c r="V270" s="246">
        <f>全车数据表!AI271</f>
        <v>90000</v>
      </c>
      <c r="W270" s="246">
        <f>全车数据表!AO271</f>
        <v>14760000</v>
      </c>
      <c r="X270" s="246">
        <f>全车数据表!AP271</f>
        <v>42486000</v>
      </c>
      <c r="Y270" s="246">
        <f>全车数据表!AJ271</f>
        <v>7</v>
      </c>
      <c r="Z270" s="246">
        <f>全车数据表!AL271</f>
        <v>5</v>
      </c>
      <c r="AA270" s="246">
        <f>IF(全车数据表!AN271="×",0,全车数据表!AN271)</f>
        <v>4</v>
      </c>
      <c r="AB270" s="248" t="str">
        <f>全车数据表!AU271</f>
        <v>epic</v>
      </c>
      <c r="AC270" s="246">
        <f>全车数据表!AW271</f>
        <v>432</v>
      </c>
      <c r="AD270" s="246">
        <f>全车数据表!AX271</f>
        <v>0</v>
      </c>
      <c r="AE270" s="246">
        <f>全车数据表!AY271</f>
        <v>563</v>
      </c>
      <c r="AF270" s="246" t="str">
        <f>IF(全车数据表!AZ271="","",全车数据表!AZ271)</f>
        <v>特殊赛事</v>
      </c>
      <c r="AG270" s="246" t="str">
        <f>IF(全车数据表!BP271="","",全车数据表!BP271)</f>
        <v/>
      </c>
      <c r="AH270" s="246" t="str">
        <f>IF(全车数据表!BQ271="","",全车数据表!BQ271)</f>
        <v/>
      </c>
      <c r="AI270" s="246" t="str">
        <f>IF(全车数据表!BR271="","",全车数据表!BR271)</f>
        <v/>
      </c>
      <c r="AJ270" s="246" t="str">
        <f>IF(全车数据表!BS271="","",全车数据表!BS271)</f>
        <v/>
      </c>
      <c r="AK270" s="246" t="str">
        <f>IF(全车数据表!BT271="","",全车数据表!BT271)</f>
        <v/>
      </c>
      <c r="AL270" s="246" t="str">
        <f>IF(全车数据表!BU271="","",全车数据表!BU271)</f>
        <v/>
      </c>
      <c r="AM270" s="246" t="str">
        <f>IF(全车数据表!BV271="","",全车数据表!BV271)</f>
        <v/>
      </c>
      <c r="AN270" s="246" t="str">
        <f>IF(全车数据表!BW271="","",全车数据表!BW271)</f>
        <v/>
      </c>
      <c r="AO270" s="246" t="str">
        <f>IF(全车数据表!BX271="","",全车数据表!BX271)</f>
        <v/>
      </c>
      <c r="AP270" s="246" t="str">
        <f>IF(全车数据表!BY271="","",全车数据表!BY271)</f>
        <v/>
      </c>
      <c r="AQ270" s="246">
        <f>IF(全车数据表!BZ271="","",全车数据表!BZ271)</f>
        <v>1</v>
      </c>
      <c r="AR270" s="246" t="str">
        <f>IF(全车数据表!CA271="","",全车数据表!CA271)</f>
        <v/>
      </c>
      <c r="AS270" s="246" t="str">
        <f>IF(全车数据表!CB271="","",全车数据表!CB271)</f>
        <v/>
      </c>
      <c r="AT270" s="246" t="str">
        <f>IF(全车数据表!CC271="","",全车数据表!CC271)</f>
        <v/>
      </c>
      <c r="AU270" s="246">
        <f>IF(全车数据表!CD271="","",全车数据表!CD271)</f>
        <v>1</v>
      </c>
      <c r="AV270" s="246" t="str">
        <f>IF(全车数据表!CE271="","",全车数据表!CE271)</f>
        <v/>
      </c>
      <c r="AW270" s="246" t="str">
        <f>IF(全车数据表!CF271="","",全车数据表!CF271)</f>
        <v/>
      </c>
      <c r="AX270" s="246" t="str">
        <f>IF(全车数据表!CG271="","",全车数据表!CG271)</f>
        <v/>
      </c>
      <c r="AY270" s="246" t="str">
        <f>IF(全车数据表!CH271="","",全车数据表!CH271)</f>
        <v/>
      </c>
      <c r="AZ270" s="246" t="str">
        <f>IF(全车数据表!CI271="","",全车数据表!CI271)</f>
        <v/>
      </c>
      <c r="BA270" s="246" t="str">
        <f>IF(全车数据表!CJ271="","",全车数据表!CJ271)</f>
        <v>地狱火 QQ飞车</v>
      </c>
      <c r="BB270" s="246" t="str">
        <f>IF(全车数据表!AV271="","",全车数据表!AV271)</f>
        <v/>
      </c>
      <c r="BC270" s="246" t="str">
        <f>IF(全车数据表!BF271="","",全车数据表!BF271)</f>
        <v/>
      </c>
      <c r="BD270" s="246" t="str">
        <f>IF(全车数据表!BG271="","",全车数据表!BG271)</f>
        <v/>
      </c>
      <c r="BE270" s="246" t="str">
        <f>IF(全车数据表!BH271="","",全车数据表!BH271)</f>
        <v/>
      </c>
      <c r="BF270" s="246" t="str">
        <f>IF(全车数据表!BI271="","",全车数据表!BI271)</f>
        <v/>
      </c>
      <c r="BG270" s="246" t="str">
        <f>IF(全车数据表!BJ271="","",全车数据表!BJ271)</f>
        <v/>
      </c>
    </row>
    <row r="271" spans="1:59">
      <c r="A271" s="246">
        <f>全车数据表!A272</f>
        <v>270</v>
      </c>
      <c r="B271" s="246" t="str">
        <f>全车数据表!B272</f>
        <v>Torino Design Super Sport🔑</v>
      </c>
      <c r="C271" s="246" t="str">
        <f>IF(全车数据表!AQ272="","",全车数据表!AQ272)</f>
        <v>Torino Design</v>
      </c>
      <c r="D271" s="248" t="str">
        <f>全车数据表!AT272</f>
        <v>torino</v>
      </c>
      <c r="E271" s="248" t="str">
        <f>全车数据表!AS272</f>
        <v>3.9</v>
      </c>
      <c r="F271" s="248" t="str">
        <f>全车数据表!C272</f>
        <v>都林</v>
      </c>
      <c r="G271" s="246" t="str">
        <f>全车数据表!D272</f>
        <v>S</v>
      </c>
      <c r="H271" s="246">
        <f>LEN(全车数据表!E272)</f>
        <v>6</v>
      </c>
      <c r="I271" s="246" t="str">
        <f>IF(全车数据表!H272="×",0,全车数据表!H272)</f>
        <v>🔑</v>
      </c>
      <c r="J271" s="246">
        <f>IF(全车数据表!I272="×",0,全车数据表!I272)</f>
        <v>40</v>
      </c>
      <c r="K271" s="246">
        <f>IF(全车数据表!J272="×",0,全车数据表!J272)</f>
        <v>45</v>
      </c>
      <c r="L271" s="246">
        <f>IF(全车数据表!K272="×",0,全车数据表!K272)</f>
        <v>60</v>
      </c>
      <c r="M271" s="246">
        <f>IF(全车数据表!L272="×",0,全车数据表!L272)</f>
        <v>70</v>
      </c>
      <c r="N271" s="246">
        <f>IF(全车数据表!M272="×",0,全车数据表!M272)</f>
        <v>85</v>
      </c>
      <c r="O271" s="246">
        <f>全车数据表!O272</f>
        <v>4741</v>
      </c>
      <c r="P271" s="246">
        <f>全车数据表!P272</f>
        <v>405.3</v>
      </c>
      <c r="Q271" s="246">
        <f>全车数据表!Q272</f>
        <v>82.28</v>
      </c>
      <c r="R271" s="246">
        <f>全车数据表!R272</f>
        <v>62.3</v>
      </c>
      <c r="S271" s="246">
        <f>全车数据表!S272</f>
        <v>75.81</v>
      </c>
      <c r="T271" s="246">
        <f>全车数据表!T272</f>
        <v>0</v>
      </c>
      <c r="U271" s="246">
        <f>全车数据表!AH272</f>
        <v>27726000</v>
      </c>
      <c r="V271" s="246">
        <f>全车数据表!AI272</f>
        <v>90000</v>
      </c>
      <c r="W271" s="246">
        <f>全车数据表!AO272</f>
        <v>14760000</v>
      </c>
      <c r="X271" s="246">
        <f>全车数据表!AP272</f>
        <v>42486000</v>
      </c>
      <c r="Y271" s="246">
        <f>全车数据表!AJ272</f>
        <v>7</v>
      </c>
      <c r="Z271" s="246">
        <f>全车数据表!AL272</f>
        <v>5</v>
      </c>
      <c r="AA271" s="246">
        <f>IF(全车数据表!AN272="×",0,全车数据表!AN272)</f>
        <v>4</v>
      </c>
      <c r="AB271" s="248" t="str">
        <f>全车数据表!AU272</f>
        <v>epic</v>
      </c>
      <c r="AC271" s="246">
        <f>全车数据表!AW272</f>
        <v>422</v>
      </c>
      <c r="AD271" s="246">
        <f>全车数据表!AX272</f>
        <v>0</v>
      </c>
      <c r="AE271" s="246">
        <f>全车数据表!AY272</f>
        <v>559</v>
      </c>
      <c r="AF271" s="246" t="str">
        <f>IF(全车数据表!AZ272="","",全车数据表!AZ272)</f>
        <v>特殊赛事</v>
      </c>
      <c r="AG271" s="246" t="str">
        <f>IF(全车数据表!BP272="","",全车数据表!BP272)</f>
        <v/>
      </c>
      <c r="AH271" s="246" t="str">
        <f>IF(全车数据表!BQ272="","",全车数据表!BQ272)</f>
        <v/>
      </c>
      <c r="AI271" s="246" t="str">
        <f>IF(全车数据表!BR272="","",全车数据表!BR272)</f>
        <v/>
      </c>
      <c r="AJ271" s="246" t="str">
        <f>IF(全车数据表!BS272="","",全车数据表!BS272)</f>
        <v/>
      </c>
      <c r="AK271" s="246" t="str">
        <f>IF(全车数据表!BT272="","",全车数据表!BT272)</f>
        <v/>
      </c>
      <c r="AL271" s="246" t="str">
        <f>IF(全车数据表!BU272="","",全车数据表!BU272)</f>
        <v/>
      </c>
      <c r="AM271" s="246" t="str">
        <f>IF(全车数据表!BV272="","",全车数据表!BV272)</f>
        <v/>
      </c>
      <c r="AN271" s="246" t="str">
        <f>IF(全车数据表!BW272="","",全车数据表!BW272)</f>
        <v/>
      </c>
      <c r="AO271" s="246" t="str">
        <f>IF(全车数据表!BX272="","",全车数据表!BX272)</f>
        <v/>
      </c>
      <c r="AP271" s="246" t="str">
        <f>IF(全车数据表!BY272="","",全车数据表!BY272)</f>
        <v/>
      </c>
      <c r="AQ271" s="246">
        <f>IF(全车数据表!BZ272="","",全车数据表!BZ272)</f>
        <v>1</v>
      </c>
      <c r="AR271" s="246" t="str">
        <f>IF(全车数据表!CA272="","",全车数据表!CA272)</f>
        <v/>
      </c>
      <c r="AS271" s="246" t="str">
        <f>IF(全车数据表!CB272="","",全车数据表!CB272)</f>
        <v/>
      </c>
      <c r="AT271" s="246">
        <f>IF(全车数据表!CC272="","",全车数据表!CC272)</f>
        <v>1</v>
      </c>
      <c r="AU271" s="246" t="str">
        <f>IF(全车数据表!CD272="","",全车数据表!CD272)</f>
        <v/>
      </c>
      <c r="AV271" s="246" t="str">
        <f>IF(全车数据表!CE272="","",全车数据表!CE272)</f>
        <v/>
      </c>
      <c r="AW271" s="246" t="str">
        <f>IF(全车数据表!CF272="","",全车数据表!CF272)</f>
        <v/>
      </c>
      <c r="AX271" s="246" t="str">
        <f>IF(全车数据表!CG272="","",全车数据表!CG272)</f>
        <v/>
      </c>
      <c r="AY271" s="246" t="str">
        <f>IF(全车数据表!CH272="","",全车数据表!CH272)</f>
        <v/>
      </c>
      <c r="AZ271" s="246" t="str">
        <f>IF(全车数据表!CI272="","",全车数据表!CI272)</f>
        <v/>
      </c>
      <c r="BA271" s="246" t="str">
        <f>IF(全车数据表!CJ272="","",全车数据表!CJ272)</f>
        <v/>
      </c>
      <c r="BB271" s="246" t="str">
        <f>IF(全车数据表!AV272="","",全车数据表!AV272)</f>
        <v/>
      </c>
      <c r="BC271" s="246">
        <f>IF(全车数据表!BF272="","",全车数据表!BF272)</f>
        <v>4870</v>
      </c>
      <c r="BD271" s="246">
        <f>IF(全车数据表!BG272="","",全车数据表!BG272)</f>
        <v>407.1</v>
      </c>
      <c r="BE271" s="246">
        <f>IF(全车数据表!BH272="","",全车数据表!BH272)</f>
        <v>82.9</v>
      </c>
      <c r="BF271" s="246">
        <f>IF(全车数据表!BI272="","",全车数据表!BI272)</f>
        <v>63.48</v>
      </c>
      <c r="BG271" s="246">
        <f>IF(全车数据表!BJ272="","",全车数据表!BJ272)</f>
        <v>77.16</v>
      </c>
    </row>
    <row r="272" spans="1:59">
      <c r="A272" s="246">
        <f>全车数据表!A273</f>
        <v>271</v>
      </c>
      <c r="B272" s="246" t="str">
        <f>全车数据表!B273</f>
        <v>Bugatti Chiron</v>
      </c>
      <c r="C272" s="246" t="str">
        <f>IF(全车数据表!AQ273="","",全车数据表!AQ273)</f>
        <v>Bugatti</v>
      </c>
      <c r="D272" s="248" t="str">
        <f>全车数据表!AT273</f>
        <v>chiron</v>
      </c>
      <c r="E272" s="248" t="str">
        <f>全车数据表!AS273</f>
        <v>1.2</v>
      </c>
      <c r="F272" s="248" t="str">
        <f>全车数据表!C273</f>
        <v>肥龙</v>
      </c>
      <c r="G272" s="246" t="str">
        <f>全车数据表!D273</f>
        <v>S</v>
      </c>
      <c r="H272" s="246">
        <f>LEN(全车数据表!E273)</f>
        <v>6</v>
      </c>
      <c r="I272" s="246">
        <f>IF(全车数据表!H273="×",0,全车数据表!H273)</f>
        <v>60</v>
      </c>
      <c r="J272" s="246">
        <f>IF(全车数据表!I273="×",0,全车数据表!I273)</f>
        <v>13</v>
      </c>
      <c r="K272" s="246">
        <f>IF(全车数据表!J273="×",0,全车数据表!J273)</f>
        <v>16</v>
      </c>
      <c r="L272" s="246">
        <f>IF(全车数据表!K273="×",0,全车数据表!K273)</f>
        <v>25</v>
      </c>
      <c r="M272" s="246">
        <f>IF(全车数据表!L273="×",0,全车数据表!L273)</f>
        <v>38</v>
      </c>
      <c r="N272" s="246">
        <f>IF(全车数据表!M273="×",0,全车数据表!M273)</f>
        <v>48</v>
      </c>
      <c r="O272" s="246">
        <f>全车数据表!O273</f>
        <v>4755</v>
      </c>
      <c r="P272" s="246">
        <f>全车数据表!P273</f>
        <v>443.4</v>
      </c>
      <c r="Q272" s="246">
        <f>全车数据表!Q273</f>
        <v>84.4</v>
      </c>
      <c r="R272" s="246">
        <f>全车数据表!R273</f>
        <v>45.62</v>
      </c>
      <c r="S272" s="246">
        <f>全车数据表!S273</f>
        <v>63.63</v>
      </c>
      <c r="T272" s="246">
        <f>全车数据表!T273</f>
        <v>5.4329999999999989</v>
      </c>
      <c r="U272" s="246">
        <f>全车数据表!AH273</f>
        <v>27726000</v>
      </c>
      <c r="V272" s="246">
        <f>全车数据表!AI273</f>
        <v>90000</v>
      </c>
      <c r="W272" s="246">
        <f>全车数据表!AO273</f>
        <v>14760000</v>
      </c>
      <c r="X272" s="246">
        <f>全车数据表!AP273</f>
        <v>42486000</v>
      </c>
      <c r="Y272" s="246">
        <f>全车数据表!AJ273</f>
        <v>7</v>
      </c>
      <c r="Z272" s="246">
        <f>全车数据表!AL273</f>
        <v>5</v>
      </c>
      <c r="AA272" s="246">
        <f>IF(全车数据表!AN273="×",0,全车数据表!AN273)</f>
        <v>4</v>
      </c>
      <c r="AB272" s="248" t="str">
        <f>全车数据表!AU273</f>
        <v>epic</v>
      </c>
      <c r="AC272" s="246">
        <f>全车数据表!AW273</f>
        <v>467</v>
      </c>
      <c r="AD272" s="246">
        <f>全车数据表!AX273</f>
        <v>0</v>
      </c>
      <c r="AE272" s="246">
        <f>全车数据表!AY273</f>
        <v>579</v>
      </c>
      <c r="AF272" s="246" t="str">
        <f>IF(全车数据表!AZ273="","",全车数据表!AZ273)</f>
        <v>传奇商店</v>
      </c>
      <c r="AG272" s="246" t="str">
        <f>IF(全车数据表!BP273="","",全车数据表!BP273)</f>
        <v/>
      </c>
      <c r="AH272" s="246" t="str">
        <f>IF(全车数据表!BQ273="","",全车数据表!BQ273)</f>
        <v/>
      </c>
      <c r="AI272" s="246" t="str">
        <f>IF(全车数据表!BR273="","",全车数据表!BR273)</f>
        <v/>
      </c>
      <c r="AJ272" s="246">
        <f>IF(全车数据表!BS273="","",全车数据表!BS273)</f>
        <v>1</v>
      </c>
      <c r="AK272" s="246" t="str">
        <f>IF(全车数据表!BT273="","",全车数据表!BT273)</f>
        <v/>
      </c>
      <c r="AL272" s="246" t="str">
        <f>IF(全车数据表!BU273="","",全车数据表!BU273)</f>
        <v/>
      </c>
      <c r="AM272" s="246" t="str">
        <f>IF(全车数据表!BV273="","",全车数据表!BV273)</f>
        <v/>
      </c>
      <c r="AN272" s="246" t="str">
        <f>IF(全车数据表!BW273="","",全车数据表!BW273)</f>
        <v/>
      </c>
      <c r="AO272" s="246" t="str">
        <f>IF(全车数据表!BX273="","",全车数据表!BX273)</f>
        <v/>
      </c>
      <c r="AP272" s="246" t="str">
        <f>IF(全车数据表!BY273="","",全车数据表!BY273)</f>
        <v/>
      </c>
      <c r="AQ272" s="246">
        <f>IF(全车数据表!BZ273="","",全车数据表!BZ273)</f>
        <v>1</v>
      </c>
      <c r="AR272" s="246" t="str">
        <f>IF(全车数据表!CA273="","",全车数据表!CA273)</f>
        <v/>
      </c>
      <c r="AS272" s="246" t="str">
        <f>IF(全车数据表!CB273="","",全车数据表!CB273)</f>
        <v/>
      </c>
      <c r="AT272" s="246" t="str">
        <f>IF(全车数据表!CC273="","",全车数据表!CC273)</f>
        <v/>
      </c>
      <c r="AU272" s="246">
        <f>IF(全车数据表!CD273="","",全车数据表!CD273)</f>
        <v>1</v>
      </c>
      <c r="AV272" s="246" t="str">
        <f>IF(全车数据表!CE273="","",全车数据表!CE273)</f>
        <v/>
      </c>
      <c r="AW272" s="246">
        <f>IF(全车数据表!CF273="","",全车数据表!CF273)</f>
        <v>1</v>
      </c>
      <c r="AX272" s="246" t="str">
        <f>IF(全车数据表!CG273="","",全车数据表!CG273)</f>
        <v/>
      </c>
      <c r="AY272" s="246" t="str">
        <f>IF(全车数据表!CH273="","",全车数据表!CH273)</f>
        <v/>
      </c>
      <c r="AZ272" s="246">
        <f>IF(全车数据表!CI273="","",全车数据表!CI273)</f>
        <v>1</v>
      </c>
      <c r="BA272" s="246" t="str">
        <f>IF(全车数据表!CJ273="","",全车数据表!CJ273)</f>
        <v>布加迪 胖龙 肥龙 奇龙 凯龙</v>
      </c>
      <c r="BB272" s="246">
        <f>IF(全车数据表!AV273="","",全车数据表!AV273)</f>
        <v>20</v>
      </c>
      <c r="BC272" s="246">
        <f>IF(全车数据表!BF273="","",全车数据表!BF273)</f>
        <v>4884</v>
      </c>
      <c r="BD272" s="246">
        <f>IF(全车数据表!BG273="","",全车数据表!BG273)</f>
        <v>446</v>
      </c>
      <c r="BE272" s="246">
        <f>IF(全车数据表!BH273="","",全车数据表!BH273)</f>
        <v>85.15</v>
      </c>
      <c r="BF272" s="246">
        <f>IF(全车数据表!BI273="","",全车数据表!BI273)</f>
        <v>46.37</v>
      </c>
      <c r="BG272" s="246">
        <f>IF(全车数据表!BJ273="","",全车数据表!BJ273)</f>
        <v>64.760000000000005</v>
      </c>
    </row>
    <row r="273" spans="1:59">
      <c r="A273" s="246">
        <f>全车数据表!A274</f>
        <v>272</v>
      </c>
      <c r="B273" s="246" t="str">
        <f>全车数据表!B274</f>
        <v>BXR Bailey Blade GT1</v>
      </c>
      <c r="C273" s="246" t="str">
        <f>IF(全车数据表!AQ274="","",全车数据表!AQ274)</f>
        <v>BXR</v>
      </c>
      <c r="D273" s="248" t="str">
        <f>全车数据表!AT274</f>
        <v>bxr</v>
      </c>
      <c r="E273" s="248" t="str">
        <f>全车数据表!AS274</f>
        <v>2.3</v>
      </c>
      <c r="F273" s="248" t="str">
        <f>全车数据表!C274</f>
        <v>BXR</v>
      </c>
      <c r="G273" s="246" t="str">
        <f>全车数据表!D274</f>
        <v>S</v>
      </c>
      <c r="H273" s="246">
        <f>LEN(全车数据表!E274)</f>
        <v>6</v>
      </c>
      <c r="I273" s="246">
        <f>IF(全车数据表!H274="×",0,全车数据表!H274)</f>
        <v>85</v>
      </c>
      <c r="J273" s="246">
        <f>IF(全车数据表!I274="×",0,全车数据表!I274)</f>
        <v>25</v>
      </c>
      <c r="K273" s="246">
        <f>IF(全车数据表!J274="×",0,全车数据表!J274)</f>
        <v>29</v>
      </c>
      <c r="L273" s="246">
        <f>IF(全车数据表!K274="×",0,全车数据表!K274)</f>
        <v>38</v>
      </c>
      <c r="M273" s="246">
        <f>IF(全车数据表!L274="×",0,全车数据表!L274)</f>
        <v>54</v>
      </c>
      <c r="N273" s="246">
        <f>IF(全车数据表!M274="×",0,全车数据表!M274)</f>
        <v>69</v>
      </c>
      <c r="O273" s="246">
        <f>全车数据表!O274</f>
        <v>4764</v>
      </c>
      <c r="P273" s="246">
        <f>全车数据表!P274</f>
        <v>449.5</v>
      </c>
      <c r="Q273" s="246">
        <f>全车数据表!Q274</f>
        <v>80.48</v>
      </c>
      <c r="R273" s="246">
        <f>全车数据表!R274</f>
        <v>46.87</v>
      </c>
      <c r="S273" s="246">
        <f>全车数据表!S274</f>
        <v>70.66</v>
      </c>
      <c r="T273" s="246">
        <f>全车数据表!T274</f>
        <v>5.97</v>
      </c>
      <c r="U273" s="246">
        <f>全车数据表!AH274</f>
        <v>27726000</v>
      </c>
      <c r="V273" s="246">
        <f>全车数据表!AI274</f>
        <v>90000</v>
      </c>
      <c r="W273" s="246">
        <f>全车数据表!AO274</f>
        <v>14760000</v>
      </c>
      <c r="X273" s="246">
        <f>全车数据表!AP274</f>
        <v>42486000</v>
      </c>
      <c r="Y273" s="246">
        <f>全车数据表!AJ274</f>
        <v>7</v>
      </c>
      <c r="Z273" s="246">
        <f>全车数据表!AL274</f>
        <v>5</v>
      </c>
      <c r="AA273" s="246">
        <f>IF(全车数据表!AN274="×",0,全车数据表!AN274)</f>
        <v>4</v>
      </c>
      <c r="AB273" s="248" t="str">
        <f>全车数据表!AU274</f>
        <v>epic</v>
      </c>
      <c r="AC273" s="246">
        <f>全车数据表!AW274</f>
        <v>473</v>
      </c>
      <c r="AD273" s="246">
        <f>全车数据表!AX274</f>
        <v>0</v>
      </c>
      <c r="AE273" s="246">
        <f>全车数据表!AY274</f>
        <v>582</v>
      </c>
      <c r="AF273" s="246" t="str">
        <f>IF(全车数据表!AZ274="","",全车数据表!AZ274)</f>
        <v>特殊赛事</v>
      </c>
      <c r="AG273" s="246" t="str">
        <f>IF(全车数据表!BP274="","",全车数据表!BP274)</f>
        <v/>
      </c>
      <c r="AH273" s="246" t="str">
        <f>IF(全车数据表!BQ274="","",全车数据表!BQ274)</f>
        <v/>
      </c>
      <c r="AI273" s="246" t="str">
        <f>IF(全车数据表!BR274="","",全车数据表!BR274)</f>
        <v/>
      </c>
      <c r="AJ273" s="246" t="str">
        <f>IF(全车数据表!BS274="","",全车数据表!BS274)</f>
        <v/>
      </c>
      <c r="AK273" s="246" t="str">
        <f>IF(全车数据表!BT274="","",全车数据表!BT274)</f>
        <v/>
      </c>
      <c r="AL273" s="246" t="str">
        <f>IF(全车数据表!BU274="","",全车数据表!BU274)</f>
        <v/>
      </c>
      <c r="AM273" s="246" t="str">
        <f>IF(全车数据表!BV274="","",全车数据表!BV274)</f>
        <v/>
      </c>
      <c r="AN273" s="246" t="str">
        <f>IF(全车数据表!BW274="","",全车数据表!BW274)</f>
        <v/>
      </c>
      <c r="AO273" s="246" t="str">
        <f>IF(全车数据表!BX274="","",全车数据表!BX274)</f>
        <v/>
      </c>
      <c r="AP273" s="246" t="str">
        <f>IF(全车数据表!BY274="","",全车数据表!BY274)</f>
        <v/>
      </c>
      <c r="AQ273" s="246">
        <f>IF(全车数据表!BZ274="","",全车数据表!BZ274)</f>
        <v>1</v>
      </c>
      <c r="AR273" s="246" t="str">
        <f>IF(全车数据表!CA274="","",全车数据表!CA274)</f>
        <v/>
      </c>
      <c r="AS273" s="246" t="str">
        <f>IF(全车数据表!CB274="","",全车数据表!CB274)</f>
        <v/>
      </c>
      <c r="AT273" s="246" t="str">
        <f>IF(全车数据表!CC274="","",全车数据表!CC274)</f>
        <v/>
      </c>
      <c r="AU273" s="246" t="str">
        <f>IF(全车数据表!CD274="","",全车数据表!CD274)</f>
        <v/>
      </c>
      <c r="AV273" s="246" t="str">
        <f>IF(全车数据表!CE274="","",全车数据表!CE274)</f>
        <v/>
      </c>
      <c r="AW273" s="246" t="str">
        <f>IF(全车数据表!CF274="","",全车数据表!CF274)</f>
        <v/>
      </c>
      <c r="AX273" s="246" t="str">
        <f>IF(全车数据表!CG274="","",全车数据表!CG274)</f>
        <v/>
      </c>
      <c r="AY273" s="246" t="str">
        <f>IF(全车数据表!CH274="","",全车数据表!CH274)</f>
        <v/>
      </c>
      <c r="AZ273" s="246" t="str">
        <f>IF(全车数据表!CI274="","",全车数据表!CI274)</f>
        <v/>
      </c>
      <c r="BA273" s="246" t="str">
        <f>IF(全车数据表!CJ274="","",全车数据表!CJ274)</f>
        <v>鞋拔子 鼻息肉</v>
      </c>
      <c r="BB273" s="246" t="str">
        <f>IF(全车数据表!AV274="","",全车数据表!AV274)</f>
        <v/>
      </c>
      <c r="BC273" s="246">
        <f>IF(全车数据表!BF274="","",全车数据表!BF274)</f>
        <v>4919</v>
      </c>
      <c r="BD273" s="246">
        <f>IF(全车数据表!BG274="","",全车数据表!BG274)</f>
        <v>451.2</v>
      </c>
      <c r="BE273" s="246">
        <f>IF(全车数据表!BH274="","",全车数据表!BH274)</f>
        <v>81.099999999999994</v>
      </c>
      <c r="BF273" s="246">
        <f>IF(全车数据表!BI274="","",全车数据表!BI274)</f>
        <v>47.58</v>
      </c>
      <c r="BG273" s="246">
        <f>IF(全车数据表!BJ274="","",全车数据表!BJ274)</f>
        <v>72.45</v>
      </c>
    </row>
    <row r="274" spans="1:59">
      <c r="A274" s="246">
        <f>全车数据表!A275</f>
        <v>273</v>
      </c>
      <c r="B274" s="246" t="str">
        <f>全车数据表!B275</f>
        <v>Bugatti Divo</v>
      </c>
      <c r="C274" s="246" t="str">
        <f>IF(全车数据表!AQ275="","",全车数据表!AQ275)</f>
        <v>Bugatti</v>
      </c>
      <c r="D274" s="248" t="str">
        <f>全车数据表!AT275</f>
        <v>divo</v>
      </c>
      <c r="E274" s="248" t="str">
        <f>全车数据表!AS275</f>
        <v>2.6</v>
      </c>
      <c r="F274" s="248" t="str">
        <f>全车数据表!C275</f>
        <v>Divo</v>
      </c>
      <c r="G274" s="246" t="str">
        <f>全车数据表!D275</f>
        <v>S</v>
      </c>
      <c r="H274" s="246">
        <f>LEN(全车数据表!E275)</f>
        <v>6</v>
      </c>
      <c r="I274" s="246">
        <f>IF(全车数据表!H275="×",0,全车数据表!H275)</f>
        <v>85</v>
      </c>
      <c r="J274" s="246">
        <f>IF(全车数据表!I275="×",0,全车数据表!I275)</f>
        <v>25</v>
      </c>
      <c r="K274" s="246">
        <f>IF(全车数据表!J275="×",0,全车数据表!J275)</f>
        <v>29</v>
      </c>
      <c r="L274" s="246">
        <f>IF(全车数据表!K275="×",0,全车数据表!K275)</f>
        <v>38</v>
      </c>
      <c r="M274" s="246">
        <f>IF(全车数据表!L275="×",0,全车数据表!L275)</f>
        <v>54</v>
      </c>
      <c r="N274" s="246">
        <f>IF(全车数据表!M275="×",0,全车数据表!M275)</f>
        <v>69</v>
      </c>
      <c r="O274" s="246">
        <f>全车数据表!O275</f>
        <v>4773</v>
      </c>
      <c r="P274" s="246">
        <f>全车数据表!P275</f>
        <v>396</v>
      </c>
      <c r="Q274" s="246">
        <f>全车数据表!Q275</f>
        <v>85.7</v>
      </c>
      <c r="R274" s="246">
        <f>全车数据表!R275</f>
        <v>61.48</v>
      </c>
      <c r="S274" s="246">
        <f>全车数据表!S275</f>
        <v>73.989999999999995</v>
      </c>
      <c r="T274" s="246">
        <f>全车数据表!T275</f>
        <v>0</v>
      </c>
      <c r="U274" s="246">
        <f>全车数据表!AH275</f>
        <v>27726000</v>
      </c>
      <c r="V274" s="246">
        <f>全车数据表!AI275</f>
        <v>90000</v>
      </c>
      <c r="W274" s="246">
        <f>全车数据表!AO275</f>
        <v>14760000</v>
      </c>
      <c r="X274" s="246">
        <f>全车数据表!AP275</f>
        <v>42486000</v>
      </c>
      <c r="Y274" s="246">
        <f>全车数据表!AJ275</f>
        <v>7</v>
      </c>
      <c r="Z274" s="246">
        <f>全车数据表!AL275</f>
        <v>5</v>
      </c>
      <c r="AA274" s="246">
        <f>IF(全车数据表!AN275="×",0,全车数据表!AN275)</f>
        <v>4</v>
      </c>
      <c r="AB274" s="248" t="str">
        <f>全车数据表!AU275</f>
        <v>epic</v>
      </c>
      <c r="AC274" s="246">
        <f>全车数据表!AW275</f>
        <v>411</v>
      </c>
      <c r="AD274" s="246">
        <f>全车数据表!AX275</f>
        <v>0</v>
      </c>
      <c r="AE274" s="246">
        <f>全车数据表!AY275</f>
        <v>552</v>
      </c>
      <c r="AF274" s="246" t="str">
        <f>IF(全车数据表!AZ275="","",全车数据表!AZ275)</f>
        <v>特殊赛事</v>
      </c>
      <c r="AG274" s="246" t="str">
        <f>IF(全车数据表!BP275="","",全车数据表!BP275)</f>
        <v/>
      </c>
      <c r="AH274" s="246" t="str">
        <f>IF(全车数据表!BQ275="","",全车数据表!BQ275)</f>
        <v/>
      </c>
      <c r="AI274" s="246" t="str">
        <f>IF(全车数据表!BR275="","",全车数据表!BR275)</f>
        <v/>
      </c>
      <c r="AJ274" s="246" t="str">
        <f>IF(全车数据表!BS275="","",全车数据表!BS275)</f>
        <v/>
      </c>
      <c r="AK274" s="246" t="str">
        <f>IF(全车数据表!BT275="","",全车数据表!BT275)</f>
        <v/>
      </c>
      <c r="AL274" s="246" t="str">
        <f>IF(全车数据表!BU275="","",全车数据表!BU275)</f>
        <v/>
      </c>
      <c r="AM274" s="246" t="str">
        <f>IF(全车数据表!BV275="","",全车数据表!BV275)</f>
        <v/>
      </c>
      <c r="AN274" s="246" t="str">
        <f>IF(全车数据表!BW275="","",全车数据表!BW275)</f>
        <v/>
      </c>
      <c r="AO274" s="246" t="str">
        <f>IF(全车数据表!BX275="","",全车数据表!BX275)</f>
        <v/>
      </c>
      <c r="AP274" s="246" t="str">
        <f>IF(全车数据表!BY275="","",全车数据表!BY275)</f>
        <v/>
      </c>
      <c r="AQ274" s="246">
        <f>IF(全车数据表!BZ275="","",全车数据表!BZ275)</f>
        <v>1</v>
      </c>
      <c r="AR274" s="246" t="str">
        <f>IF(全车数据表!CA275="","",全车数据表!CA275)</f>
        <v/>
      </c>
      <c r="AS274" s="246" t="str">
        <f>IF(全车数据表!CB275="","",全车数据表!CB275)</f>
        <v/>
      </c>
      <c r="AT274" s="246" t="str">
        <f>IF(全车数据表!CC275="","",全车数据表!CC275)</f>
        <v/>
      </c>
      <c r="AU274" s="246">
        <f>IF(全车数据表!CD275="","",全车数据表!CD275)</f>
        <v>1</v>
      </c>
      <c r="AV274" s="246" t="str">
        <f>IF(全车数据表!CE275="","",全车数据表!CE275)</f>
        <v/>
      </c>
      <c r="AW274" s="246" t="str">
        <f>IF(全车数据表!CF275="","",全车数据表!CF275)</f>
        <v/>
      </c>
      <c r="AX274" s="246" t="str">
        <f>IF(全车数据表!CG275="","",全车数据表!CG275)</f>
        <v/>
      </c>
      <c r="AY274" s="246" t="str">
        <f>IF(全车数据表!CH275="","",全车数据表!CH275)</f>
        <v/>
      </c>
      <c r="AZ274" s="246" t="str">
        <f>IF(全车数据表!CI275="","",全车数据表!CI275)</f>
        <v/>
      </c>
      <c r="BA274" s="246" t="str">
        <f>IF(全车数据表!CJ275="","",全车数据表!CJ275)</f>
        <v>布加迪 三万老大爷</v>
      </c>
      <c r="BB274" s="246" t="str">
        <f>IF(全车数据表!AV275="","",全车数据表!AV275)</f>
        <v/>
      </c>
      <c r="BC274" s="246">
        <f>IF(全车数据表!BF275="","",全车数据表!BF275)</f>
        <v>4901</v>
      </c>
      <c r="BD274" s="246">
        <f>IF(全车数据表!BG275="","",全车数据表!BG275)</f>
        <v>397.8</v>
      </c>
      <c r="BE274" s="246">
        <f>IF(全车数据表!BH275="","",全车数据表!BH275)</f>
        <v>86.5</v>
      </c>
      <c r="BF274" s="246">
        <f>IF(全车数据表!BI275="","",全车数据表!BI275)</f>
        <v>62.5</v>
      </c>
      <c r="BG274" s="246">
        <f>IF(全车数据表!BJ275="","",全车数据表!BJ275)</f>
        <v>75.839999999999989</v>
      </c>
    </row>
    <row r="275" spans="1:59">
      <c r="A275" s="246">
        <f>全车数据表!A276</f>
        <v>274</v>
      </c>
      <c r="B275" s="246" t="str">
        <f>全车数据表!B276</f>
        <v>Tushek TS 900 Racer Pro</v>
      </c>
      <c r="C275" s="246" t="str">
        <f>IF(全车数据表!AQ276="","",全车数据表!AQ276)</f>
        <v>Tushek</v>
      </c>
      <c r="D275" s="248" t="str">
        <f>全车数据表!AT276</f>
        <v>ts900</v>
      </c>
      <c r="E275" s="248" t="str">
        <f>全车数据表!AS276</f>
        <v>3.4</v>
      </c>
      <c r="F275" s="248" t="str">
        <f>全车数据表!C276</f>
        <v>TS900</v>
      </c>
      <c r="G275" s="246" t="str">
        <f>全车数据表!D276</f>
        <v>S</v>
      </c>
      <c r="H275" s="246">
        <f>LEN(全车数据表!E276)</f>
        <v>6</v>
      </c>
      <c r="I275" s="246">
        <f>IF(全车数据表!H276="×",0,全车数据表!H276)</f>
        <v>85</v>
      </c>
      <c r="J275" s="246">
        <f>IF(全车数据表!I276="×",0,全车数据表!I276)</f>
        <v>25</v>
      </c>
      <c r="K275" s="246">
        <f>IF(全车数据表!J276="×",0,全车数据表!J276)</f>
        <v>29</v>
      </c>
      <c r="L275" s="246">
        <f>IF(全车数据表!K276="×",0,全车数据表!K276)</f>
        <v>38</v>
      </c>
      <c r="M275" s="246">
        <f>IF(全车数据表!L276="×",0,全车数据表!L276)</f>
        <v>54</v>
      </c>
      <c r="N275" s="246">
        <f>IF(全车数据表!M276="×",0,全车数据表!M276)</f>
        <v>69</v>
      </c>
      <c r="O275" s="246">
        <f>全车数据表!O276</f>
        <v>4779</v>
      </c>
      <c r="P275" s="246">
        <f>全车数据表!P276</f>
        <v>395.2</v>
      </c>
      <c r="Q275" s="246">
        <f>全车数据表!Q276</f>
        <v>86</v>
      </c>
      <c r="R275" s="246">
        <f>全车数据表!R276</f>
        <v>73.709999999999994</v>
      </c>
      <c r="S275" s="246">
        <f>全车数据表!S276</f>
        <v>61.51</v>
      </c>
      <c r="T275" s="246">
        <f>全车数据表!T276</f>
        <v>5.53</v>
      </c>
      <c r="U275" s="246">
        <f>全车数据表!AH276</f>
        <v>27726000</v>
      </c>
      <c r="V275" s="246">
        <f>全车数据表!AI276</f>
        <v>90000</v>
      </c>
      <c r="W275" s="246">
        <f>全车数据表!AO276</f>
        <v>14760000</v>
      </c>
      <c r="X275" s="246">
        <f>全车数据表!AP276</f>
        <v>42486000</v>
      </c>
      <c r="Y275" s="246">
        <f>全车数据表!AJ276</f>
        <v>7</v>
      </c>
      <c r="Z275" s="246">
        <f>全车数据表!AL276</f>
        <v>5</v>
      </c>
      <c r="AA275" s="246">
        <f>IF(全车数据表!AN276="×",0,全车数据表!AN276)</f>
        <v>4</v>
      </c>
      <c r="AB275" s="248" t="str">
        <f>全车数据表!AU276</f>
        <v>epic</v>
      </c>
      <c r="AC275" s="246">
        <f>全车数据表!AW276</f>
        <v>411</v>
      </c>
      <c r="AD275" s="246">
        <f>全车数据表!AX276</f>
        <v>0</v>
      </c>
      <c r="AE275" s="246">
        <f>全车数据表!AY276</f>
        <v>552</v>
      </c>
      <c r="AF275" s="246" t="str">
        <f>IF(全车数据表!AZ276="","",全车数据表!AZ276)</f>
        <v>特殊赛事</v>
      </c>
      <c r="AG275" s="246" t="str">
        <f>IF(全车数据表!BP276="","",全车数据表!BP276)</f>
        <v/>
      </c>
      <c r="AH275" s="246" t="str">
        <f>IF(全车数据表!BQ276="","",全车数据表!BQ276)</f>
        <v/>
      </c>
      <c r="AI275" s="246" t="str">
        <f>IF(全车数据表!BR276="","",全车数据表!BR276)</f>
        <v/>
      </c>
      <c r="AJ275" s="246" t="str">
        <f>IF(全车数据表!BS276="","",全车数据表!BS276)</f>
        <v/>
      </c>
      <c r="AK275" s="246" t="str">
        <f>IF(全车数据表!BT276="","",全车数据表!BT276)</f>
        <v/>
      </c>
      <c r="AL275" s="246" t="str">
        <f>IF(全车数据表!BU276="","",全车数据表!BU276)</f>
        <v/>
      </c>
      <c r="AM275" s="246" t="str">
        <f>IF(全车数据表!BV276="","",全车数据表!BV276)</f>
        <v/>
      </c>
      <c r="AN275" s="246" t="str">
        <f>IF(全车数据表!BW276="","",全车数据表!BW276)</f>
        <v/>
      </c>
      <c r="AO275" s="246" t="str">
        <f>IF(全车数据表!BX276="","",全车数据表!BX276)</f>
        <v/>
      </c>
      <c r="AP275" s="246" t="str">
        <f>IF(全车数据表!BY276="","",全车数据表!BY276)</f>
        <v/>
      </c>
      <c r="AQ275" s="246">
        <f>IF(全车数据表!BZ276="","",全车数据表!BZ276)</f>
        <v>1</v>
      </c>
      <c r="AR275" s="246" t="str">
        <f>IF(全车数据表!CA276="","",全车数据表!CA276)</f>
        <v/>
      </c>
      <c r="AS275" s="246" t="str">
        <f>IF(全车数据表!CB276="","",全车数据表!CB276)</f>
        <v/>
      </c>
      <c r="AT275" s="246" t="str">
        <f>IF(全车数据表!CC276="","",全车数据表!CC276)</f>
        <v/>
      </c>
      <c r="AU275" s="246" t="str">
        <f>IF(全车数据表!CD276="","",全车数据表!CD276)</f>
        <v/>
      </c>
      <c r="AV275" s="246" t="str">
        <f>IF(全车数据表!CE276="","",全车数据表!CE276)</f>
        <v/>
      </c>
      <c r="AW275" s="246" t="str">
        <f>IF(全车数据表!CF276="","",全车数据表!CF276)</f>
        <v/>
      </c>
      <c r="AX275" s="246" t="str">
        <f>IF(全车数据表!CG276="","",全车数据表!CG276)</f>
        <v/>
      </c>
      <c r="AY275" s="246" t="str">
        <f>IF(全车数据表!CH276="","",全车数据表!CH276)</f>
        <v/>
      </c>
      <c r="AZ275" s="246" t="str">
        <f>IF(全车数据表!CI276="","",全车数据表!CI276)</f>
        <v/>
      </c>
      <c r="BA275" s="246" t="str">
        <f>IF(全车数据表!CJ276="","",全车数据表!CJ276)</f>
        <v/>
      </c>
      <c r="BB275" s="246" t="str">
        <f>IF(全车数据表!AV276="","",全车数据表!AV276)</f>
        <v/>
      </c>
      <c r="BC275" s="246">
        <f>IF(全车数据表!BF276="","",全车数据表!BF276)</f>
        <v>4930</v>
      </c>
      <c r="BD275" s="246">
        <f>IF(全车数据表!BG276="","",全车数据表!BG276)</f>
        <v>396.9</v>
      </c>
      <c r="BE275" s="246">
        <f>IF(全车数据表!BH276="","",全车数据表!BH276)</f>
        <v>86.73</v>
      </c>
      <c r="BF275" s="246">
        <f>IF(全车数据表!BI276="","",全车数据表!BI276)</f>
        <v>75.709999999999994</v>
      </c>
      <c r="BG275" s="246">
        <f>IF(全车数据表!BJ276="","",全车数据表!BJ276)</f>
        <v>63.41</v>
      </c>
    </row>
    <row r="276" spans="1:59">
      <c r="A276" s="246">
        <f>全车数据表!A277</f>
        <v>275</v>
      </c>
      <c r="B276" s="246" t="str">
        <f>全车数据表!B277</f>
        <v xml:space="preserve">SSC Ultimate Aero TT </v>
      </c>
      <c r="C276" s="246" t="str">
        <f>IF(全车数据表!AQ277="","",全车数据表!AQ277)</f>
        <v>SSC</v>
      </c>
      <c r="D276" s="248" t="str">
        <f>全车数据表!AT277</f>
        <v>aero</v>
      </c>
      <c r="E276" s="248" t="str">
        <f>全车数据表!AS277</f>
        <v>24.6</v>
      </c>
      <c r="F276" s="248" t="str">
        <f>全车数据表!C277</f>
        <v>Aero</v>
      </c>
      <c r="G276" s="246" t="str">
        <f>全车数据表!D277</f>
        <v>S</v>
      </c>
      <c r="H276" s="246">
        <f>LEN(全车数据表!E277)</f>
        <v>6</v>
      </c>
      <c r="I276" s="246">
        <f>IF(全车数据表!H277="×",0,全车数据表!H277)</f>
        <v>35</v>
      </c>
      <c r="J276" s="246">
        <f>IF(全车数据表!I277="×",0,全车数据表!I277)</f>
        <v>40</v>
      </c>
      <c r="K276" s="246">
        <f>IF(全车数据表!J277="×",0,全车数据表!J277)</f>
        <v>45</v>
      </c>
      <c r="L276" s="246">
        <f>IF(全车数据表!K277="×",0,全车数据表!K277)</f>
        <v>50</v>
      </c>
      <c r="M276" s="246">
        <f>IF(全车数据表!L277="×",0,全车数据表!L277)</f>
        <v>60</v>
      </c>
      <c r="N276" s="246">
        <f>IF(全车数据表!M277="×",0,全车数据表!M277)</f>
        <v>70</v>
      </c>
      <c r="O276" s="246">
        <f>全车数据表!O277</f>
        <v>4781</v>
      </c>
      <c r="P276" s="246">
        <f>全车数据表!P277</f>
        <v>428.8</v>
      </c>
      <c r="Q276" s="246">
        <f>全车数据表!Q277</f>
        <v>79.69</v>
      </c>
      <c r="R276" s="246">
        <f>全车数据表!R277</f>
        <v>49.02</v>
      </c>
      <c r="S276" s="246">
        <f>全车数据表!S277</f>
        <v>63.89</v>
      </c>
      <c r="T276" s="246">
        <f>全车数据表!T277</f>
        <v>0</v>
      </c>
      <c r="U276" s="246">
        <f>全车数据表!AH277</f>
        <v>27726000</v>
      </c>
      <c r="V276" s="246">
        <f>全车数据表!AI277</f>
        <v>90000</v>
      </c>
      <c r="W276" s="246">
        <f>全车数据表!AO277</f>
        <v>14760000</v>
      </c>
      <c r="X276" s="246">
        <f>全车数据表!AP277</f>
        <v>42486000</v>
      </c>
      <c r="Y276" s="246">
        <f>全车数据表!AJ277</f>
        <v>7</v>
      </c>
      <c r="Z276" s="246">
        <f>全车数据表!AL277</f>
        <v>5</v>
      </c>
      <c r="AA276" s="246">
        <f>IF(全车数据表!AN277="×",0,全车数据表!AN277)</f>
        <v>4</v>
      </c>
      <c r="AB276" s="248" t="str">
        <f>全车数据表!AU277</f>
        <v>epic</v>
      </c>
      <c r="AC276" s="246">
        <f>全车数据表!AW277</f>
        <v>0</v>
      </c>
      <c r="AD276" s="246">
        <f>全车数据表!AX277</f>
        <v>0</v>
      </c>
      <c r="AE276" s="246">
        <f>全车数据表!AY277</f>
        <v>0</v>
      </c>
      <c r="AF276" s="246" t="str">
        <f>IF(全车数据表!AZ277="","",全车数据表!AZ277)</f>
        <v>特殊赛事</v>
      </c>
      <c r="AG276" s="246" t="str">
        <f>IF(全车数据表!BP277="","",全车数据表!BP277)</f>
        <v/>
      </c>
      <c r="AH276" s="246" t="str">
        <f>IF(全车数据表!BQ277="","",全车数据表!BQ277)</f>
        <v/>
      </c>
      <c r="AI276" s="246" t="str">
        <f>IF(全车数据表!BR277="","",全车数据表!BR277)</f>
        <v/>
      </c>
      <c r="AJ276" s="246" t="str">
        <f>IF(全车数据表!BS277="","",全车数据表!BS277)</f>
        <v/>
      </c>
      <c r="AK276" s="246" t="str">
        <f>IF(全车数据表!BT277="","",全车数据表!BT277)</f>
        <v/>
      </c>
      <c r="AL276" s="246" t="str">
        <f>IF(全车数据表!BU277="","",全车数据表!BU277)</f>
        <v/>
      </c>
      <c r="AM276" s="246" t="str">
        <f>IF(全车数据表!BV277="","",全车数据表!BV277)</f>
        <v/>
      </c>
      <c r="AN276" s="246" t="str">
        <f>IF(全车数据表!BW277="","",全车数据表!BW277)</f>
        <v/>
      </c>
      <c r="AO276" s="246" t="str">
        <f>IF(全车数据表!BX277="","",全车数据表!BX277)</f>
        <v/>
      </c>
      <c r="AP276" s="246" t="str">
        <f>IF(全车数据表!BY277="","",全车数据表!BY277)</f>
        <v/>
      </c>
      <c r="AQ276" s="246" t="str">
        <f>IF(全车数据表!BZ277="","",全车数据表!BZ277)</f>
        <v/>
      </c>
      <c r="AR276" s="246" t="str">
        <f>IF(全车数据表!CA277="","",全车数据表!CA277)</f>
        <v/>
      </c>
      <c r="AS276" s="246" t="str">
        <f>IF(全车数据表!CB277="","",全车数据表!CB277)</f>
        <v/>
      </c>
      <c r="AT276" s="246" t="str">
        <f>IF(全车数据表!CC277="","",全车数据表!CC277)</f>
        <v/>
      </c>
      <c r="AU276" s="246" t="str">
        <f>IF(全车数据表!CD277="","",全车数据表!CD277)</f>
        <v/>
      </c>
      <c r="AV276" s="246" t="str">
        <f>IF(全车数据表!CE277="","",全车数据表!CE277)</f>
        <v/>
      </c>
      <c r="AW276" s="246" t="str">
        <f>IF(全车数据表!CF277="","",全车数据表!CF277)</f>
        <v/>
      </c>
      <c r="AX276" s="246" t="str">
        <f>IF(全车数据表!CG277="","",全车数据表!CG277)</f>
        <v/>
      </c>
      <c r="AY276" s="246" t="str">
        <f>IF(全车数据表!CH277="","",全车数据表!CH277)</f>
        <v/>
      </c>
      <c r="AZ276" s="246" t="str">
        <f>IF(全车数据表!CI277="","",全车数据表!CI277)</f>
        <v/>
      </c>
      <c r="BA276" s="246" t="str">
        <f>IF(全车数据表!CJ277="","",全车数据表!CJ277)</f>
        <v/>
      </c>
      <c r="BB276" s="246" t="str">
        <f>IF(全车数据表!AV277="","",全车数据表!AV277)</f>
        <v/>
      </c>
      <c r="BC276" s="246">
        <f>IF(全车数据表!BF277="","",全车数据表!BF277)</f>
        <v>4913</v>
      </c>
      <c r="BD276" s="246">
        <f>IF(全车数据表!BG277="","",全车数据表!BG277)</f>
        <v>430.4</v>
      </c>
      <c r="BE276" s="246">
        <f>IF(全车数据表!BH277="","",全车数据表!BH277)</f>
        <v>80.2</v>
      </c>
      <c r="BF276" s="246">
        <f>IF(全车数据表!BI277="","",全车数据表!BI277)</f>
        <v>49.91</v>
      </c>
      <c r="BG276" s="246">
        <f>IF(全车数据表!BJ277="","",全车数据表!BJ277)</f>
        <v>65.87</v>
      </c>
    </row>
    <row r="277" spans="1:59">
      <c r="A277" s="246">
        <f>全车数据表!A278</f>
        <v>276</v>
      </c>
      <c r="B277" s="246" t="str">
        <f>全车数据表!B278</f>
        <v>Mazzanti Evantra Millecavalli</v>
      </c>
      <c r="C277" s="246" t="str">
        <f>IF(全车数据表!AQ278="","",全车数据表!AQ278)</f>
        <v>Mazzanti</v>
      </c>
      <c r="D277" s="248" t="str">
        <f>全车数据表!AT278</f>
        <v>millecavalli</v>
      </c>
      <c r="E277" s="248" t="str">
        <f>全车数据表!AS278</f>
        <v>2.8</v>
      </c>
      <c r="F277" s="248" t="str">
        <f>全车数据表!C278</f>
        <v>皇后</v>
      </c>
      <c r="G277" s="246" t="str">
        <f>全车数据表!D278</f>
        <v>S</v>
      </c>
      <c r="H277" s="246">
        <f>LEN(全车数据表!E278)</f>
        <v>6</v>
      </c>
      <c r="I277" s="246">
        <f>IF(全车数据表!H278="×",0,全车数据表!H278)</f>
        <v>85</v>
      </c>
      <c r="J277" s="246">
        <f>IF(全车数据表!I278="×",0,全车数据表!I278)</f>
        <v>25</v>
      </c>
      <c r="K277" s="246">
        <f>IF(全车数据表!J278="×",0,全车数据表!J278)</f>
        <v>29</v>
      </c>
      <c r="L277" s="246">
        <f>IF(全车数据表!K278="×",0,全车数据表!K278)</f>
        <v>38</v>
      </c>
      <c r="M277" s="246">
        <f>IF(全车数据表!L278="×",0,全车数据表!L278)</f>
        <v>54</v>
      </c>
      <c r="N277" s="246">
        <f>IF(全车数据表!M278="×",0,全车数据表!M278)</f>
        <v>69</v>
      </c>
      <c r="O277" s="246">
        <f>全车数据表!O278</f>
        <v>4796</v>
      </c>
      <c r="P277" s="246">
        <f>全车数据表!P278</f>
        <v>412.5</v>
      </c>
      <c r="Q277" s="246">
        <f>全车数据表!Q278</f>
        <v>82.6</v>
      </c>
      <c r="R277" s="246">
        <f>全车数据表!R278</f>
        <v>63.86</v>
      </c>
      <c r="S277" s="246">
        <f>全车数据表!S278</f>
        <v>64.86</v>
      </c>
      <c r="T277" s="246">
        <f>全车数据表!T278</f>
        <v>0</v>
      </c>
      <c r="U277" s="246">
        <f>全车数据表!AH278</f>
        <v>27726000</v>
      </c>
      <c r="V277" s="246">
        <f>全车数据表!AI278</f>
        <v>90000</v>
      </c>
      <c r="W277" s="246">
        <f>全车数据表!AO278</f>
        <v>14760000</v>
      </c>
      <c r="X277" s="246">
        <f>全车数据表!AP278</f>
        <v>42486000</v>
      </c>
      <c r="Y277" s="246">
        <f>全车数据表!AJ278</f>
        <v>7</v>
      </c>
      <c r="Z277" s="246">
        <f>全车数据表!AL278</f>
        <v>5</v>
      </c>
      <c r="AA277" s="246">
        <f>IF(全车数据表!AN278="×",0,全车数据表!AN278)</f>
        <v>4</v>
      </c>
      <c r="AB277" s="248" t="str">
        <f>全车数据表!AU278</f>
        <v>epic</v>
      </c>
      <c r="AC277" s="246">
        <f>全车数据表!AW278</f>
        <v>432</v>
      </c>
      <c r="AD277" s="246">
        <f>全车数据表!AX278</f>
        <v>0</v>
      </c>
      <c r="AE277" s="246">
        <f>全车数据表!AY278</f>
        <v>563</v>
      </c>
      <c r="AF277" s="246" t="str">
        <f>IF(全车数据表!AZ278="","",全车数据表!AZ278)</f>
        <v>特殊赛事</v>
      </c>
      <c r="AG277" s="246" t="str">
        <f>IF(全车数据表!BP278="","",全车数据表!BP278)</f>
        <v/>
      </c>
      <c r="AH277" s="246" t="str">
        <f>IF(全车数据表!BQ278="","",全车数据表!BQ278)</f>
        <v/>
      </c>
      <c r="AI277" s="246" t="str">
        <f>IF(全车数据表!BR278="","",全车数据表!BR278)</f>
        <v/>
      </c>
      <c r="AJ277" s="246" t="str">
        <f>IF(全车数据表!BS278="","",全车数据表!BS278)</f>
        <v/>
      </c>
      <c r="AK277" s="246" t="str">
        <f>IF(全车数据表!BT278="","",全车数据表!BT278)</f>
        <v/>
      </c>
      <c r="AL277" s="246" t="str">
        <f>IF(全车数据表!BU278="","",全车数据表!BU278)</f>
        <v/>
      </c>
      <c r="AM277" s="246" t="str">
        <f>IF(全车数据表!BV278="","",全车数据表!BV278)</f>
        <v/>
      </c>
      <c r="AN277" s="246" t="str">
        <f>IF(全车数据表!BW278="","",全车数据表!BW278)</f>
        <v/>
      </c>
      <c r="AO277" s="246" t="str">
        <f>IF(全车数据表!BX278="","",全车数据表!BX278)</f>
        <v/>
      </c>
      <c r="AP277" s="246" t="str">
        <f>IF(全车数据表!BY278="","",全车数据表!BY278)</f>
        <v/>
      </c>
      <c r="AQ277" s="246">
        <f>IF(全车数据表!BZ278="","",全车数据表!BZ278)</f>
        <v>1</v>
      </c>
      <c r="AR277" s="246" t="str">
        <f>IF(全车数据表!CA278="","",全车数据表!CA278)</f>
        <v/>
      </c>
      <c r="AS277" s="246" t="str">
        <f>IF(全车数据表!CB278="","",全车数据表!CB278)</f>
        <v/>
      </c>
      <c r="AT277" s="246" t="str">
        <f>IF(全车数据表!CC278="","",全车数据表!CC278)</f>
        <v/>
      </c>
      <c r="AU277" s="246">
        <f>IF(全车数据表!CD278="","",全车数据表!CD278)</f>
        <v>1</v>
      </c>
      <c r="AV277" s="246" t="str">
        <f>IF(全车数据表!CE278="","",全车数据表!CE278)</f>
        <v/>
      </c>
      <c r="AW277" s="246" t="str">
        <f>IF(全车数据表!CF278="","",全车数据表!CF278)</f>
        <v/>
      </c>
      <c r="AX277" s="246" t="str">
        <f>IF(全车数据表!CG278="","",全车数据表!CG278)</f>
        <v/>
      </c>
      <c r="AY277" s="246" t="str">
        <f>IF(全车数据表!CH278="","",全车数据表!CH278)</f>
        <v/>
      </c>
      <c r="AZ277" s="246" t="str">
        <f>IF(全车数据表!CI278="","",全车数据表!CI278)</f>
        <v/>
      </c>
      <c r="BA277" s="246" t="str">
        <f>IF(全车数据表!CJ278="","",全车数据表!CJ278)</f>
        <v>皇后 马赞蒂</v>
      </c>
      <c r="BB277" s="246" t="str">
        <f>IF(全车数据表!AV278="","",全车数据表!AV278)</f>
        <v/>
      </c>
      <c r="BC277" s="246" t="str">
        <f>IF(全车数据表!BF278="","",全车数据表!BF278)</f>
        <v/>
      </c>
      <c r="BD277" s="246" t="str">
        <f>IF(全车数据表!BG278="","",全车数据表!BG278)</f>
        <v/>
      </c>
      <c r="BE277" s="246" t="str">
        <f>IF(全车数据表!BH278="","",全车数据表!BH278)</f>
        <v/>
      </c>
      <c r="BF277" s="246" t="str">
        <f>IF(全车数据表!BI278="","",全车数据表!BI278)</f>
        <v/>
      </c>
      <c r="BG277" s="246" t="str">
        <f>IF(全车数据表!BJ278="","",全车数据表!BJ278)</f>
        <v/>
      </c>
    </row>
    <row r="278" spans="1:59">
      <c r="A278" s="246">
        <f>全车数据表!A279</f>
        <v>277</v>
      </c>
      <c r="B278" s="246" t="str">
        <f>全车数据表!B279</f>
        <v>Toroidion 1MW</v>
      </c>
      <c r="C278" s="246" t="str">
        <f>IF(全车数据表!AQ279="","",全车数据表!AQ279)</f>
        <v>Toroidion</v>
      </c>
      <c r="D278" s="248" t="str">
        <f>全车数据表!AT279</f>
        <v>1mw</v>
      </c>
      <c r="E278" s="248" t="str">
        <f>全车数据表!AS279</f>
        <v>3.1</v>
      </c>
      <c r="F278" s="248" t="str">
        <f>全车数据表!C279</f>
        <v>1MW</v>
      </c>
      <c r="G278" s="246" t="str">
        <f>全车数据表!D279</f>
        <v>S</v>
      </c>
      <c r="H278" s="246">
        <f>LEN(全车数据表!E279)</f>
        <v>6</v>
      </c>
      <c r="I278" s="246">
        <f>IF(全车数据表!H279="×",0,全车数据表!H279)</f>
        <v>85</v>
      </c>
      <c r="J278" s="246">
        <f>IF(全车数据表!I279="×",0,全车数据表!I279)</f>
        <v>25</v>
      </c>
      <c r="K278" s="246">
        <f>IF(全车数据表!J279="×",0,全车数据表!J279)</f>
        <v>29</v>
      </c>
      <c r="L278" s="246">
        <f>IF(全车数据表!K279="×",0,全车数据表!K279)</f>
        <v>38</v>
      </c>
      <c r="M278" s="246">
        <f>IF(全车数据表!L279="×",0,全车数据表!L279)</f>
        <v>54</v>
      </c>
      <c r="N278" s="246">
        <f>IF(全车数据表!M279="×",0,全车数据表!M279)</f>
        <v>69</v>
      </c>
      <c r="O278" s="246">
        <f>全车数据表!O279</f>
        <v>4806</v>
      </c>
      <c r="P278" s="246">
        <f>全车数据表!P279</f>
        <v>460.6</v>
      </c>
      <c r="Q278" s="246">
        <f>全车数据表!Q279</f>
        <v>81.290000000000006</v>
      </c>
      <c r="R278" s="246">
        <f>全车数据表!R279</f>
        <v>60.32</v>
      </c>
      <c r="S278" s="246">
        <f>全车数据表!S279</f>
        <v>54.19</v>
      </c>
      <c r="T278" s="246">
        <f>全车数据表!T279</f>
        <v>4.5</v>
      </c>
      <c r="U278" s="246">
        <f>全车数据表!AH279</f>
        <v>27726000</v>
      </c>
      <c r="V278" s="246">
        <f>全车数据表!AI279</f>
        <v>90000</v>
      </c>
      <c r="W278" s="246">
        <f>全车数据表!AO279</f>
        <v>14760000</v>
      </c>
      <c r="X278" s="246">
        <f>全车数据表!AP279</f>
        <v>42486000</v>
      </c>
      <c r="Y278" s="246">
        <f>全车数据表!AJ279</f>
        <v>7</v>
      </c>
      <c r="Z278" s="246">
        <f>全车数据表!AL279</f>
        <v>5</v>
      </c>
      <c r="AA278" s="246">
        <f>IF(全车数据表!AN279="×",0,全车数据表!AN279)</f>
        <v>4</v>
      </c>
      <c r="AB278" s="248" t="str">
        <f>全车数据表!AU279</f>
        <v>epic</v>
      </c>
      <c r="AC278" s="246">
        <f>全车数据表!AW279</f>
        <v>485</v>
      </c>
      <c r="AD278" s="246">
        <f>全车数据表!AX279</f>
        <v>0</v>
      </c>
      <c r="AE278" s="246">
        <f>全车数据表!AY279</f>
        <v>587</v>
      </c>
      <c r="AF278" s="246" t="str">
        <f>IF(全车数据表!AZ279="","",全车数据表!AZ279)</f>
        <v>特殊赛事</v>
      </c>
      <c r="AG278" s="246" t="str">
        <f>IF(全车数据表!BP279="","",全车数据表!BP279)</f>
        <v/>
      </c>
      <c r="AH278" s="246" t="str">
        <f>IF(全车数据表!BQ279="","",全车数据表!BQ279)</f>
        <v/>
      </c>
      <c r="AI278" s="246" t="str">
        <f>IF(全车数据表!BR279="","",全车数据表!BR279)</f>
        <v/>
      </c>
      <c r="AJ278" s="246" t="str">
        <f>IF(全车数据表!BS279="","",全车数据表!BS279)</f>
        <v/>
      </c>
      <c r="AK278" s="246" t="str">
        <f>IF(全车数据表!BT279="","",全车数据表!BT279)</f>
        <v/>
      </c>
      <c r="AL278" s="246" t="str">
        <f>IF(全车数据表!BU279="","",全车数据表!BU279)</f>
        <v/>
      </c>
      <c r="AM278" s="246" t="str">
        <f>IF(全车数据表!BV279="","",全车数据表!BV279)</f>
        <v/>
      </c>
      <c r="AN278" s="246" t="str">
        <f>IF(全车数据表!BW279="","",全车数据表!BW279)</f>
        <v/>
      </c>
      <c r="AO278" s="246" t="str">
        <f>IF(全车数据表!BX279="","",全车数据表!BX279)</f>
        <v/>
      </c>
      <c r="AP278" s="246" t="str">
        <f>IF(全车数据表!BY279="","",全车数据表!BY279)</f>
        <v/>
      </c>
      <c r="AQ278" s="246">
        <f>IF(全车数据表!BZ279="","",全车数据表!BZ279)</f>
        <v>1</v>
      </c>
      <c r="AR278" s="246" t="str">
        <f>IF(全车数据表!CA279="","",全车数据表!CA279)</f>
        <v/>
      </c>
      <c r="AS278" s="246" t="str">
        <f>IF(全车数据表!CB279="","",全车数据表!CB279)</f>
        <v/>
      </c>
      <c r="AT278" s="246" t="str">
        <f>IF(全车数据表!CC279="","",全车数据表!CC279)</f>
        <v/>
      </c>
      <c r="AU278" s="246" t="str">
        <f>IF(全车数据表!CD279="","",全车数据表!CD279)</f>
        <v/>
      </c>
      <c r="AV278" s="246" t="str">
        <f>IF(全车数据表!CE279="","",全车数据表!CE279)</f>
        <v/>
      </c>
      <c r="AW278" s="246" t="str">
        <f>IF(全车数据表!CF279="","",全车数据表!CF279)</f>
        <v/>
      </c>
      <c r="AX278" s="246" t="str">
        <f>IF(全车数据表!CG279="","",全车数据表!CG279)</f>
        <v/>
      </c>
      <c r="AY278" s="246" t="str">
        <f>IF(全车数据表!CH279="","",全车数据表!CH279)</f>
        <v/>
      </c>
      <c r="AZ278" s="246" t="str">
        <f>IF(全车数据表!CI279="","",全车数据表!CI279)</f>
        <v/>
      </c>
      <c r="BA278" s="246" t="str">
        <f>IF(全车数据表!CJ279="","",全车数据表!CJ279)</f>
        <v>百万马力 万兆wate</v>
      </c>
      <c r="BB278" s="246" t="str">
        <f>IF(全车数据表!AV279="","",全车数据表!AV279)</f>
        <v/>
      </c>
      <c r="BC278" s="246" t="str">
        <f>IF(全车数据表!BF279="","",全车数据表!BF279)</f>
        <v/>
      </c>
      <c r="BD278" s="246" t="str">
        <f>IF(全车数据表!BG279="","",全车数据表!BG279)</f>
        <v/>
      </c>
      <c r="BE278" s="246" t="str">
        <f>IF(全车数据表!BH279="","",全车数据表!BH279)</f>
        <v/>
      </c>
      <c r="BF278" s="246" t="str">
        <f>IF(全车数据表!BI279="","",全车数据表!BI279)</f>
        <v/>
      </c>
      <c r="BG278" s="246" t="str">
        <f>IF(全车数据表!BJ279="","",全车数据表!BJ279)</f>
        <v/>
      </c>
    </row>
    <row r="279" spans="1:59">
      <c r="A279" s="246">
        <f>全车数据表!A280</f>
        <v>278</v>
      </c>
      <c r="B279" s="246" t="str">
        <f>全车数据表!B280</f>
        <v>Inferno Settimo Cerchio</v>
      </c>
      <c r="C279" s="246" t="str">
        <f>IF(全车数据表!AQ280="","",全车数据表!AQ280)</f>
        <v>Inferno</v>
      </c>
      <c r="D279" s="248" t="str">
        <f>全车数据表!AT280</f>
        <v>settimo</v>
      </c>
      <c r="E279" s="248" t="str">
        <f>全车数据表!AS280</f>
        <v>3.7</v>
      </c>
      <c r="F279" s="248" t="str">
        <f>全车数据表!C280</f>
        <v>第七狱</v>
      </c>
      <c r="G279" s="246" t="str">
        <f>全车数据表!D280</f>
        <v>S</v>
      </c>
      <c r="H279" s="246">
        <f>LEN(全车数据表!E280)</f>
        <v>6</v>
      </c>
      <c r="I279" s="246">
        <f>IF(全车数据表!H280="×",0,全车数据表!H280)</f>
        <v>85</v>
      </c>
      <c r="J279" s="246">
        <f>IF(全车数据表!I280="×",0,全车数据表!I280)</f>
        <v>25</v>
      </c>
      <c r="K279" s="246">
        <f>IF(全车数据表!J280="×",0,全车数据表!J280)</f>
        <v>29</v>
      </c>
      <c r="L279" s="246">
        <f>IF(全车数据表!K280="×",0,全车数据表!K280)</f>
        <v>38</v>
      </c>
      <c r="M279" s="246">
        <f>IF(全车数据表!L280="×",0,全车数据表!L280)</f>
        <v>54</v>
      </c>
      <c r="N279" s="246">
        <f>IF(全车数据表!M280="×",0,全车数据表!M280)</f>
        <v>69</v>
      </c>
      <c r="O279" s="246">
        <f>全车数据表!O280</f>
        <v>4817</v>
      </c>
      <c r="P279" s="246">
        <f>全车数据表!P280</f>
        <v>447.1</v>
      </c>
      <c r="Q279" s="246">
        <f>全车数据表!Q280</f>
        <v>84.34</v>
      </c>
      <c r="R279" s="246">
        <f>全车数据表!R280</f>
        <v>61.43</v>
      </c>
      <c r="S279" s="246">
        <f>全车数据表!S280</f>
        <v>39.21</v>
      </c>
      <c r="T279" s="246">
        <f>全车数据表!T280</f>
        <v>0</v>
      </c>
      <c r="U279" s="246">
        <f>全车数据表!AH280</f>
        <v>27726000</v>
      </c>
      <c r="V279" s="246">
        <f>全车数据表!AI280</f>
        <v>90000</v>
      </c>
      <c r="W279" s="246">
        <f>全车数据表!AO280</f>
        <v>14760000</v>
      </c>
      <c r="X279" s="246">
        <f>全车数据表!AP280</f>
        <v>42486000</v>
      </c>
      <c r="Y279" s="246">
        <f>全车数据表!AJ280</f>
        <v>7</v>
      </c>
      <c r="Z279" s="246">
        <f>全车数据表!AL280</f>
        <v>5</v>
      </c>
      <c r="AA279" s="246">
        <f>IF(全车数据表!AN280="×",0,全车数据表!AN280)</f>
        <v>4</v>
      </c>
      <c r="AB279" s="248" t="str">
        <f>全车数据表!AU280</f>
        <v>epic</v>
      </c>
      <c r="AC279" s="246">
        <f>全车数据表!AW280</f>
        <v>470</v>
      </c>
      <c r="AD279" s="246">
        <f>全车数据表!AX280</f>
        <v>0</v>
      </c>
      <c r="AE279" s="246">
        <f>全车数据表!AY280</f>
        <v>581</v>
      </c>
      <c r="AF279" s="246" t="str">
        <f>IF(全车数据表!AZ280="","",全车数据表!AZ280)</f>
        <v>特殊赛事</v>
      </c>
      <c r="AG279" s="246" t="str">
        <f>IF(全车数据表!BP280="","",全车数据表!BP280)</f>
        <v/>
      </c>
      <c r="AH279" s="246" t="str">
        <f>IF(全车数据表!BQ280="","",全车数据表!BQ280)</f>
        <v/>
      </c>
      <c r="AI279" s="246" t="str">
        <f>IF(全车数据表!BR280="","",全车数据表!BR280)</f>
        <v/>
      </c>
      <c r="AJ279" s="246" t="str">
        <f>IF(全车数据表!BS280="","",全车数据表!BS280)</f>
        <v/>
      </c>
      <c r="AK279" s="246" t="str">
        <f>IF(全车数据表!BT280="","",全车数据表!BT280)</f>
        <v/>
      </c>
      <c r="AL279" s="246" t="str">
        <f>IF(全车数据表!BU280="","",全车数据表!BU280)</f>
        <v/>
      </c>
      <c r="AM279" s="246" t="str">
        <f>IF(全车数据表!BV280="","",全车数据表!BV280)</f>
        <v/>
      </c>
      <c r="AN279" s="246" t="str">
        <f>IF(全车数据表!BW280="","",全车数据表!BW280)</f>
        <v/>
      </c>
      <c r="AO279" s="246" t="str">
        <f>IF(全车数据表!BX280="","",全车数据表!BX280)</f>
        <v/>
      </c>
      <c r="AP279" s="246" t="str">
        <f>IF(全车数据表!BY280="","",全车数据表!BY280)</f>
        <v/>
      </c>
      <c r="AQ279" s="246">
        <f>IF(全车数据表!BZ280="","",全车数据表!BZ280)</f>
        <v>1</v>
      </c>
      <c r="AR279" s="246" t="str">
        <f>IF(全车数据表!CA280="","",全车数据表!CA280)</f>
        <v/>
      </c>
      <c r="AS279" s="246" t="str">
        <f>IF(全车数据表!CB280="","",全车数据表!CB280)</f>
        <v/>
      </c>
      <c r="AT279" s="246" t="str">
        <f>IF(全车数据表!CC280="","",全车数据表!CC280)</f>
        <v/>
      </c>
      <c r="AU279" s="246" t="str">
        <f>IF(全车数据表!CD280="","",全车数据表!CD280)</f>
        <v/>
      </c>
      <c r="AV279" s="246" t="str">
        <f>IF(全车数据表!CE280="","",全车数据表!CE280)</f>
        <v/>
      </c>
      <c r="AW279" s="246" t="str">
        <f>IF(全车数据表!CF280="","",全车数据表!CF280)</f>
        <v/>
      </c>
      <c r="AX279" s="246" t="str">
        <f>IF(全车数据表!CG280="","",全车数据表!CG280)</f>
        <v/>
      </c>
      <c r="AY279" s="246" t="str">
        <f>IF(全车数据表!CH280="","",全车数据表!CH280)</f>
        <v/>
      </c>
      <c r="AZ279" s="246" t="str">
        <f>IF(全车数据表!CI280="","",全车数据表!CI280)</f>
        <v/>
      </c>
      <c r="BA279" s="246" t="str">
        <f>IF(全车数据表!CJ280="","",全车数据表!CJ280)</f>
        <v>地域</v>
      </c>
      <c r="BB279" s="246" t="str">
        <f>IF(全车数据表!AV280="","",全车数据表!AV280)</f>
        <v/>
      </c>
      <c r="BC279" s="246" t="str">
        <f>IF(全车数据表!BF280="","",全车数据表!BF280)</f>
        <v/>
      </c>
      <c r="BD279" s="246" t="str">
        <f>IF(全车数据表!BG280="","",全车数据表!BG280)</f>
        <v/>
      </c>
      <c r="BE279" s="246" t="str">
        <f>IF(全车数据表!BH280="","",全车数据表!BH280)</f>
        <v/>
      </c>
      <c r="BF279" s="246" t="str">
        <f>IF(全车数据表!BI280="","",全车数据表!BI280)</f>
        <v/>
      </c>
      <c r="BG279" s="246" t="str">
        <f>IF(全车数据表!BJ280="","",全车数据表!BJ280)</f>
        <v/>
      </c>
    </row>
    <row r="280" spans="1:59">
      <c r="A280" s="246">
        <f>全车数据表!A281</f>
        <v>279</v>
      </c>
      <c r="B280" s="246" t="str">
        <f>全车数据表!B281</f>
        <v>Bugatti Chiron Pur Sport</v>
      </c>
      <c r="C280" s="246" t="str">
        <f>IF(全车数据表!AQ281="","",全车数据表!AQ281)</f>
        <v>Bugatti</v>
      </c>
      <c r="D280" s="248" t="str">
        <f>全车数据表!AT281</f>
        <v>pursport</v>
      </c>
      <c r="E280" s="248" t="str">
        <f>全车数据表!AS281</f>
        <v>24.0</v>
      </c>
      <c r="F280" s="248" t="str">
        <f>全车数据表!C281</f>
        <v>PS龙</v>
      </c>
      <c r="G280" s="246" t="str">
        <f>全车数据表!D281</f>
        <v>S</v>
      </c>
      <c r="H280" s="246">
        <f>LEN(全车数据表!E281)</f>
        <v>6</v>
      </c>
      <c r="I280" s="246">
        <f>IF(全车数据表!H281="×",0,全车数据表!H281)</f>
        <v>85</v>
      </c>
      <c r="J280" s="246">
        <f>IF(全车数据表!I281="×",0,全车数据表!I281)</f>
        <v>25</v>
      </c>
      <c r="K280" s="246">
        <f>IF(全车数据表!J281="×",0,全车数据表!J281)</f>
        <v>29</v>
      </c>
      <c r="L280" s="246">
        <f>IF(全车数据表!K281="×",0,全车数据表!K281)</f>
        <v>38</v>
      </c>
      <c r="M280" s="246">
        <f>IF(全车数据表!L281="×",0,全车数据表!L281)</f>
        <v>54</v>
      </c>
      <c r="N280" s="246">
        <f>IF(全车数据表!M281="×",0,全车数据表!M281)</f>
        <v>69</v>
      </c>
      <c r="O280" s="246">
        <f>全车数据表!O281</f>
        <v>4821</v>
      </c>
      <c r="P280" s="246">
        <f>全车数据表!P281</f>
        <v>397.8</v>
      </c>
      <c r="Q280" s="246">
        <f>全车数据表!Q281</f>
        <v>87.01</v>
      </c>
      <c r="R280" s="246">
        <f>全车数据表!R281</f>
        <v>73.62</v>
      </c>
      <c r="S280" s="246">
        <f>全车数据表!S281</f>
        <v>65.319999999999993</v>
      </c>
      <c r="T280" s="246">
        <f>全车数据表!T281</f>
        <v>0</v>
      </c>
      <c r="U280" s="246">
        <f>全车数据表!AH281</f>
        <v>27726000</v>
      </c>
      <c r="V280" s="246">
        <f>全车数据表!AI281</f>
        <v>90000</v>
      </c>
      <c r="W280" s="246">
        <f>全车数据表!AO281</f>
        <v>14760000</v>
      </c>
      <c r="X280" s="246">
        <f>全车数据表!AP281</f>
        <v>42486000</v>
      </c>
      <c r="Y280" s="246">
        <f>全车数据表!AJ281</f>
        <v>7</v>
      </c>
      <c r="Z280" s="246">
        <f>全车数据表!AL281</f>
        <v>5</v>
      </c>
      <c r="AA280" s="246">
        <f>IF(全车数据表!AN281="×",0,全车数据表!AN281)</f>
        <v>4</v>
      </c>
      <c r="AB280" s="248" t="str">
        <f>全车数据表!AU281</f>
        <v>epic</v>
      </c>
      <c r="AC280" s="246">
        <f>全车数据表!AW281</f>
        <v>0</v>
      </c>
      <c r="AD280" s="246">
        <f>全车数据表!AX281</f>
        <v>0</v>
      </c>
      <c r="AE280" s="246">
        <f>全车数据表!AY281</f>
        <v>0</v>
      </c>
      <c r="AF280" s="246" t="str">
        <f>IF(全车数据表!AZ281="","",全车数据表!AZ281)</f>
        <v>特殊赛事</v>
      </c>
      <c r="AG280" s="246" t="str">
        <f>IF(全车数据表!BP281="","",全车数据表!BP281)</f>
        <v/>
      </c>
      <c r="AH280" s="246" t="str">
        <f>IF(全车数据表!BQ281="","",全车数据表!BQ281)</f>
        <v/>
      </c>
      <c r="AI280" s="246" t="str">
        <f>IF(全车数据表!BR281="","",全车数据表!BR281)</f>
        <v/>
      </c>
      <c r="AJ280" s="246" t="str">
        <f>IF(全车数据表!BS281="","",全车数据表!BS281)</f>
        <v/>
      </c>
      <c r="AK280" s="246" t="str">
        <f>IF(全车数据表!BT281="","",全车数据表!BT281)</f>
        <v/>
      </c>
      <c r="AL280" s="246" t="str">
        <f>IF(全车数据表!BU281="","",全车数据表!BU281)</f>
        <v/>
      </c>
      <c r="AM280" s="246" t="str">
        <f>IF(全车数据表!BV281="","",全车数据表!BV281)</f>
        <v/>
      </c>
      <c r="AN280" s="246" t="str">
        <f>IF(全车数据表!BW281="","",全车数据表!BW281)</f>
        <v/>
      </c>
      <c r="AO280" s="246" t="str">
        <f>IF(全车数据表!BX281="","",全车数据表!BX281)</f>
        <v/>
      </c>
      <c r="AP280" s="246" t="str">
        <f>IF(全车数据表!BY281="","",全车数据表!BY281)</f>
        <v/>
      </c>
      <c r="AQ280" s="246">
        <f>IF(全车数据表!BZ281="","",全车数据表!BZ281)</f>
        <v>1</v>
      </c>
      <c r="AR280" s="246" t="str">
        <f>IF(全车数据表!CA281="","",全车数据表!CA281)</f>
        <v/>
      </c>
      <c r="AS280" s="246" t="str">
        <f>IF(全车数据表!CB281="","",全车数据表!CB281)</f>
        <v/>
      </c>
      <c r="AT280" s="246" t="str">
        <f>IF(全车数据表!CC281="","",全车数据表!CC281)</f>
        <v/>
      </c>
      <c r="AU280" s="246" t="str">
        <f>IF(全车数据表!CD281="","",全车数据表!CD281)</f>
        <v/>
      </c>
      <c r="AV280" s="246" t="str">
        <f>IF(全车数据表!CE281="","",全车数据表!CE281)</f>
        <v/>
      </c>
      <c r="AW280" s="246" t="str">
        <f>IF(全车数据表!CF281="","",全车数据表!CF281)</f>
        <v/>
      </c>
      <c r="AX280" s="246" t="str">
        <f>IF(全车数据表!CG281="","",全车数据表!CG281)</f>
        <v/>
      </c>
      <c r="AY280" s="246" t="str">
        <f>IF(全车数据表!CH281="","",全车数据表!CH281)</f>
        <v/>
      </c>
      <c r="AZ280" s="246" t="str">
        <f>IF(全车数据表!CI281="","",全车数据表!CI281)</f>
        <v/>
      </c>
      <c r="BA280" s="246" t="str">
        <f>IF(全车数据表!CJ281="","",全车数据表!CJ281)</f>
        <v>布加迪 胖龙 肥龙 奇龙 凯龙</v>
      </c>
      <c r="BB280" s="246" t="str">
        <f>IF(全车数据表!AV281="","",全车数据表!AV281)</f>
        <v/>
      </c>
      <c r="BC280" s="246">
        <f>IF(全车数据表!BF281="","",全车数据表!BF281)</f>
        <v>4953</v>
      </c>
      <c r="BD280" s="246">
        <f>IF(全车数据表!BG281="","",全车数据表!BG281)</f>
        <v>399.7</v>
      </c>
      <c r="BE280" s="246">
        <f>IF(全车数据表!BH281="","",全车数据表!BH281)</f>
        <v>87.850000000000009</v>
      </c>
      <c r="BF280" s="246">
        <f>IF(全车数据表!BI281="","",全车数据表!BI281)</f>
        <v>75.260000000000005</v>
      </c>
      <c r="BG280" s="246">
        <f>IF(全车数据表!BJ281="","",全车数据表!BJ281)</f>
        <v>68.239999999999995</v>
      </c>
    </row>
    <row r="281" spans="1:59">
      <c r="A281" s="246">
        <f>全车数据表!A282</f>
        <v>280</v>
      </c>
      <c r="B281" s="246" t="str">
        <f>全车数据表!B282</f>
        <v>Koenigsegg Jesko🔑</v>
      </c>
      <c r="C281" s="246" t="str">
        <f>IF(全车数据表!AQ282="","",全车数据表!AQ282)</f>
        <v>Koenigsegg</v>
      </c>
      <c r="D281" s="248" t="str">
        <f>全车数据表!AT282</f>
        <v>jesko</v>
      </c>
      <c r="E281" s="248" t="str">
        <f>全车数据表!AS282</f>
        <v>1.6</v>
      </c>
      <c r="F281" s="248" t="str">
        <f>全车数据表!C282</f>
        <v>Jesko</v>
      </c>
      <c r="G281" s="246" t="str">
        <f>全车数据表!D282</f>
        <v>S</v>
      </c>
      <c r="H281" s="246">
        <f>LEN(全车数据表!E282)</f>
        <v>6</v>
      </c>
      <c r="I281" s="246" t="str">
        <f>IF(全车数据表!H282="×",0,全车数据表!H282)</f>
        <v>🔑</v>
      </c>
      <c r="J281" s="246">
        <f>IF(全车数据表!I282="×",0,全车数据表!I282)</f>
        <v>40</v>
      </c>
      <c r="K281" s="246">
        <f>IF(全车数据表!J282="×",0,全车数据表!J282)</f>
        <v>45</v>
      </c>
      <c r="L281" s="246">
        <f>IF(全车数据表!K282="×",0,全车数据表!K282)</f>
        <v>60</v>
      </c>
      <c r="M281" s="246">
        <f>IF(全车数据表!L282="×",0,全车数据表!L282)</f>
        <v>70</v>
      </c>
      <c r="N281" s="246">
        <f>IF(全车数据表!M282="×",0,全车数据表!M282)</f>
        <v>85</v>
      </c>
      <c r="O281" s="246">
        <f>全车数据表!O282</f>
        <v>4826</v>
      </c>
      <c r="P281" s="246">
        <f>全车数据表!P282</f>
        <v>496.6</v>
      </c>
      <c r="Q281" s="246">
        <f>全车数据表!Q282</f>
        <v>80.069999999999993</v>
      </c>
      <c r="R281" s="246">
        <f>全车数据表!R282</f>
        <v>48.19</v>
      </c>
      <c r="S281" s="246">
        <f>全车数据表!S282</f>
        <v>58.23</v>
      </c>
      <c r="T281" s="246">
        <f>全车数据表!T282</f>
        <v>4.8</v>
      </c>
      <c r="U281" s="246">
        <f>全车数据表!AH282</f>
        <v>27726000</v>
      </c>
      <c r="V281" s="246">
        <f>全车数据表!AI282</f>
        <v>90000</v>
      </c>
      <c r="W281" s="246">
        <f>全车数据表!AO282</f>
        <v>14760000</v>
      </c>
      <c r="X281" s="246">
        <f>全车数据表!AP282</f>
        <v>42486000</v>
      </c>
      <c r="Y281" s="246">
        <f>全车数据表!AJ282</f>
        <v>7</v>
      </c>
      <c r="Z281" s="246">
        <f>全车数据表!AL282</f>
        <v>5</v>
      </c>
      <c r="AA281" s="246">
        <f>IF(全车数据表!AN282="×",0,全车数据表!AN282)</f>
        <v>4</v>
      </c>
      <c r="AB281" s="248" t="str">
        <f>全车数据表!AU282</f>
        <v>epic</v>
      </c>
      <c r="AC281" s="246">
        <f>全车数据表!AW282</f>
        <v>522</v>
      </c>
      <c r="AD281" s="246">
        <f>全车数据表!AX282</f>
        <v>0</v>
      </c>
      <c r="AE281" s="246">
        <f>全车数据表!AY282</f>
        <v>600</v>
      </c>
      <c r="AF281" s="246" t="str">
        <f>IF(全车数据表!AZ282="","",全车数据表!AZ282)</f>
        <v>联会赛事</v>
      </c>
      <c r="AG281" s="246" t="str">
        <f>IF(全车数据表!BP282="","",全车数据表!BP282)</f>
        <v/>
      </c>
      <c r="AH281" s="246" t="str">
        <f>IF(全车数据表!BQ282="","",全车数据表!BQ282)</f>
        <v/>
      </c>
      <c r="AI281" s="246" t="str">
        <f>IF(全车数据表!BR282="","",全车数据表!BR282)</f>
        <v/>
      </c>
      <c r="AJ281" s="246" t="str">
        <f>IF(全车数据表!BS282="","",全车数据表!BS282)</f>
        <v/>
      </c>
      <c r="AK281" s="246" t="str">
        <f>IF(全车数据表!BT282="","",全车数据表!BT282)</f>
        <v/>
      </c>
      <c r="AL281" s="246" t="str">
        <f>IF(全车数据表!BU282="","",全车数据表!BU282)</f>
        <v/>
      </c>
      <c r="AM281" s="246" t="str">
        <f>IF(全车数据表!BV282="","",全车数据表!BV282)</f>
        <v/>
      </c>
      <c r="AN281" s="246" t="str">
        <f>IF(全车数据表!BW282="","",全车数据表!BW282)</f>
        <v/>
      </c>
      <c r="AO281" s="246" t="str">
        <f>IF(全车数据表!BX282="","",全车数据表!BX282)</f>
        <v/>
      </c>
      <c r="AP281" s="246" t="str">
        <f>IF(全车数据表!BY282="","",全车数据表!BY282)</f>
        <v/>
      </c>
      <c r="AQ281" s="246" t="str">
        <f>IF(全车数据表!BZ282="","",全车数据表!BZ282)</f>
        <v/>
      </c>
      <c r="AR281" s="246" t="str">
        <f>IF(全车数据表!CA282="","",全车数据表!CA282)</f>
        <v/>
      </c>
      <c r="AS281" s="246">
        <f>IF(全车数据表!CB282="","",全车数据表!CB282)</f>
        <v>1</v>
      </c>
      <c r="AT281" s="246">
        <f>IF(全车数据表!CC282="","",全车数据表!CC282)</f>
        <v>1</v>
      </c>
      <c r="AU281" s="246">
        <f>IF(全车数据表!CD282="","",全车数据表!CD282)</f>
        <v>1</v>
      </c>
      <c r="AV281" s="246" t="str">
        <f>IF(全车数据表!CE282="","",全车数据表!CE282)</f>
        <v/>
      </c>
      <c r="AW281" s="246" t="str">
        <f>IF(全车数据表!CF282="","",全车数据表!CF282)</f>
        <v/>
      </c>
      <c r="AX281" s="246" t="str">
        <f>IF(全车数据表!CG282="","",全车数据表!CG282)</f>
        <v/>
      </c>
      <c r="AY281" s="246" t="str">
        <f>IF(全车数据表!CH282="","",全车数据表!CH282)</f>
        <v/>
      </c>
      <c r="AZ281" s="246" t="str">
        <f>IF(全车数据表!CI282="","",全车数据表!CI282)</f>
        <v/>
      </c>
      <c r="BA281" s="246" t="str">
        <f>IF(全车数据表!CJ282="","",全车数据表!CJ282)</f>
        <v>柯尼塞格 杰哥</v>
      </c>
      <c r="BB281" s="246" t="str">
        <f>IF(全车数据表!AV282="","",全车数据表!AV282)</f>
        <v/>
      </c>
      <c r="BC281" s="246">
        <f>IF(全车数据表!BF282="","",全车数据表!BF282)</f>
        <v>4956</v>
      </c>
      <c r="BD281" s="246">
        <f>IF(全车数据表!BG282="","",全车数据表!BG282)</f>
        <v>498</v>
      </c>
      <c r="BE281" s="246">
        <f>IF(全车数据表!BH282="","",全车数据表!BH282)</f>
        <v>80.649999999999991</v>
      </c>
      <c r="BF281" s="246">
        <f>IF(全车数据表!BI282="","",全车数据表!BI282)</f>
        <v>48.879999999999995</v>
      </c>
      <c r="BG281" s="246">
        <f>IF(全车数据表!BJ282="","",全车数据表!BJ282)</f>
        <v>59.949999999999996</v>
      </c>
    </row>
    <row r="282" spans="1:59">
      <c r="A282" s="246">
        <f>全车数据表!A283</f>
        <v>281</v>
      </c>
      <c r="B282" s="246" t="str">
        <f>全车数据表!B283</f>
        <v>Rimac Nevera Time Attack🔑</v>
      </c>
      <c r="C282" s="246" t="str">
        <f>IF(全车数据表!AQ283="","",全车数据表!AQ283)</f>
        <v>Rimac</v>
      </c>
      <c r="D282" s="248" t="str">
        <f>全车数据表!AT283</f>
        <v>neverata</v>
      </c>
      <c r="E282" s="248" t="str">
        <f>全车数据表!AS283</f>
        <v>24.2</v>
      </c>
      <c r="F282" s="248" t="str">
        <f>全车数据表!C283</f>
        <v>Time Attack</v>
      </c>
      <c r="G282" s="246" t="str">
        <f>全车数据表!D283</f>
        <v>S</v>
      </c>
      <c r="H282" s="246">
        <f>LEN(全车数据表!E283)</f>
        <v>6</v>
      </c>
      <c r="I282" s="246" t="str">
        <f>IF(全车数据表!H283="×",0,全车数据表!H283)</f>
        <v>🔑</v>
      </c>
      <c r="J282" s="246">
        <f>IF(全车数据表!I283="×",0,全车数据表!I283)</f>
        <v>40</v>
      </c>
      <c r="K282" s="246">
        <f>IF(全车数据表!J283="×",0,全车数据表!J283)</f>
        <v>45</v>
      </c>
      <c r="L282" s="246">
        <f>IF(全车数据表!K283="×",0,全车数据表!K283)</f>
        <v>60</v>
      </c>
      <c r="M282" s="246">
        <f>IF(全车数据表!L283="×",0,全车数据表!L283)</f>
        <v>70</v>
      </c>
      <c r="N282" s="246">
        <f>IF(全车数据表!M283="×",0,全车数据表!M283)</f>
        <v>85</v>
      </c>
      <c r="O282" s="246">
        <f>全车数据表!O283</f>
        <v>4835</v>
      </c>
      <c r="P282" s="246">
        <f>全车数据表!P283</f>
        <v>409.7</v>
      </c>
      <c r="Q282" s="246">
        <f>全车数据表!Q283</f>
        <v>89.13</v>
      </c>
      <c r="R282" s="246">
        <f>全车数据表!R283</f>
        <v>63.68</v>
      </c>
      <c r="S282" s="246">
        <f>全车数据表!S283</f>
        <v>45.99</v>
      </c>
      <c r="T282" s="246">
        <f>全车数据表!T283</f>
        <v>0</v>
      </c>
      <c r="U282" s="246">
        <f>全车数据表!AH283</f>
        <v>27726000</v>
      </c>
      <c r="V282" s="246">
        <f>全车数据表!AI283</f>
        <v>90000</v>
      </c>
      <c r="W282" s="246">
        <f>全车数据表!AO283</f>
        <v>14760000</v>
      </c>
      <c r="X282" s="246">
        <f>全车数据表!AP283</f>
        <v>42486000</v>
      </c>
      <c r="Y282" s="246">
        <f>全车数据表!AJ283</f>
        <v>7</v>
      </c>
      <c r="Z282" s="246">
        <f>全车数据表!AL283</f>
        <v>5</v>
      </c>
      <c r="AA282" s="246">
        <f>IF(全车数据表!AN283="×",0,全车数据表!AN283)</f>
        <v>4</v>
      </c>
      <c r="AB282" s="248" t="str">
        <f>全车数据表!AU283</f>
        <v>epic</v>
      </c>
      <c r="AC282" s="246">
        <f>全车数据表!AW283</f>
        <v>0</v>
      </c>
      <c r="AD282" s="246">
        <f>全车数据表!AX283</f>
        <v>0</v>
      </c>
      <c r="AE282" s="246">
        <f>全车数据表!AY283</f>
        <v>0</v>
      </c>
      <c r="AF282" s="246" t="str">
        <f>IF(全车数据表!AZ283="","",全车数据表!AZ283)</f>
        <v>通行证</v>
      </c>
      <c r="AG282" s="246" t="str">
        <f>IF(全车数据表!BP283="","",全车数据表!BP283)</f>
        <v/>
      </c>
      <c r="AH282" s="246" t="str">
        <f>IF(全车数据表!BQ283="","",全车数据表!BQ283)</f>
        <v/>
      </c>
      <c r="AI282" s="246" t="str">
        <f>IF(全车数据表!BR283="","",全车数据表!BR283)</f>
        <v/>
      </c>
      <c r="AJ282" s="246" t="str">
        <f>IF(全车数据表!BS283="","",全车数据表!BS283)</f>
        <v/>
      </c>
      <c r="AK282" s="246" t="str">
        <f>IF(全车数据表!BT283="","",全车数据表!BT283)</f>
        <v/>
      </c>
      <c r="AL282" s="246" t="str">
        <f>IF(全车数据表!BU283="","",全车数据表!BU283)</f>
        <v/>
      </c>
      <c r="AM282" s="246" t="str">
        <f>IF(全车数据表!BV283="","",全车数据表!BV283)</f>
        <v/>
      </c>
      <c r="AN282" s="246" t="str">
        <f>IF(全车数据表!BW283="","",全车数据表!BW283)</f>
        <v/>
      </c>
      <c r="AO282" s="246" t="str">
        <f>IF(全车数据表!BX283="","",全车数据表!BX283)</f>
        <v/>
      </c>
      <c r="AP282" s="246" t="str">
        <f>IF(全车数据表!BY283="","",全车数据表!BY283)</f>
        <v/>
      </c>
      <c r="AQ282" s="246" t="str">
        <f>IF(全车数据表!BZ283="","",全车数据表!BZ283)</f>
        <v/>
      </c>
      <c r="AR282" s="246" t="str">
        <f>IF(全车数据表!CA283="","",全车数据表!CA283)</f>
        <v/>
      </c>
      <c r="AS282" s="246" t="str">
        <f>IF(全车数据表!CB283="","",全车数据表!CB283)</f>
        <v/>
      </c>
      <c r="AT282" s="246">
        <f>IF(全车数据表!CC283="","",全车数据表!CC283)</f>
        <v>1</v>
      </c>
      <c r="AU282" s="246" t="str">
        <f>IF(全车数据表!CD283="","",全车数据表!CD283)</f>
        <v/>
      </c>
      <c r="AV282" s="246" t="str">
        <f>IF(全车数据表!CE283="","",全车数据表!CE283)</f>
        <v/>
      </c>
      <c r="AW282" s="246" t="str">
        <f>IF(全车数据表!CF283="","",全车数据表!CF283)</f>
        <v/>
      </c>
      <c r="AX282" s="246" t="str">
        <f>IF(全车数据表!CG283="","",全车数据表!CG283)</f>
        <v/>
      </c>
      <c r="AY282" s="246" t="str">
        <f>IF(全车数据表!CH283="","",全车数据表!CH283)</f>
        <v/>
      </c>
      <c r="AZ282" s="246" t="str">
        <f>IF(全车数据表!CI283="","",全车数据表!CI283)</f>
        <v/>
      </c>
      <c r="BA282" s="246" t="str">
        <f>IF(全车数据表!CJ283="","",全车数据表!CJ283)</f>
        <v>c2 兔子</v>
      </c>
      <c r="BB282" s="246" t="str">
        <f>IF(全车数据表!AV283="","",全车数据表!AV283)</f>
        <v/>
      </c>
      <c r="BC282" s="246">
        <f>IF(全车数据表!BF283="","",全车数据表!BF283)</f>
        <v>4965</v>
      </c>
      <c r="BD282" s="246">
        <f>IF(全车数据表!BG283="","",全车数据表!BG283)</f>
        <v>410.8</v>
      </c>
      <c r="BE282" s="246">
        <f>IF(全车数据表!BH283="","",全车数据表!BH283)</f>
        <v>89.649999999999991</v>
      </c>
      <c r="BF282" s="246">
        <f>IF(全车数据表!BI283="","",全车数据表!BI283)</f>
        <v>65.64</v>
      </c>
      <c r="BG282" s="246">
        <f>IF(全车数据表!BJ283="","",全车数据表!BJ283)</f>
        <v>47.86</v>
      </c>
    </row>
    <row r="283" spans="1:59">
      <c r="A283" s="246">
        <f>全车数据表!A284</f>
        <v>282</v>
      </c>
      <c r="B283" s="246" t="str">
        <f>全车数据表!B284</f>
        <v>Bugatti Centodieci🔑</v>
      </c>
      <c r="C283" s="246" t="str">
        <f>IF(全车数据表!AQ284="","",全车数据表!AQ284)</f>
        <v>Bugatti</v>
      </c>
      <c r="D283" s="248" t="str">
        <f>全车数据表!AT284</f>
        <v>centodieci</v>
      </c>
      <c r="E283" s="248" t="str">
        <f>全车数据表!AS284</f>
        <v>3.6</v>
      </c>
      <c r="F283" s="248" t="str">
        <f>全车数据表!C284</f>
        <v>白龙</v>
      </c>
      <c r="G283" s="246" t="str">
        <f>全车数据表!D284</f>
        <v>S</v>
      </c>
      <c r="H283" s="246">
        <f>LEN(全车数据表!E284)</f>
        <v>6</v>
      </c>
      <c r="I283" s="246" t="str">
        <f>IF(全车数据表!H284="×",0,全车数据表!H284)</f>
        <v>🔑</v>
      </c>
      <c r="J283" s="246">
        <f>IF(全车数据表!I284="×",0,全车数据表!I284)</f>
        <v>40</v>
      </c>
      <c r="K283" s="246">
        <f>IF(全车数据表!J284="×",0,全车数据表!J284)</f>
        <v>45</v>
      </c>
      <c r="L283" s="246">
        <f>IF(全车数据表!K284="×",0,全车数据表!K284)</f>
        <v>60</v>
      </c>
      <c r="M283" s="246">
        <f>IF(全车数据表!L284="×",0,全车数据表!L284)</f>
        <v>70</v>
      </c>
      <c r="N283" s="246">
        <f>IF(全车数据表!M284="×",0,全车数据表!M284)</f>
        <v>85</v>
      </c>
      <c r="O283" s="246">
        <f>全车数据表!O284</f>
        <v>4843</v>
      </c>
      <c r="P283" s="246">
        <f>全车数据表!P284</f>
        <v>402.7</v>
      </c>
      <c r="Q283" s="246">
        <f>全车数据表!Q284</f>
        <v>86.51</v>
      </c>
      <c r="R283" s="246">
        <f>全车数据表!R284</f>
        <v>62.58</v>
      </c>
      <c r="S283" s="246">
        <f>全车数据表!S284</f>
        <v>77.09</v>
      </c>
      <c r="T283" s="246">
        <f>全车数据表!T284</f>
        <v>7.3</v>
      </c>
      <c r="U283" s="246">
        <f>全车数据表!AH284</f>
        <v>27726000</v>
      </c>
      <c r="V283" s="246">
        <f>全车数据表!AI284</f>
        <v>90000</v>
      </c>
      <c r="W283" s="246">
        <f>全车数据表!AO284</f>
        <v>14760000</v>
      </c>
      <c r="X283" s="246">
        <f>全车数据表!AP284</f>
        <v>42486000</v>
      </c>
      <c r="Y283" s="246">
        <f>全车数据表!AJ284</f>
        <v>7</v>
      </c>
      <c r="Z283" s="246">
        <f>全车数据表!AL284</f>
        <v>5</v>
      </c>
      <c r="AA283" s="246">
        <f>IF(全车数据表!AN284="×",0,全车数据表!AN284)</f>
        <v>4</v>
      </c>
      <c r="AB283" s="248" t="str">
        <f>全车数据表!AU284</f>
        <v>epic</v>
      </c>
      <c r="AC283" s="246">
        <f>全车数据表!AW284</f>
        <v>418</v>
      </c>
      <c r="AD283" s="246">
        <f>全车数据表!AX284</f>
        <v>0</v>
      </c>
      <c r="AE283" s="246">
        <f>全车数据表!AY284</f>
        <v>557</v>
      </c>
      <c r="AF283" s="246" t="str">
        <f>IF(全车数据表!AZ284="","",全车数据表!AZ284)</f>
        <v>联会赛事</v>
      </c>
      <c r="AG283" s="246" t="str">
        <f>IF(全车数据表!BP284="","",全车数据表!BP284)</f>
        <v/>
      </c>
      <c r="AH283" s="246" t="str">
        <f>IF(全车数据表!BQ284="","",全车数据表!BQ284)</f>
        <v/>
      </c>
      <c r="AI283" s="246" t="str">
        <f>IF(全车数据表!BR284="","",全车数据表!BR284)</f>
        <v/>
      </c>
      <c r="AJ283" s="246" t="str">
        <f>IF(全车数据表!BS284="","",全车数据表!BS284)</f>
        <v/>
      </c>
      <c r="AK283" s="246" t="str">
        <f>IF(全车数据表!BT284="","",全车数据表!BT284)</f>
        <v/>
      </c>
      <c r="AL283" s="246" t="str">
        <f>IF(全车数据表!BU284="","",全车数据表!BU284)</f>
        <v/>
      </c>
      <c r="AM283" s="246" t="str">
        <f>IF(全车数据表!BV284="","",全车数据表!BV284)</f>
        <v/>
      </c>
      <c r="AN283" s="246" t="str">
        <f>IF(全车数据表!BW284="","",全车数据表!BW284)</f>
        <v/>
      </c>
      <c r="AO283" s="246" t="str">
        <f>IF(全车数据表!BX284="","",全车数据表!BX284)</f>
        <v/>
      </c>
      <c r="AP283" s="246" t="str">
        <f>IF(全车数据表!BY284="","",全车数据表!BY284)</f>
        <v/>
      </c>
      <c r="AQ283" s="246" t="str">
        <f>IF(全车数据表!BZ284="","",全车数据表!BZ284)</f>
        <v/>
      </c>
      <c r="AR283" s="246" t="str">
        <f>IF(全车数据表!CA284="","",全车数据表!CA284)</f>
        <v/>
      </c>
      <c r="AS283" s="246">
        <f>IF(全车数据表!CB284="","",全车数据表!CB284)</f>
        <v>1</v>
      </c>
      <c r="AT283" s="246">
        <f>IF(全车数据表!CC284="","",全车数据表!CC284)</f>
        <v>1</v>
      </c>
      <c r="AU283" s="246">
        <f>IF(全车数据表!CD284="","",全车数据表!CD284)</f>
        <v>1</v>
      </c>
      <c r="AV283" s="246" t="str">
        <f>IF(全车数据表!CE284="","",全车数据表!CE284)</f>
        <v/>
      </c>
      <c r="AW283" s="246" t="str">
        <f>IF(全车数据表!CF284="","",全车数据表!CF284)</f>
        <v/>
      </c>
      <c r="AX283" s="246" t="str">
        <f>IF(全车数据表!CG284="","",全车数据表!CG284)</f>
        <v/>
      </c>
      <c r="AY283" s="246" t="str">
        <f>IF(全车数据表!CH284="","",全车数据表!CH284)</f>
        <v/>
      </c>
      <c r="AZ283" s="246" t="str">
        <f>IF(全车数据表!CI284="","",全车数据表!CI284)</f>
        <v/>
      </c>
      <c r="BA283" s="246" t="str">
        <f>IF(全车数据表!CJ284="","",全车数据表!CJ284)</f>
        <v>布加迪 白龙 110</v>
      </c>
      <c r="BB283" s="246" t="str">
        <f>IF(全车数据表!AV284="","",全车数据表!AV284)</f>
        <v/>
      </c>
      <c r="BC283" s="246">
        <f>IF(全车数据表!BF284="","",全车数据表!BF284)</f>
        <v>4973</v>
      </c>
      <c r="BD283" s="246">
        <f>IF(全车数据表!BG284="","",全车数据表!BG284)</f>
        <v>405.2</v>
      </c>
      <c r="BE283" s="246">
        <f>IF(全车数据表!BH284="","",全车数据表!BH284)</f>
        <v>87.4</v>
      </c>
      <c r="BF283" s="246">
        <f>IF(全车数据表!BI284="","",全车数据表!BI284)</f>
        <v>63.269999999999996</v>
      </c>
      <c r="BG283" s="246">
        <f>IF(全车数据表!BJ284="","",全车数据表!BJ284)</f>
        <v>79.16</v>
      </c>
    </row>
    <row r="284" spans="1:59">
      <c r="A284" s="246">
        <f>全车数据表!A285</f>
        <v>283</v>
      </c>
      <c r="B284" s="246" t="str">
        <f>全车数据表!B285</f>
        <v>W Motors Lykan Neon Edition🔑</v>
      </c>
      <c r="C284" s="246" t="str">
        <f>IF(全车数据表!AQ285="","",全车数据表!AQ285)</f>
        <v>W Motors</v>
      </c>
      <c r="D284" s="248" t="str">
        <f>全车数据表!AT285</f>
        <v>lykanneon</v>
      </c>
      <c r="E284" s="248" t="str">
        <f>全车数据表!AS285</f>
        <v>4.5</v>
      </c>
      <c r="F284" s="248" t="str">
        <f>全车数据表!C285</f>
        <v>霓虹狼崽</v>
      </c>
      <c r="G284" s="246" t="str">
        <f>全车数据表!D285</f>
        <v>S</v>
      </c>
      <c r="H284" s="246">
        <f>LEN(全车数据表!E285)</f>
        <v>6</v>
      </c>
      <c r="I284" s="246" t="str">
        <f>IF(全车数据表!H285="×",0,全车数据表!H285)</f>
        <v>🔑</v>
      </c>
      <c r="J284" s="246">
        <f>IF(全车数据表!I285="×",0,全车数据表!I285)</f>
        <v>40</v>
      </c>
      <c r="K284" s="246">
        <f>IF(全车数据表!J285="×",0,全车数据表!J285)</f>
        <v>45</v>
      </c>
      <c r="L284" s="246">
        <f>IF(全车数据表!K285="×",0,全车数据表!K285)</f>
        <v>60</v>
      </c>
      <c r="M284" s="246">
        <f>IF(全车数据表!L285="×",0,全车数据表!L285)</f>
        <v>70</v>
      </c>
      <c r="N284" s="246">
        <f>IF(全车数据表!M285="×",0,全车数据表!M285)</f>
        <v>85</v>
      </c>
      <c r="O284" s="246">
        <f>全车数据表!O285</f>
        <v>4845</v>
      </c>
      <c r="P284" s="246">
        <f>全车数据表!P285</f>
        <v>429.3</v>
      </c>
      <c r="Q284" s="246">
        <f>全车数据表!Q285</f>
        <v>82.91</v>
      </c>
      <c r="R284" s="246">
        <f>全车数据表!R285</f>
        <v>52.87</v>
      </c>
      <c r="S284" s="246">
        <f>全车数据表!S285</f>
        <v>65.41</v>
      </c>
      <c r="T284" s="246">
        <f>全车数据表!T285</f>
        <v>5.5</v>
      </c>
      <c r="U284" s="246">
        <f>全车数据表!AH285</f>
        <v>27726000</v>
      </c>
      <c r="V284" s="246">
        <f>全车数据表!AI285</f>
        <v>90000</v>
      </c>
      <c r="W284" s="246">
        <f>全车数据表!AO285</f>
        <v>14760000</v>
      </c>
      <c r="X284" s="246">
        <f>全车数据表!AP285</f>
        <v>42486000</v>
      </c>
      <c r="Y284" s="246">
        <f>全车数据表!AJ285</f>
        <v>7</v>
      </c>
      <c r="Z284" s="246">
        <f>全车数据表!AL285</f>
        <v>5</v>
      </c>
      <c r="AA284" s="246">
        <f>IF(全车数据表!AN285="×",0,全车数据表!AN285)</f>
        <v>4</v>
      </c>
      <c r="AB284" s="248" t="str">
        <f>全车数据表!AU285</f>
        <v>epic</v>
      </c>
      <c r="AC284" s="246">
        <f>全车数据表!AW285</f>
        <v>451</v>
      </c>
      <c r="AD284" s="246">
        <f>全车数据表!AX285</f>
        <v>0</v>
      </c>
      <c r="AE284" s="246">
        <f>全车数据表!AY285</f>
        <v>572</v>
      </c>
      <c r="AF284" s="246" t="str">
        <f>IF(全车数据表!AZ285="","",全车数据表!AZ285)</f>
        <v>特殊赛事</v>
      </c>
      <c r="AG284" s="246" t="str">
        <f>IF(全车数据表!BP285="","",全车数据表!BP285)</f>
        <v/>
      </c>
      <c r="AH284" s="246" t="str">
        <f>IF(全车数据表!BQ285="","",全车数据表!BQ285)</f>
        <v/>
      </c>
      <c r="AI284" s="246" t="str">
        <f>IF(全车数据表!BR285="","",全车数据表!BR285)</f>
        <v/>
      </c>
      <c r="AJ284" s="246" t="str">
        <f>IF(全车数据表!BS285="","",全车数据表!BS285)</f>
        <v/>
      </c>
      <c r="AK284" s="246" t="str">
        <f>IF(全车数据表!BT285="","",全车数据表!BT285)</f>
        <v/>
      </c>
      <c r="AL284" s="246" t="str">
        <f>IF(全车数据表!BU285="","",全车数据表!BU285)</f>
        <v/>
      </c>
      <c r="AM284" s="246" t="str">
        <f>IF(全车数据表!BV285="","",全车数据表!BV285)</f>
        <v/>
      </c>
      <c r="AN284" s="246" t="str">
        <f>IF(全车数据表!BW285="","",全车数据表!BW285)</f>
        <v/>
      </c>
      <c r="AO284" s="246" t="str">
        <f>IF(全车数据表!BX285="","",全车数据表!BX285)</f>
        <v/>
      </c>
      <c r="AP284" s="246" t="str">
        <f>IF(全车数据表!BY285="","",全车数据表!BY285)</f>
        <v/>
      </c>
      <c r="AQ284" s="246">
        <f>IF(全车数据表!BZ285="","",全车数据表!BZ285)</f>
        <v>1</v>
      </c>
      <c r="AR284" s="246" t="str">
        <f>IF(全车数据表!CA285="","",全车数据表!CA285)</f>
        <v/>
      </c>
      <c r="AS284" s="246" t="str">
        <f>IF(全车数据表!CB285="","",全车数据表!CB285)</f>
        <v/>
      </c>
      <c r="AT284" s="246">
        <f>IF(全车数据表!CC285="","",全车数据表!CC285)</f>
        <v>1</v>
      </c>
      <c r="AU284" s="246" t="str">
        <f>IF(全车数据表!CD285="","",全车数据表!CD285)</f>
        <v/>
      </c>
      <c r="AV284" s="246" t="str">
        <f>IF(全车数据表!CE285="","",全车数据表!CE285)</f>
        <v/>
      </c>
      <c r="AW284" s="246" t="str">
        <f>IF(全车数据表!CF285="","",全车数据表!CF285)</f>
        <v/>
      </c>
      <c r="AX284" s="246" t="str">
        <f>IF(全车数据表!CG285="","",全车数据表!CG285)</f>
        <v/>
      </c>
      <c r="AY284" s="246" t="str">
        <f>IF(全车数据表!CH285="","",全车数据表!CH285)</f>
        <v/>
      </c>
      <c r="AZ284" s="246" t="str">
        <f>IF(全车数据表!CI285="","",全车数据表!CI285)</f>
        <v/>
      </c>
      <c r="BA284" s="246" t="str">
        <f>IF(全车数据表!CJ285="","",全车数据表!CJ285)</f>
        <v>狼崽霓虹</v>
      </c>
      <c r="BB284" s="246" t="str">
        <f>IF(全车数据表!AV285="","",全车数据表!AV285)</f>
        <v/>
      </c>
      <c r="BC284" s="246">
        <f>IF(全车数据表!BF285="","",全车数据表!BF285)</f>
        <v>5043</v>
      </c>
      <c r="BD284" s="246">
        <f>IF(全车数据表!BG285="","",全车数据表!BG285)</f>
        <v>433</v>
      </c>
      <c r="BE284" s="246">
        <f>IF(全车数据表!BH285="","",全车数据表!BH285)</f>
        <v>83.8</v>
      </c>
      <c r="BF284" s="246">
        <f>IF(全车数据表!BI285="","",全车数据表!BI285)</f>
        <v>54.52</v>
      </c>
      <c r="BG284" s="246">
        <f>IF(全车数据表!BJ285="","",全车数据表!BJ285)</f>
        <v>68.459999999999994</v>
      </c>
    </row>
    <row r="285" spans="1:59">
      <c r="A285" s="246">
        <f>全车数据表!A286</f>
        <v>284</v>
      </c>
      <c r="B285" s="246" t="str">
        <f>全车数据表!B286</f>
        <v>Bugatti Mistral</v>
      </c>
      <c r="C285" s="246" t="str">
        <f>IF(全车数据表!AQ286="","",全车数据表!AQ286)</f>
        <v>Bugatti</v>
      </c>
      <c r="D285" s="248" t="str">
        <f>全车数据表!AT286</f>
        <v>mistral</v>
      </c>
      <c r="E285" s="248" t="str">
        <f>全车数据表!AS286</f>
        <v>24.2</v>
      </c>
      <c r="F285" s="248" t="str">
        <f>全车数据表!C286</f>
        <v>Mistral</v>
      </c>
      <c r="G285" s="246" t="str">
        <f>全车数据表!D286</f>
        <v>S</v>
      </c>
      <c r="H285" s="246">
        <f>LEN(全车数据表!E286)</f>
        <v>6</v>
      </c>
      <c r="I285" s="246">
        <f>IF(全车数据表!H286="×",0,全车数据表!H286)</f>
        <v>85</v>
      </c>
      <c r="J285" s="246">
        <f>IF(全车数据表!I286="×",0,全车数据表!I286)</f>
        <v>25</v>
      </c>
      <c r="K285" s="246">
        <f>IF(全车数据表!J286="×",0,全车数据表!J286)</f>
        <v>29</v>
      </c>
      <c r="L285" s="246">
        <f>IF(全车数据表!K286="×",0,全车数据表!K286)</f>
        <v>38</v>
      </c>
      <c r="M285" s="246">
        <f>IF(全车数据表!L286="×",0,全车数据表!L286)</f>
        <v>54</v>
      </c>
      <c r="N285" s="246">
        <f>IF(全车数据表!M286="×",0,全车数据表!M286)</f>
        <v>69</v>
      </c>
      <c r="O285" s="246">
        <f>全车数据表!O286</f>
        <v>4859</v>
      </c>
      <c r="P285" s="246">
        <f>全车数据表!P286</f>
        <v>459.8</v>
      </c>
      <c r="Q285" s="246">
        <f>全车数据表!Q286</f>
        <v>81.56</v>
      </c>
      <c r="R285" s="246">
        <f>全车数据表!R286</f>
        <v>57.68</v>
      </c>
      <c r="S285" s="246">
        <f>全车数据表!S286</f>
        <v>50.42</v>
      </c>
      <c r="T285" s="246">
        <f>全车数据表!T286</f>
        <v>0</v>
      </c>
      <c r="U285" s="246">
        <f>全车数据表!AH286</f>
        <v>27726000</v>
      </c>
      <c r="V285" s="246">
        <f>全车数据表!AI286</f>
        <v>90000</v>
      </c>
      <c r="W285" s="246">
        <f>全车数据表!AO286</f>
        <v>14760000</v>
      </c>
      <c r="X285" s="246">
        <f>全车数据表!AP286</f>
        <v>42486000</v>
      </c>
      <c r="Y285" s="246">
        <f>全车数据表!AJ286</f>
        <v>7</v>
      </c>
      <c r="Z285" s="246">
        <f>全车数据表!AL286</f>
        <v>5</v>
      </c>
      <c r="AA285" s="246">
        <f>IF(全车数据表!AN286="×",0,全车数据表!AN286)</f>
        <v>4</v>
      </c>
      <c r="AB285" s="248" t="str">
        <f>全车数据表!AU286</f>
        <v>epic</v>
      </c>
      <c r="AC285" s="246">
        <f>全车数据表!AW286</f>
        <v>0</v>
      </c>
      <c r="AD285" s="246">
        <f>全车数据表!AX286</f>
        <v>0</v>
      </c>
      <c r="AE285" s="246">
        <f>全车数据表!AY286</f>
        <v>0</v>
      </c>
      <c r="AF285" s="246" t="str">
        <f>IF(全车数据表!AZ286="","",全车数据表!AZ286)</f>
        <v>特殊赛事</v>
      </c>
      <c r="AG285" s="246" t="str">
        <f>IF(全车数据表!BP286="","",全车数据表!BP286)</f>
        <v/>
      </c>
      <c r="AH285" s="246" t="str">
        <f>IF(全车数据表!BQ286="","",全车数据表!BQ286)</f>
        <v/>
      </c>
      <c r="AI285" s="246" t="str">
        <f>IF(全车数据表!BR286="","",全车数据表!BR286)</f>
        <v/>
      </c>
      <c r="AJ285" s="246" t="str">
        <f>IF(全车数据表!BS286="","",全车数据表!BS286)</f>
        <v/>
      </c>
      <c r="AK285" s="246" t="str">
        <f>IF(全车数据表!BT286="","",全车数据表!BT286)</f>
        <v/>
      </c>
      <c r="AL285" s="246" t="str">
        <f>IF(全车数据表!BU286="","",全车数据表!BU286)</f>
        <v/>
      </c>
      <c r="AM285" s="246" t="str">
        <f>IF(全车数据表!BV286="","",全车数据表!BV286)</f>
        <v/>
      </c>
      <c r="AN285" s="246" t="str">
        <f>IF(全车数据表!BW286="","",全车数据表!BW286)</f>
        <v/>
      </c>
      <c r="AO285" s="246" t="str">
        <f>IF(全车数据表!BX286="","",全车数据表!BX286)</f>
        <v/>
      </c>
      <c r="AP285" s="246" t="str">
        <f>IF(全车数据表!BY286="","",全车数据表!BY286)</f>
        <v/>
      </c>
      <c r="AQ285" s="246">
        <f>IF(全车数据表!BZ286="","",全车数据表!BZ286)</f>
        <v>1</v>
      </c>
      <c r="AR285" s="246" t="str">
        <f>IF(全车数据表!CA286="","",全车数据表!CA286)</f>
        <v/>
      </c>
      <c r="AS285" s="246" t="str">
        <f>IF(全车数据表!CB286="","",全车数据表!CB286)</f>
        <v/>
      </c>
      <c r="AT285" s="246" t="str">
        <f>IF(全车数据表!CC286="","",全车数据表!CC286)</f>
        <v/>
      </c>
      <c r="AU285" s="246" t="str">
        <f>IF(全车数据表!CD286="","",全车数据表!CD286)</f>
        <v/>
      </c>
      <c r="AV285" s="246" t="str">
        <f>IF(全车数据表!CE286="","",全车数据表!CE286)</f>
        <v/>
      </c>
      <c r="AW285" s="246" t="str">
        <f>IF(全车数据表!CF286="","",全车数据表!CF286)</f>
        <v/>
      </c>
      <c r="AX285" s="246" t="str">
        <f>IF(全车数据表!CG286="","",全车数据表!CG286)</f>
        <v/>
      </c>
      <c r="AY285" s="246" t="str">
        <f>IF(全车数据表!CH286="","",全车数据表!CH286)</f>
        <v/>
      </c>
      <c r="AZ285" s="246" t="str">
        <f>IF(全车数据表!CI286="","",全车数据表!CI286)</f>
        <v/>
      </c>
      <c r="BA285" s="246" t="str">
        <f>IF(全车数据表!CJ286="","",全车数据表!CJ286)</f>
        <v>布加迪 风龙</v>
      </c>
      <c r="BB285" s="246" t="str">
        <f>IF(全车数据表!AV286="","",全车数据表!AV286)</f>
        <v/>
      </c>
      <c r="BC285" s="246">
        <f>IF(全车数据表!BF286="","",全车数据表!BF286)</f>
        <v>5058</v>
      </c>
      <c r="BD285" s="246">
        <f>IF(全车数据表!BG286="","",全车数据表!BG286)</f>
        <v>464.2</v>
      </c>
      <c r="BE285" s="246">
        <f>IF(全车数据表!BH286="","",全车数据表!BH286)</f>
        <v>82</v>
      </c>
      <c r="BF285" s="246">
        <f>IF(全车数据表!BI286="","",全车数据表!BI286)</f>
        <v>58.51</v>
      </c>
      <c r="BG285" s="246">
        <f>IF(全车数据表!BJ286="","",全车数据表!BJ286)</f>
        <v>52.660000000000004</v>
      </c>
    </row>
    <row r="286" spans="1:59">
      <c r="A286" s="246">
        <f>全车数据表!A287</f>
        <v>285</v>
      </c>
      <c r="B286" s="246" t="str">
        <f>全车数据表!B287</f>
        <v>Aspark Owl</v>
      </c>
      <c r="C286" s="246" t="str">
        <f>IF(全车数据表!AQ287="","",全车数据表!AQ287)</f>
        <v>Aspark</v>
      </c>
      <c r="D286" s="248" t="str">
        <f>全车数据表!AT287</f>
        <v>owl</v>
      </c>
      <c r="E286" s="248" t="str">
        <f>全车数据表!AS287</f>
        <v>2.7</v>
      </c>
      <c r="F286" s="248" t="str">
        <f>全车数据表!C287</f>
        <v>猫头鹰</v>
      </c>
      <c r="G286" s="246" t="str">
        <f>全车数据表!D287</f>
        <v>S</v>
      </c>
      <c r="H286" s="246">
        <f>LEN(全车数据表!E287)</f>
        <v>6</v>
      </c>
      <c r="I286" s="246">
        <f>IF(全车数据表!H287="×",0,全车数据表!H287)</f>
        <v>85</v>
      </c>
      <c r="J286" s="246">
        <f>IF(全车数据表!I287="×",0,全车数据表!I287)</f>
        <v>25</v>
      </c>
      <c r="K286" s="246">
        <f>IF(全车数据表!J287="×",0,全车数据表!J287)</f>
        <v>29</v>
      </c>
      <c r="L286" s="246">
        <f>IF(全车数据表!K287="×",0,全车数据表!K287)</f>
        <v>38</v>
      </c>
      <c r="M286" s="246">
        <f>IF(全车数据表!L287="×",0,全车数据表!L287)</f>
        <v>54</v>
      </c>
      <c r="N286" s="246">
        <f>IF(全车数据表!M287="×",0,全车数据表!M287)</f>
        <v>69</v>
      </c>
      <c r="O286" s="246">
        <f>全车数据表!O287</f>
        <v>4863</v>
      </c>
      <c r="P286" s="246">
        <f>全车数据表!P287</f>
        <v>414.7</v>
      </c>
      <c r="Q286" s="246">
        <f>全车数据表!Q287</f>
        <v>89.4</v>
      </c>
      <c r="R286" s="246">
        <f>全车数据表!R287</f>
        <v>51.75</v>
      </c>
      <c r="S286" s="246">
        <f>全车数据表!S287</f>
        <v>51.27</v>
      </c>
      <c r="T286" s="246">
        <f>全车数据表!T287</f>
        <v>4.5</v>
      </c>
      <c r="U286" s="246">
        <f>全车数据表!AH287</f>
        <v>27726000</v>
      </c>
      <c r="V286" s="246">
        <f>全车数据表!AI287</f>
        <v>90000</v>
      </c>
      <c r="W286" s="246">
        <f>全车数据表!AO287</f>
        <v>14760000</v>
      </c>
      <c r="X286" s="246">
        <f>全车数据表!AP287</f>
        <v>42486000</v>
      </c>
      <c r="Y286" s="246">
        <f>全车数据表!AJ287</f>
        <v>7</v>
      </c>
      <c r="Z286" s="246">
        <f>全车数据表!AL287</f>
        <v>5</v>
      </c>
      <c r="AA286" s="246">
        <f>IF(全车数据表!AN287="×",0,全车数据表!AN287)</f>
        <v>4</v>
      </c>
      <c r="AB286" s="248" t="str">
        <f>全车数据表!AU287</f>
        <v>epic</v>
      </c>
      <c r="AC286" s="246">
        <f>全车数据表!AW287</f>
        <v>435</v>
      </c>
      <c r="AD286" s="246">
        <f>全车数据表!AX287</f>
        <v>0</v>
      </c>
      <c r="AE286" s="246">
        <f>全车数据表!AY287</f>
        <v>565</v>
      </c>
      <c r="AF286" s="246" t="str">
        <f>IF(全车数据表!AZ287="","",全车数据表!AZ287)</f>
        <v>特殊赛事</v>
      </c>
      <c r="AG286" s="246" t="str">
        <f>IF(全车数据表!BP287="","",全车数据表!BP287)</f>
        <v/>
      </c>
      <c r="AH286" s="246" t="str">
        <f>IF(全车数据表!BQ287="","",全车数据表!BQ287)</f>
        <v/>
      </c>
      <c r="AI286" s="246" t="str">
        <f>IF(全车数据表!BR287="","",全车数据表!BR287)</f>
        <v/>
      </c>
      <c r="AJ286" s="246" t="str">
        <f>IF(全车数据表!BS287="","",全车数据表!BS287)</f>
        <v/>
      </c>
      <c r="AK286" s="246" t="str">
        <f>IF(全车数据表!BT287="","",全车数据表!BT287)</f>
        <v/>
      </c>
      <c r="AL286" s="246" t="str">
        <f>IF(全车数据表!BU287="","",全车数据表!BU287)</f>
        <v/>
      </c>
      <c r="AM286" s="246" t="str">
        <f>IF(全车数据表!BV287="","",全车数据表!BV287)</f>
        <v/>
      </c>
      <c r="AN286" s="246" t="str">
        <f>IF(全车数据表!BW287="","",全车数据表!BW287)</f>
        <v/>
      </c>
      <c r="AO286" s="246" t="str">
        <f>IF(全车数据表!BX287="","",全车数据表!BX287)</f>
        <v/>
      </c>
      <c r="AP286" s="246" t="str">
        <f>IF(全车数据表!BY287="","",全车数据表!BY287)</f>
        <v/>
      </c>
      <c r="AQ286" s="246">
        <f>IF(全车数据表!BZ287="","",全车数据表!BZ287)</f>
        <v>1</v>
      </c>
      <c r="AR286" s="246" t="str">
        <f>IF(全车数据表!CA287="","",全车数据表!CA287)</f>
        <v/>
      </c>
      <c r="AS286" s="246" t="str">
        <f>IF(全车数据表!CB287="","",全车数据表!CB287)</f>
        <v/>
      </c>
      <c r="AT286" s="246" t="str">
        <f>IF(全车数据表!CC287="","",全车数据表!CC287)</f>
        <v/>
      </c>
      <c r="AU286" s="246">
        <f>IF(全车数据表!CD287="","",全车数据表!CD287)</f>
        <v>1</v>
      </c>
      <c r="AV286" s="246" t="str">
        <f>IF(全车数据表!CE287="","",全车数据表!CE287)</f>
        <v/>
      </c>
      <c r="AW286" s="246" t="str">
        <f>IF(全车数据表!CF287="","",全车数据表!CF287)</f>
        <v/>
      </c>
      <c r="AX286" s="246" t="str">
        <f>IF(全车数据表!CG287="","",全车数据表!CG287)</f>
        <v/>
      </c>
      <c r="AY286" s="246" t="str">
        <f>IF(全车数据表!CH287="","",全车数据表!CH287)</f>
        <v/>
      </c>
      <c r="AZ286" s="246" t="str">
        <f>IF(全车数据表!CI287="","",全车数据表!CI287)</f>
        <v/>
      </c>
      <c r="BA286" s="246" t="str">
        <f>IF(全车数据表!CJ287="","",全车数据表!CJ287)</f>
        <v>猫头鹰</v>
      </c>
      <c r="BB286" s="246" t="str">
        <f>IF(全车数据表!AV287="","",全车数据表!AV287)</f>
        <v/>
      </c>
      <c r="BC286" s="246">
        <f>IF(全车数据表!BF287="","",全车数据表!BF287)</f>
        <v>4994</v>
      </c>
      <c r="BD286" s="246">
        <f>IF(全车数据表!BG287="","",全车数据表!BG287)</f>
        <v>416.3</v>
      </c>
      <c r="BE286" s="246">
        <f>IF(全车数据表!BH287="","",全车数据表!BH287)</f>
        <v>90.100000000000009</v>
      </c>
      <c r="BF286" s="246">
        <f>IF(全车数据表!BI287="","",全车数据表!BI287)</f>
        <v>52.4</v>
      </c>
      <c r="BG286" s="246">
        <f>IF(全车数据表!BJ287="","",全车数据表!BJ287)</f>
        <v>52.980000000000004</v>
      </c>
    </row>
    <row r="287" spans="1:59">
      <c r="A287" s="246">
        <f>全车数据表!A288</f>
        <v>286</v>
      </c>
      <c r="B287" s="246" t="str">
        <f>全车数据表!B288</f>
        <v>Rimac Nevera🔑</v>
      </c>
      <c r="C287" s="246" t="str">
        <f>IF(全车数据表!AQ288="","",全车数据表!AQ288)</f>
        <v>Rimac</v>
      </c>
      <c r="D287" s="248" t="str">
        <f>全车数据表!AT288</f>
        <v>c2</v>
      </c>
      <c r="E287" s="248" t="str">
        <f>全车数据表!AS288</f>
        <v>1.9</v>
      </c>
      <c r="F287" s="248" t="str">
        <f>全车数据表!C288</f>
        <v>Nevera</v>
      </c>
      <c r="G287" s="246" t="str">
        <f>全车数据表!D288</f>
        <v>S</v>
      </c>
      <c r="H287" s="246">
        <f>LEN(全车数据表!E288)</f>
        <v>6</v>
      </c>
      <c r="I287" s="246" t="str">
        <f>IF(全车数据表!H288="×",0,全车数据表!H288)</f>
        <v>🔑</v>
      </c>
      <c r="J287" s="246">
        <f>IF(全车数据表!I288="×",0,全车数据表!I288)</f>
        <v>40</v>
      </c>
      <c r="K287" s="246">
        <f>IF(全车数据表!J288="×",0,全车数据表!J288)</f>
        <v>45</v>
      </c>
      <c r="L287" s="246">
        <f>IF(全车数据表!K288="×",0,全车数据表!K288)</f>
        <v>60</v>
      </c>
      <c r="M287" s="246">
        <f>IF(全车数据表!L288="×",0,全车数据表!L288)</f>
        <v>70</v>
      </c>
      <c r="N287" s="246">
        <f>IF(全车数据表!M288="×",0,全车数据表!M288)</f>
        <v>85</v>
      </c>
      <c r="O287" s="246">
        <f>全车数据表!O288</f>
        <v>4897</v>
      </c>
      <c r="P287" s="246">
        <f>全车数据表!P288</f>
        <v>421.6</v>
      </c>
      <c r="Q287" s="246">
        <f>全车数据表!Q288</f>
        <v>87.71</v>
      </c>
      <c r="R287" s="246">
        <f>全车数据表!R288</f>
        <v>51.33</v>
      </c>
      <c r="S287" s="246">
        <f>全车数据表!S288</f>
        <v>56.51</v>
      </c>
      <c r="T287" s="246">
        <f>全车数据表!T288</f>
        <v>5</v>
      </c>
      <c r="U287" s="246">
        <f>全车数据表!AH288</f>
        <v>27726000</v>
      </c>
      <c r="V287" s="246">
        <f>全车数据表!AI288</f>
        <v>90000</v>
      </c>
      <c r="W287" s="246">
        <f>全车数据表!AO288</f>
        <v>14760000</v>
      </c>
      <c r="X287" s="246">
        <f>全车数据表!AP288</f>
        <v>42486000</v>
      </c>
      <c r="Y287" s="246">
        <f>全车数据表!AJ288</f>
        <v>7</v>
      </c>
      <c r="Z287" s="246">
        <f>全车数据表!AL288</f>
        <v>5</v>
      </c>
      <c r="AA287" s="246">
        <f>IF(全车数据表!AN288="×",0,全车数据表!AN288)</f>
        <v>4</v>
      </c>
      <c r="AB287" s="248" t="str">
        <f>全车数据表!AU288</f>
        <v>epic</v>
      </c>
      <c r="AC287" s="246">
        <f>全车数据表!AW288</f>
        <v>444</v>
      </c>
      <c r="AD287" s="246">
        <f>全车数据表!AX288</f>
        <v>0</v>
      </c>
      <c r="AE287" s="246">
        <f>全车数据表!AY288</f>
        <v>569</v>
      </c>
      <c r="AF287" s="246" t="str">
        <f>IF(全车数据表!AZ288="","",全车数据表!AZ288)</f>
        <v>联会赛事</v>
      </c>
      <c r="AG287" s="246" t="str">
        <f>IF(全车数据表!BP288="","",全车数据表!BP288)</f>
        <v/>
      </c>
      <c r="AH287" s="246" t="str">
        <f>IF(全车数据表!BQ288="","",全车数据表!BQ288)</f>
        <v/>
      </c>
      <c r="AI287" s="246" t="str">
        <f>IF(全车数据表!BR288="","",全车数据表!BR288)</f>
        <v/>
      </c>
      <c r="AJ287" s="246" t="str">
        <f>IF(全车数据表!BS288="","",全车数据表!BS288)</f>
        <v/>
      </c>
      <c r="AK287" s="246" t="str">
        <f>IF(全车数据表!BT288="","",全车数据表!BT288)</f>
        <v/>
      </c>
      <c r="AL287" s="246" t="str">
        <f>IF(全车数据表!BU288="","",全车数据表!BU288)</f>
        <v/>
      </c>
      <c r="AM287" s="246" t="str">
        <f>IF(全车数据表!BV288="","",全车数据表!BV288)</f>
        <v/>
      </c>
      <c r="AN287" s="246" t="str">
        <f>IF(全车数据表!BW288="","",全车数据表!BW288)</f>
        <v/>
      </c>
      <c r="AO287" s="246" t="str">
        <f>IF(全车数据表!BX288="","",全车数据表!BX288)</f>
        <v/>
      </c>
      <c r="AP287" s="246" t="str">
        <f>IF(全车数据表!BY288="","",全车数据表!BY288)</f>
        <v/>
      </c>
      <c r="AQ287" s="246" t="str">
        <f>IF(全车数据表!BZ288="","",全车数据表!BZ288)</f>
        <v/>
      </c>
      <c r="AR287" s="246" t="str">
        <f>IF(全车数据表!CA288="","",全车数据表!CA288)</f>
        <v/>
      </c>
      <c r="AS287" s="246">
        <f>IF(全车数据表!CB288="","",全车数据表!CB288)</f>
        <v>1</v>
      </c>
      <c r="AT287" s="246">
        <f>IF(全车数据表!CC288="","",全车数据表!CC288)</f>
        <v>1</v>
      </c>
      <c r="AU287" s="246">
        <f>IF(全车数据表!CD288="","",全车数据表!CD288)</f>
        <v>1</v>
      </c>
      <c r="AV287" s="246" t="str">
        <f>IF(全车数据表!CE288="","",全车数据表!CE288)</f>
        <v/>
      </c>
      <c r="AW287" s="246" t="str">
        <f>IF(全车数据表!CF288="","",全车数据表!CF288)</f>
        <v/>
      </c>
      <c r="AX287" s="246" t="str">
        <f>IF(全车数据表!CG288="","",全车数据表!CG288)</f>
        <v/>
      </c>
      <c r="AY287" s="246" t="str">
        <f>IF(全车数据表!CH288="","",全车数据表!CH288)</f>
        <v/>
      </c>
      <c r="AZ287" s="246" t="str">
        <f>IF(全车数据表!CI288="","",全车数据表!CI288)</f>
        <v/>
      </c>
      <c r="BA287" s="246" t="str">
        <f>IF(全车数据表!CJ288="","",全车数据表!CJ288)</f>
        <v>c2 兔子</v>
      </c>
      <c r="BB287" s="246" t="str">
        <f>IF(全车数据表!AV288="","",全车数据表!AV288)</f>
        <v/>
      </c>
      <c r="BC287" s="246">
        <f>IF(全车数据表!BF288="","",全车数据表!BF288)</f>
        <v>5028</v>
      </c>
      <c r="BD287" s="246">
        <f>IF(全车数据表!BG288="","",全车数据表!BG288)</f>
        <v>422.6</v>
      </c>
      <c r="BE287" s="246">
        <f>IF(全车数据表!BH288="","",全车数据表!BH288)</f>
        <v>88.3</v>
      </c>
      <c r="BF287" s="246">
        <f>IF(全车数据表!BI288="","",全车数据表!BI288)</f>
        <v>52.39</v>
      </c>
      <c r="BG287" s="246">
        <f>IF(全车数据表!BJ288="","",全车数据表!BJ288)</f>
        <v>58.58</v>
      </c>
    </row>
    <row r="288" spans="1:59">
      <c r="A288" s="246">
        <f>全车数据表!A289</f>
        <v>287</v>
      </c>
      <c r="B288" s="246" t="str">
        <f>全车数据表!B289</f>
        <v>Koenigsegg Agera RS</v>
      </c>
      <c r="C288" s="246" t="str">
        <f>IF(全车数据表!AQ289="","",全车数据表!AQ289)</f>
        <v>Koenigsegg</v>
      </c>
      <c r="D288" s="248" t="str">
        <f>全车数据表!AT289</f>
        <v>agerars</v>
      </c>
      <c r="E288" s="248" t="str">
        <f>全车数据表!AS289</f>
        <v>3.7</v>
      </c>
      <c r="F288" s="248" t="str">
        <f>全车数据表!C289</f>
        <v>Agera RS</v>
      </c>
      <c r="G288" s="246" t="str">
        <f>全车数据表!D289</f>
        <v>S</v>
      </c>
      <c r="H288" s="246">
        <f>LEN(全车数据表!E289)</f>
        <v>6</v>
      </c>
      <c r="I288" s="246">
        <f>IF(全车数据表!H289="×",0,全车数据表!H289)</f>
        <v>85</v>
      </c>
      <c r="J288" s="246">
        <f>IF(全车数据表!I289="×",0,全车数据表!I289)</f>
        <v>25</v>
      </c>
      <c r="K288" s="246">
        <f>IF(全车数据表!J289="×",0,全车数据表!J289)</f>
        <v>29</v>
      </c>
      <c r="L288" s="246">
        <f>IF(全车数据表!K289="×",0,全车数据表!K289)</f>
        <v>38</v>
      </c>
      <c r="M288" s="246">
        <f>IF(全车数据表!L289="×",0,全车数据表!L289)</f>
        <v>54</v>
      </c>
      <c r="N288" s="246">
        <f>IF(全车数据表!M289="×",0,全车数据表!M289)</f>
        <v>69</v>
      </c>
      <c r="O288" s="246">
        <f>全车数据表!O289</f>
        <v>4940</v>
      </c>
      <c r="P288" s="246">
        <f>全车数据表!P289</f>
        <v>484.8</v>
      </c>
      <c r="Q288" s="246">
        <f>全车数据表!Q289</f>
        <v>79.67</v>
      </c>
      <c r="R288" s="246">
        <f>全车数据表!R289</f>
        <v>60.03</v>
      </c>
      <c r="S288" s="246">
        <f>全车数据表!S289</f>
        <v>58.86</v>
      </c>
      <c r="T288" s="246">
        <f>全车数据表!T289</f>
        <v>4.8499999999999996</v>
      </c>
      <c r="U288" s="246">
        <f>全车数据表!AH289</f>
        <v>27726000</v>
      </c>
      <c r="V288" s="246">
        <f>全车数据表!AI289</f>
        <v>90000</v>
      </c>
      <c r="W288" s="246">
        <f>全车数据表!AO289</f>
        <v>14760000</v>
      </c>
      <c r="X288" s="246">
        <f>全车数据表!AP289</f>
        <v>42486000</v>
      </c>
      <c r="Y288" s="246">
        <f>全车数据表!AJ289</f>
        <v>7</v>
      </c>
      <c r="Z288" s="246">
        <f>全车数据表!AL289</f>
        <v>5</v>
      </c>
      <c r="AA288" s="246">
        <f>IF(全车数据表!AN289="×",0,全车数据表!AN289)</f>
        <v>4</v>
      </c>
      <c r="AB288" s="248" t="str">
        <f>全车数据表!AU289</f>
        <v>epic</v>
      </c>
      <c r="AC288" s="246">
        <f>全车数据表!AW289</f>
        <v>510</v>
      </c>
      <c r="AD288" s="246">
        <f>全车数据表!AX289</f>
        <v>0</v>
      </c>
      <c r="AE288" s="246">
        <f>全车数据表!AY289</f>
        <v>598</v>
      </c>
      <c r="AF288" s="246" t="str">
        <f>IF(全车数据表!AZ289="","",全车数据表!AZ289)</f>
        <v>Clash</v>
      </c>
      <c r="AG288" s="246" t="str">
        <f>IF(全车数据表!BP289="","",全车数据表!BP289)</f>
        <v/>
      </c>
      <c r="AH288" s="246" t="str">
        <f>IF(全车数据表!BQ289="","",全车数据表!BQ289)</f>
        <v/>
      </c>
      <c r="AI288" s="246" t="str">
        <f>IF(全车数据表!BR289="","",全车数据表!BR289)</f>
        <v/>
      </c>
      <c r="AJ288" s="246" t="str">
        <f>IF(全车数据表!BS289="","",全车数据表!BS289)</f>
        <v/>
      </c>
      <c r="AK288" s="246" t="str">
        <f>IF(全车数据表!BT289="","",全车数据表!BT289)</f>
        <v/>
      </c>
      <c r="AL288" s="246" t="str">
        <f>IF(全车数据表!BU289="","",全车数据表!BU289)</f>
        <v/>
      </c>
      <c r="AM288" s="246" t="str">
        <f>IF(全车数据表!BV289="","",全车数据表!BV289)</f>
        <v/>
      </c>
      <c r="AN288" s="246" t="str">
        <f>IF(全车数据表!BW289="","",全车数据表!BW289)</f>
        <v/>
      </c>
      <c r="AO288" s="246" t="str">
        <f>IF(全车数据表!BX289="","",全车数据表!BX289)</f>
        <v/>
      </c>
      <c r="AP288" s="246" t="str">
        <f>IF(全车数据表!BY289="","",全车数据表!BY289)</f>
        <v/>
      </c>
      <c r="AQ288" s="246" t="str">
        <f>IF(全车数据表!BZ289="","",全车数据表!BZ289)</f>
        <v/>
      </c>
      <c r="AR288" s="246" t="str">
        <f>IF(全车数据表!CA289="","",全车数据表!CA289)</f>
        <v/>
      </c>
      <c r="AS288" s="246" t="str">
        <f>IF(全车数据表!CB289="","",全车数据表!CB289)</f>
        <v/>
      </c>
      <c r="AT288" s="246" t="str">
        <f>IF(全车数据表!CC289="","",全车数据表!CC289)</f>
        <v/>
      </c>
      <c r="AU288" s="246" t="str">
        <f>IF(全车数据表!CD289="","",全车数据表!CD289)</f>
        <v/>
      </c>
      <c r="AV288" s="246" t="str">
        <f>IF(全车数据表!CE289="","",全车数据表!CE289)</f>
        <v/>
      </c>
      <c r="AW288" s="246" t="str">
        <f>IF(全车数据表!CF289="","",全车数据表!CF289)</f>
        <v/>
      </c>
      <c r="AX288" s="246" t="str">
        <f>IF(全车数据表!CG289="","",全车数据表!CG289)</f>
        <v/>
      </c>
      <c r="AY288" s="246" t="str">
        <f>IF(全车数据表!CH289="","",全车数据表!CH289)</f>
        <v/>
      </c>
      <c r="AZ288" s="246" t="str">
        <f>IF(全车数据表!CI289="","",全车数据表!CI289)</f>
        <v/>
      </c>
      <c r="BA288" s="246" t="str">
        <f>IF(全车数据表!CJ289="","",全车数据表!CJ289)</f>
        <v>柯尼塞格</v>
      </c>
      <c r="BB288" s="246" t="str">
        <f>IF(全车数据表!AV289="","",全车数据表!AV289)</f>
        <v/>
      </c>
      <c r="BC288" s="246">
        <f>IF(全车数据表!BF289="","",全车数据表!BF289)</f>
        <v>5072</v>
      </c>
      <c r="BD288" s="246">
        <f>IF(全车数据表!BG289="","",全车数据表!BG289)</f>
        <v>488.90000000000003</v>
      </c>
      <c r="BE288" s="246">
        <f>IF(全车数据表!BH289="","",全车数据表!BH289)</f>
        <v>80.2</v>
      </c>
      <c r="BF288" s="246">
        <f>IF(全车数据表!BI289="","",全车数据表!BI289)</f>
        <v>61.22</v>
      </c>
      <c r="BG288" s="246">
        <f>IF(全车数据表!BJ289="","",全车数据表!BJ289)</f>
        <v>60.58</v>
      </c>
    </row>
    <row r="289" spans="1:59">
      <c r="A289" s="246">
        <f>全车数据表!A290</f>
        <v>288</v>
      </c>
      <c r="B289" s="246" t="str">
        <f>全车数据表!B290</f>
        <v>HTT Locus Plethore LC750</v>
      </c>
      <c r="C289" s="246" t="str">
        <f>IF(全车数据表!AQ290="","",全车数据表!AQ290)</f>
        <v>HTT</v>
      </c>
      <c r="D289" s="248" t="str">
        <f>全车数据表!AT290</f>
        <v>htt</v>
      </c>
      <c r="E289" s="248" t="str">
        <f>全车数据表!AS290</f>
        <v>24.4</v>
      </c>
      <c r="F289" s="248" t="str">
        <f>全车数据表!C290</f>
        <v>HTT</v>
      </c>
      <c r="G289" s="246" t="str">
        <f>全车数据表!D290</f>
        <v>S</v>
      </c>
      <c r="H289" s="246">
        <f>LEN(全车数据表!E290)</f>
        <v>6</v>
      </c>
      <c r="I289" s="246">
        <f>IF(全车数据表!H290="×",0,全车数据表!H290)</f>
        <v>85</v>
      </c>
      <c r="J289" s="246">
        <f>IF(全车数据表!I290="×",0,全车数据表!I290)</f>
        <v>25</v>
      </c>
      <c r="K289" s="246">
        <f>IF(全车数据表!J290="×",0,全车数据表!J290)</f>
        <v>29</v>
      </c>
      <c r="L289" s="246">
        <f>IF(全车数据表!K290="×",0,全车数据表!K290)</f>
        <v>38</v>
      </c>
      <c r="M289" s="246">
        <f>IF(全车数据表!L290="×",0,全车数据表!L290)</f>
        <v>54</v>
      </c>
      <c r="N289" s="246">
        <f>IF(全车数据表!M290="×",0,全车数据表!M290)</f>
        <v>69</v>
      </c>
      <c r="O289" s="246">
        <f>全车数据表!O290</f>
        <v>4955</v>
      </c>
      <c r="P289" s="246">
        <f>全车数据表!P290</f>
        <v>414.5</v>
      </c>
      <c r="Q289" s="246">
        <f>全车数据表!Q290</f>
        <v>78.040000000000006</v>
      </c>
      <c r="R289" s="246">
        <f>全车数据表!R290</f>
        <v>75.86</v>
      </c>
      <c r="S289" s="246">
        <f>全车数据表!S290</f>
        <v>84.58</v>
      </c>
      <c r="T289" s="246">
        <f>全车数据表!T290</f>
        <v>0</v>
      </c>
      <c r="U289" s="246">
        <f>全车数据表!AH290</f>
        <v>27726000</v>
      </c>
      <c r="V289" s="246">
        <f>全车数据表!AI290</f>
        <v>90000</v>
      </c>
      <c r="W289" s="246">
        <f>全车数据表!AO290</f>
        <v>14760000</v>
      </c>
      <c r="X289" s="246">
        <f>全车数据表!AP290</f>
        <v>42486000</v>
      </c>
      <c r="Y289" s="246">
        <f>全车数据表!AJ290</f>
        <v>7</v>
      </c>
      <c r="Z289" s="246">
        <f>全车数据表!AL290</f>
        <v>5</v>
      </c>
      <c r="AA289" s="246">
        <f>IF(全车数据表!AN290="×",0,全车数据表!AN290)</f>
        <v>4</v>
      </c>
      <c r="AB289" s="248" t="str">
        <f>全车数据表!AU290</f>
        <v>epic</v>
      </c>
      <c r="AC289" s="246">
        <f>全车数据表!AW290</f>
        <v>0</v>
      </c>
      <c r="AD289" s="246">
        <f>全车数据表!AX290</f>
        <v>0</v>
      </c>
      <c r="AE289" s="246">
        <f>全车数据表!AY290</f>
        <v>0</v>
      </c>
      <c r="AF289" s="246" t="str">
        <f>IF(全车数据表!AZ290="","",全车数据表!AZ290)</f>
        <v>特殊赛事</v>
      </c>
      <c r="AG289" s="246" t="str">
        <f>IF(全车数据表!BP290="","",全车数据表!BP290)</f>
        <v/>
      </c>
      <c r="AH289" s="246" t="str">
        <f>IF(全车数据表!BQ290="","",全车数据表!BQ290)</f>
        <v/>
      </c>
      <c r="AI289" s="246" t="str">
        <f>IF(全车数据表!BR290="","",全车数据表!BR290)</f>
        <v/>
      </c>
      <c r="AJ289" s="246" t="str">
        <f>IF(全车数据表!BS290="","",全车数据表!BS290)</f>
        <v/>
      </c>
      <c r="AK289" s="246" t="str">
        <f>IF(全车数据表!BT290="","",全车数据表!BT290)</f>
        <v/>
      </c>
      <c r="AL289" s="246" t="str">
        <f>IF(全车数据表!BU290="","",全车数据表!BU290)</f>
        <v/>
      </c>
      <c r="AM289" s="246" t="str">
        <f>IF(全车数据表!BV290="","",全车数据表!BV290)</f>
        <v/>
      </c>
      <c r="AN289" s="246" t="str">
        <f>IF(全车数据表!BW290="","",全车数据表!BW290)</f>
        <v/>
      </c>
      <c r="AO289" s="246" t="str">
        <f>IF(全车数据表!BX290="","",全车数据表!BX290)</f>
        <v/>
      </c>
      <c r="AP289" s="246" t="str">
        <f>IF(全车数据表!BY290="","",全车数据表!BY290)</f>
        <v/>
      </c>
      <c r="AQ289" s="246" t="str">
        <f>IF(全车数据表!BZ290="","",全车数据表!BZ290)</f>
        <v/>
      </c>
      <c r="AR289" s="246" t="str">
        <f>IF(全车数据表!CA290="","",全车数据表!CA290)</f>
        <v/>
      </c>
      <c r="AS289" s="246" t="str">
        <f>IF(全车数据表!CB290="","",全车数据表!CB290)</f>
        <v/>
      </c>
      <c r="AT289" s="246" t="str">
        <f>IF(全车数据表!CC290="","",全车数据表!CC290)</f>
        <v/>
      </c>
      <c r="AU289" s="246" t="str">
        <f>IF(全车数据表!CD290="","",全车数据表!CD290)</f>
        <v/>
      </c>
      <c r="AV289" s="246" t="str">
        <f>IF(全车数据表!CE290="","",全车数据表!CE290)</f>
        <v/>
      </c>
      <c r="AW289" s="246" t="str">
        <f>IF(全车数据表!CF290="","",全车数据表!CF290)</f>
        <v/>
      </c>
      <c r="AX289" s="246" t="str">
        <f>IF(全车数据表!CG290="","",全车数据表!CG290)</f>
        <v/>
      </c>
      <c r="AY289" s="246" t="str">
        <f>IF(全车数据表!CH290="","",全车数据表!CH290)</f>
        <v/>
      </c>
      <c r="AZ289" s="246" t="str">
        <f>IF(全车数据表!CI290="","",全车数据表!CI290)</f>
        <v/>
      </c>
      <c r="BA289" s="246" t="str">
        <f>IF(全车数据表!CJ290="","",全车数据表!CJ290)</f>
        <v>胡图图 红彤彤</v>
      </c>
      <c r="BB289" s="246" t="str">
        <f>IF(全车数据表!AV290="","",全车数据表!AV290)</f>
        <v/>
      </c>
      <c r="BC289" s="246">
        <f>IF(全车数据表!BF290="","",全车数据表!BF290)</f>
        <v>5087</v>
      </c>
      <c r="BD289" s="246">
        <f>IF(全车数据表!BG290="","",全车数据表!BG290)</f>
        <v>416.3</v>
      </c>
      <c r="BE289" s="246">
        <f>IF(全车数据表!BH290="","",全车数据表!BH290)</f>
        <v>78.400000000000006</v>
      </c>
      <c r="BF289" s="246">
        <f>IF(全车数据表!BI290="","",全车数据表!BI290)</f>
        <v>77.599999999999994</v>
      </c>
      <c r="BG289" s="246">
        <f>IF(全车数据表!BJ290="","",全车数据表!BJ290)</f>
        <v>87.74</v>
      </c>
    </row>
    <row r="290" spans="1:59">
      <c r="A290" s="246">
        <f>全车数据表!A291</f>
        <v>289</v>
      </c>
      <c r="B290" s="246" t="str">
        <f>全车数据表!B291</f>
        <v>SSC Tuatara🔑</v>
      </c>
      <c r="C290" s="246" t="str">
        <f>IF(全车数据表!AQ291="","",全车数据表!AQ291)</f>
        <v>SSC</v>
      </c>
      <c r="D290" s="248" t="str">
        <f>全车数据表!AT291</f>
        <v>ssc</v>
      </c>
      <c r="E290" s="248" t="str">
        <f>全车数据表!AS291</f>
        <v>2.3</v>
      </c>
      <c r="F290" s="248" t="str">
        <f>全车数据表!C291</f>
        <v>大蜥蜴</v>
      </c>
      <c r="G290" s="246" t="str">
        <f>全车数据表!D291</f>
        <v>S</v>
      </c>
      <c r="H290" s="246">
        <f>LEN(全车数据表!E291)</f>
        <v>6</v>
      </c>
      <c r="I290" s="246" t="str">
        <f>IF(全车数据表!H291="×",0,全车数据表!H291)</f>
        <v>🔑</v>
      </c>
      <c r="J290" s="246">
        <f>IF(全车数据表!I291="×",0,全车数据表!I291)</f>
        <v>40</v>
      </c>
      <c r="K290" s="246">
        <f>IF(全车数据表!J291="×",0,全车数据表!J291)</f>
        <v>45</v>
      </c>
      <c r="L290" s="246">
        <f>IF(全车数据表!K291="×",0,全车数据表!K291)</f>
        <v>60</v>
      </c>
      <c r="M290" s="246">
        <f>IF(全车数据表!L291="×",0,全车数据表!L291)</f>
        <v>70</v>
      </c>
      <c r="N290" s="246">
        <f>IF(全车数据表!M291="×",0,全车数据表!M291)</f>
        <v>85</v>
      </c>
      <c r="O290" s="246">
        <f>全车数据表!O291</f>
        <v>4969</v>
      </c>
      <c r="P290" s="246">
        <f>全车数据表!P291</f>
        <v>490.6</v>
      </c>
      <c r="Q290" s="246">
        <f>全车数据表!Q291</f>
        <v>82.51</v>
      </c>
      <c r="R290" s="246">
        <f>全车数据表!R291</f>
        <v>48.77</v>
      </c>
      <c r="S290" s="246">
        <f>全车数据表!S291</f>
        <v>62.04</v>
      </c>
      <c r="T290" s="246">
        <f>全车数据表!T291</f>
        <v>5.17</v>
      </c>
      <c r="U290" s="246">
        <f>全车数据表!AH291</f>
        <v>27726000</v>
      </c>
      <c r="V290" s="246">
        <f>全车数据表!AI291</f>
        <v>45000</v>
      </c>
      <c r="W290" s="246">
        <f>全车数据表!AO291</f>
        <v>7380000</v>
      </c>
      <c r="X290" s="246">
        <f>全车数据表!AP291</f>
        <v>35106000</v>
      </c>
      <c r="Y290" s="246">
        <f>全车数据表!AJ291</f>
        <v>7</v>
      </c>
      <c r="Z290" s="246">
        <f>全车数据表!AL291</f>
        <v>5</v>
      </c>
      <c r="AA290" s="246">
        <f>IF(全车数据表!AN291="×",0,全车数据表!AN291)</f>
        <v>4</v>
      </c>
      <c r="AB290" s="248" t="str">
        <f>全车数据表!AU291</f>
        <v>epic</v>
      </c>
      <c r="AC290" s="246">
        <f>全车数据表!AW291</f>
        <v>516</v>
      </c>
      <c r="AD290" s="246">
        <f>全车数据表!AX291</f>
        <v>0</v>
      </c>
      <c r="AE290" s="246">
        <f>全车数据表!AY291</f>
        <v>600</v>
      </c>
      <c r="AF290" s="246" t="str">
        <f>IF(全车数据表!AZ291="","",全车数据表!AZ291)</f>
        <v>特殊赛事</v>
      </c>
      <c r="AG290" s="246" t="str">
        <f>IF(全车数据表!BP291="","",全车数据表!BP291)</f>
        <v/>
      </c>
      <c r="AH290" s="246" t="str">
        <f>IF(全车数据表!BQ291="","",全车数据表!BQ291)</f>
        <v/>
      </c>
      <c r="AI290" s="246" t="str">
        <f>IF(全车数据表!BR291="","",全车数据表!BR291)</f>
        <v/>
      </c>
      <c r="AJ290" s="246" t="str">
        <f>IF(全车数据表!BS291="","",全车数据表!BS291)</f>
        <v/>
      </c>
      <c r="AK290" s="246" t="str">
        <f>IF(全车数据表!BT291="","",全车数据表!BT291)</f>
        <v/>
      </c>
      <c r="AL290" s="246" t="str">
        <f>IF(全车数据表!BU291="","",全车数据表!BU291)</f>
        <v/>
      </c>
      <c r="AM290" s="246" t="str">
        <f>IF(全车数据表!BV291="","",全车数据表!BV291)</f>
        <v/>
      </c>
      <c r="AN290" s="246" t="str">
        <f>IF(全车数据表!BW291="","",全车数据表!BW291)</f>
        <v/>
      </c>
      <c r="AO290" s="246" t="str">
        <f>IF(全车数据表!BX291="","",全车数据表!BX291)</f>
        <v/>
      </c>
      <c r="AP290" s="246" t="str">
        <f>IF(全车数据表!BY291="","",全车数据表!BY291)</f>
        <v/>
      </c>
      <c r="AQ290" s="246">
        <f>IF(全车数据表!BZ291="","",全车数据表!BZ291)</f>
        <v>1</v>
      </c>
      <c r="AR290" s="246" t="str">
        <f>IF(全车数据表!CA291="","",全车数据表!CA291)</f>
        <v/>
      </c>
      <c r="AS290" s="246" t="str">
        <f>IF(全车数据表!CB291="","",全车数据表!CB291)</f>
        <v/>
      </c>
      <c r="AT290" s="246">
        <f>IF(全车数据表!CC291="","",全车数据表!CC291)</f>
        <v>1</v>
      </c>
      <c r="AU290" s="246">
        <f>IF(全车数据表!CD291="","",全车数据表!CD291)</f>
        <v>1</v>
      </c>
      <c r="AV290" s="246" t="str">
        <f>IF(全车数据表!CE291="","",全车数据表!CE291)</f>
        <v/>
      </c>
      <c r="AW290" s="246" t="str">
        <f>IF(全车数据表!CF291="","",全车数据表!CF291)</f>
        <v/>
      </c>
      <c r="AX290" s="246" t="str">
        <f>IF(全车数据表!CG291="","",全车数据表!CG291)</f>
        <v/>
      </c>
      <c r="AY290" s="246" t="str">
        <f>IF(全车数据表!CH291="","",全车数据表!CH291)</f>
        <v/>
      </c>
      <c r="AZ290" s="246" t="str">
        <f>IF(全车数据表!CI291="","",全车数据表!CI291)</f>
        <v/>
      </c>
      <c r="BA290" s="246" t="str">
        <f>IF(全车数据表!CJ291="","",全车数据表!CJ291)</f>
        <v>大蜥蜴</v>
      </c>
      <c r="BB290" s="246" t="str">
        <f>IF(全车数据表!AV291="","",全车数据表!AV291)</f>
        <v/>
      </c>
      <c r="BC290" s="246">
        <f>IF(全车数据表!BF291="","",全车数据表!BF291)</f>
        <v>5101</v>
      </c>
      <c r="BD290" s="246">
        <f>IF(全车数据表!BG291="","",全车数据表!BG291)</f>
        <v>491.5</v>
      </c>
      <c r="BE290" s="246">
        <f>IF(全车数据表!BH291="","",全车数据表!BH291)</f>
        <v>83.35</v>
      </c>
      <c r="BF290" s="246">
        <f>IF(全车数据表!BI291="","",全车数据表!BI291)</f>
        <v>49.47</v>
      </c>
      <c r="BG290" s="246">
        <f>IF(全车数据表!BJ291="","",全车数据表!BJ291)</f>
        <v>64.59</v>
      </c>
    </row>
    <row r="291" spans="1:59">
      <c r="A291" s="246">
        <f>全车数据表!A292</f>
        <v>290</v>
      </c>
      <c r="B291" s="246" t="str">
        <f>全车数据表!B292</f>
        <v>W Motors Lykan Security</v>
      </c>
      <c r="C291" s="246" t="str">
        <f>IF(全车数据表!AQ292="","",全车数据表!AQ292)</f>
        <v>W Motors</v>
      </c>
      <c r="D291" s="248" t="str">
        <f>全车数据表!AT292</f>
        <v>lykansecurity</v>
      </c>
      <c r="E291" s="248" t="str">
        <f>全车数据表!AS292</f>
        <v>3.6</v>
      </c>
      <c r="F291" s="248" t="str">
        <f>全车数据表!C292</f>
        <v>安保狼崽</v>
      </c>
      <c r="G291" s="246" t="str">
        <f>全车数据表!D292</f>
        <v>S</v>
      </c>
      <c r="H291" s="246">
        <f>LEN(全车数据表!E292)</f>
        <v>6</v>
      </c>
      <c r="I291" s="246">
        <f>IF(全车数据表!H292="×",0,全车数据表!H292)</f>
        <v>85</v>
      </c>
      <c r="J291" s="246">
        <f>IF(全车数据表!I292="×",0,全车数据表!I292)</f>
        <v>25</v>
      </c>
      <c r="K291" s="246">
        <f>IF(全车数据表!J292="×",0,全车数据表!J292)</f>
        <v>29</v>
      </c>
      <c r="L291" s="246">
        <f>IF(全车数据表!K292="×",0,全车数据表!K292)</f>
        <v>38</v>
      </c>
      <c r="M291" s="246">
        <f>IF(全车数据表!L292="×",0,全车数据表!L292)</f>
        <v>54</v>
      </c>
      <c r="N291" s="246">
        <f>IF(全车数据表!M292="×",0,全车数据表!M292)</f>
        <v>69</v>
      </c>
      <c r="O291" s="246">
        <f>全车数据表!O292</f>
        <v>4977</v>
      </c>
      <c r="P291" s="246">
        <f>全车数据表!P292</f>
        <v>445.8</v>
      </c>
      <c r="Q291" s="246">
        <f>全车数据表!Q292</f>
        <v>86.33</v>
      </c>
      <c r="R291" s="246">
        <f>全车数据表!R292</f>
        <v>61.08</v>
      </c>
      <c r="S291" s="246">
        <f>全车数据表!S292</f>
        <v>29.38</v>
      </c>
      <c r="T291" s="246">
        <f>全车数据表!T292</f>
        <v>0</v>
      </c>
      <c r="U291" s="246">
        <f>全车数据表!AH292</f>
        <v>0</v>
      </c>
      <c r="V291" s="246">
        <f>全车数据表!AI292</f>
        <v>0</v>
      </c>
      <c r="W291" s="246" t="str">
        <f>全车数据表!AO292</f>
        <v/>
      </c>
      <c r="X291" s="246">
        <f>全车数据表!AP292</f>
        <v>0</v>
      </c>
      <c r="Y291" s="246">
        <f>全车数据表!AJ292</f>
        <v>7</v>
      </c>
      <c r="Z291" s="246">
        <f>全车数据表!AL292</f>
        <v>5</v>
      </c>
      <c r="AA291" s="246">
        <f>IF(全车数据表!AN292="×",0,全车数据表!AN292)</f>
        <v>4</v>
      </c>
      <c r="AB291" s="248" t="str">
        <f>全车数据表!AU292</f>
        <v>epic</v>
      </c>
      <c r="AC291" s="246">
        <f>全车数据表!AW292</f>
        <v>469</v>
      </c>
      <c r="AD291" s="246">
        <f>全车数据表!AX292</f>
        <v>0</v>
      </c>
      <c r="AE291" s="246">
        <f>全车数据表!AY292</f>
        <v>580</v>
      </c>
      <c r="AF291" s="246" t="str">
        <f>IF(全车数据表!AZ292="","",全车数据表!AZ292)</f>
        <v>联会赛事</v>
      </c>
      <c r="AG291" s="246" t="str">
        <f>IF(全车数据表!BP292="","",全车数据表!BP292)</f>
        <v/>
      </c>
      <c r="AH291" s="246" t="str">
        <f>IF(全车数据表!BQ292="","",全车数据表!BQ292)</f>
        <v/>
      </c>
      <c r="AI291" s="246" t="str">
        <f>IF(全车数据表!BR292="","",全车数据表!BR292)</f>
        <v/>
      </c>
      <c r="AJ291" s="246" t="str">
        <f>IF(全车数据表!BS292="","",全车数据表!BS292)</f>
        <v/>
      </c>
      <c r="AK291" s="246" t="str">
        <f>IF(全车数据表!BT292="","",全车数据表!BT292)</f>
        <v/>
      </c>
      <c r="AL291" s="246" t="str">
        <f>IF(全车数据表!BU292="","",全车数据表!BU292)</f>
        <v/>
      </c>
      <c r="AM291" s="246" t="str">
        <f>IF(全车数据表!BV292="","",全车数据表!BV292)</f>
        <v/>
      </c>
      <c r="AN291" s="246" t="str">
        <f>IF(全车数据表!BW292="","",全车数据表!BW292)</f>
        <v/>
      </c>
      <c r="AO291" s="246" t="str">
        <f>IF(全车数据表!BX292="","",全车数据表!BX292)</f>
        <v/>
      </c>
      <c r="AP291" s="246" t="str">
        <f>IF(全车数据表!BY292="","",全车数据表!BY292)</f>
        <v/>
      </c>
      <c r="AQ291" s="246" t="str">
        <f>IF(全车数据表!BZ292="","",全车数据表!BZ292)</f>
        <v/>
      </c>
      <c r="AR291" s="246" t="str">
        <f>IF(全车数据表!CA292="","",全车数据表!CA292)</f>
        <v/>
      </c>
      <c r="AS291" s="246">
        <f>IF(全车数据表!CB292="","",全车数据表!CB292)</f>
        <v>1</v>
      </c>
      <c r="AT291" s="246" t="str">
        <f>IF(全车数据表!CC292="","",全车数据表!CC292)</f>
        <v/>
      </c>
      <c r="AU291" s="246" t="str">
        <f>IF(全车数据表!CD292="","",全车数据表!CD292)</f>
        <v/>
      </c>
      <c r="AV291" s="246" t="str">
        <f>IF(全车数据表!CE292="","",全车数据表!CE292)</f>
        <v/>
      </c>
      <c r="AW291" s="246" t="str">
        <f>IF(全车数据表!CF292="","",全车数据表!CF292)</f>
        <v/>
      </c>
      <c r="AX291" s="246" t="str">
        <f>IF(全车数据表!CG292="","",全车数据表!CG292)</f>
        <v/>
      </c>
      <c r="AY291" s="246" t="str">
        <f>IF(全车数据表!CH292="","",全车数据表!CH292)</f>
        <v/>
      </c>
      <c r="AZ291" s="246" t="str">
        <f>IF(全车数据表!CI292="","",全车数据表!CI292)</f>
        <v/>
      </c>
      <c r="BA291" s="246" t="str">
        <f>IF(全车数据表!CJ292="","",全车数据表!CJ292)</f>
        <v>神秘组织</v>
      </c>
      <c r="BB291" s="246" t="str">
        <f>IF(全车数据表!AV292="","",全车数据表!AV292)</f>
        <v/>
      </c>
      <c r="BC291" s="246" t="str">
        <f>IF(全车数据表!BF292="","",全车数据表!BF292)</f>
        <v/>
      </c>
      <c r="BD291" s="246" t="str">
        <f>IF(全车数据表!BG292="","",全车数据表!BG292)</f>
        <v/>
      </c>
      <c r="BE291" s="246" t="str">
        <f>IF(全车数据表!BH292="","",全车数据表!BH292)</f>
        <v/>
      </c>
      <c r="BF291" s="246" t="str">
        <f>IF(全车数据表!BI292="","",全车数据表!BI292)</f>
        <v/>
      </c>
      <c r="BG291" s="246" t="str">
        <f>IF(全车数据表!BJ292="","",全车数据表!BJ292)</f>
        <v/>
      </c>
    </row>
    <row r="292" spans="1:59">
      <c r="A292" s="246">
        <f>全车数据表!A293</f>
        <v>291</v>
      </c>
      <c r="B292" s="246" t="str">
        <f>全车数据表!B293</f>
        <v>Bugatti Chiron Super Sport 300+🔑</v>
      </c>
      <c r="C292" s="246" t="str">
        <f>IF(全车数据表!AQ293="","",全车数据表!AQ293)</f>
        <v>Bugatti</v>
      </c>
      <c r="D292" s="248" t="str">
        <f>全车数据表!AT293</f>
        <v>chiron300</v>
      </c>
      <c r="E292" s="248" t="str">
        <f>全车数据表!AS293</f>
        <v>4.3</v>
      </c>
      <c r="F292" s="248" t="str">
        <f>全车数据表!C293</f>
        <v>300+</v>
      </c>
      <c r="G292" s="246" t="str">
        <f>全车数据表!D293</f>
        <v>S</v>
      </c>
      <c r="H292" s="246">
        <f>LEN(全车数据表!E293)</f>
        <v>6</v>
      </c>
      <c r="I292" s="246" t="str">
        <f>IF(全车数据表!H293="×",0,全车数据表!H293)</f>
        <v>🔑</v>
      </c>
      <c r="J292" s="246">
        <f>IF(全车数据表!I293="×",0,全车数据表!I293)</f>
        <v>40</v>
      </c>
      <c r="K292" s="246">
        <f>IF(全车数据表!J293="×",0,全车数据表!J293)</f>
        <v>45</v>
      </c>
      <c r="L292" s="246">
        <f>IF(全车数据表!K293="×",0,全车数据表!K293)</f>
        <v>60</v>
      </c>
      <c r="M292" s="246">
        <f>IF(全车数据表!L293="×",0,全车数据表!L293)</f>
        <v>70</v>
      </c>
      <c r="N292" s="246">
        <f>IF(全车数据表!M293="×",0,全车数据表!M293)</f>
        <v>85</v>
      </c>
      <c r="O292" s="246">
        <f>全车数据表!O293</f>
        <v>4983</v>
      </c>
      <c r="P292" s="246">
        <f>全车数据表!P293</f>
        <v>453.6</v>
      </c>
      <c r="Q292" s="246">
        <f>全车数据表!Q293</f>
        <v>83.27</v>
      </c>
      <c r="R292" s="246">
        <f>全车数据表!R293</f>
        <v>60.63</v>
      </c>
      <c r="S292" s="246">
        <f>全车数据表!S293</f>
        <v>41.7</v>
      </c>
      <c r="T292" s="246">
        <f>全车数据表!T293</f>
        <v>4</v>
      </c>
      <c r="U292" s="246">
        <f>全车数据表!AH293</f>
        <v>27726000</v>
      </c>
      <c r="V292" s="246">
        <f>全车数据表!AI293</f>
        <v>90000</v>
      </c>
      <c r="W292" s="246">
        <f>全车数据表!AO293</f>
        <v>14760000</v>
      </c>
      <c r="X292" s="246">
        <f>全车数据表!AP293</f>
        <v>42486000</v>
      </c>
      <c r="Y292" s="246">
        <f>全车数据表!AJ293</f>
        <v>7</v>
      </c>
      <c r="Z292" s="246">
        <f>全车数据表!AL293</f>
        <v>5</v>
      </c>
      <c r="AA292" s="246">
        <f>IF(全车数据表!AN293="×",0,全车数据表!AN293)</f>
        <v>4</v>
      </c>
      <c r="AB292" s="248" t="str">
        <f>全车数据表!AU293</f>
        <v>epic</v>
      </c>
      <c r="AC292" s="246">
        <f>全车数据表!AW293</f>
        <v>478</v>
      </c>
      <c r="AD292" s="246">
        <f>全车数据表!AX293</f>
        <v>0</v>
      </c>
      <c r="AE292" s="246">
        <f>全车数据表!AY293</f>
        <v>584</v>
      </c>
      <c r="AF292" s="246" t="str">
        <f>IF(全车数据表!AZ293="","",全车数据表!AZ293)</f>
        <v>特殊赛事</v>
      </c>
      <c r="AG292" s="246" t="str">
        <f>IF(全车数据表!BP293="","",全车数据表!BP293)</f>
        <v/>
      </c>
      <c r="AH292" s="246" t="str">
        <f>IF(全车数据表!BQ293="","",全车数据表!BQ293)</f>
        <v/>
      </c>
      <c r="AI292" s="246" t="str">
        <f>IF(全车数据表!BR293="","",全车数据表!BR293)</f>
        <v/>
      </c>
      <c r="AJ292" s="246" t="str">
        <f>IF(全车数据表!BS293="","",全车数据表!BS293)</f>
        <v/>
      </c>
      <c r="AK292" s="246" t="str">
        <f>IF(全车数据表!BT293="","",全车数据表!BT293)</f>
        <v/>
      </c>
      <c r="AL292" s="246" t="str">
        <f>IF(全车数据表!BU293="","",全车数据表!BU293)</f>
        <v/>
      </c>
      <c r="AM292" s="246" t="str">
        <f>IF(全车数据表!BV293="","",全车数据表!BV293)</f>
        <v/>
      </c>
      <c r="AN292" s="246" t="str">
        <f>IF(全车数据表!BW293="","",全车数据表!BW293)</f>
        <v/>
      </c>
      <c r="AO292" s="246" t="str">
        <f>IF(全车数据表!BX293="","",全车数据表!BX293)</f>
        <v/>
      </c>
      <c r="AP292" s="246" t="str">
        <f>IF(全车数据表!BY293="","",全车数据表!BY293)</f>
        <v/>
      </c>
      <c r="AQ292" s="246">
        <f>IF(全车数据表!BZ293="","",全车数据表!BZ293)</f>
        <v>1</v>
      </c>
      <c r="AR292" s="246" t="str">
        <f>IF(全车数据表!CA293="","",全车数据表!CA293)</f>
        <v/>
      </c>
      <c r="AS292" s="246" t="str">
        <f>IF(全车数据表!CB293="","",全车数据表!CB293)</f>
        <v/>
      </c>
      <c r="AT292" s="246">
        <f>IF(全车数据表!CC293="","",全车数据表!CC293)</f>
        <v>1</v>
      </c>
      <c r="AU292" s="246" t="str">
        <f>IF(全车数据表!CD293="","",全车数据表!CD293)</f>
        <v/>
      </c>
      <c r="AV292" s="246" t="str">
        <f>IF(全车数据表!CE293="","",全车数据表!CE293)</f>
        <v/>
      </c>
      <c r="AW292" s="246" t="str">
        <f>IF(全车数据表!CF293="","",全车数据表!CF293)</f>
        <v/>
      </c>
      <c r="AX292" s="246" t="str">
        <f>IF(全车数据表!CG293="","",全车数据表!CG293)</f>
        <v/>
      </c>
      <c r="AY292" s="246" t="str">
        <f>IF(全车数据表!CH293="","",全车数据表!CH293)</f>
        <v/>
      </c>
      <c r="AZ292" s="246" t="str">
        <f>IF(全车数据表!CI293="","",全车数据表!CI293)</f>
        <v/>
      </c>
      <c r="BA292" s="246" t="str">
        <f>IF(全车数据表!CJ293="","",全车数据表!CJ293)</f>
        <v>布加迪 300- 胖龙 肥龙 奇龙 凯龙</v>
      </c>
      <c r="BB292" s="246" t="str">
        <f>IF(全车数据表!AV293="","",全车数据表!AV293)</f>
        <v/>
      </c>
      <c r="BC292" s="246">
        <f>IF(全车数据表!BF293="","",全车数据表!BF293)</f>
        <v>5116</v>
      </c>
      <c r="BD292" s="246">
        <f>IF(全车数据表!BG293="","",全车数据表!BG293)</f>
        <v>455.1</v>
      </c>
      <c r="BE292" s="246">
        <f>IF(全车数据表!BH293="","",全车数据表!BH293)</f>
        <v>83.8</v>
      </c>
      <c r="BF292" s="246">
        <f>IF(全车数据表!BI293="","",全车数据表!BI293)</f>
        <v>62.71</v>
      </c>
      <c r="BG292" s="246">
        <f>IF(全车数据表!BJ293="","",全车数据表!BJ293)</f>
        <v>43.540000000000006</v>
      </c>
    </row>
    <row r="293" spans="1:59">
      <c r="A293" s="246">
        <f>全车数据表!A294</f>
        <v>292</v>
      </c>
      <c r="B293" s="246" t="str">
        <f>全车数据表!B294</f>
        <v>Koenigsegg CCXR🔑</v>
      </c>
      <c r="C293" s="246" t="str">
        <f>IF(全车数据表!AQ294="","",全车数据表!AQ294)</f>
        <v>Koenigsegg</v>
      </c>
      <c r="D293" s="248" t="str">
        <f>全车数据表!AT294</f>
        <v>ccxr</v>
      </c>
      <c r="E293" s="248" t="str">
        <f>全车数据表!AS294</f>
        <v>4.0</v>
      </c>
      <c r="F293" s="248" t="str">
        <f>全车数据表!C294</f>
        <v>CCXR</v>
      </c>
      <c r="G293" s="246" t="str">
        <f>全车数据表!D294</f>
        <v>S</v>
      </c>
      <c r="H293" s="246">
        <f>LEN(全车数据表!E294)</f>
        <v>6</v>
      </c>
      <c r="I293" s="246" t="str">
        <f>IF(全车数据表!H294="×",0,全车数据表!H294)</f>
        <v>🔑</v>
      </c>
      <c r="J293" s="246">
        <f>IF(全车数据表!I294="×",0,全车数据表!I294)</f>
        <v>40</v>
      </c>
      <c r="K293" s="246">
        <f>IF(全车数据表!J294="×",0,全车数据表!J294)</f>
        <v>45</v>
      </c>
      <c r="L293" s="246">
        <f>IF(全车数据表!K294="×",0,全车数据表!K294)</f>
        <v>60</v>
      </c>
      <c r="M293" s="246">
        <f>IF(全车数据表!L294="×",0,全车数据表!L294)</f>
        <v>70</v>
      </c>
      <c r="N293" s="246">
        <f>IF(全车数据表!M294="×",0,全车数据表!M294)</f>
        <v>85</v>
      </c>
      <c r="O293" s="246">
        <f>全车数据表!O294</f>
        <v>4998</v>
      </c>
      <c r="P293" s="246">
        <f>全车数据表!P294</f>
        <v>412.2</v>
      </c>
      <c r="Q293" s="246">
        <f>全车数据表!Q294</f>
        <v>79.400000000000006</v>
      </c>
      <c r="R293" s="246">
        <f>全车数据表!R294</f>
        <v>79.09</v>
      </c>
      <c r="S293" s="246">
        <f>全车数据表!S294</f>
        <v>71.510000000000005</v>
      </c>
      <c r="T293" s="246">
        <f>全车数据表!T294</f>
        <v>6.4</v>
      </c>
      <c r="U293" s="246">
        <f>全车数据表!AH294</f>
        <v>27726000</v>
      </c>
      <c r="V293" s="246">
        <f>全车数据表!AI294</f>
        <v>90000</v>
      </c>
      <c r="W293" s="246">
        <f>全车数据表!AO294</f>
        <v>14760000</v>
      </c>
      <c r="X293" s="246">
        <f>全车数据表!AP294</f>
        <v>42486000</v>
      </c>
      <c r="Y293" s="246">
        <f>全车数据表!AJ294</f>
        <v>7</v>
      </c>
      <c r="Z293" s="246">
        <f>全车数据表!AL294</f>
        <v>5</v>
      </c>
      <c r="AA293" s="246">
        <f>IF(全车数据表!AN294="×",0,全车数据表!AN294)</f>
        <v>4</v>
      </c>
      <c r="AB293" s="248" t="str">
        <f>全车数据表!AU294</f>
        <v>epic</v>
      </c>
      <c r="AC293" s="246">
        <f>全车数据表!AW294</f>
        <v>432</v>
      </c>
      <c r="AD293" s="246">
        <f>全车数据表!AX294</f>
        <v>0</v>
      </c>
      <c r="AE293" s="246">
        <f>全车数据表!AY294</f>
        <v>563</v>
      </c>
      <c r="AF293" s="246" t="str">
        <f>IF(全车数据表!AZ294="","",全车数据表!AZ294)</f>
        <v>特殊赛事</v>
      </c>
      <c r="AG293" s="246" t="str">
        <f>IF(全车数据表!BP294="","",全车数据表!BP294)</f>
        <v/>
      </c>
      <c r="AH293" s="246" t="str">
        <f>IF(全车数据表!BQ294="","",全车数据表!BQ294)</f>
        <v/>
      </c>
      <c r="AI293" s="246" t="str">
        <f>IF(全车数据表!BR294="","",全车数据表!BR294)</f>
        <v/>
      </c>
      <c r="AJ293" s="246" t="str">
        <f>IF(全车数据表!BS294="","",全车数据表!BS294)</f>
        <v/>
      </c>
      <c r="AK293" s="246" t="str">
        <f>IF(全车数据表!BT294="","",全车数据表!BT294)</f>
        <v/>
      </c>
      <c r="AL293" s="246" t="str">
        <f>IF(全车数据表!BU294="","",全车数据表!BU294)</f>
        <v/>
      </c>
      <c r="AM293" s="246" t="str">
        <f>IF(全车数据表!BV294="","",全车数据表!BV294)</f>
        <v/>
      </c>
      <c r="AN293" s="246" t="str">
        <f>IF(全车数据表!BW294="","",全车数据表!BW294)</f>
        <v/>
      </c>
      <c r="AO293" s="246" t="str">
        <f>IF(全车数据表!BX294="","",全车数据表!BX294)</f>
        <v/>
      </c>
      <c r="AP293" s="246" t="str">
        <f>IF(全车数据表!BY294="","",全车数据表!BY294)</f>
        <v/>
      </c>
      <c r="AQ293" s="246">
        <f>IF(全车数据表!BZ294="","",全车数据表!BZ294)</f>
        <v>1</v>
      </c>
      <c r="AR293" s="246" t="str">
        <f>IF(全车数据表!CA294="","",全车数据表!CA294)</f>
        <v/>
      </c>
      <c r="AS293" s="246" t="str">
        <f>IF(全车数据表!CB294="","",全车数据表!CB294)</f>
        <v/>
      </c>
      <c r="AT293" s="246">
        <f>IF(全车数据表!CC294="","",全车数据表!CC294)</f>
        <v>1</v>
      </c>
      <c r="AU293" s="246" t="str">
        <f>IF(全车数据表!CD294="","",全车数据表!CD294)</f>
        <v/>
      </c>
      <c r="AV293" s="246" t="str">
        <f>IF(全车数据表!CE294="","",全车数据表!CE294)</f>
        <v/>
      </c>
      <c r="AW293" s="246" t="str">
        <f>IF(全车数据表!CF294="","",全车数据表!CF294)</f>
        <v/>
      </c>
      <c r="AX293" s="246" t="str">
        <f>IF(全车数据表!CG294="","",全车数据表!CG294)</f>
        <v/>
      </c>
      <c r="AY293" s="246" t="str">
        <f>IF(全车数据表!CH294="","",全车数据表!CH294)</f>
        <v/>
      </c>
      <c r="AZ293" s="246" t="str">
        <f>IF(全车数据表!CI294="","",全车数据表!CI294)</f>
        <v/>
      </c>
      <c r="BA293" s="246" t="str">
        <f>IF(全车数据表!CJ294="","",全车数据表!CJ294)</f>
        <v>柯尼塞格</v>
      </c>
      <c r="BB293" s="246" t="str">
        <f>IF(全车数据表!AV294="","",全车数据表!AV294)</f>
        <v/>
      </c>
      <c r="BC293" s="246">
        <f>IF(全车数据表!BF294="","",全车数据表!BF294)</f>
        <v>5131</v>
      </c>
      <c r="BD293" s="246">
        <f>IF(全车数据表!BG294="","",全车数据表!BG294)</f>
        <v>413.5</v>
      </c>
      <c r="BE293" s="246">
        <f>IF(全车数据表!BH294="","",全车数据表!BH294)</f>
        <v>80.2</v>
      </c>
      <c r="BF293" s="246">
        <f>IF(全车数据表!BI294="","",全车数据表!BI294)</f>
        <v>81.540000000000006</v>
      </c>
      <c r="BG293" s="246">
        <f>IF(全车数据表!BJ294="","",全车数据表!BJ294)</f>
        <v>73.47</v>
      </c>
    </row>
    <row r="294" spans="1:59">
      <c r="A294" s="246">
        <f>全车数据表!A295</f>
        <v>293</v>
      </c>
      <c r="B294" s="246" t="str">
        <f>全车数据表!B295</f>
        <v>Bugatti LA Voiture Noire🔑</v>
      </c>
      <c r="C294" s="246" t="str">
        <f>IF(全车数据表!AQ295="","",全车数据表!AQ295)</f>
        <v>Bugatti</v>
      </c>
      <c r="D294" s="248" t="str">
        <f>全车数据表!AT295</f>
        <v>lvn</v>
      </c>
      <c r="E294" s="248" t="str">
        <f>全车数据表!AS295</f>
        <v>2.6</v>
      </c>
      <c r="F294" s="248" t="str">
        <f>全车数据表!C295</f>
        <v>黑龙</v>
      </c>
      <c r="G294" s="246" t="str">
        <f>全车数据表!D295</f>
        <v>S</v>
      </c>
      <c r="H294" s="246">
        <f>LEN(全车数据表!E295)</f>
        <v>6</v>
      </c>
      <c r="I294" s="246" t="str">
        <f>IF(全车数据表!H295="×",0,全车数据表!H295)</f>
        <v>🔑</v>
      </c>
      <c r="J294" s="246">
        <f>IF(全车数据表!I295="×",0,全车数据表!I295)</f>
        <v>40</v>
      </c>
      <c r="K294" s="246">
        <f>IF(全车数据表!J295="×",0,全车数据表!J295)</f>
        <v>45</v>
      </c>
      <c r="L294" s="246">
        <f>IF(全车数据表!K295="×",0,全车数据表!K295)</f>
        <v>60</v>
      </c>
      <c r="M294" s="246">
        <f>IF(全车数据表!L295="×",0,全车数据表!L295)</f>
        <v>70</v>
      </c>
      <c r="N294" s="246">
        <f>IF(全车数据表!M295="×",0,全车数据表!M295)</f>
        <v>85</v>
      </c>
      <c r="O294" s="246">
        <f>全车数据表!O295</f>
        <v>5041</v>
      </c>
      <c r="P294" s="246">
        <f>全车数据表!P295</f>
        <v>443.4</v>
      </c>
      <c r="Q294" s="246">
        <f>全车数据表!Q295</f>
        <v>84.89</v>
      </c>
      <c r="R294" s="246">
        <f>全车数据表!R295</f>
        <v>54.63</v>
      </c>
      <c r="S294" s="246">
        <f>全车数据表!S295</f>
        <v>63.79</v>
      </c>
      <c r="T294" s="246">
        <f>全车数据表!T295</f>
        <v>0</v>
      </c>
      <c r="U294" s="246">
        <f>全车数据表!AH295</f>
        <v>27726000</v>
      </c>
      <c r="V294" s="246">
        <f>全车数据表!AI295</f>
        <v>90000</v>
      </c>
      <c r="W294" s="246">
        <f>全车数据表!AO295</f>
        <v>14760000</v>
      </c>
      <c r="X294" s="246">
        <f>全车数据表!AP295</f>
        <v>42486000</v>
      </c>
      <c r="Y294" s="246">
        <f>全车数据表!AJ295</f>
        <v>7</v>
      </c>
      <c r="Z294" s="246">
        <f>全车数据表!AL295</f>
        <v>5</v>
      </c>
      <c r="AA294" s="246">
        <f>IF(全车数据表!AN295="×",0,全车数据表!AN295)</f>
        <v>4</v>
      </c>
      <c r="AB294" s="248" t="str">
        <f>全车数据表!AU295</f>
        <v>epic</v>
      </c>
      <c r="AC294" s="246">
        <f>全车数据表!AW295</f>
        <v>467</v>
      </c>
      <c r="AD294" s="246">
        <f>全车数据表!AX295</f>
        <v>0</v>
      </c>
      <c r="AE294" s="246">
        <f>全车数据表!AY295</f>
        <v>579</v>
      </c>
      <c r="AF294" s="246" t="str">
        <f>IF(全车数据表!AZ295="","",全车数据表!AZ295)</f>
        <v>联会赛事</v>
      </c>
      <c r="AG294" s="246" t="str">
        <f>IF(全车数据表!BP295="","",全车数据表!BP295)</f>
        <v/>
      </c>
      <c r="AH294" s="246" t="str">
        <f>IF(全车数据表!BQ295="","",全车数据表!BQ295)</f>
        <v/>
      </c>
      <c r="AI294" s="246" t="str">
        <f>IF(全车数据表!BR295="","",全车数据表!BR295)</f>
        <v/>
      </c>
      <c r="AJ294" s="246" t="str">
        <f>IF(全车数据表!BS295="","",全车数据表!BS295)</f>
        <v/>
      </c>
      <c r="AK294" s="246" t="str">
        <f>IF(全车数据表!BT295="","",全车数据表!BT295)</f>
        <v/>
      </c>
      <c r="AL294" s="246" t="str">
        <f>IF(全车数据表!BU295="","",全车数据表!BU295)</f>
        <v/>
      </c>
      <c r="AM294" s="246" t="str">
        <f>IF(全车数据表!BV295="","",全车数据表!BV295)</f>
        <v/>
      </c>
      <c r="AN294" s="246" t="str">
        <f>IF(全车数据表!BW295="","",全车数据表!BW295)</f>
        <v/>
      </c>
      <c r="AO294" s="246" t="str">
        <f>IF(全车数据表!BX295="","",全车数据表!BX295)</f>
        <v/>
      </c>
      <c r="AP294" s="246" t="str">
        <f>IF(全车数据表!BY295="","",全车数据表!BY295)</f>
        <v/>
      </c>
      <c r="AQ294" s="246" t="str">
        <f>IF(全车数据表!BZ295="","",全车数据表!BZ295)</f>
        <v/>
      </c>
      <c r="AR294" s="246" t="str">
        <f>IF(全车数据表!CA295="","",全车数据表!CA295)</f>
        <v/>
      </c>
      <c r="AS294" s="246">
        <f>IF(全车数据表!CB295="","",全车数据表!CB295)</f>
        <v>1</v>
      </c>
      <c r="AT294" s="246">
        <f>IF(全车数据表!CC295="","",全车数据表!CC295)</f>
        <v>1</v>
      </c>
      <c r="AU294" s="246">
        <f>IF(全车数据表!CD295="","",全车数据表!CD295)</f>
        <v>1</v>
      </c>
      <c r="AV294" s="246" t="str">
        <f>IF(全车数据表!CE295="","",全车数据表!CE295)</f>
        <v/>
      </c>
      <c r="AW294" s="246" t="str">
        <f>IF(全车数据表!CF295="","",全车数据表!CF295)</f>
        <v/>
      </c>
      <c r="AX294" s="246" t="str">
        <f>IF(全车数据表!CG295="","",全车数据表!CG295)</f>
        <v/>
      </c>
      <c r="AY294" s="246" t="str">
        <f>IF(全车数据表!CH295="","",全车数据表!CH295)</f>
        <v/>
      </c>
      <c r="AZ294" s="246" t="str">
        <f>IF(全车数据表!CI295="","",全车数据表!CI295)</f>
        <v/>
      </c>
      <c r="BA294" s="246" t="str">
        <f>IF(全车数据表!CJ295="","",全车数据表!CJ295)</f>
        <v>布加迪 黑龙 lvn</v>
      </c>
      <c r="BB294" s="246" t="str">
        <f>IF(全车数据表!AV295="","",全车数据表!AV295)</f>
        <v/>
      </c>
      <c r="BC294" s="246">
        <f>IF(全车数据表!BF295="","",全车数据表!BF295)</f>
        <v>5175</v>
      </c>
      <c r="BD294" s="246">
        <f>IF(全车数据表!BG295="","",全车数据表!BG295)</f>
        <v>446</v>
      </c>
      <c r="BE294" s="246">
        <f>IF(全车数据表!BH295="","",全车数据表!BH295)</f>
        <v>85.6</v>
      </c>
      <c r="BF294" s="246">
        <f>IF(全车数据表!BI295="","",全车数据表!BI295)</f>
        <v>55.41</v>
      </c>
      <c r="BG294" s="246">
        <f>IF(全车数据表!BJ295="","",全车数据表!BJ295)</f>
        <v>65.959999999999994</v>
      </c>
    </row>
    <row r="295" spans="1:59">
      <c r="A295" s="246">
        <f>全车数据表!A296</f>
        <v>294</v>
      </c>
      <c r="B295" s="246" t="str">
        <f>全车数据表!B296</f>
        <v>Czinger 21C</v>
      </c>
      <c r="C295" s="246" t="str">
        <f>IF(全车数据表!AQ296="","",全车数据表!AQ296)</f>
        <v>Czinger</v>
      </c>
      <c r="D295" s="248" t="str">
        <f>全车数据表!AT296</f>
        <v>21c</v>
      </c>
      <c r="E295" s="248" t="str">
        <f>全车数据表!AS296</f>
        <v>24.1</v>
      </c>
      <c r="F295" s="248" t="str">
        <f>全车数据表!C296</f>
        <v>21C</v>
      </c>
      <c r="G295" s="246" t="str">
        <f>全车数据表!D296</f>
        <v>S</v>
      </c>
      <c r="H295" s="246">
        <f>LEN(全车数据表!E296)</f>
        <v>6</v>
      </c>
      <c r="I295" s="246">
        <f>IF(全车数据表!H296="×",0,全车数据表!H296)</f>
        <v>85</v>
      </c>
      <c r="J295" s="246">
        <f>IF(全车数据表!I296="×",0,全车数据表!I296)</f>
        <v>25</v>
      </c>
      <c r="K295" s="246">
        <f>IF(全车数据表!J296="×",0,全车数据表!J296)</f>
        <v>29</v>
      </c>
      <c r="L295" s="246">
        <f>IF(全车数据表!K296="×",0,全车数据表!K296)</f>
        <v>38</v>
      </c>
      <c r="M295" s="246">
        <f>IF(全车数据表!L296="×",0,全车数据表!L296)</f>
        <v>54</v>
      </c>
      <c r="N295" s="246">
        <f>IF(全车数据表!M296="×",0,全车数据表!M296)</f>
        <v>69</v>
      </c>
      <c r="O295" s="246">
        <f>全车数据表!O296</f>
        <v>5059</v>
      </c>
      <c r="P295" s="246">
        <f>全车数据表!P296</f>
        <v>423.4</v>
      </c>
      <c r="Q295" s="246">
        <f>全车数据表!Q296</f>
        <v>89.07</v>
      </c>
      <c r="R295" s="246">
        <f>全车数据表!R296</f>
        <v>49.38</v>
      </c>
      <c r="S295" s="246">
        <f>全车数据表!S296</f>
        <v>51.51</v>
      </c>
      <c r="T295" s="246">
        <f>全车数据表!T296</f>
        <v>0</v>
      </c>
      <c r="U295" s="246">
        <f>全车数据表!AH296</f>
        <v>27726000</v>
      </c>
      <c r="V295" s="246">
        <f>全车数据表!AI296</f>
        <v>90000</v>
      </c>
      <c r="W295" s="246">
        <f>全车数据表!AO296</f>
        <v>14760000</v>
      </c>
      <c r="X295" s="246">
        <f>全车数据表!AP296</f>
        <v>42486000</v>
      </c>
      <c r="Y295" s="246">
        <f>全车数据表!AJ296</f>
        <v>7</v>
      </c>
      <c r="Z295" s="246">
        <f>全车数据表!AL296</f>
        <v>5</v>
      </c>
      <c r="AA295" s="246">
        <f>IF(全车数据表!AN296="×",0,全车数据表!AN296)</f>
        <v>4</v>
      </c>
      <c r="AB295" s="248" t="str">
        <f>全车数据表!AU296</f>
        <v>epic</v>
      </c>
      <c r="AC295" s="246">
        <f>全车数据表!AW296</f>
        <v>0</v>
      </c>
      <c r="AD295" s="246">
        <f>全车数据表!AX296</f>
        <v>0</v>
      </c>
      <c r="AE295" s="246">
        <f>全车数据表!AY296</f>
        <v>0</v>
      </c>
      <c r="AF295" s="246" t="str">
        <f>IF(全车数据表!AZ296="","",全车数据表!AZ296)</f>
        <v>特殊赛事</v>
      </c>
      <c r="AG295" s="246" t="str">
        <f>IF(全车数据表!BP296="","",全车数据表!BP296)</f>
        <v/>
      </c>
      <c r="AH295" s="246" t="str">
        <f>IF(全车数据表!BQ296="","",全车数据表!BQ296)</f>
        <v/>
      </c>
      <c r="AI295" s="246" t="str">
        <f>IF(全车数据表!BR296="","",全车数据表!BR296)</f>
        <v/>
      </c>
      <c r="AJ295" s="246" t="str">
        <f>IF(全车数据表!BS296="","",全车数据表!BS296)</f>
        <v/>
      </c>
      <c r="AK295" s="246" t="str">
        <f>IF(全车数据表!BT296="","",全车数据表!BT296)</f>
        <v/>
      </c>
      <c r="AL295" s="246" t="str">
        <f>IF(全车数据表!BU296="","",全车数据表!BU296)</f>
        <v/>
      </c>
      <c r="AM295" s="246" t="str">
        <f>IF(全车数据表!BV296="","",全车数据表!BV296)</f>
        <v/>
      </c>
      <c r="AN295" s="246" t="str">
        <f>IF(全车数据表!BW296="","",全车数据表!BW296)</f>
        <v/>
      </c>
      <c r="AO295" s="246" t="str">
        <f>IF(全车数据表!BX296="","",全车数据表!BX296)</f>
        <v/>
      </c>
      <c r="AP295" s="246" t="str">
        <f>IF(全车数据表!BY296="","",全车数据表!BY296)</f>
        <v/>
      </c>
      <c r="AQ295" s="246">
        <f>IF(全车数据表!BZ296="","",全车数据表!BZ296)</f>
        <v>1</v>
      </c>
      <c r="AR295" s="246" t="str">
        <f>IF(全车数据表!CA296="","",全车数据表!CA296)</f>
        <v/>
      </c>
      <c r="AS295" s="246" t="str">
        <f>IF(全车数据表!CB296="","",全车数据表!CB296)</f>
        <v/>
      </c>
      <c r="AT295" s="246" t="str">
        <f>IF(全车数据表!CC296="","",全车数据表!CC296)</f>
        <v/>
      </c>
      <c r="AU295" s="246" t="str">
        <f>IF(全车数据表!CD296="","",全车数据表!CD296)</f>
        <v/>
      </c>
      <c r="AV295" s="246" t="str">
        <f>IF(全车数据表!CE296="","",全车数据表!CE296)</f>
        <v/>
      </c>
      <c r="AW295" s="246" t="str">
        <f>IF(全车数据表!CF296="","",全车数据表!CF296)</f>
        <v/>
      </c>
      <c r="AX295" s="246" t="str">
        <f>IF(全车数据表!CG296="","",全车数据表!CG296)</f>
        <v/>
      </c>
      <c r="AY295" s="246" t="str">
        <f>IF(全车数据表!CH296="","",全车数据表!CH296)</f>
        <v/>
      </c>
      <c r="AZ295" s="246" t="str">
        <f>IF(全车数据表!CI296="","",全车数据表!CI296)</f>
        <v/>
      </c>
      <c r="BA295" s="246" t="str">
        <f>IF(全车数据表!CJ296="","",全车数据表!CJ296)</f>
        <v/>
      </c>
      <c r="BB295" s="246" t="str">
        <f>IF(全车数据表!AV296="","",全车数据表!AV296)</f>
        <v/>
      </c>
      <c r="BC295" s="246">
        <f>IF(全车数据表!BF296="","",全车数据表!BF296)</f>
        <v>5193</v>
      </c>
      <c r="BD295" s="246">
        <f>IF(全车数据表!BG296="","",全车数据表!BG296)</f>
        <v>425.2</v>
      </c>
      <c r="BE295" s="246">
        <f>IF(全车数据表!BH296="","",全车数据表!BH296)</f>
        <v>89.649999999999991</v>
      </c>
      <c r="BF295" s="246">
        <f>IF(全车数据表!BI296="","",全车数据表!BI296)</f>
        <v>50.46</v>
      </c>
      <c r="BG295" s="246">
        <f>IF(全车数据表!BJ296="","",全车数据表!BJ296)</f>
        <v>53.69</v>
      </c>
    </row>
    <row r="296" spans="1:59">
      <c r="A296" s="246">
        <f>全车数据表!A297</f>
        <v>295</v>
      </c>
      <c r="B296" s="246" t="str">
        <f>全车数据表!B297</f>
        <v>SSC Tuarara Striker🔑</v>
      </c>
      <c r="C296" s="246" t="str">
        <f>IF(全车数据表!AQ297="","",全车数据表!AQ297)</f>
        <v>SSC</v>
      </c>
      <c r="D296" s="248" t="str">
        <f>全车数据表!AT297</f>
        <v>tuatarastriker</v>
      </c>
      <c r="E296" s="248" t="str">
        <f>全车数据表!AS297</f>
        <v>24.5</v>
      </c>
      <c r="F296" s="248" t="str">
        <f>全车数据表!C297</f>
        <v>蜥蜴Striker</v>
      </c>
      <c r="G296" s="246" t="str">
        <f>全车数据表!D297</f>
        <v>S</v>
      </c>
      <c r="H296" s="246">
        <f>LEN(全车数据表!E297)</f>
        <v>6</v>
      </c>
      <c r="I296" s="246" t="str">
        <f>IF(全车数据表!H297="×",0,全车数据表!H297)</f>
        <v>🔑</v>
      </c>
      <c r="J296" s="246">
        <f>IF(全车数据表!I297="×",0,全车数据表!I297)</f>
        <v>40</v>
      </c>
      <c r="K296" s="246">
        <f>IF(全车数据表!J297="×",0,全车数据表!J297)</f>
        <v>45</v>
      </c>
      <c r="L296" s="246">
        <f>IF(全车数据表!K297="×",0,全车数据表!K297)</f>
        <v>60</v>
      </c>
      <c r="M296" s="246">
        <f>IF(全车数据表!L297="×",0,全车数据表!L297)</f>
        <v>70</v>
      </c>
      <c r="N296" s="246">
        <f>IF(全车数据表!M297="×",0,全车数据表!M297)</f>
        <v>85</v>
      </c>
      <c r="O296" s="246">
        <f>全车数据表!O297</f>
        <v>5070</v>
      </c>
      <c r="P296" s="246">
        <f>全车数据表!P297</f>
        <v>459</v>
      </c>
      <c r="Q296" s="246">
        <f>全车数据表!Q297</f>
        <v>80.64</v>
      </c>
      <c r="R296" s="246">
        <f>全车数据表!R297</f>
        <v>58.62</v>
      </c>
      <c r="S296" s="246">
        <f>全车数据表!S297</f>
        <v>58.32</v>
      </c>
      <c r="T296" s="246">
        <f>全车数据表!T297</f>
        <v>0</v>
      </c>
      <c r="U296" s="246">
        <f>全车数据表!AH297</f>
        <v>27726000</v>
      </c>
      <c r="V296" s="246">
        <f>全车数据表!AI297</f>
        <v>90000</v>
      </c>
      <c r="W296" s="246">
        <f>全车数据表!AO297</f>
        <v>14760000</v>
      </c>
      <c r="X296" s="246">
        <f>全车数据表!AP297</f>
        <v>42486000</v>
      </c>
      <c r="Y296" s="246">
        <f>全车数据表!AJ297</f>
        <v>7</v>
      </c>
      <c r="Z296" s="246">
        <f>全车数据表!AL297</f>
        <v>5</v>
      </c>
      <c r="AA296" s="246">
        <f>IF(全车数据表!AN297="×",0,全车数据表!AN297)</f>
        <v>4</v>
      </c>
      <c r="AB296" s="248" t="str">
        <f>全车数据表!AU297</f>
        <v>epic</v>
      </c>
      <c r="AC296" s="246">
        <f>全车数据表!AW297</f>
        <v>483</v>
      </c>
      <c r="AD296" s="246">
        <f>全车数据表!AX297</f>
        <v>0</v>
      </c>
      <c r="AE296" s="246">
        <f>全车数据表!AY297</f>
        <v>586</v>
      </c>
      <c r="AF296" s="246" t="str">
        <f>IF(全车数据表!AZ297="","",全车数据表!AZ297)</f>
        <v>联会赛事</v>
      </c>
      <c r="AG296" s="246" t="str">
        <f>IF(全车数据表!BP297="","",全车数据表!BP297)</f>
        <v/>
      </c>
      <c r="AH296" s="246" t="str">
        <f>IF(全车数据表!BQ297="","",全车数据表!BQ297)</f>
        <v/>
      </c>
      <c r="AI296" s="246" t="str">
        <f>IF(全车数据表!BR297="","",全车数据表!BR297)</f>
        <v/>
      </c>
      <c r="AJ296" s="246" t="str">
        <f>IF(全车数据表!BS297="","",全车数据表!BS297)</f>
        <v/>
      </c>
      <c r="AK296" s="246" t="str">
        <f>IF(全车数据表!BT297="","",全车数据表!BT297)</f>
        <v/>
      </c>
      <c r="AL296" s="246" t="str">
        <f>IF(全车数据表!BU297="","",全车数据表!BU297)</f>
        <v/>
      </c>
      <c r="AM296" s="246" t="str">
        <f>IF(全车数据表!BV297="","",全车数据表!BV297)</f>
        <v/>
      </c>
      <c r="AN296" s="246" t="str">
        <f>IF(全车数据表!BW297="","",全车数据表!BW297)</f>
        <v/>
      </c>
      <c r="AO296" s="246" t="str">
        <f>IF(全车数据表!BX297="","",全车数据表!BX297)</f>
        <v/>
      </c>
      <c r="AP296" s="246" t="str">
        <f>IF(全车数据表!BY297="","",全车数据表!BY297)</f>
        <v/>
      </c>
      <c r="AQ296" s="246" t="str">
        <f>IF(全车数据表!BZ297="","",全车数据表!BZ297)</f>
        <v/>
      </c>
      <c r="AR296" s="246" t="str">
        <f>IF(全车数据表!CA297="","",全车数据表!CA297)</f>
        <v/>
      </c>
      <c r="AS296" s="246" t="str">
        <f>IF(全车数据表!CB297="","",全车数据表!CB297)</f>
        <v/>
      </c>
      <c r="AT296" s="246">
        <f>IF(全车数据表!CC297="","",全车数据表!CC297)</f>
        <v>1</v>
      </c>
      <c r="AU296" s="246" t="str">
        <f>IF(全车数据表!CD297="","",全车数据表!CD297)</f>
        <v/>
      </c>
      <c r="AV296" s="246" t="str">
        <f>IF(全车数据表!CE297="","",全车数据表!CE297)</f>
        <v/>
      </c>
      <c r="AW296" s="246" t="str">
        <f>IF(全车数据表!CF297="","",全车数据表!CF297)</f>
        <v/>
      </c>
      <c r="AX296" s="246" t="str">
        <f>IF(全车数据表!CG297="","",全车数据表!CG297)</f>
        <v/>
      </c>
      <c r="AY296" s="246" t="str">
        <f>IF(全车数据表!CH297="","",全车数据表!CH297)</f>
        <v/>
      </c>
      <c r="AZ296" s="246" t="str">
        <f>IF(全车数据表!CI297="","",全车数据表!CI297)</f>
        <v/>
      </c>
      <c r="BA296" s="246" t="str">
        <f>IF(全车数据表!CJ297="","",全车数据表!CJ297)</f>
        <v>大蜥蜴</v>
      </c>
      <c r="BB296" s="246" t="str">
        <f>IF(全车数据表!AV297="","",全车数据表!AV297)</f>
        <v/>
      </c>
      <c r="BC296" s="246">
        <f>IF(全车数据表!BF297="","",全车数据表!BF297)</f>
        <v>5205</v>
      </c>
      <c r="BD296" s="246">
        <f>IF(全车数据表!BG297="","",全车数据表!BG297)</f>
        <v>461.6</v>
      </c>
      <c r="BE296" s="246">
        <f>IF(全车数据表!BH297="","",全车数据表!BH297)</f>
        <v>81.099999999999994</v>
      </c>
      <c r="BF296" s="246">
        <f>IF(全车数据表!BI297="","",全车数据表!BI297)</f>
        <v>59.25</v>
      </c>
      <c r="BG296" s="246">
        <f>IF(全车数据表!BJ297="","",全车数据表!BJ297)</f>
        <v>61.09</v>
      </c>
    </row>
    <row r="297" spans="1:59">
      <c r="A297" s="246">
        <f>全车数据表!A298</f>
        <v>296</v>
      </c>
      <c r="B297" s="246" t="str">
        <f>全车数据表!B298</f>
        <v>Deus Vayanne🔑</v>
      </c>
      <c r="C297" s="246" t="str">
        <f>IF(全车数据表!AQ298="","",全车数据表!AQ298)</f>
        <v>Deus</v>
      </c>
      <c r="D297" s="248" t="str">
        <f>全车数据表!AT298</f>
        <v>vayanne</v>
      </c>
      <c r="E297" s="248" t="str">
        <f>全车数据表!AS298</f>
        <v>4.3</v>
      </c>
      <c r="F297" s="248" t="str">
        <f>全车数据表!C298</f>
        <v>Vayanne</v>
      </c>
      <c r="G297" s="246" t="str">
        <f>全车数据表!D298</f>
        <v>S</v>
      </c>
      <c r="H297" s="246">
        <f>LEN(全车数据表!E298)</f>
        <v>6</v>
      </c>
      <c r="I297" s="246" t="str">
        <f>IF(全车数据表!H298="×",0,全车数据表!H298)</f>
        <v>🔑</v>
      </c>
      <c r="J297" s="246">
        <f>IF(全车数据表!I298="×",0,全车数据表!I298)</f>
        <v>40</v>
      </c>
      <c r="K297" s="246">
        <f>IF(全车数据表!J298="×",0,全车数据表!J298)</f>
        <v>45</v>
      </c>
      <c r="L297" s="246">
        <f>IF(全车数据表!K298="×",0,全车数据表!K298)</f>
        <v>60</v>
      </c>
      <c r="M297" s="246">
        <f>IF(全车数据表!L298="×",0,全车数据表!L298)</f>
        <v>70</v>
      </c>
      <c r="N297" s="246">
        <f>IF(全车数据表!M298="×",0,全车数据表!M298)</f>
        <v>85</v>
      </c>
      <c r="O297" s="246">
        <f>全车数据表!O298</f>
        <v>5082</v>
      </c>
      <c r="P297" s="246">
        <f>全车数据表!P298</f>
        <v>438.7</v>
      </c>
      <c r="Q297" s="246">
        <f>全车数据表!Q298</f>
        <v>86.55</v>
      </c>
      <c r="R297" s="246">
        <f>全车数据表!R298</f>
        <v>47.61</v>
      </c>
      <c r="S297" s="246">
        <f>全车数据表!S298</f>
        <v>47.08</v>
      </c>
      <c r="T297" s="246">
        <f>全车数据表!T298</f>
        <v>4.3499999999999996</v>
      </c>
      <c r="U297" s="246">
        <f>全车数据表!AH298</f>
        <v>27726000</v>
      </c>
      <c r="V297" s="246">
        <f>全车数据表!AI298</f>
        <v>90000</v>
      </c>
      <c r="W297" s="246">
        <f>全车数据表!AO298</f>
        <v>14760000</v>
      </c>
      <c r="X297" s="246">
        <f>全车数据表!AP298</f>
        <v>42486000</v>
      </c>
      <c r="Y297" s="246">
        <f>全车数据表!AJ298</f>
        <v>7</v>
      </c>
      <c r="Z297" s="246">
        <f>全车数据表!AL298</f>
        <v>5</v>
      </c>
      <c r="AA297" s="246">
        <f>IF(全车数据表!AN298="×",0,全车数据表!AN298)</f>
        <v>4</v>
      </c>
      <c r="AB297" s="248" t="str">
        <f>全车数据表!AU298</f>
        <v>epic</v>
      </c>
      <c r="AC297" s="246">
        <f>全车数据表!AW298</f>
        <v>462</v>
      </c>
      <c r="AD297" s="246">
        <f>全车数据表!AX298</f>
        <v>0</v>
      </c>
      <c r="AE297" s="246">
        <f>全车数据表!AY298</f>
        <v>577</v>
      </c>
      <c r="AF297" s="246" t="str">
        <f>IF(全车数据表!AZ298="","",全车数据表!AZ298)</f>
        <v>特殊赛事</v>
      </c>
      <c r="AG297" s="246" t="str">
        <f>IF(全车数据表!BP298="","",全车数据表!BP298)</f>
        <v/>
      </c>
      <c r="AH297" s="246" t="str">
        <f>IF(全车数据表!BQ298="","",全车数据表!BQ298)</f>
        <v/>
      </c>
      <c r="AI297" s="246" t="str">
        <f>IF(全车数据表!BR298="","",全车数据表!BR298)</f>
        <v/>
      </c>
      <c r="AJ297" s="246" t="str">
        <f>IF(全车数据表!BS298="","",全车数据表!BS298)</f>
        <v/>
      </c>
      <c r="AK297" s="246" t="str">
        <f>IF(全车数据表!BT298="","",全车数据表!BT298)</f>
        <v/>
      </c>
      <c r="AL297" s="246" t="str">
        <f>IF(全车数据表!BU298="","",全车数据表!BU298)</f>
        <v/>
      </c>
      <c r="AM297" s="246" t="str">
        <f>IF(全车数据表!BV298="","",全车数据表!BV298)</f>
        <v/>
      </c>
      <c r="AN297" s="246" t="str">
        <f>IF(全车数据表!BW298="","",全车数据表!BW298)</f>
        <v/>
      </c>
      <c r="AO297" s="246" t="str">
        <f>IF(全车数据表!BX298="","",全车数据表!BX298)</f>
        <v/>
      </c>
      <c r="AP297" s="246" t="str">
        <f>IF(全车数据表!BY298="","",全车数据表!BY298)</f>
        <v/>
      </c>
      <c r="AQ297" s="246">
        <f>IF(全车数据表!BZ298="","",全车数据表!BZ298)</f>
        <v>1</v>
      </c>
      <c r="AR297" s="246" t="str">
        <f>IF(全车数据表!CA298="","",全车数据表!CA298)</f>
        <v/>
      </c>
      <c r="AS297" s="246" t="str">
        <f>IF(全车数据表!CB298="","",全车数据表!CB298)</f>
        <v/>
      </c>
      <c r="AT297" s="246">
        <f>IF(全车数据表!CC298="","",全车数据表!CC298)</f>
        <v>1</v>
      </c>
      <c r="AU297" s="246" t="str">
        <f>IF(全车数据表!CD298="","",全车数据表!CD298)</f>
        <v/>
      </c>
      <c r="AV297" s="246" t="str">
        <f>IF(全车数据表!CE298="","",全车数据表!CE298)</f>
        <v/>
      </c>
      <c r="AW297" s="246" t="str">
        <f>IF(全车数据表!CF298="","",全车数据表!CF298)</f>
        <v/>
      </c>
      <c r="AX297" s="246" t="str">
        <f>IF(全车数据表!CG298="","",全车数据表!CG298)</f>
        <v/>
      </c>
      <c r="AY297" s="246" t="str">
        <f>IF(全车数据表!CH298="","",全车数据表!CH298)</f>
        <v/>
      </c>
      <c r="AZ297" s="246" t="str">
        <f>IF(全车数据表!CI298="","",全车数据表!CI298)</f>
        <v/>
      </c>
      <c r="BA297" s="246" t="str">
        <f>IF(全车数据表!CJ298="","",全车数据表!CJ298)</f>
        <v>冬王</v>
      </c>
      <c r="BB297" s="246" t="str">
        <f>IF(全车数据表!AV298="","",全车数据表!AV298)</f>
        <v/>
      </c>
      <c r="BC297" s="246">
        <f>IF(全车数据表!BF298="","",全车数据表!BF298)</f>
        <v>5217</v>
      </c>
      <c r="BD297" s="246">
        <f>IF(全车数据表!BG298="","",全车数据表!BG298)</f>
        <v>440.8</v>
      </c>
      <c r="BE297" s="246">
        <f>IF(全车数据表!BH298="","",全车数据表!BH298)</f>
        <v>86.95</v>
      </c>
      <c r="BF297" s="246">
        <f>IF(全车数据表!BI298="","",全车数据表!BI298)</f>
        <v>48.769999999999996</v>
      </c>
      <c r="BG297" s="246">
        <f>IF(全车数据表!BJ298="","",全车数据表!BJ298)</f>
        <v>49.96</v>
      </c>
    </row>
    <row r="298" spans="1:59">
      <c r="A298" s="246">
        <f>全车数据表!A299</f>
        <v>297</v>
      </c>
      <c r="B298" s="246" t="str">
        <f>全车数据表!B299</f>
        <v>Koenigsegg Gemera🔑</v>
      </c>
      <c r="C298" s="246" t="str">
        <f>IF(全车数据表!AQ299="","",全车数据表!AQ299)</f>
        <v>Koenigsegg</v>
      </c>
      <c r="D298" s="248" t="str">
        <f>全车数据表!AT299</f>
        <v>gemera</v>
      </c>
      <c r="E298" s="248" t="str">
        <f>全车数据表!AS299</f>
        <v>3.2</v>
      </c>
      <c r="F298" s="248" t="str">
        <f>全车数据表!C299</f>
        <v>Gemera</v>
      </c>
      <c r="G298" s="246" t="str">
        <f>全车数据表!D299</f>
        <v>S</v>
      </c>
      <c r="H298" s="246">
        <f>LEN(全车数据表!E299)</f>
        <v>6</v>
      </c>
      <c r="I298" s="246" t="str">
        <f>IF(全车数据表!H299="×",0,全车数据表!H299)</f>
        <v>🔑</v>
      </c>
      <c r="J298" s="246">
        <f>IF(全车数据表!I299="×",0,全车数据表!I299)</f>
        <v>40</v>
      </c>
      <c r="K298" s="246">
        <f>IF(全车数据表!J299="×",0,全车数据表!J299)</f>
        <v>45</v>
      </c>
      <c r="L298" s="246">
        <f>IF(全车数据表!K299="×",0,全车数据表!K299)</f>
        <v>60</v>
      </c>
      <c r="M298" s="246">
        <f>IF(全车数据表!L299="×",0,全车数据表!L299)</f>
        <v>70</v>
      </c>
      <c r="N298" s="246">
        <f>IF(全车数据表!M299="×",0,全车数据表!M299)</f>
        <v>85</v>
      </c>
      <c r="O298" s="246">
        <f>全车数据表!O299</f>
        <v>5085</v>
      </c>
      <c r="P298" s="246">
        <f>全车数据表!P299</f>
        <v>413.1</v>
      </c>
      <c r="Q298" s="246">
        <f>全车数据表!Q299</f>
        <v>88.58</v>
      </c>
      <c r="R298" s="246">
        <f>全车数据表!R299</f>
        <v>66.06</v>
      </c>
      <c r="S298" s="246">
        <f>全车数据表!S299</f>
        <v>48.36</v>
      </c>
      <c r="T298" s="246">
        <f>全车数据表!T299</f>
        <v>4.4000000000000004</v>
      </c>
      <c r="U298" s="246">
        <f>全车数据表!AH299</f>
        <v>27726000</v>
      </c>
      <c r="V298" s="246">
        <f>全车数据表!AI299</f>
        <v>90000</v>
      </c>
      <c r="W298" s="246">
        <f>全车数据表!AO299</f>
        <v>14760000</v>
      </c>
      <c r="X298" s="246">
        <f>全车数据表!AP299</f>
        <v>42486000</v>
      </c>
      <c r="Y298" s="246">
        <f>全车数据表!AJ299</f>
        <v>7</v>
      </c>
      <c r="Z298" s="246">
        <f>全车数据表!AL299</f>
        <v>5</v>
      </c>
      <c r="AA298" s="246">
        <f>IF(全车数据表!AN299="×",0,全车数据表!AN299)</f>
        <v>4</v>
      </c>
      <c r="AB298" s="248" t="str">
        <f>全车数据表!AU299</f>
        <v>epic</v>
      </c>
      <c r="AC298" s="246">
        <f>全车数据表!AW299</f>
        <v>433</v>
      </c>
      <c r="AD298" s="246">
        <f>全车数据表!AX299</f>
        <v>0</v>
      </c>
      <c r="AE298" s="246">
        <f>全车数据表!AY299</f>
        <v>564</v>
      </c>
      <c r="AF298" s="246" t="str">
        <f>IF(全车数据表!AZ299="","",全车数据表!AZ299)</f>
        <v>联会赛事</v>
      </c>
      <c r="AG298" s="246" t="str">
        <f>IF(全车数据表!BP299="","",全车数据表!BP299)</f>
        <v/>
      </c>
      <c r="AH298" s="246" t="str">
        <f>IF(全车数据表!BQ299="","",全车数据表!BQ299)</f>
        <v/>
      </c>
      <c r="AI298" s="246" t="str">
        <f>IF(全车数据表!BR299="","",全车数据表!BR299)</f>
        <v/>
      </c>
      <c r="AJ298" s="246" t="str">
        <f>IF(全车数据表!BS299="","",全车数据表!BS299)</f>
        <v/>
      </c>
      <c r="AK298" s="246" t="str">
        <f>IF(全车数据表!BT299="","",全车数据表!BT299)</f>
        <v/>
      </c>
      <c r="AL298" s="246" t="str">
        <f>IF(全车数据表!BU299="","",全车数据表!BU299)</f>
        <v/>
      </c>
      <c r="AM298" s="246" t="str">
        <f>IF(全车数据表!BV299="","",全车数据表!BV299)</f>
        <v/>
      </c>
      <c r="AN298" s="246" t="str">
        <f>IF(全车数据表!BW299="","",全车数据表!BW299)</f>
        <v/>
      </c>
      <c r="AO298" s="246" t="str">
        <f>IF(全车数据表!BX299="","",全车数据表!BX299)</f>
        <v/>
      </c>
      <c r="AP298" s="246" t="str">
        <f>IF(全车数据表!BY299="","",全车数据表!BY299)</f>
        <v/>
      </c>
      <c r="AQ298" s="246" t="str">
        <f>IF(全车数据表!BZ299="","",全车数据表!BZ299)</f>
        <v/>
      </c>
      <c r="AR298" s="246" t="str">
        <f>IF(全车数据表!CA299="","",全车数据表!CA299)</f>
        <v/>
      </c>
      <c r="AS298" s="246">
        <f>IF(全车数据表!CB299="","",全车数据表!CB299)</f>
        <v>1</v>
      </c>
      <c r="AT298" s="246">
        <f>IF(全车数据表!CC299="","",全车数据表!CC299)</f>
        <v>1</v>
      </c>
      <c r="AU298" s="246">
        <f>IF(全车数据表!CD299="","",全车数据表!CD299)</f>
        <v>1</v>
      </c>
      <c r="AV298" s="246" t="str">
        <f>IF(全车数据表!CE299="","",全车数据表!CE299)</f>
        <v/>
      </c>
      <c r="AW298" s="246" t="str">
        <f>IF(全车数据表!CF299="","",全车数据表!CF299)</f>
        <v/>
      </c>
      <c r="AX298" s="246" t="str">
        <f>IF(全车数据表!CG299="","",全车数据表!CG299)</f>
        <v/>
      </c>
      <c r="AY298" s="246" t="str">
        <f>IF(全车数据表!CH299="","",全车数据表!CH299)</f>
        <v/>
      </c>
      <c r="AZ298" s="246" t="str">
        <f>IF(全车数据表!CI299="","",全车数据表!CI299)</f>
        <v/>
      </c>
      <c r="BA298" s="246" t="str">
        <f>IF(全车数据表!CJ299="","",全车数据表!CJ299)</f>
        <v>柯尼塞格 哥 杰弟</v>
      </c>
      <c r="BB298" s="246" t="str">
        <f>IF(全车数据表!AV299="","",全车数据表!AV299)</f>
        <v/>
      </c>
      <c r="BC298" s="246">
        <f>IF(全车数据表!BF299="","",全车数据表!BF299)</f>
        <v>5220</v>
      </c>
      <c r="BD298" s="246">
        <f>IF(全车数据表!BG299="","",全车数据表!BG299)</f>
        <v>414.5</v>
      </c>
      <c r="BE298" s="246">
        <f>IF(全车数据表!BH299="","",全车数据表!BH299)</f>
        <v>89.2</v>
      </c>
      <c r="BF298" s="246">
        <f>IF(全车数据表!BI299="","",全车数据表!BI299)</f>
        <v>67.820000000000007</v>
      </c>
      <c r="BG298" s="246">
        <f>IF(全车数据表!BJ299="","",全车数据表!BJ299)</f>
        <v>50.49</v>
      </c>
    </row>
    <row r="299" spans="1:59">
      <c r="A299" s="246">
        <f>全车数据表!A300</f>
        <v>298</v>
      </c>
      <c r="B299" s="246" t="str">
        <f>全车数据表!B300</f>
        <v>Zenvo Aurora Tur</v>
      </c>
      <c r="C299" s="246" t="str">
        <f>IF(全车数据表!AQ300="","",全车数据表!AQ300)</f>
        <v>Zenvo</v>
      </c>
      <c r="D299" s="248" t="str">
        <f>全车数据表!AT300</f>
        <v>tur</v>
      </c>
      <c r="E299" s="248" t="str">
        <f>全车数据表!AS300</f>
        <v>4.6</v>
      </c>
      <c r="F299" s="248" t="str">
        <f>全车数据表!C300</f>
        <v>Tur</v>
      </c>
      <c r="G299" s="246" t="str">
        <f>全车数据表!D300</f>
        <v>S</v>
      </c>
      <c r="H299" s="246">
        <f>LEN(全车数据表!E300)</f>
        <v>6</v>
      </c>
      <c r="I299" s="246">
        <f>IF(全车数据表!H300="×",0,全车数据表!H300)</f>
        <v>85</v>
      </c>
      <c r="J299" s="246">
        <f>IF(全车数据表!I300="×",0,全车数据表!I300)</f>
        <v>25</v>
      </c>
      <c r="K299" s="246">
        <f>IF(全车数据表!J300="×",0,全车数据表!J300)</f>
        <v>29</v>
      </c>
      <c r="L299" s="246">
        <f>IF(全车数据表!K300="×",0,全车数据表!K300)</f>
        <v>38</v>
      </c>
      <c r="M299" s="246">
        <f>IF(全车数据表!L300="×",0,全车数据表!L300)</f>
        <v>54</v>
      </c>
      <c r="N299" s="246">
        <f>IF(全车数据表!M300="×",0,全车数据表!M300)</f>
        <v>69</v>
      </c>
      <c r="O299" s="246">
        <f>全车数据表!O300</f>
        <v>5100</v>
      </c>
      <c r="P299" s="246">
        <f>全车数据表!P300</f>
        <v>467.5</v>
      </c>
      <c r="Q299" s="246">
        <f>全车数据表!Q300</f>
        <v>81.73</v>
      </c>
      <c r="R299" s="246">
        <f>全车数据表!R300</f>
        <v>56.53</v>
      </c>
      <c r="S299" s="246">
        <f>全车数据表!S300</f>
        <v>42.65</v>
      </c>
      <c r="T299" s="246">
        <f>全车数据表!T300</f>
        <v>0</v>
      </c>
      <c r="U299" s="246">
        <f>全车数据表!AH300</f>
        <v>27726000</v>
      </c>
      <c r="V299" s="246">
        <f>全车数据表!AI300</f>
        <v>90000</v>
      </c>
      <c r="W299" s="246">
        <f>全车数据表!AO300</f>
        <v>14760000</v>
      </c>
      <c r="X299" s="246">
        <f>全车数据表!AP300</f>
        <v>42486000</v>
      </c>
      <c r="Y299" s="246">
        <f>全车数据表!AJ300</f>
        <v>7</v>
      </c>
      <c r="Z299" s="246">
        <f>全车数据表!AL300</f>
        <v>5</v>
      </c>
      <c r="AA299" s="246">
        <f>IF(全车数据表!AN300="×",0,全车数据表!AN300)</f>
        <v>4</v>
      </c>
      <c r="AB299" s="248" t="str">
        <f>全车数据表!AU300</f>
        <v>epic</v>
      </c>
      <c r="AC299" s="246">
        <f>全车数据表!AW300</f>
        <v>0</v>
      </c>
      <c r="AD299" s="246">
        <f>全车数据表!AX300</f>
        <v>0</v>
      </c>
      <c r="AE299" s="246">
        <f>全车数据表!AY300</f>
        <v>0</v>
      </c>
      <c r="AF299" s="246" t="str">
        <f>IF(全车数据表!AZ300="","",全车数据表!AZ300)</f>
        <v>特殊赛事</v>
      </c>
      <c r="AG299" s="246" t="str">
        <f>IF(全车数据表!BP300="","",全车数据表!BP300)</f>
        <v/>
      </c>
      <c r="AH299" s="246" t="str">
        <f>IF(全车数据表!BQ300="","",全车数据表!BQ300)</f>
        <v/>
      </c>
      <c r="AI299" s="246" t="str">
        <f>IF(全车数据表!BR300="","",全车数据表!BR300)</f>
        <v/>
      </c>
      <c r="AJ299" s="246" t="str">
        <f>IF(全车数据表!BS300="","",全车数据表!BS300)</f>
        <v/>
      </c>
      <c r="AK299" s="246" t="str">
        <f>IF(全车数据表!BT300="","",全车数据表!BT300)</f>
        <v/>
      </c>
      <c r="AL299" s="246" t="str">
        <f>IF(全车数据表!BU300="","",全车数据表!BU300)</f>
        <v/>
      </c>
      <c r="AM299" s="246" t="str">
        <f>IF(全车数据表!BV300="","",全车数据表!BV300)</f>
        <v/>
      </c>
      <c r="AN299" s="246" t="str">
        <f>IF(全车数据表!BW300="","",全车数据表!BW300)</f>
        <v/>
      </c>
      <c r="AO299" s="246" t="str">
        <f>IF(全车数据表!BX300="","",全车数据表!BX300)</f>
        <v/>
      </c>
      <c r="AP299" s="246" t="str">
        <f>IF(全车数据表!BY300="","",全车数据表!BY300)</f>
        <v/>
      </c>
      <c r="AQ299" s="246">
        <f>IF(全车数据表!BZ300="","",全车数据表!BZ300)</f>
        <v>1</v>
      </c>
      <c r="AR299" s="246" t="str">
        <f>IF(全车数据表!CA300="","",全车数据表!CA300)</f>
        <v/>
      </c>
      <c r="AS299" s="246" t="str">
        <f>IF(全车数据表!CB300="","",全车数据表!CB300)</f>
        <v/>
      </c>
      <c r="AT299" s="246" t="str">
        <f>IF(全车数据表!CC300="","",全车数据表!CC300)</f>
        <v/>
      </c>
      <c r="AU299" s="246" t="str">
        <f>IF(全车数据表!CD300="","",全车数据表!CD300)</f>
        <v/>
      </c>
      <c r="AV299" s="246" t="str">
        <f>IF(全车数据表!CE300="","",全车数据表!CE300)</f>
        <v/>
      </c>
      <c r="AW299" s="246" t="str">
        <f>IF(全车数据表!CF300="","",全车数据表!CF300)</f>
        <v/>
      </c>
      <c r="AX299" s="246" t="str">
        <f>IF(全车数据表!CG300="","",全车数据表!CG300)</f>
        <v/>
      </c>
      <c r="AY299" s="246" t="str">
        <f>IF(全车数据表!CH300="","",全车数据表!CH300)</f>
        <v/>
      </c>
      <c r="AZ299" s="246" t="str">
        <f>IF(全车数据表!CI300="","",全车数据表!CI300)</f>
        <v/>
      </c>
      <c r="BA299" s="246" t="str">
        <f>IF(全车数据表!CJ300="","",全车数据表!CJ300)</f>
        <v>极光</v>
      </c>
      <c r="BB299" s="246" t="str">
        <f>IF(全车数据表!AV300="","",全车数据表!AV300)</f>
        <v/>
      </c>
      <c r="BC299" s="246">
        <f>IF(全车数据表!BF300="","",全车数据表!BF300)</f>
        <v>5235</v>
      </c>
      <c r="BD299" s="246">
        <f>IF(全车数据表!BG300="","",全车数据表!BG300)</f>
        <v>469.4</v>
      </c>
      <c r="BE299" s="246">
        <f>IF(全车数据表!BH300="","",全车数据表!BH300)</f>
        <v>82</v>
      </c>
      <c r="BF299" s="246">
        <f>IF(全车数据表!BI300="","",全车数据表!BI300)</f>
        <v>57.02</v>
      </c>
      <c r="BG299" s="246">
        <f>IF(全车数据表!BJ300="","",全车数据表!BJ300)</f>
        <v>44.31</v>
      </c>
    </row>
    <row r="300" spans="1:59">
      <c r="A300" s="246">
        <f>全车数据表!A301</f>
        <v>299</v>
      </c>
      <c r="B300" s="246" t="str">
        <f>全车数据表!B301</f>
        <v>Hennessey Venom F5</v>
      </c>
      <c r="C300" s="246" t="str">
        <f>IF(全车数据表!AQ301="","",全车数据表!AQ301)</f>
        <v>Hennessey</v>
      </c>
      <c r="D300" s="248" t="str">
        <f>全车数据表!AT301</f>
        <v>f5</v>
      </c>
      <c r="E300" s="248" t="str">
        <f>全车数据表!AS301</f>
        <v>3.0</v>
      </c>
      <c r="F300" s="248" t="str">
        <f>全车数据表!C301</f>
        <v>毒液F5</v>
      </c>
      <c r="G300" s="246" t="str">
        <f>全车数据表!D301</f>
        <v>S</v>
      </c>
      <c r="H300" s="246">
        <f>LEN(全车数据表!E301)</f>
        <v>6</v>
      </c>
      <c r="I300" s="246">
        <f>IF(全车数据表!H301="×",0,全车数据表!H301)</f>
        <v>85</v>
      </c>
      <c r="J300" s="246">
        <f>IF(全车数据表!I301="×",0,全车数据表!I301)</f>
        <v>25</v>
      </c>
      <c r="K300" s="246">
        <f>IF(全车数据表!J301="×",0,全车数据表!J301)</f>
        <v>29</v>
      </c>
      <c r="L300" s="246">
        <f>IF(全车数据表!K301="×",0,全车数据表!K301)</f>
        <v>38</v>
      </c>
      <c r="M300" s="246">
        <f>IF(全车数据表!L301="×",0,全车数据表!L301)</f>
        <v>54</v>
      </c>
      <c r="N300" s="246">
        <f>IF(全车数据表!M301="×",0,全车数据表!M301)</f>
        <v>69</v>
      </c>
      <c r="O300" s="246">
        <f>全车数据表!O301</f>
        <v>5114</v>
      </c>
      <c r="P300" s="246">
        <f>全车数据表!P301</f>
        <v>512.29999999999995</v>
      </c>
      <c r="Q300" s="246">
        <f>全车数据表!Q301</f>
        <v>80.66</v>
      </c>
      <c r="R300" s="246">
        <f>全车数据表!R301</f>
        <v>49.07</v>
      </c>
      <c r="S300" s="246">
        <f>全车数据表!S301</f>
        <v>45.61</v>
      </c>
      <c r="T300" s="246">
        <f>全车数据表!T301</f>
        <v>4.3</v>
      </c>
      <c r="U300" s="246">
        <f>全车数据表!AH301</f>
        <v>27726000</v>
      </c>
      <c r="V300" s="246">
        <f>全车数据表!AI301</f>
        <v>90000</v>
      </c>
      <c r="W300" s="246">
        <f>全车数据表!AO301</f>
        <v>14760000</v>
      </c>
      <c r="X300" s="246">
        <f>全车数据表!AP301</f>
        <v>42486000</v>
      </c>
      <c r="Y300" s="246">
        <f>全车数据表!AJ301</f>
        <v>7</v>
      </c>
      <c r="Z300" s="246">
        <f>全车数据表!AL301</f>
        <v>5</v>
      </c>
      <c r="AA300" s="246">
        <f>IF(全车数据表!AN301="×",0,全车数据表!AN301)</f>
        <v>4</v>
      </c>
      <c r="AB300" s="248" t="str">
        <f>全车数据表!AU301</f>
        <v>epic</v>
      </c>
      <c r="AC300" s="246">
        <f>全车数据表!AW301</f>
        <v>538</v>
      </c>
      <c r="AD300" s="246">
        <f>全车数据表!AX301</f>
        <v>0</v>
      </c>
      <c r="AE300" s="246">
        <f>全车数据表!AY301</f>
        <v>600</v>
      </c>
      <c r="AF300" s="246" t="str">
        <f>IF(全车数据表!AZ301="","",全车数据表!AZ301)</f>
        <v>特殊赛事</v>
      </c>
      <c r="AG300" s="246" t="str">
        <f>IF(全车数据表!BP301="","",全车数据表!BP301)</f>
        <v/>
      </c>
      <c r="AH300" s="246" t="str">
        <f>IF(全车数据表!BQ301="","",全车数据表!BQ301)</f>
        <v/>
      </c>
      <c r="AI300" s="246" t="str">
        <f>IF(全车数据表!BR301="","",全车数据表!BR301)</f>
        <v/>
      </c>
      <c r="AJ300" s="246" t="str">
        <f>IF(全车数据表!BS301="","",全车数据表!BS301)</f>
        <v/>
      </c>
      <c r="AK300" s="246" t="str">
        <f>IF(全车数据表!BT301="","",全车数据表!BT301)</f>
        <v/>
      </c>
      <c r="AL300" s="246" t="str">
        <f>IF(全车数据表!BU301="","",全车数据表!BU301)</f>
        <v/>
      </c>
      <c r="AM300" s="246" t="str">
        <f>IF(全车数据表!BV301="","",全车数据表!BV301)</f>
        <v/>
      </c>
      <c r="AN300" s="246" t="str">
        <f>IF(全车数据表!BW301="","",全车数据表!BW301)</f>
        <v/>
      </c>
      <c r="AO300" s="246" t="str">
        <f>IF(全车数据表!BX301="","",全车数据表!BX301)</f>
        <v/>
      </c>
      <c r="AP300" s="246" t="str">
        <f>IF(全车数据表!BY301="","",全车数据表!BY301)</f>
        <v/>
      </c>
      <c r="AQ300" s="246">
        <f>IF(全车数据表!BZ301="","",全车数据表!BZ301)</f>
        <v>1</v>
      </c>
      <c r="AR300" s="246" t="str">
        <f>IF(全车数据表!CA301="","",全车数据表!CA301)</f>
        <v/>
      </c>
      <c r="AS300" s="246" t="str">
        <f>IF(全车数据表!CB301="","",全车数据表!CB301)</f>
        <v/>
      </c>
      <c r="AT300" s="246" t="str">
        <f>IF(全车数据表!CC301="","",全车数据表!CC301)</f>
        <v/>
      </c>
      <c r="AU300" s="246">
        <f>IF(全车数据表!CD301="","",全车数据表!CD301)</f>
        <v>1</v>
      </c>
      <c r="AV300" s="246" t="str">
        <f>IF(全车数据表!CE301="","",全车数据表!CE301)</f>
        <v/>
      </c>
      <c r="AW300" s="246" t="str">
        <f>IF(全车数据表!CF301="","",全车数据表!CF301)</f>
        <v/>
      </c>
      <c r="AX300" s="246" t="str">
        <f>IF(全车数据表!CG301="","",全车数据表!CG301)</f>
        <v>无顶</v>
      </c>
      <c r="AY300" s="246" t="str">
        <f>IF(全车数据表!CH301="","",全车数据表!CH301)</f>
        <v/>
      </c>
      <c r="AZ300" s="246" t="str">
        <f>IF(全车数据表!CI301="","",全车数据表!CI301)</f>
        <v/>
      </c>
      <c r="BA300" s="246" t="str">
        <f>IF(全车数据表!CJ301="","",全车数据表!CJ301)</f>
        <v>轩尼诗 毒液</v>
      </c>
      <c r="BB300" s="246" t="str">
        <f>IF(全车数据表!AV301="","",全车数据表!AV301)</f>
        <v/>
      </c>
      <c r="BC300" s="246">
        <f>IF(全车数据表!BF301="","",全车数据表!BF301)</f>
        <v>5249</v>
      </c>
      <c r="BD300" s="246">
        <f>IF(全车数据表!BG301="","",全车数据表!BG301)</f>
        <v>513.59999999999991</v>
      </c>
      <c r="BE300" s="246">
        <f>IF(全车数据表!BH301="","",全车数据表!BH301)</f>
        <v>81.099999999999994</v>
      </c>
      <c r="BF300" s="246">
        <f>IF(全车数据表!BI301="","",全车数据表!BI301)</f>
        <v>49.87</v>
      </c>
      <c r="BG300" s="246">
        <f>IF(全车数据表!BJ301="","",全车数据表!BJ301)</f>
        <v>47.97</v>
      </c>
    </row>
    <row r="301" spans="1:59">
      <c r="A301" s="246">
        <f>全车数据表!A302</f>
        <v>300</v>
      </c>
      <c r="B301" s="246" t="str">
        <f>全车数据表!B302</f>
        <v>Koenigsegg CC850🔑</v>
      </c>
      <c r="C301" s="246" t="str">
        <f>IF(全车数据表!AQ302="","",全车数据表!AQ302)</f>
        <v>Koenigsegg</v>
      </c>
      <c r="D301" s="248" t="str">
        <f>全车数据表!AT302</f>
        <v>cc850</v>
      </c>
      <c r="E301" s="248" t="str">
        <f>全车数据表!AS302</f>
        <v>4.2</v>
      </c>
      <c r="F301" s="248" t="str">
        <f>全车数据表!C302</f>
        <v>CC850</v>
      </c>
      <c r="G301" s="246" t="str">
        <f>全车数据表!D302</f>
        <v>S</v>
      </c>
      <c r="H301" s="246">
        <f>LEN(全车数据表!E302)</f>
        <v>6</v>
      </c>
      <c r="I301" s="246" t="str">
        <f>IF(全车数据表!H302="×",0,全车数据表!H302)</f>
        <v>🔑</v>
      </c>
      <c r="J301" s="246">
        <f>IF(全车数据表!I302="×",0,全车数据表!I302)</f>
        <v>40</v>
      </c>
      <c r="K301" s="246">
        <f>IF(全车数据表!J302="×",0,全车数据表!J302)</f>
        <v>45</v>
      </c>
      <c r="L301" s="246">
        <f>IF(全车数据表!K302="×",0,全车数据表!K302)</f>
        <v>60</v>
      </c>
      <c r="M301" s="246">
        <f>IF(全车数据表!L302="×",0,全车数据表!L302)</f>
        <v>70</v>
      </c>
      <c r="N301" s="246">
        <f>IF(全车数据表!M302="×",0,全车数据表!M302)</f>
        <v>85</v>
      </c>
      <c r="O301" s="246">
        <f>全车数据表!O302</f>
        <v>5145</v>
      </c>
      <c r="P301" s="246">
        <f>全车数据表!P302</f>
        <v>478.3</v>
      </c>
      <c r="Q301" s="246">
        <f>全车数据表!Q302</f>
        <v>82.37</v>
      </c>
      <c r="R301" s="246">
        <f>全车数据表!R302</f>
        <v>54.39</v>
      </c>
      <c r="S301" s="246">
        <f>全车数据表!S302</f>
        <v>40.57</v>
      </c>
      <c r="T301" s="246">
        <f>全车数据表!T302</f>
        <v>3.9</v>
      </c>
      <c r="U301" s="246">
        <f>全车数据表!AH302</f>
        <v>27726000</v>
      </c>
      <c r="V301" s="246">
        <f>全车数据表!AI302</f>
        <v>90000</v>
      </c>
      <c r="W301" s="246">
        <f>全车数据表!AO302</f>
        <v>14760000</v>
      </c>
      <c r="X301" s="246">
        <f>全车数据表!AP302</f>
        <v>42486000</v>
      </c>
      <c r="Y301" s="246">
        <f>全车数据表!AJ302</f>
        <v>7</v>
      </c>
      <c r="Z301" s="246">
        <f>全车数据表!AL302</f>
        <v>5</v>
      </c>
      <c r="AA301" s="246">
        <f>IF(全车数据表!AN302="×",0,全车数据表!AN302)</f>
        <v>4</v>
      </c>
      <c r="AB301" s="248" t="str">
        <f>全车数据表!AU302</f>
        <v>epic</v>
      </c>
      <c r="AC301" s="246">
        <f>全车数据表!AW302</f>
        <v>503</v>
      </c>
      <c r="AD301" s="246">
        <f>全车数据表!AX302</f>
        <v>0</v>
      </c>
      <c r="AE301" s="246">
        <f>全车数据表!AY302</f>
        <v>595</v>
      </c>
      <c r="AF301" s="246" t="str">
        <f>IF(全车数据表!AZ302="","",全车数据表!AZ302)</f>
        <v>联会赛事</v>
      </c>
      <c r="AG301" s="246" t="str">
        <f>IF(全车数据表!BP302="","",全车数据表!BP302)</f>
        <v/>
      </c>
      <c r="AH301" s="246" t="str">
        <f>IF(全车数据表!BQ302="","",全车数据表!BQ302)</f>
        <v/>
      </c>
      <c r="AI301" s="246" t="str">
        <f>IF(全车数据表!BR302="","",全车数据表!BR302)</f>
        <v/>
      </c>
      <c r="AJ301" s="246" t="str">
        <f>IF(全车数据表!BS302="","",全车数据表!BS302)</f>
        <v/>
      </c>
      <c r="AK301" s="246" t="str">
        <f>IF(全车数据表!BT302="","",全车数据表!BT302)</f>
        <v/>
      </c>
      <c r="AL301" s="246" t="str">
        <f>IF(全车数据表!BU302="","",全车数据表!BU302)</f>
        <v/>
      </c>
      <c r="AM301" s="246" t="str">
        <f>IF(全车数据表!BV302="","",全车数据表!BV302)</f>
        <v/>
      </c>
      <c r="AN301" s="246" t="str">
        <f>IF(全车数据表!BW302="","",全车数据表!BW302)</f>
        <v/>
      </c>
      <c r="AO301" s="246" t="str">
        <f>IF(全车数据表!BX302="","",全车数据表!BX302)</f>
        <v/>
      </c>
      <c r="AP301" s="246" t="str">
        <f>IF(全车数据表!BY302="","",全车数据表!BY302)</f>
        <v/>
      </c>
      <c r="AQ301" s="246" t="str">
        <f>IF(全车数据表!BZ302="","",全车数据表!BZ302)</f>
        <v/>
      </c>
      <c r="AR301" s="246" t="str">
        <f>IF(全车数据表!CA302="","",全车数据表!CA302)</f>
        <v/>
      </c>
      <c r="AS301" s="246">
        <f>IF(全车数据表!CB302="","",全车数据表!CB302)</f>
        <v>1</v>
      </c>
      <c r="AT301" s="246">
        <f>IF(全车数据表!CC302="","",全车数据表!CC302)</f>
        <v>1</v>
      </c>
      <c r="AU301" s="246" t="str">
        <f>IF(全车数据表!CD302="","",全车数据表!CD302)</f>
        <v/>
      </c>
      <c r="AV301" s="246" t="str">
        <f>IF(全车数据表!CE302="","",全车数据表!CE302)</f>
        <v/>
      </c>
      <c r="AW301" s="246" t="str">
        <f>IF(全车数据表!CF302="","",全车数据表!CF302)</f>
        <v/>
      </c>
      <c r="AX301" s="246" t="str">
        <f>IF(全车数据表!CG302="","",全车数据表!CG302)</f>
        <v/>
      </c>
      <c r="AY301" s="246" t="str">
        <f>IF(全车数据表!CH302="","",全车数据表!CH302)</f>
        <v/>
      </c>
      <c r="AZ301" s="246" t="str">
        <f>IF(全车数据表!CI302="","",全车数据表!CI302)</f>
        <v/>
      </c>
      <c r="BA301" s="246" t="str">
        <f>IF(全车数据表!CJ302="","",全车数据表!CJ302)</f>
        <v>柯尼塞格 哥 杰弟</v>
      </c>
      <c r="BB301" s="246" t="str">
        <f>IF(全车数据表!AV302="","",全车数据表!AV302)</f>
        <v/>
      </c>
      <c r="BC301" s="246">
        <f>IF(全车数据表!BF302="","",全车数据表!BF302)</f>
        <v>5279</v>
      </c>
      <c r="BD301" s="246">
        <f>IF(全车数据表!BG302="","",全车数据表!BG302)</f>
        <v>479.8</v>
      </c>
      <c r="BE301" s="246">
        <f>IF(全车数据表!BH302="","",全车数据表!BH302)</f>
        <v>82.9</v>
      </c>
      <c r="BF301" s="246">
        <f>IF(全车数据表!BI302="","",全车数据表!BI302)</f>
        <v>55.85</v>
      </c>
      <c r="BG301" s="246">
        <f>IF(全车数据表!BJ302="","",全车数据表!BJ302)</f>
        <v>42.35</v>
      </c>
    </row>
    <row r="302" spans="1:59">
      <c r="A302" s="246">
        <f>全车数据表!A303</f>
        <v>301</v>
      </c>
      <c r="B302" s="246" t="str">
        <f>全车数据表!B303</f>
        <v>Bugatti Chiron Security</v>
      </c>
      <c r="C302" s="246" t="str">
        <f>IF(全车数据表!AQ303="","",全车数据表!AQ303)</f>
        <v>Bugatti</v>
      </c>
      <c r="D302" s="248" t="str">
        <f>全车数据表!AT303</f>
        <v>chironsecurity</v>
      </c>
      <c r="E302" s="248" t="str">
        <f>全车数据表!AS303</f>
        <v>24.0</v>
      </c>
      <c r="F302" s="248" t="str">
        <f>全车数据表!C303</f>
        <v>安保肥龙</v>
      </c>
      <c r="G302" s="246" t="str">
        <f>全车数据表!D303</f>
        <v>S</v>
      </c>
      <c r="H302" s="246">
        <f>LEN(全车数据表!E303)</f>
        <v>6</v>
      </c>
      <c r="I302" s="246">
        <f>IF(全车数据表!H303="×",0,全车数据表!H303)</f>
        <v>85</v>
      </c>
      <c r="J302" s="246">
        <f>IF(全车数据表!I303="×",0,全车数据表!I303)</f>
        <v>25</v>
      </c>
      <c r="K302" s="246">
        <f>IF(全车数据表!J303="×",0,全车数据表!J303)</f>
        <v>29</v>
      </c>
      <c r="L302" s="246">
        <f>IF(全车数据表!K303="×",0,全车数据表!K303)</f>
        <v>38</v>
      </c>
      <c r="M302" s="246">
        <f>IF(全车数据表!L303="×",0,全车数据表!L303)</f>
        <v>54</v>
      </c>
      <c r="N302" s="246">
        <f>IF(全车数据表!M303="×",0,全车数据表!M303)</f>
        <v>69</v>
      </c>
      <c r="O302" s="246">
        <f>全车数据表!O303</f>
        <v>5168</v>
      </c>
      <c r="P302" s="246">
        <f>全车数据表!P303</f>
        <v>495.4</v>
      </c>
      <c r="Q302" s="246">
        <f>全车数据表!Q303</f>
        <v>83.99</v>
      </c>
      <c r="R302" s="246">
        <f>全车数据表!R303</f>
        <v>55.97</v>
      </c>
      <c r="S302" s="246">
        <f>全车数据表!S303</f>
        <v>30.94</v>
      </c>
      <c r="T302" s="246">
        <f>全车数据表!T303</f>
        <v>0</v>
      </c>
      <c r="U302" s="246">
        <f>全车数据表!AH303</f>
        <v>0</v>
      </c>
      <c r="V302" s="246">
        <f>全车数据表!AI303</f>
        <v>0</v>
      </c>
      <c r="W302" s="246">
        <f>全车数据表!AO303</f>
        <v>0</v>
      </c>
      <c r="X302" s="246">
        <f>全车数据表!AP303</f>
        <v>0</v>
      </c>
      <c r="Y302" s="246">
        <f>全车数据表!AJ303</f>
        <v>0</v>
      </c>
      <c r="Z302" s="246">
        <f>全车数据表!AL303</f>
        <v>0</v>
      </c>
      <c r="AA302" s="246">
        <f>IF(全车数据表!AN303="×",0,全车数据表!AN303)</f>
        <v>0</v>
      </c>
      <c r="AB302" s="248" t="str">
        <f>全车数据表!AU303</f>
        <v>epic</v>
      </c>
      <c r="AC302" s="246">
        <f>全车数据表!AW303</f>
        <v>521</v>
      </c>
      <c r="AD302" s="246">
        <f>全车数据表!AX303</f>
        <v>0</v>
      </c>
      <c r="AE302" s="246">
        <f>全车数据表!AY303</f>
        <v>600</v>
      </c>
      <c r="AF302" s="246" t="str">
        <f>IF(全车数据表!AZ303="","",全车数据表!AZ303)</f>
        <v>多人</v>
      </c>
      <c r="AG302" s="246" t="str">
        <f>IF(全车数据表!BP303="","",全车数据表!BP303)</f>
        <v/>
      </c>
      <c r="AH302" s="246" t="str">
        <f>IF(全车数据表!BQ303="","",全车数据表!BQ303)</f>
        <v/>
      </c>
      <c r="AI302" s="246" t="str">
        <f>IF(全车数据表!BR303="","",全车数据表!BR303)</f>
        <v/>
      </c>
      <c r="AJ302" s="246" t="str">
        <f>IF(全车数据表!BS303="","",全车数据表!BS303)</f>
        <v/>
      </c>
      <c r="AK302" s="246" t="str">
        <f>IF(全车数据表!BT303="","",全车数据表!BT303)</f>
        <v/>
      </c>
      <c r="AL302" s="246" t="str">
        <f>IF(全车数据表!BU303="","",全车数据表!BU303)</f>
        <v/>
      </c>
      <c r="AM302" s="246" t="str">
        <f>IF(全车数据表!BV303="","",全车数据表!BV303)</f>
        <v/>
      </c>
      <c r="AN302" s="246" t="str">
        <f>IF(全车数据表!BW303="","",全车数据表!BW303)</f>
        <v/>
      </c>
      <c r="AO302" s="246" t="str">
        <f>IF(全车数据表!BX303="","",全车数据表!BX303)</f>
        <v/>
      </c>
      <c r="AP302" s="246" t="str">
        <f>IF(全车数据表!BY303="","",全车数据表!BY303)</f>
        <v/>
      </c>
      <c r="AQ302" s="246" t="str">
        <f>IF(全车数据表!BZ303="","",全车数据表!BZ303)</f>
        <v/>
      </c>
      <c r="AR302" s="246" t="str">
        <f>IF(全车数据表!CA303="","",全车数据表!CA303)</f>
        <v/>
      </c>
      <c r="AS302" s="246" t="str">
        <f>IF(全车数据表!CB303="","",全车数据表!CB303)</f>
        <v/>
      </c>
      <c r="AT302" s="246" t="str">
        <f>IF(全车数据表!CC303="","",全车数据表!CC303)</f>
        <v/>
      </c>
      <c r="AU302" s="246" t="str">
        <f>IF(全车数据表!CD303="","",全车数据表!CD303)</f>
        <v/>
      </c>
      <c r="AV302" s="246" t="str">
        <f>IF(全车数据表!CE303="","",全车数据表!CE303)</f>
        <v/>
      </c>
      <c r="AW302" s="246" t="str">
        <f>IF(全车数据表!CF303="","",全车数据表!CF303)</f>
        <v/>
      </c>
      <c r="AX302" s="246" t="str">
        <f>IF(全车数据表!CG303="","",全车数据表!CG303)</f>
        <v/>
      </c>
      <c r="AY302" s="246" t="str">
        <f>IF(全车数据表!CH303="","",全车数据表!CH303)</f>
        <v/>
      </c>
      <c r="AZ302" s="246" t="str">
        <f>IF(全车数据表!CI303="","",全车数据表!CI303)</f>
        <v/>
      </c>
      <c r="BA302" s="246" t="str">
        <f>IF(全车数据表!CJ303="","",全车数据表!CJ303)</f>
        <v>布加迪 胖龙 肥龙 奇龙 凯龙</v>
      </c>
      <c r="BB302" s="246" t="str">
        <f>IF(全车数据表!AV303="","",全车数据表!AV303)</f>
        <v/>
      </c>
      <c r="BC302" s="246" t="str">
        <f>IF(全车数据表!BF303="","",全车数据表!BF303)</f>
        <v/>
      </c>
      <c r="BD302" s="246" t="str">
        <f>IF(全车数据表!BG303="","",全车数据表!BG303)</f>
        <v/>
      </c>
      <c r="BE302" s="246" t="str">
        <f>IF(全车数据表!BH303="","",全车数据表!BH303)</f>
        <v/>
      </c>
      <c r="BF302" s="246" t="str">
        <f>IF(全车数据表!BI303="","",全车数据表!BI303)</f>
        <v/>
      </c>
      <c r="BG302" s="246" t="str">
        <f>IF(全车数据表!BJ303="","",全车数据表!BJ303)</f>
        <v/>
      </c>
    </row>
    <row r="303" spans="1:59">
      <c r="A303" s="246">
        <f>全车数据表!A304</f>
        <v>302</v>
      </c>
      <c r="B303" s="246" t="str">
        <f>全车数据表!B304</f>
        <v>Mosler Super GT</v>
      </c>
      <c r="C303" s="246" t="str">
        <f>IF(全车数据表!AQ304="","",全车数据表!AQ304)</f>
        <v>Mosler</v>
      </c>
      <c r="D303" s="248" t="str">
        <f>全车数据表!AT304</f>
        <v>mosler</v>
      </c>
      <c r="E303" s="248" t="str">
        <f>全车数据表!AS304</f>
        <v>45.0</v>
      </c>
      <c r="F303" s="248" t="str">
        <f>全车数据表!C304</f>
        <v>莫斯勒</v>
      </c>
      <c r="G303" s="246" t="str">
        <f>全车数据表!D304</f>
        <v>S</v>
      </c>
      <c r="H303" s="246">
        <f>LEN(全车数据表!E304)</f>
        <v>6</v>
      </c>
      <c r="I303" s="246">
        <f>IF(全车数据表!H304="×",0,全车数据表!H304)</f>
        <v>35</v>
      </c>
      <c r="J303" s="246">
        <f>IF(全车数据表!I304="×",0,全车数据表!I304)</f>
        <v>40</v>
      </c>
      <c r="K303" s="246">
        <f>IF(全车数据表!J304="×",0,全车数据表!J304)</f>
        <v>45</v>
      </c>
      <c r="L303" s="246">
        <f>IF(全车数据表!K304="×",0,全车数据表!K304)</f>
        <v>50</v>
      </c>
      <c r="M303" s="246">
        <f>IF(全车数据表!L304="×",0,全车数据表!L304)</f>
        <v>60</v>
      </c>
      <c r="N303" s="246">
        <f>IF(全车数据表!M304="×",0,全车数据表!M304)</f>
        <v>70</v>
      </c>
      <c r="O303" s="246">
        <f>全车数据表!O304</f>
        <v>5169</v>
      </c>
      <c r="P303" s="246">
        <f>全车数据表!P304</f>
        <v>506.7</v>
      </c>
      <c r="Q303" s="246">
        <f>全车数据表!Q304</f>
        <v>83.27</v>
      </c>
      <c r="R303" s="246">
        <f>全车数据表!R304</f>
        <v>49.79</v>
      </c>
      <c r="S303" s="246">
        <f>全车数据表!S304</f>
        <v>44.54</v>
      </c>
      <c r="T303" s="246">
        <f>全车数据表!T304</f>
        <v>0</v>
      </c>
      <c r="U303" s="246">
        <f>全车数据表!AH304</f>
        <v>27726000</v>
      </c>
      <c r="V303" s="246">
        <f>全车数据表!AI304</f>
        <v>90000</v>
      </c>
      <c r="W303" s="246">
        <f>全车数据表!AO304</f>
        <v>14760000</v>
      </c>
      <c r="X303" s="246">
        <f>全车数据表!AP304</f>
        <v>42486000</v>
      </c>
      <c r="Y303" s="246">
        <f>全车数据表!AJ304</f>
        <v>7</v>
      </c>
      <c r="Z303" s="246">
        <f>全车数据表!AL304</f>
        <v>5</v>
      </c>
      <c r="AA303" s="246">
        <f>IF(全车数据表!AN304="×",0,全车数据表!AN304)</f>
        <v>4</v>
      </c>
      <c r="AB303" s="248" t="str">
        <f>全车数据表!AU304</f>
        <v>epic</v>
      </c>
      <c r="AC303" s="246">
        <f>全车数据表!AW304</f>
        <v>0</v>
      </c>
      <c r="AD303" s="246">
        <f>全车数据表!AX304</f>
        <v>0</v>
      </c>
      <c r="AE303" s="246">
        <f>全车数据表!AY304</f>
        <v>0</v>
      </c>
      <c r="AF303" s="246" t="str">
        <f>IF(全车数据表!AZ304="","",全车数据表!AZ304)</f>
        <v/>
      </c>
      <c r="AG303" s="246" t="str">
        <f>IF(全车数据表!BP304="","",全车数据表!BP304)</f>
        <v/>
      </c>
      <c r="AH303" s="246" t="str">
        <f>IF(全车数据表!BQ304="","",全车数据表!BQ304)</f>
        <v/>
      </c>
      <c r="AI303" s="246" t="str">
        <f>IF(全车数据表!BR304="","",全车数据表!BR304)</f>
        <v/>
      </c>
      <c r="AJ303" s="246" t="str">
        <f>IF(全车数据表!BS304="","",全车数据表!BS304)</f>
        <v/>
      </c>
      <c r="AK303" s="246" t="str">
        <f>IF(全车数据表!BT304="","",全车数据表!BT304)</f>
        <v/>
      </c>
      <c r="AL303" s="246" t="str">
        <f>IF(全车数据表!BU304="","",全车数据表!BU304)</f>
        <v/>
      </c>
      <c r="AM303" s="246" t="str">
        <f>IF(全车数据表!BV304="","",全车数据表!BV304)</f>
        <v/>
      </c>
      <c r="AN303" s="246" t="str">
        <f>IF(全车数据表!BW304="","",全车数据表!BW304)</f>
        <v/>
      </c>
      <c r="AO303" s="246" t="str">
        <f>IF(全车数据表!BX304="","",全车数据表!BX304)</f>
        <v/>
      </c>
      <c r="AP303" s="246" t="str">
        <f>IF(全车数据表!BY304="","",全车数据表!BY304)</f>
        <v/>
      </c>
      <c r="AQ303" s="246" t="str">
        <f>IF(全车数据表!BZ304="","",全车数据表!BZ304)</f>
        <v/>
      </c>
      <c r="AR303" s="246" t="str">
        <f>IF(全车数据表!CA304="","",全车数据表!CA304)</f>
        <v/>
      </c>
      <c r="AS303" s="246" t="str">
        <f>IF(全车数据表!CB304="","",全车数据表!CB304)</f>
        <v/>
      </c>
      <c r="AT303" s="246" t="str">
        <f>IF(全车数据表!CC304="","",全车数据表!CC304)</f>
        <v/>
      </c>
      <c r="AU303" s="246" t="str">
        <f>IF(全车数据表!CD304="","",全车数据表!CD304)</f>
        <v/>
      </c>
      <c r="AV303" s="246" t="str">
        <f>IF(全车数据表!CE304="","",全车数据表!CE304)</f>
        <v/>
      </c>
      <c r="AW303" s="246" t="str">
        <f>IF(全车数据表!CF304="","",全车数据表!CF304)</f>
        <v/>
      </c>
      <c r="AX303" s="246" t="str">
        <f>IF(全车数据表!CG304="","",全车数据表!CG304)</f>
        <v/>
      </c>
      <c r="AY303" s="246" t="str">
        <f>IF(全车数据表!CH304="","",全车数据表!CH304)</f>
        <v/>
      </c>
      <c r="AZ303" s="246" t="str">
        <f>IF(全车数据表!CI304="","",全车数据表!CI304)</f>
        <v/>
      </c>
      <c r="BA303" s="246" t="str">
        <f>IF(全车数据表!CJ304="","",全车数据表!CJ304)</f>
        <v/>
      </c>
      <c r="BB303" s="246" t="str">
        <f>IF(全车数据表!AV304="","",全车数据表!AV304)</f>
        <v/>
      </c>
      <c r="BC303" s="246" t="str">
        <f>IF(全车数据表!BF304="","",全车数据表!BF304)</f>
        <v/>
      </c>
      <c r="BD303" s="246" t="str">
        <f>IF(全车数据表!BG304="","",全车数据表!BG304)</f>
        <v/>
      </c>
      <c r="BE303" s="246" t="str">
        <f>IF(全车数据表!BH304="","",全车数据表!BH304)</f>
        <v/>
      </c>
      <c r="BF303" s="246" t="str">
        <f>IF(全车数据表!BI304="","",全车数据表!BI304)</f>
        <v/>
      </c>
      <c r="BG303" s="246" t="str">
        <f>IF(全车数据表!BJ304="","",全车数据表!BJ304)</f>
        <v/>
      </c>
    </row>
    <row r="304" spans="1:59">
      <c r="A304" s="246">
        <f>全车数据表!A305</f>
        <v>303</v>
      </c>
      <c r="B304" s="246" t="str">
        <f>全车数据表!B305</f>
        <v>Bugatti Bolide🔑</v>
      </c>
      <c r="C304" s="246" t="str">
        <f>IF(全车数据表!AQ305="","",全车数据表!AQ305)</f>
        <v>Bugatti</v>
      </c>
      <c r="D304" s="248" t="str">
        <f>全车数据表!AT305</f>
        <v>bolide</v>
      </c>
      <c r="E304" s="248" t="str">
        <f>全车数据表!AS305</f>
        <v>3.8</v>
      </c>
      <c r="F304" s="248" t="str">
        <f>全车数据表!C305</f>
        <v>Bolide</v>
      </c>
      <c r="G304" s="246" t="str">
        <f>全车数据表!D305</f>
        <v>S</v>
      </c>
      <c r="H304" s="246">
        <f>LEN(全车数据表!E305)</f>
        <v>6</v>
      </c>
      <c r="I304" s="246" t="str">
        <f>IF(全车数据表!H305="×",0,全车数据表!H305)</f>
        <v>🔑</v>
      </c>
      <c r="J304" s="246">
        <f>IF(全车数据表!I305="×",0,全车数据表!I305)</f>
        <v>40</v>
      </c>
      <c r="K304" s="246">
        <f>IF(全车数据表!J305="×",0,全车数据表!J305)</f>
        <v>45</v>
      </c>
      <c r="L304" s="246">
        <f>IF(全车数据表!K305="×",0,全车数据表!K305)</f>
        <v>60</v>
      </c>
      <c r="M304" s="246">
        <f>IF(全车数据表!L305="×",0,全车数据表!L305)</f>
        <v>70</v>
      </c>
      <c r="N304" s="246">
        <f>IF(全车数据表!M305="×",0,全车数据表!M305)</f>
        <v>85</v>
      </c>
      <c r="O304" s="246">
        <f>全车数据表!O305</f>
        <v>5190</v>
      </c>
      <c r="P304" s="246">
        <f>全车数据表!P305</f>
        <v>497.1</v>
      </c>
      <c r="Q304" s="246">
        <f>全车数据表!Q305</f>
        <v>84.28</v>
      </c>
      <c r="R304" s="246">
        <f>全车数据表!R305</f>
        <v>51.07</v>
      </c>
      <c r="S304" s="246">
        <f>全车数据表!S305</f>
        <v>27.5</v>
      </c>
      <c r="T304" s="246">
        <f>全车数据表!T305</f>
        <v>3.5</v>
      </c>
      <c r="U304" s="246">
        <f>全车数据表!AH305</f>
        <v>27726000</v>
      </c>
      <c r="V304" s="246">
        <f>全车数据表!AI305</f>
        <v>90000</v>
      </c>
      <c r="W304" s="246">
        <f>全车数据表!AO305</f>
        <v>14760000</v>
      </c>
      <c r="X304" s="246">
        <f>全车数据表!AP305</f>
        <v>42486000</v>
      </c>
      <c r="Y304" s="246">
        <f>全车数据表!AJ305</f>
        <v>7</v>
      </c>
      <c r="Z304" s="246">
        <f>全车数据表!AL305</f>
        <v>5</v>
      </c>
      <c r="AA304" s="246">
        <f>IF(全车数据表!AN305="×",0,全车数据表!AN305)</f>
        <v>4</v>
      </c>
      <c r="AB304" s="248" t="str">
        <f>全车数据表!AU305</f>
        <v>epic</v>
      </c>
      <c r="AC304" s="246">
        <f>全车数据表!AW305</f>
        <v>522</v>
      </c>
      <c r="AD304" s="246">
        <f>全车数据表!AX305</f>
        <v>0</v>
      </c>
      <c r="AE304" s="246">
        <f>全车数据表!AY305</f>
        <v>600</v>
      </c>
      <c r="AF304" s="246" t="str">
        <f>IF(全车数据表!AZ305="","",全车数据表!AZ305)</f>
        <v>联会赛事</v>
      </c>
      <c r="AG304" s="246" t="str">
        <f>IF(全车数据表!BP305="","",全车数据表!BP305)</f>
        <v/>
      </c>
      <c r="AH304" s="246" t="str">
        <f>IF(全车数据表!BQ305="","",全车数据表!BQ305)</f>
        <v/>
      </c>
      <c r="AI304" s="246" t="str">
        <f>IF(全车数据表!BR305="","",全车数据表!BR305)</f>
        <v/>
      </c>
      <c r="AJ304" s="246" t="str">
        <f>IF(全车数据表!BS305="","",全车数据表!BS305)</f>
        <v/>
      </c>
      <c r="AK304" s="246" t="str">
        <f>IF(全车数据表!BT305="","",全车数据表!BT305)</f>
        <v/>
      </c>
      <c r="AL304" s="246" t="str">
        <f>IF(全车数据表!BU305="","",全车数据表!BU305)</f>
        <v/>
      </c>
      <c r="AM304" s="246" t="str">
        <f>IF(全车数据表!BV305="","",全车数据表!BV305)</f>
        <v/>
      </c>
      <c r="AN304" s="246" t="str">
        <f>IF(全车数据表!BW305="","",全车数据表!BW305)</f>
        <v/>
      </c>
      <c r="AO304" s="246" t="str">
        <f>IF(全车数据表!BX305="","",全车数据表!BX305)</f>
        <v/>
      </c>
      <c r="AP304" s="246" t="str">
        <f>IF(全车数据表!BY305="","",全车数据表!BY305)</f>
        <v/>
      </c>
      <c r="AQ304" s="246" t="str">
        <f>IF(全车数据表!BZ305="","",全车数据表!BZ305)</f>
        <v/>
      </c>
      <c r="AR304" s="246" t="str">
        <f>IF(全车数据表!CA305="","",全车数据表!CA305)</f>
        <v/>
      </c>
      <c r="AS304" s="246">
        <f>IF(全车数据表!CB305="","",全车数据表!CB305)</f>
        <v>1</v>
      </c>
      <c r="AT304" s="246">
        <f>IF(全车数据表!CC305="","",全车数据表!CC305)</f>
        <v>1</v>
      </c>
      <c r="AU304" s="246" t="str">
        <f>IF(全车数据表!CD305="","",全车数据表!CD305)</f>
        <v/>
      </c>
      <c r="AV304" s="246" t="str">
        <f>IF(全车数据表!CE305="","",全车数据表!CE305)</f>
        <v/>
      </c>
      <c r="AW304" s="246" t="str">
        <f>IF(全车数据表!CF305="","",全车数据表!CF305)</f>
        <v/>
      </c>
      <c r="AX304" s="246" t="str">
        <f>IF(全车数据表!CG305="","",全车数据表!CG305)</f>
        <v/>
      </c>
      <c r="AY304" s="246" t="str">
        <f>IF(全车数据表!CH305="","",全车数据表!CH305)</f>
        <v/>
      </c>
      <c r="AZ304" s="246" t="str">
        <f>IF(全车数据表!CI305="","",全车数据表!CI305)</f>
        <v/>
      </c>
      <c r="BA304" s="246" t="str">
        <f>IF(全车数据表!CJ305="","",全车数据表!CJ305)</f>
        <v>布加迪 玻璃龙</v>
      </c>
      <c r="BB304" s="246" t="str">
        <f>IF(全车数据表!AV305="","",全车数据表!AV305)</f>
        <v/>
      </c>
      <c r="BC304" s="246" t="str">
        <f>IF(全车数据表!BF305="","",全车数据表!BF305)</f>
        <v/>
      </c>
      <c r="BD304" s="246" t="str">
        <f>IF(全车数据表!BG305="","",全车数据表!BG305)</f>
        <v/>
      </c>
      <c r="BE304" s="246" t="str">
        <f>IF(全车数据表!BH305="","",全车数据表!BH305)</f>
        <v/>
      </c>
      <c r="BF304" s="246" t="str">
        <f>IF(全车数据表!BI305="","",全车数据表!BI305)</f>
        <v/>
      </c>
      <c r="BG304" s="246" t="str">
        <f>IF(全车数据表!BJ305="","",全车数据表!BJ305)</f>
        <v/>
      </c>
    </row>
    <row r="305" spans="1:59">
      <c r="A305" s="246">
        <f>全车数据表!A306</f>
        <v>304</v>
      </c>
      <c r="B305" s="246" t="str">
        <f>全车数据表!B306</f>
        <v>Koenigsegg Jesko Absolut🔑</v>
      </c>
      <c r="C305" s="246" t="str">
        <f>IF(全车数据表!AQ306="","",全车数据表!AQ306)</f>
        <v>Koenigsegg</v>
      </c>
      <c r="D305" s="248" t="str">
        <f>全车数据表!AT306</f>
        <v>absolut</v>
      </c>
      <c r="E305" s="248" t="str">
        <f>全车数据表!AS306</f>
        <v>24.0</v>
      </c>
      <c r="F305" s="248" t="str">
        <f>全车数据表!C306</f>
        <v>Absolut</v>
      </c>
      <c r="G305" s="246" t="str">
        <f>全车数据表!D306</f>
        <v>S</v>
      </c>
      <c r="H305" s="246">
        <f>LEN(全车数据表!E306)</f>
        <v>6</v>
      </c>
      <c r="I305" s="246" t="str">
        <f>IF(全车数据表!H306="×",0,全车数据表!H306)</f>
        <v>🔑</v>
      </c>
      <c r="J305" s="246">
        <f>IF(全车数据表!I306="×",0,全车数据表!I306)</f>
        <v>40</v>
      </c>
      <c r="K305" s="246">
        <f>IF(全车数据表!J306="×",0,全车数据表!J306)</f>
        <v>45</v>
      </c>
      <c r="L305" s="246">
        <f>IF(全车数据表!K306="×",0,全车数据表!K306)</f>
        <v>60</v>
      </c>
      <c r="M305" s="246">
        <f>IF(全车数据表!L306="×",0,全车数据表!L306)</f>
        <v>70</v>
      </c>
      <c r="N305" s="246">
        <f>IF(全车数据表!M306="×",0,全车数据表!M306)</f>
        <v>85</v>
      </c>
      <c r="O305" s="246">
        <f>全车数据表!O306</f>
        <v>5223</v>
      </c>
      <c r="P305" s="246">
        <f>全车数据表!P306</f>
        <v>541</v>
      </c>
      <c r="Q305" s="246">
        <f>全车数据表!Q306</f>
        <v>83.36</v>
      </c>
      <c r="R305" s="246">
        <f>全车数据表!R306</f>
        <v>61.28</v>
      </c>
      <c r="S305" s="246">
        <f>全车数据表!S306</f>
        <v>33.340000000000003</v>
      </c>
      <c r="T305" s="246">
        <f>全车数据表!T306</f>
        <v>0</v>
      </c>
      <c r="U305" s="246">
        <f>全车数据表!AH306</f>
        <v>27726000</v>
      </c>
      <c r="V305" s="246">
        <f>全车数据表!AI306</f>
        <v>90000</v>
      </c>
      <c r="W305" s="246">
        <f>全车数据表!AO306</f>
        <v>14760000</v>
      </c>
      <c r="X305" s="246">
        <f>全车数据表!AP306</f>
        <v>42486000</v>
      </c>
      <c r="Y305" s="246">
        <f>全车数据表!AJ306</f>
        <v>7</v>
      </c>
      <c r="Z305" s="246">
        <f>全车数据表!AL306</f>
        <v>5</v>
      </c>
      <c r="AA305" s="246">
        <f>IF(全车数据表!AN306="×",0,全车数据表!AN306)</f>
        <v>4</v>
      </c>
      <c r="AB305" s="248" t="str">
        <f>全车数据表!AU306</f>
        <v>epic</v>
      </c>
      <c r="AC305" s="246">
        <f>全车数据表!AW306</f>
        <v>551</v>
      </c>
      <c r="AD305" s="246">
        <f>全车数据表!AX306</f>
        <v>0</v>
      </c>
      <c r="AE305" s="246">
        <f>全车数据表!AY306</f>
        <v>600</v>
      </c>
      <c r="AF305" s="246" t="str">
        <f>IF(全车数据表!AZ306="","",全车数据表!AZ306)</f>
        <v>联会赛事</v>
      </c>
      <c r="AG305" s="246" t="str">
        <f>IF(全车数据表!BP306="","",全车数据表!BP306)</f>
        <v/>
      </c>
      <c r="AH305" s="246" t="str">
        <f>IF(全车数据表!BQ306="","",全车数据表!BQ306)</f>
        <v/>
      </c>
      <c r="AI305" s="246" t="str">
        <f>IF(全车数据表!BR306="","",全车数据表!BR306)</f>
        <v/>
      </c>
      <c r="AJ305" s="246" t="str">
        <f>IF(全车数据表!BS306="","",全车数据表!BS306)</f>
        <v/>
      </c>
      <c r="AK305" s="246" t="str">
        <f>IF(全车数据表!BT306="","",全车数据表!BT306)</f>
        <v/>
      </c>
      <c r="AL305" s="246" t="str">
        <f>IF(全车数据表!BU306="","",全车数据表!BU306)</f>
        <v/>
      </c>
      <c r="AM305" s="246" t="str">
        <f>IF(全车数据表!BV306="","",全车数据表!BV306)</f>
        <v/>
      </c>
      <c r="AN305" s="246" t="str">
        <f>IF(全车数据表!BW306="","",全车数据表!BW306)</f>
        <v/>
      </c>
      <c r="AO305" s="246" t="str">
        <f>IF(全车数据表!BX306="","",全车数据表!BX306)</f>
        <v/>
      </c>
      <c r="AP305" s="246" t="str">
        <f>IF(全车数据表!BY306="","",全车数据表!BY306)</f>
        <v/>
      </c>
      <c r="AQ305" s="246" t="str">
        <f>IF(全车数据表!BZ306="","",全车数据表!BZ306)</f>
        <v/>
      </c>
      <c r="AR305" s="246" t="str">
        <f>IF(全车数据表!CA306="","",全车数据表!CA306)</f>
        <v/>
      </c>
      <c r="AS305" s="246">
        <f>IF(全车数据表!CB306="","",全车数据表!CB306)</f>
        <v>1</v>
      </c>
      <c r="AT305" s="246">
        <f>IF(全车数据表!CC306="","",全车数据表!CC306)</f>
        <v>1</v>
      </c>
      <c r="AU305" s="246" t="str">
        <f>IF(全车数据表!CD306="","",全车数据表!CD306)</f>
        <v/>
      </c>
      <c r="AV305" s="246" t="str">
        <f>IF(全车数据表!CE306="","",全车数据表!CE306)</f>
        <v/>
      </c>
      <c r="AW305" s="246" t="str">
        <f>IF(全车数据表!CF306="","",全车数据表!CF306)</f>
        <v/>
      </c>
      <c r="AX305" s="246" t="str">
        <f>IF(全车数据表!CG306="","",全车数据表!CG306)</f>
        <v/>
      </c>
      <c r="AY305" s="246" t="str">
        <f>IF(全车数据表!CH306="","",全车数据表!CH306)</f>
        <v/>
      </c>
      <c r="AZ305" s="246" t="str">
        <f>IF(全车数据表!CI306="","",全车数据表!CI306)</f>
        <v/>
      </c>
      <c r="BA305" s="246" t="str">
        <f>IF(全车数据表!CJ306="","",全车数据表!CJ306)</f>
        <v>柯尼塞格 杰皇</v>
      </c>
      <c r="BB305" s="246" t="str">
        <f>IF(全车数据表!AV306="","",全车数据表!AV306)</f>
        <v/>
      </c>
      <c r="BC305" s="246" t="str">
        <f>IF(全车数据表!BF306="","",全车数据表!BF306)</f>
        <v/>
      </c>
      <c r="BD305" s="246" t="str">
        <f>IF(全车数据表!BG306="","",全车数据表!BG306)</f>
        <v/>
      </c>
      <c r="BE305" s="246" t="str">
        <f>IF(全车数据表!BH306="","",全车数据表!BH306)</f>
        <v/>
      </c>
      <c r="BF305" s="246" t="str">
        <f>IF(全车数据表!BI306="","",全车数据表!BI306)</f>
        <v/>
      </c>
      <c r="BG305" s="246" t="str">
        <f>IF(全车数据表!BJ306="","",全车数据表!BJ306)</f>
        <v/>
      </c>
    </row>
    <row r="306" spans="1:59">
      <c r="A306" s="246">
        <f>全车数据表!A307</f>
        <v>305</v>
      </c>
      <c r="B306" s="246" t="str">
        <f>全车数据表!B307</f>
        <v>Devel Sixteen🔑</v>
      </c>
      <c r="C306" s="246" t="str">
        <f>IF(全车数据表!AQ307="","",全车数据表!AQ307)</f>
        <v>Devel</v>
      </c>
      <c r="D306" s="248" t="str">
        <f>全车数据表!AT307</f>
        <v>sixteen</v>
      </c>
      <c r="E306" s="248" t="str">
        <f>全车数据表!AS307</f>
        <v>4.4</v>
      </c>
      <c r="F306" s="248" t="str">
        <f>全车数据表!C307</f>
        <v>恶魔</v>
      </c>
      <c r="G306" s="246" t="str">
        <f>全车数据表!D307</f>
        <v>S</v>
      </c>
      <c r="H306" s="246">
        <f>LEN(全车数据表!E307)</f>
        <v>6</v>
      </c>
      <c r="I306" s="246" t="str">
        <f>IF(全车数据表!H307="×",0,全车数据表!H307)</f>
        <v>🔑</v>
      </c>
      <c r="J306" s="246">
        <f>IF(全车数据表!I307="×",0,全车数据表!I307)</f>
        <v>40</v>
      </c>
      <c r="K306" s="246">
        <f>IF(全车数据表!J307="×",0,全车数据表!J307)</f>
        <v>45</v>
      </c>
      <c r="L306" s="246">
        <f>IF(全车数据表!K307="×",0,全车数据表!K307)</f>
        <v>60</v>
      </c>
      <c r="M306" s="246">
        <f>IF(全车数据表!L307="×",0,全车数据表!L307)</f>
        <v>70</v>
      </c>
      <c r="N306" s="246">
        <f>IF(全车数据表!M307="×",0,全车数据表!M307)</f>
        <v>85</v>
      </c>
      <c r="O306" s="246">
        <f>全车数据表!O307</f>
        <v>5255</v>
      </c>
      <c r="P306" s="246">
        <f>全车数据表!P307</f>
        <v>556.5</v>
      </c>
      <c r="Q306" s="246">
        <f>全车数据表!Q307</f>
        <v>81.38</v>
      </c>
      <c r="R306" s="246">
        <f>全车数据表!R307</f>
        <v>56.38</v>
      </c>
      <c r="S306" s="246">
        <f>全车数据表!S307</f>
        <v>38.47</v>
      </c>
      <c r="T306" s="246">
        <f>全车数据表!T307</f>
        <v>3.67</v>
      </c>
      <c r="U306" s="246">
        <f>全车数据表!AH307</f>
        <v>27726000</v>
      </c>
      <c r="V306" s="246">
        <f>全车数据表!AI307</f>
        <v>90000</v>
      </c>
      <c r="W306" s="246">
        <f>全车数据表!AO307</f>
        <v>14760000</v>
      </c>
      <c r="X306" s="246">
        <f>全车数据表!AP307</f>
        <v>42486000</v>
      </c>
      <c r="Y306" s="246">
        <f>全车数据表!AJ307</f>
        <v>7</v>
      </c>
      <c r="Z306" s="246">
        <f>全车数据表!AL307</f>
        <v>5</v>
      </c>
      <c r="AA306" s="246">
        <f>IF(全车数据表!AN307="×",0,全车数据表!AN307)</f>
        <v>4</v>
      </c>
      <c r="AB306" s="248" t="str">
        <f>全车数据表!AU307</f>
        <v>epic</v>
      </c>
      <c r="AC306" s="246">
        <f>全车数据表!AW307</f>
        <v>559</v>
      </c>
      <c r="AD306" s="246">
        <f>全车数据表!AX307</f>
        <v>0</v>
      </c>
      <c r="AE306" s="246">
        <f>全车数据表!AY307</f>
        <v>600</v>
      </c>
      <c r="AF306" s="246" t="str">
        <f>IF(全车数据表!AZ307="","",全车数据表!AZ307)</f>
        <v>联会赛事</v>
      </c>
      <c r="AG306" s="246" t="str">
        <f>IF(全车数据表!BP307="","",全车数据表!BP307)</f>
        <v/>
      </c>
      <c r="AH306" s="246" t="str">
        <f>IF(全车数据表!BQ307="","",全车数据表!BQ307)</f>
        <v/>
      </c>
      <c r="AI306" s="246" t="str">
        <f>IF(全车数据表!BR307="","",全车数据表!BR307)</f>
        <v/>
      </c>
      <c r="AJ306" s="246" t="str">
        <f>IF(全车数据表!BS307="","",全车数据表!BS307)</f>
        <v/>
      </c>
      <c r="AK306" s="246" t="str">
        <f>IF(全车数据表!BT307="","",全车数据表!BT307)</f>
        <v/>
      </c>
      <c r="AL306" s="246" t="str">
        <f>IF(全车数据表!BU307="","",全车数据表!BU307)</f>
        <v/>
      </c>
      <c r="AM306" s="246" t="str">
        <f>IF(全车数据表!BV307="","",全车数据表!BV307)</f>
        <v/>
      </c>
      <c r="AN306" s="246" t="str">
        <f>IF(全车数据表!BW307="","",全车数据表!BW307)</f>
        <v/>
      </c>
      <c r="AO306" s="246" t="str">
        <f>IF(全车数据表!BX307="","",全车数据表!BX307)</f>
        <v/>
      </c>
      <c r="AP306" s="246" t="str">
        <f>IF(全车数据表!BY307="","",全车数据表!BY307)</f>
        <v/>
      </c>
      <c r="AQ306" s="246" t="str">
        <f>IF(全车数据表!BZ307="","",全车数据表!BZ307)</f>
        <v/>
      </c>
      <c r="AR306" s="246" t="str">
        <f>IF(全车数据表!CA307="","",全车数据表!CA307)</f>
        <v/>
      </c>
      <c r="AS306" s="246">
        <f>IF(全车数据表!CB307="","",全车数据表!CB307)</f>
        <v>1</v>
      </c>
      <c r="AT306" s="246">
        <f>IF(全车数据表!CC307="","",全车数据表!CC307)</f>
        <v>1</v>
      </c>
      <c r="AU306" s="246" t="str">
        <f>IF(全车数据表!CD307="","",全车数据表!CD307)</f>
        <v/>
      </c>
      <c r="AV306" s="246" t="str">
        <f>IF(全车数据表!CE307="","",全车数据表!CE307)</f>
        <v/>
      </c>
      <c r="AW306" s="246" t="str">
        <f>IF(全车数据表!CF307="","",全车数据表!CF307)</f>
        <v/>
      </c>
      <c r="AX306" s="246" t="str">
        <f>IF(全车数据表!CG307="","",全车数据表!CG307)</f>
        <v/>
      </c>
      <c r="AY306" s="246" t="str">
        <f>IF(全车数据表!CH307="","",全车数据表!CH307)</f>
        <v/>
      </c>
      <c r="AZ306" s="246" t="str">
        <f>IF(全车数据表!CI307="","",全车数据表!CI307)</f>
        <v/>
      </c>
      <c r="BA306" s="246" t="str">
        <f>IF(全车数据表!CJ307="","",全车数据表!CJ307)</f>
        <v>十六</v>
      </c>
      <c r="BB306" s="246" t="str">
        <f>IF(全车数据表!AV307="","",全车数据表!AV307)</f>
        <v/>
      </c>
      <c r="BC306" s="246">
        <f>IF(全车数据表!BF307="","",全车数据表!BF307)</f>
        <v>5385</v>
      </c>
      <c r="BD306" s="246">
        <f>IF(全车数据表!BG307="","",全车数据表!BG307)</f>
        <v>557</v>
      </c>
      <c r="BE306" s="246">
        <f>IF(全车数据表!BH307="","",全车数据表!BH307)</f>
        <v>82</v>
      </c>
      <c r="BF306" s="246">
        <f>IF(全车数据表!BI307="","",全车数据表!BI307)</f>
        <v>57.57</v>
      </c>
      <c r="BG306" s="246">
        <f>IF(全车数据表!BJ307="","",全车数据表!BJ307)</f>
        <v>39.86</v>
      </c>
    </row>
    <row r="307" spans="1:59">
      <c r="A307" s="246">
        <f>全车数据表!A308</f>
        <v>306</v>
      </c>
      <c r="B307" s="246" t="str">
        <f>全车数据表!B308</f>
        <v>Raesr Tartarus🔑</v>
      </c>
      <c r="C307" s="246" t="str">
        <f>IF(全车数据表!AQ308="","",全车数据表!AQ308)</f>
        <v>Raesr</v>
      </c>
      <c r="D307" s="248" t="str">
        <f>全车数据表!AT308</f>
        <v>tartarus</v>
      </c>
      <c r="E307" s="248" t="str">
        <f>全车数据表!AS308</f>
        <v>24.3</v>
      </c>
      <c r="F307" s="248" t="str">
        <f>全车数据表!C308</f>
        <v>Tartarus</v>
      </c>
      <c r="G307" s="246" t="str">
        <f>全车数据表!D308</f>
        <v>S</v>
      </c>
      <c r="H307" s="246">
        <f>LEN(全车数据表!E308)</f>
        <v>6</v>
      </c>
      <c r="I307" s="246" t="str">
        <f>IF(全车数据表!H308="×",0,全车数据表!H308)</f>
        <v>🔑</v>
      </c>
      <c r="J307" s="246">
        <f>IF(全车数据表!I308="×",0,全车数据表!I308)</f>
        <v>40</v>
      </c>
      <c r="K307" s="246">
        <f>IF(全车数据表!J308="×",0,全车数据表!J308)</f>
        <v>45</v>
      </c>
      <c r="L307" s="246">
        <f>IF(全车数据表!K308="×",0,全车数据表!K308)</f>
        <v>60</v>
      </c>
      <c r="M307" s="246">
        <f>IF(全车数据表!L308="×",0,全车数据表!L308)</f>
        <v>70</v>
      </c>
      <c r="N307" s="246">
        <f>IF(全车数据表!M308="×",0,全车数据表!M308)</f>
        <v>85</v>
      </c>
      <c r="O307" s="246">
        <f>全车数据表!O308</f>
        <v>5285</v>
      </c>
      <c r="P307" s="246">
        <f>全车数据表!P308</f>
        <v>538.70000000000005</v>
      </c>
      <c r="Q307" s="246">
        <f>全车数据表!Q308</f>
        <v>90.64</v>
      </c>
      <c r="R307" s="246">
        <f>全车数据表!R308</f>
        <v>61.77</v>
      </c>
      <c r="S307" s="246">
        <f>全车数据表!S308</f>
        <v>30.57</v>
      </c>
      <c r="T307" s="246">
        <f>全车数据表!T308</f>
        <v>0</v>
      </c>
      <c r="U307" s="246">
        <f>全车数据表!AH308</f>
        <v>27726000</v>
      </c>
      <c r="V307" s="246">
        <f>全车数据表!AI308</f>
        <v>90000</v>
      </c>
      <c r="W307" s="246">
        <f>全车数据表!AO308</f>
        <v>14760000</v>
      </c>
      <c r="X307" s="246">
        <f>全车数据表!AP308</f>
        <v>42486000</v>
      </c>
      <c r="Y307" s="246">
        <f>全车数据表!AJ308</f>
        <v>7</v>
      </c>
      <c r="Z307" s="246">
        <f>全车数据表!AL308</f>
        <v>5</v>
      </c>
      <c r="AA307" s="246">
        <f>IF(全车数据表!AN308="×",0,全车数据表!AN308)</f>
        <v>4</v>
      </c>
      <c r="AB307" s="248" t="str">
        <f>全车数据表!AU308</f>
        <v>epic</v>
      </c>
      <c r="AC307" s="246">
        <f>全车数据表!AW308</f>
        <v>555</v>
      </c>
      <c r="AD307" s="246">
        <f>全车数据表!AX308</f>
        <v>0</v>
      </c>
      <c r="AE307" s="246">
        <f>全车数据表!AY308</f>
        <v>600</v>
      </c>
      <c r="AF307" s="246" t="str">
        <f>IF(全车数据表!AZ308="","",全车数据表!AZ308)</f>
        <v>联会赛事</v>
      </c>
      <c r="AG307" s="246" t="str">
        <f>IF(全车数据表!BP308="","",全车数据表!BP308)</f>
        <v/>
      </c>
      <c r="AH307" s="246" t="str">
        <f>IF(全车数据表!BQ308="","",全车数据表!BQ308)</f>
        <v/>
      </c>
      <c r="AI307" s="246" t="str">
        <f>IF(全车数据表!BR308="","",全车数据表!BR308)</f>
        <v/>
      </c>
      <c r="AJ307" s="246" t="str">
        <f>IF(全车数据表!BS308="","",全车数据表!BS308)</f>
        <v/>
      </c>
      <c r="AK307" s="246" t="str">
        <f>IF(全车数据表!BT308="","",全车数据表!BT308)</f>
        <v/>
      </c>
      <c r="AL307" s="246" t="str">
        <f>IF(全车数据表!BU308="","",全车数据表!BU308)</f>
        <v/>
      </c>
      <c r="AM307" s="246" t="str">
        <f>IF(全车数据表!BV308="","",全车数据表!BV308)</f>
        <v/>
      </c>
      <c r="AN307" s="246" t="str">
        <f>IF(全车数据表!BW308="","",全车数据表!BW308)</f>
        <v/>
      </c>
      <c r="AO307" s="246" t="str">
        <f>IF(全车数据表!BX308="","",全车数据表!BX308)</f>
        <v/>
      </c>
      <c r="AP307" s="246" t="str">
        <f>IF(全车数据表!BY308="","",全车数据表!BY308)</f>
        <v/>
      </c>
      <c r="AQ307" s="246" t="str">
        <f>IF(全车数据表!BZ308="","",全车数据表!BZ308)</f>
        <v/>
      </c>
      <c r="AR307" s="246" t="str">
        <f>IF(全车数据表!CA308="","",全车数据表!CA308)</f>
        <v/>
      </c>
      <c r="AS307" s="246">
        <f>IF(全车数据表!CB308="","",全车数据表!CB308)</f>
        <v>1</v>
      </c>
      <c r="AT307" s="246">
        <f>IF(全车数据表!CC308="","",全车数据表!CC308)</f>
        <v>1</v>
      </c>
      <c r="AU307" s="246" t="str">
        <f>IF(全车数据表!CD308="","",全车数据表!CD308)</f>
        <v/>
      </c>
      <c r="AV307" s="246" t="str">
        <f>IF(全车数据表!CE308="","",全车数据表!CE308)</f>
        <v/>
      </c>
      <c r="AW307" s="246" t="str">
        <f>IF(全车数据表!CF308="","",全车数据表!CF308)</f>
        <v/>
      </c>
      <c r="AX307" s="246" t="str">
        <f>IF(全车数据表!CG308="","",全车数据表!CG308)</f>
        <v/>
      </c>
      <c r="AY307" s="246" t="str">
        <f>IF(全车数据表!CH308="","",全车数据表!CH308)</f>
        <v/>
      </c>
      <c r="AZ307" s="246" t="str">
        <f>IF(全车数据表!CI308="","",全车数据表!CI308)</f>
        <v/>
      </c>
      <c r="BA307" s="246" t="str">
        <f>IF(全车数据表!CJ308="","",全车数据表!CJ308)</f>
        <v/>
      </c>
      <c r="BB307" s="246" t="str">
        <f>IF(全车数据表!AV308="","",全车数据表!AV308)</f>
        <v/>
      </c>
      <c r="BC307" s="246" t="str">
        <f>IF(全车数据表!BF308="","",全车数据表!BF308)</f>
        <v/>
      </c>
      <c r="BD307" s="246" t="str">
        <f>IF(全车数据表!BG308="","",全车数据表!BG308)</f>
        <v/>
      </c>
      <c r="BE307" s="246" t="str">
        <f>IF(全车数据表!BH308="","",全车数据表!BH308)</f>
        <v/>
      </c>
      <c r="BF307" s="246" t="str">
        <f>IF(全车数据表!BI308="","",全车数据表!BI308)</f>
        <v/>
      </c>
      <c r="BG307" s="246" t="str">
        <f>IF(全车数据表!BJ308="","",全车数据表!BJ308)</f>
        <v/>
      </c>
    </row>
    <row r="308" spans="1:59">
      <c r="A308" s="246">
        <f>全车数据表!A309</f>
        <v>307</v>
      </c>
      <c r="B308" s="246" t="str">
        <f>全车数据表!B309</f>
        <v>Arash Imperium🔑</v>
      </c>
      <c r="C308" s="246" t="str">
        <f>IF(全车数据表!AQ309="","",全车数据表!AQ309)</f>
        <v>Arash</v>
      </c>
      <c r="D308" s="248" t="str">
        <f>全车数据表!AT309</f>
        <v>imperium</v>
      </c>
      <c r="E308" s="248" t="str">
        <f>全车数据表!AS309</f>
        <v>45.0</v>
      </c>
      <c r="F308" s="248" t="str">
        <f>全车数据表!C309</f>
        <v>Imperium</v>
      </c>
      <c r="G308" s="246" t="str">
        <f>全车数据表!D309</f>
        <v>S</v>
      </c>
      <c r="H308" s="246">
        <f>LEN(全车数据表!E309)</f>
        <v>6</v>
      </c>
      <c r="I308" s="246" t="str">
        <f>IF(全车数据表!H309="×",0,全车数据表!H309)</f>
        <v>🔑</v>
      </c>
      <c r="J308" s="246">
        <f>IF(全车数据表!I309="×",0,全车数据表!I309)</f>
        <v>45</v>
      </c>
      <c r="K308" s="246" t="str">
        <f>IF(全车数据表!J309="×",0,全车数据表!J309)</f>
        <v>?</v>
      </c>
      <c r="L308" s="246" t="str">
        <f>IF(全车数据表!K309="×",0,全车数据表!K309)</f>
        <v>?</v>
      </c>
      <c r="M308" s="246" t="str">
        <f>IF(全车数据表!L309="×",0,全车数据表!L309)</f>
        <v>?</v>
      </c>
      <c r="N308" s="246" t="str">
        <f>IF(全车数据表!M309="×",0,全车数据表!M309)</f>
        <v>?</v>
      </c>
      <c r="O308" s="246">
        <f>全车数据表!O309</f>
        <v>5315</v>
      </c>
      <c r="P308" s="246">
        <f>全车数据表!P309</f>
        <v>535.29999999999995</v>
      </c>
      <c r="Q308" s="246">
        <f>全车数据表!Q309</f>
        <v>89.83</v>
      </c>
      <c r="R308" s="246">
        <f>全车数据表!R309</f>
        <v>55.36</v>
      </c>
      <c r="S308" s="246">
        <f>全车数据表!S309</f>
        <v>33.57</v>
      </c>
      <c r="T308" s="246">
        <f>全车数据表!T309</f>
        <v>0</v>
      </c>
      <c r="U308" s="246">
        <f>全车数据表!AH309</f>
        <v>27726000</v>
      </c>
      <c r="V308" s="246">
        <f>全车数据表!AI309</f>
        <v>90000</v>
      </c>
      <c r="W308" s="246">
        <f>全车数据表!AO309</f>
        <v>14760000</v>
      </c>
      <c r="X308" s="246">
        <f>全车数据表!AP309</f>
        <v>42486000</v>
      </c>
      <c r="Y308" s="246">
        <f>全车数据表!AJ309</f>
        <v>7</v>
      </c>
      <c r="Z308" s="246">
        <f>全车数据表!AL309</f>
        <v>5</v>
      </c>
      <c r="AA308" s="246">
        <f>IF(全车数据表!AN309="×",0,全车数据表!AN309)</f>
        <v>4</v>
      </c>
      <c r="AB308" s="248" t="str">
        <f>全车数据表!AU309</f>
        <v>epic</v>
      </c>
      <c r="AC308" s="246">
        <f>全车数据表!AW309</f>
        <v>0</v>
      </c>
      <c r="AD308" s="246">
        <f>全车数据表!AX309</f>
        <v>0</v>
      </c>
      <c r="AE308" s="246">
        <f>全车数据表!AY309</f>
        <v>0</v>
      </c>
      <c r="AF308" s="246" t="str">
        <f>IF(全车数据表!AZ309="","",全车数据表!AZ309)</f>
        <v>联会赛事</v>
      </c>
      <c r="AG308" s="246" t="str">
        <f>IF(全车数据表!BP309="","",全车数据表!BP309)</f>
        <v/>
      </c>
      <c r="AH308" s="246" t="str">
        <f>IF(全车数据表!BQ309="","",全车数据表!BQ309)</f>
        <v/>
      </c>
      <c r="AI308" s="246" t="str">
        <f>IF(全车数据表!BR309="","",全车数据表!BR309)</f>
        <v/>
      </c>
      <c r="AJ308" s="246" t="str">
        <f>IF(全车数据表!BS309="","",全车数据表!BS309)</f>
        <v/>
      </c>
      <c r="AK308" s="246" t="str">
        <f>IF(全车数据表!BT309="","",全车数据表!BT309)</f>
        <v/>
      </c>
      <c r="AL308" s="246" t="str">
        <f>IF(全车数据表!BU309="","",全车数据表!BU309)</f>
        <v/>
      </c>
      <c r="AM308" s="246" t="str">
        <f>IF(全车数据表!BV309="","",全车数据表!BV309)</f>
        <v/>
      </c>
      <c r="AN308" s="246" t="str">
        <f>IF(全车数据表!BW309="","",全车数据表!BW309)</f>
        <v/>
      </c>
      <c r="AO308" s="246" t="str">
        <f>IF(全车数据表!BX309="","",全车数据表!BX309)</f>
        <v/>
      </c>
      <c r="AP308" s="246" t="str">
        <f>IF(全车数据表!BY309="","",全车数据表!BY309)</f>
        <v/>
      </c>
      <c r="AQ308" s="246" t="str">
        <f>IF(全车数据表!BZ309="","",全车数据表!BZ309)</f>
        <v/>
      </c>
      <c r="AR308" s="246" t="str">
        <f>IF(全车数据表!CA309="","",全车数据表!CA309)</f>
        <v/>
      </c>
      <c r="AS308" s="246" t="str">
        <f>IF(全车数据表!CB309="","",全车数据表!CB309)</f>
        <v/>
      </c>
      <c r="AT308" s="246" t="str">
        <f>IF(全车数据表!CC309="","",全车数据表!CC309)</f>
        <v/>
      </c>
      <c r="AU308" s="246" t="str">
        <f>IF(全车数据表!CD309="","",全车数据表!CD309)</f>
        <v/>
      </c>
      <c r="AV308" s="246" t="str">
        <f>IF(全车数据表!CE309="","",全车数据表!CE309)</f>
        <v/>
      </c>
      <c r="AW308" s="246" t="str">
        <f>IF(全车数据表!CF309="","",全车数据表!CF309)</f>
        <v/>
      </c>
      <c r="AX308" s="246" t="str">
        <f>IF(全车数据表!CG309="","",全车数据表!CG309)</f>
        <v/>
      </c>
      <c r="AY308" s="246" t="str">
        <f>IF(全车数据表!CH309="","",全车数据表!CH309)</f>
        <v/>
      </c>
      <c r="AZ308" s="246" t="str">
        <f>IF(全车数据表!CI309="","",全车数据表!CI309)</f>
        <v/>
      </c>
      <c r="BA308" s="246" t="str">
        <f>IF(全车数据表!CJ309="","",全车数据表!CJ309)</f>
        <v/>
      </c>
      <c r="BB308" s="246" t="str">
        <f>IF(全车数据表!AV309="","",全车数据表!AV309)</f>
        <v/>
      </c>
      <c r="BC308" s="246" t="str">
        <f>IF(全车数据表!BF309="","",全车数据表!BF309)</f>
        <v/>
      </c>
      <c r="BD308" s="246" t="str">
        <f>IF(全车数据表!BG309="","",全车数据表!BG309)</f>
        <v/>
      </c>
      <c r="BE308" s="246" t="str">
        <f>IF(全车数据表!BH309="","",全车数据表!BH309)</f>
        <v/>
      </c>
      <c r="BF308" s="246" t="str">
        <f>IF(全车数据表!BI309="","",全车数据表!BI309)</f>
        <v/>
      </c>
      <c r="BG308" s="246" t="str">
        <f>IF(全车数据表!BJ309="","",全车数据表!BJ309)</f>
        <v/>
      </c>
    </row>
  </sheetData>
  <autoFilter ref="A1:AA1" xr:uid="{9D989A34-7A17-418D-AB3D-8161366F402A}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workbookViewId="0">
      <selection activeCell="B17" sqref="B17"/>
    </sheetView>
  </sheetViews>
  <sheetFormatPr defaultColWidth="8.640625" defaultRowHeight="15"/>
  <cols>
    <col min="1" max="1" width="8.640625" style="10" customWidth="1"/>
    <col min="2" max="16384" width="8.640625" style="10"/>
  </cols>
  <sheetData>
    <row r="1" spans="1:18" ht="15" customHeight="1"/>
    <row r="2" spans="1:18" s="14" customFormat="1" ht="27.9">
      <c r="A2" s="11" t="s">
        <v>186</v>
      </c>
      <c r="B2" s="12"/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0.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s="17" customFormat="1" ht="22.75">
      <c r="A4" s="16"/>
      <c r="B4" s="16" t="s">
        <v>491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s="20" customFormat="1" ht="18.899999999999999">
      <c r="A5" s="18"/>
      <c r="B5" s="19" t="s">
        <v>492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8"/>
      <c r="P5" s="18"/>
      <c r="Q5" s="18"/>
      <c r="R5" s="18"/>
    </row>
    <row r="6" spans="1:18" s="20" customFormat="1" ht="18.899999999999999">
      <c r="A6" s="18"/>
      <c r="B6" s="23" t="s">
        <v>493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8"/>
      <c r="P6" s="18"/>
      <c r="Q6" s="18"/>
      <c r="R6" s="18"/>
    </row>
    <row r="7" spans="1:18" s="20" customFormat="1" ht="18.899999999999999">
      <c r="A7" s="18"/>
      <c r="B7" s="23" t="s">
        <v>494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8"/>
      <c r="P7" s="18"/>
      <c r="Q7" s="18"/>
      <c r="R7" s="18"/>
    </row>
    <row r="8" spans="1:18" s="22" customFormat="1" ht="18.4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s="17" customFormat="1" ht="22.75">
      <c r="A9" s="16"/>
      <c r="B9" s="16" t="s">
        <v>88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s="24" customFormat="1" ht="19.3">
      <c r="A10" s="23"/>
      <c r="B10" s="23" t="s">
        <v>487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s="24" customFormat="1" ht="19.3">
      <c r="A11" s="23"/>
      <c r="B11" s="23" t="s">
        <v>489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s="22" customFormat="1" ht="1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s="17" customFormat="1" ht="22.75">
      <c r="A13" s="16"/>
      <c r="B13" s="16" t="s">
        <v>495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s="24" customFormat="1" ht="19.3">
      <c r="A14" s="23"/>
      <c r="B14" s="23" t="s">
        <v>486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s="24" customFormat="1" ht="19.3">
      <c r="A15" s="23"/>
      <c r="B15" s="23" t="s">
        <v>496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s="24" customFormat="1" ht="19.3">
      <c r="A16" s="23"/>
      <c r="B16" s="23" t="s">
        <v>497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20" s="24" customFormat="1" ht="19.3">
      <c r="A17" s="23"/>
      <c r="B17" s="23" t="s">
        <v>498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20" s="24" customFormat="1" ht="19.3">
      <c r="A18" s="23"/>
      <c r="B18" s="23" t="s">
        <v>499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20" s="22" customFormat="1" ht="1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20" s="17" customFormat="1" ht="22.75">
      <c r="A20" s="16"/>
      <c r="B20" s="16" t="s">
        <v>490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20" s="24" customFormat="1" ht="19.3">
      <c r="A21" s="23"/>
      <c r="B21" s="23" t="s">
        <v>451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20" s="24" customFormat="1" ht="19.3">
      <c r="A22" s="23"/>
      <c r="B22" s="23" t="s">
        <v>488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20" ht="10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20" ht="16.3">
      <c r="B24" s="25"/>
      <c r="S24" s="26" t="s">
        <v>527</v>
      </c>
      <c r="T24" s="26"/>
    </row>
    <row r="25" spans="1:20" s="27" customFormat="1" ht="16.3">
      <c r="R25" s="26" t="s">
        <v>528</v>
      </c>
    </row>
    <row r="32" spans="1:20">
      <c r="T32" s="10" t="s">
        <v>387</v>
      </c>
    </row>
  </sheetData>
  <sheetProtection sheet="1" formatCells="0" formatColumns="0" formatRows="0" insertColumns="0" insertRows="0" deleteColumns="0" deleteRows="0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39BC-AB16-42E4-BC8B-C200D3376BB7}">
  <dimension ref="A1:AZ36"/>
  <sheetViews>
    <sheetView showGridLines="0" workbookViewId="0">
      <selection activeCell="A48" sqref="A48"/>
    </sheetView>
  </sheetViews>
  <sheetFormatPr defaultColWidth="8.640625" defaultRowHeight="15"/>
  <cols>
    <col min="1" max="1" width="15.640625" style="33" customWidth="1"/>
    <col min="2" max="2" width="16.640625" style="33" customWidth="1"/>
    <col min="3" max="8" width="8.640625" style="33" customWidth="1"/>
    <col min="9" max="9" width="15.640625" style="33" customWidth="1"/>
    <col min="10" max="10" width="16.640625" style="33" customWidth="1"/>
    <col min="11" max="16" width="8.640625" style="33" customWidth="1"/>
    <col min="17" max="16384" width="8.640625" style="33"/>
  </cols>
  <sheetData>
    <row r="1" spans="1:52" s="28" customFormat="1" ht="20.25" customHeight="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52" ht="30" customHeight="1" thickTop="1" thickBot="1">
      <c r="A2" s="30"/>
      <c r="B2" s="503" t="s">
        <v>359</v>
      </c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5"/>
      <c r="Q2" s="31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</row>
    <row r="3" spans="1:52" ht="80.25" customHeight="1" thickBot="1">
      <c r="A3" s="34"/>
      <c r="B3" s="513" t="s">
        <v>523</v>
      </c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5"/>
      <c r="Q3" s="35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 spans="1:52" ht="25.5" customHeight="1" thickTop="1" thickBot="1">
      <c r="A4" s="28"/>
      <c r="B4" s="36"/>
      <c r="C4" s="36"/>
      <c r="D4" s="36"/>
      <c r="E4" s="36"/>
      <c r="F4" s="36"/>
      <c r="G4" s="36"/>
      <c r="H4" s="36"/>
      <c r="I4" s="32"/>
      <c r="J4" s="36"/>
      <c r="K4" s="36"/>
      <c r="L4" s="36"/>
      <c r="M4" s="36"/>
      <c r="N4" s="36"/>
      <c r="O4" s="36"/>
      <c r="P4" s="36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</row>
    <row r="5" spans="1:52" ht="30" customHeight="1" thickTop="1" thickBot="1">
      <c r="A5" s="37"/>
      <c r="B5" s="510" t="s">
        <v>319</v>
      </c>
      <c r="C5" s="511"/>
      <c r="D5" s="511"/>
      <c r="E5" s="511"/>
      <c r="F5" s="511"/>
      <c r="G5" s="511"/>
      <c r="H5" s="512"/>
      <c r="I5" s="37"/>
      <c r="J5" s="510" t="s">
        <v>320</v>
      </c>
      <c r="K5" s="511"/>
      <c r="L5" s="511"/>
      <c r="M5" s="511"/>
      <c r="N5" s="511"/>
      <c r="O5" s="511"/>
      <c r="P5" s="512"/>
      <c r="Q5" s="35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</row>
    <row r="6" spans="1:52" ht="27" customHeight="1">
      <c r="A6" s="37"/>
      <c r="B6" s="38" t="s">
        <v>314</v>
      </c>
      <c r="C6" s="522" t="s">
        <v>432</v>
      </c>
      <c r="D6" s="522"/>
      <c r="E6" s="517" t="s">
        <v>97</v>
      </c>
      <c r="F6" s="517"/>
      <c r="G6" s="518" t="str">
        <f>IFERROR(IF(VLOOKUP($C$7,全车数据表!$B:$AP,4,0)&lt;&gt;0,VLOOKUP($C$7,全车数据表!$B:$AP,4,0),"暂无"),"")</f>
        <v/>
      </c>
      <c r="H6" s="519"/>
      <c r="I6" s="39"/>
      <c r="J6" s="38" t="s">
        <v>314</v>
      </c>
      <c r="K6" s="522" t="s">
        <v>432</v>
      </c>
      <c r="L6" s="522"/>
      <c r="M6" s="517" t="s">
        <v>97</v>
      </c>
      <c r="N6" s="517"/>
      <c r="O6" s="518" t="str">
        <f>IFERROR(IF(VLOOKUP($K$7,全车数据表!$C:$AP,3,0)&lt;&gt;0,VLOOKUP($K$7,全车数据表!$C:$AP,3,0),"暂无"),"")</f>
        <v/>
      </c>
      <c r="P6" s="519"/>
      <c r="Q6" s="35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</row>
    <row r="7" spans="1:52" ht="27" customHeight="1">
      <c r="A7" s="37"/>
      <c r="B7" s="40" t="s">
        <v>315</v>
      </c>
      <c r="C7" s="523" t="s">
        <v>432</v>
      </c>
      <c r="D7" s="520"/>
      <c r="E7" s="520"/>
      <c r="F7" s="520"/>
      <c r="G7" s="520"/>
      <c r="H7" s="521"/>
      <c r="I7" s="39"/>
      <c r="J7" s="40" t="s">
        <v>316</v>
      </c>
      <c r="K7" s="520" t="s">
        <v>432</v>
      </c>
      <c r="L7" s="520"/>
      <c r="M7" s="520"/>
      <c r="N7" s="520"/>
      <c r="O7" s="520"/>
      <c r="P7" s="521"/>
      <c r="Q7" s="35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spans="1:52" ht="27" customHeight="1">
      <c r="A8" s="37"/>
      <c r="B8" s="40" t="s">
        <v>317</v>
      </c>
      <c r="C8" s="177" t="str">
        <f>IFERROR(IF(VLOOKUP($C$7,全车数据表!$B:$AP,7,0)&lt;&gt;0,VLOOKUP($C$7,全车数据表!$B:$AP,7,0),"暂无"),"")</f>
        <v/>
      </c>
      <c r="D8" s="177" t="str">
        <f>IFERROR(IF(VLOOKUP($C$7,全车数据表!$B:$AP,8,0)&lt;&gt;0,VLOOKUP($C$7,全车数据表!$B:$AP,8,0),"暂无"),"")</f>
        <v/>
      </c>
      <c r="E8" s="177" t="str">
        <f>IFERROR(IF(VLOOKUP($C$7,全车数据表!$B:$AP,9,0)&lt;&gt;0,VLOOKUP($C$7,全车数据表!$B:$AP,9,0),"暂无"),"")</f>
        <v/>
      </c>
      <c r="F8" s="177" t="str">
        <f>IFERROR(IF(VLOOKUP($C$7,全车数据表!$B:$AP,10,0)&lt;&gt;0,VLOOKUP($C$7,全车数据表!$B:$AP,10,0),"暂无"),"")</f>
        <v/>
      </c>
      <c r="G8" s="177" t="str">
        <f>IFERROR(IF(VLOOKUP($C$7,全车数据表!$B:$AP,11,0)&lt;&gt;0,VLOOKUP($C$7,全车数据表!$B:$AP,11,0),"暂无"),"")</f>
        <v/>
      </c>
      <c r="H8" s="178" t="str">
        <f>IFERROR(IF(VLOOKUP($C$7,全车数据表!$B:$AP,12,0)&lt;&gt;0,VLOOKUP($C$7,全车数据表!$B:$AP,12,0),"暂无"),"")</f>
        <v/>
      </c>
      <c r="I8" s="39"/>
      <c r="J8" s="40" t="s">
        <v>317</v>
      </c>
      <c r="K8" s="177" t="str">
        <f>IFERROR(IF(VLOOKUP($K$7,全车数据表!$C:$AP,6,0)&lt;&gt;0,VLOOKUP($K$7,全车数据表!$C:$AP,6,0),"暂无"),"")</f>
        <v/>
      </c>
      <c r="L8" s="177" t="str">
        <f>IFERROR(IF(VLOOKUP($K$7,全车数据表!$C:$AP,7,0)&lt;&gt;0,VLOOKUP($K$7,全车数据表!$C:$AP,7,0),"暂无"),"")</f>
        <v/>
      </c>
      <c r="M8" s="177" t="str">
        <f>IFERROR(IF(VLOOKUP($K$7,全车数据表!$C:$AP,8,0)&lt;&gt;0,VLOOKUP($K$7,全车数据表!$C:$AP,8,0),"暂无"),"")</f>
        <v/>
      </c>
      <c r="N8" s="177" t="str">
        <f>IFERROR(IF(VLOOKUP($K$7,全车数据表!$C:$AP,9,0)&lt;&gt;0,VLOOKUP($K$7,全车数据表!$C:$AP,9,0),"暂无"),"")</f>
        <v/>
      </c>
      <c r="O8" s="177" t="str">
        <f>IFERROR(IF(VLOOKUP($K$7,全车数据表!$C:$AP,10,0)&lt;&gt;0,VLOOKUP($K$7,全车数据表!$C:$AP,10,0),"暂无"),"")</f>
        <v/>
      </c>
      <c r="P8" s="178" t="str">
        <f>IFERROR(IF(VLOOKUP($K$7,全车数据表!$C:$AP,11,0)&lt;&gt;0,VLOOKUP($K$7,全车数据表!$C:$AP,11,0),"暂无"),"")</f>
        <v/>
      </c>
      <c r="Q8" s="35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spans="1:52" ht="27" customHeight="1">
      <c r="A9" s="37"/>
      <c r="B9" s="40" t="s">
        <v>98</v>
      </c>
      <c r="C9" s="499" t="str">
        <f>IFERROR(IF(VLOOKUP($C$7,全车数据表!$B:$AP,14,0)&lt;&gt;0,VLOOKUP($C$7,全车数据表!$B:$AP,14,0),"暂无"),"")</f>
        <v/>
      </c>
      <c r="D9" s="499"/>
      <c r="E9" s="502" t="s">
        <v>318</v>
      </c>
      <c r="F9" s="502"/>
      <c r="G9" s="499" t="str">
        <f>IFERROR(IF(VLOOKUP($C$7,全车数据表!$B:$AP,41,0)&lt;&gt;0,VLOOKUP($C$7,全车数据表!$B:$AP,41,0),"暂无"),"")</f>
        <v/>
      </c>
      <c r="H9" s="500"/>
      <c r="I9" s="39"/>
      <c r="J9" s="40" t="s">
        <v>98</v>
      </c>
      <c r="K9" s="499" t="str">
        <f>IFERROR(IF(VLOOKUP($K$7,全车数据表!$C:$AP,13,0)&lt;&gt;0,VLOOKUP($K$7,全车数据表!$C:$AP,13,0),"暂无"),"")</f>
        <v/>
      </c>
      <c r="L9" s="499"/>
      <c r="M9" s="502" t="s">
        <v>318</v>
      </c>
      <c r="N9" s="502"/>
      <c r="O9" s="499" t="str">
        <f>IFERROR(IF(VLOOKUP($K$7,全车数据表!$C:$AP,40,0)&lt;&gt;0,VLOOKUP($K$7,全车数据表!$C:$AP,40,0),"暂无"),"")</f>
        <v/>
      </c>
      <c r="P9" s="500"/>
      <c r="Q9" s="35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</row>
    <row r="10" spans="1:52" ht="27" customHeight="1">
      <c r="A10" s="37"/>
      <c r="B10" s="40" t="s">
        <v>99</v>
      </c>
      <c r="C10" s="516" t="str">
        <f>IFERROR(IF(VLOOKUP($C$7,全车数据表!$B:$AP,15,0)&lt;&gt;0,VLOOKUP($C$7,全车数据表!$B:$AP,15,0),"暂无"),"")</f>
        <v/>
      </c>
      <c r="D10" s="516"/>
      <c r="E10" s="502" t="s">
        <v>159</v>
      </c>
      <c r="F10" s="502"/>
      <c r="G10" s="499" t="str">
        <f>IFERROR(IF(VLOOKUP($C$7,全车数据表!$B:$AP,35,0)&lt;&gt;0,VLOOKUP($C$7,全车数据表!$B:$AP,35,0),"暂无"),"")</f>
        <v/>
      </c>
      <c r="H10" s="500"/>
      <c r="I10" s="39"/>
      <c r="J10" s="40" t="s">
        <v>99</v>
      </c>
      <c r="K10" s="516" t="str">
        <f>IFERROR(IF(VLOOKUP($K$7,全车数据表!$C:$AP,14,0)&lt;&gt;0,VLOOKUP($K$7,全车数据表!$C:$AP,14,0),"暂无"),"")</f>
        <v/>
      </c>
      <c r="L10" s="516"/>
      <c r="M10" s="502" t="s">
        <v>159</v>
      </c>
      <c r="N10" s="502"/>
      <c r="O10" s="499" t="str">
        <f>IFERROR(IF(VLOOKUP($K$7,全车数据表!$C:$AP,34,0)&lt;&gt;0,VLOOKUP($K$7,全车数据表!$C:$AP,34,0),"暂无"),"")</f>
        <v/>
      </c>
      <c r="P10" s="500"/>
      <c r="Q10" s="35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</row>
    <row r="11" spans="1:52" ht="27" customHeight="1">
      <c r="A11" s="37"/>
      <c r="B11" s="40" t="s">
        <v>100</v>
      </c>
      <c r="C11" s="501" t="str">
        <f>IFERROR(IF(VLOOKUP($C$7,全车数据表!$B:$AP,16,0)&lt;&gt;0,VLOOKUP($C$7,全车数据表!$B:$AP,16,0),"暂无"),"")</f>
        <v/>
      </c>
      <c r="D11" s="501"/>
      <c r="E11" s="498" t="s">
        <v>160</v>
      </c>
      <c r="F11" s="498"/>
      <c r="G11" s="499" t="str">
        <f>IFERROR(IF(VLOOKUP($C$7,全车数据表!$B:$AP,37,0)&lt;&gt;0,VLOOKUP($C$7,全车数据表!$B:$AP,37,0),"暂无"),"")</f>
        <v/>
      </c>
      <c r="H11" s="500"/>
      <c r="I11" s="39"/>
      <c r="J11" s="40" t="s">
        <v>100</v>
      </c>
      <c r="K11" s="501" t="str">
        <f>IFERROR(IF(VLOOKUP($K$7,全车数据表!$C:$AP,15,0)&lt;&gt;0,VLOOKUP($K$7,全车数据表!$C:$AP,15,0),"暂无"),"")</f>
        <v/>
      </c>
      <c r="L11" s="501"/>
      <c r="M11" s="498" t="s">
        <v>160</v>
      </c>
      <c r="N11" s="498"/>
      <c r="O11" s="499" t="str">
        <f>IFERROR(IF(VLOOKUP($K$7,全车数据表!$C:$AP,36,0)&lt;&gt;0,VLOOKUP($K$7,全车数据表!$C:$AP,36,0),"暂无"),"")</f>
        <v/>
      </c>
      <c r="P11" s="500"/>
      <c r="Q11" s="35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</row>
    <row r="12" spans="1:52" ht="27" customHeight="1">
      <c r="A12" s="37"/>
      <c r="B12" s="40" t="s">
        <v>101</v>
      </c>
      <c r="C12" s="501" t="str">
        <f>IFERROR(IF(VLOOKUP($C$7,全车数据表!$B:$AP,17,0)&lt;&gt;0,VLOOKUP($C$7,全车数据表!$B:$AP,17,0),"暂无"),"")</f>
        <v/>
      </c>
      <c r="D12" s="501"/>
      <c r="E12" s="502" t="s">
        <v>161</v>
      </c>
      <c r="F12" s="502"/>
      <c r="G12" s="499" t="str">
        <f>IFERROR(IF(VLOOKUP($C$7,全车数据表!$B:$AP,39,0)&lt;&gt;0,VLOOKUP($C$7,全车数据表!$B:$AP,39,0),"暂无"),"")</f>
        <v/>
      </c>
      <c r="H12" s="500"/>
      <c r="I12" s="39"/>
      <c r="J12" s="40" t="s">
        <v>101</v>
      </c>
      <c r="K12" s="501" t="str">
        <f>IFERROR(IF(VLOOKUP($K$7,全车数据表!$C:$AP,16,0)&lt;&gt;0,VLOOKUP($K$7,全车数据表!$C:$AP,16,0),"暂无"),"")</f>
        <v/>
      </c>
      <c r="L12" s="501"/>
      <c r="M12" s="502" t="s">
        <v>161</v>
      </c>
      <c r="N12" s="502"/>
      <c r="O12" s="499" t="str">
        <f>IFERROR(IF(VLOOKUP($K$7,全车数据表!$C:$AP,38,0)&lt;&gt;0,VLOOKUP($K$7,全车数据表!$C:$AP,38,0),"暂无"),"")</f>
        <v/>
      </c>
      <c r="P12" s="500"/>
      <c r="Q12" s="35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spans="1:52" ht="27" customHeight="1" thickBot="1">
      <c r="A13" s="37"/>
      <c r="B13" s="198" t="s">
        <v>102</v>
      </c>
      <c r="C13" s="506" t="str">
        <f>IFERROR(IF(VLOOKUP($C$7,全车数据表!$B:$AP,18,0)&lt;&gt;0,VLOOKUP($C$7,全车数据表!$B:$AP,18,0),"暂无"),"")</f>
        <v/>
      </c>
      <c r="D13" s="506"/>
      <c r="E13" s="507" t="s">
        <v>156</v>
      </c>
      <c r="F13" s="507"/>
      <c r="G13" s="508" t="str">
        <f>IFERROR(IF(VLOOKUP($C$7,全车数据表!$B:$AP,19,0)&lt;&gt;0,VLOOKUP($C$7,全车数据表!$B:$AP,19,0),"暂无"),"")</f>
        <v/>
      </c>
      <c r="H13" s="509"/>
      <c r="I13" s="39"/>
      <c r="J13" s="198" t="s">
        <v>102</v>
      </c>
      <c r="K13" s="506" t="str">
        <f>IFERROR(IF(VLOOKUP($K$7,全车数据表!$C:$AP,17,0)&lt;&gt;0,VLOOKUP($K$7,全车数据表!$C:$AP,17,0),"暂无"),"")</f>
        <v/>
      </c>
      <c r="L13" s="506"/>
      <c r="M13" s="507" t="s">
        <v>156</v>
      </c>
      <c r="N13" s="507"/>
      <c r="O13" s="508" t="str">
        <f>IFERROR(IF(VLOOKUP($K$7,全车数据表!$C:$AP,18,0)&lt;&gt;0,VLOOKUP($K$7,全车数据表!$C:$AP,18,0),"暂无"),"")</f>
        <v/>
      </c>
      <c r="P13" s="509"/>
      <c r="Q13" s="35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</row>
    <row r="14" spans="1:52" ht="25.5" customHeight="1" thickTop="1">
      <c r="A14" s="28"/>
      <c r="B14" s="32"/>
      <c r="C14" s="32"/>
      <c r="D14" s="32"/>
      <c r="E14" s="41"/>
      <c r="F14" s="41"/>
      <c r="G14" s="41"/>
      <c r="H14" s="32"/>
      <c r="I14" s="28"/>
      <c r="J14" s="32"/>
      <c r="K14" s="32"/>
      <c r="L14" s="32"/>
      <c r="M14" s="32"/>
      <c r="N14" s="32"/>
      <c r="O14" s="32"/>
      <c r="P14" s="32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</row>
    <row r="15" spans="1:5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5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</row>
    <row r="18" spans="1:5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</row>
    <row r="19" spans="1:5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:5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:5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:5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:5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</row>
    <row r="24" spans="1:5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</row>
    <row r="25" spans="1:5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</row>
    <row r="26" spans="1:5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:5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</row>
    <row r="28" spans="1:5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</row>
    <row r="29" spans="1:5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</row>
    <row r="30" spans="1:5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</row>
    <row r="31" spans="1:5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</row>
    <row r="32" spans="1:5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</row>
    <row r="33" spans="1:5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</row>
    <row r="34" spans="1:5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</row>
    <row r="35" spans="1:5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</row>
    <row r="36" spans="1:5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</row>
  </sheetData>
  <sheetProtection sheet="1" objects="1" scenarios="1" formatCells="0" formatColumns="0" formatRows="0" insertColumns="0" insertRows="0" deleteColumns="0" deleteRows="0"/>
  <mergeCells count="42">
    <mergeCell ref="C11:D11"/>
    <mergeCell ref="C6:D6"/>
    <mergeCell ref="C9:D9"/>
    <mergeCell ref="K10:L10"/>
    <mergeCell ref="G9:H9"/>
    <mergeCell ref="G10:H10"/>
    <mergeCell ref="G11:H11"/>
    <mergeCell ref="E9:F9"/>
    <mergeCell ref="G6:H6"/>
    <mergeCell ref="C7:H7"/>
    <mergeCell ref="K6:L6"/>
    <mergeCell ref="K11:L11"/>
    <mergeCell ref="B3:P3"/>
    <mergeCell ref="M9:N9"/>
    <mergeCell ref="O9:P9"/>
    <mergeCell ref="C10:D10"/>
    <mergeCell ref="O10:P10"/>
    <mergeCell ref="M6:N6"/>
    <mergeCell ref="O6:P6"/>
    <mergeCell ref="K7:P7"/>
    <mergeCell ref="E6:F6"/>
    <mergeCell ref="B2:P2"/>
    <mergeCell ref="K13:L13"/>
    <mergeCell ref="E10:F10"/>
    <mergeCell ref="E11:F11"/>
    <mergeCell ref="K9:L9"/>
    <mergeCell ref="C12:D12"/>
    <mergeCell ref="C13:D13"/>
    <mergeCell ref="E12:F12"/>
    <mergeCell ref="E13:F13"/>
    <mergeCell ref="G12:H12"/>
    <mergeCell ref="G13:H13"/>
    <mergeCell ref="M13:N13"/>
    <mergeCell ref="O13:P13"/>
    <mergeCell ref="B5:H5"/>
    <mergeCell ref="J5:P5"/>
    <mergeCell ref="M10:N10"/>
    <mergeCell ref="M11:N11"/>
    <mergeCell ref="O11:P11"/>
    <mergeCell ref="K12:L12"/>
    <mergeCell ref="M12:N12"/>
    <mergeCell ref="O12:P12"/>
  </mergeCells>
  <phoneticPr fontId="2" type="noConversion"/>
  <conditionalFormatting sqref="C6:D6">
    <cfRule type="expression" dxfId="45" priority="24">
      <formula>$C$6="A"</formula>
    </cfRule>
    <cfRule type="expression" dxfId="44" priority="27">
      <formula>$C$6="D"</formula>
    </cfRule>
    <cfRule type="expression" dxfId="43" priority="26">
      <formula>$C$6="C"</formula>
    </cfRule>
    <cfRule type="expression" dxfId="42" priority="25">
      <formula>$C$6="B"</formula>
    </cfRule>
    <cfRule type="expression" dxfId="41" priority="23">
      <formula>$C$6="S"</formula>
    </cfRule>
  </conditionalFormatting>
  <conditionalFormatting sqref="C9:D9">
    <cfRule type="expression" dxfId="40" priority="1">
      <formula>$C$9&lt;&gt;""</formula>
    </cfRule>
  </conditionalFormatting>
  <conditionalFormatting sqref="C10:D10">
    <cfRule type="dataBar" priority="53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{9280BB23-AE5A-4393-BD44-67F283C12FC9}</x14:id>
        </ext>
      </extLst>
    </cfRule>
  </conditionalFormatting>
  <conditionalFormatting sqref="C11:D11">
    <cfRule type="dataBar" priority="52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{43E16D4C-B13B-4217-88A7-421D7240D87D}</x14:id>
        </ext>
      </extLst>
    </cfRule>
  </conditionalFormatting>
  <conditionalFormatting sqref="C12:D12">
    <cfRule type="dataBar" priority="51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{6C5400BA-E0E3-4233-AE53-3D9689A72438}</x14:id>
        </ext>
      </extLst>
    </cfRule>
  </conditionalFormatting>
  <conditionalFormatting sqref="C13:D13">
    <cfRule type="dataBar" priority="50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{E4704EEC-E79A-43BD-AAE9-9C752E9E39D1}</x14:id>
        </ext>
      </extLst>
    </cfRule>
  </conditionalFormatting>
  <conditionalFormatting sqref="C8:H8">
    <cfRule type="expression" dxfId="39" priority="7">
      <formula>OR($G$6="★★★★★",$G$6="★★★★★★")</formula>
    </cfRule>
    <cfRule type="expression" dxfId="38" priority="8">
      <formula>$G$6="★★★★"</formula>
    </cfRule>
    <cfRule type="expression" dxfId="37" priority="9">
      <formula>$G$6="★★★"</formula>
    </cfRule>
  </conditionalFormatting>
  <conditionalFormatting sqref="G6:H6">
    <cfRule type="expression" dxfId="36" priority="42">
      <formula>$G$6="★★★★"</formula>
    </cfRule>
    <cfRule type="expression" dxfId="35" priority="43">
      <formula>$G$6="★★★"</formula>
    </cfRule>
    <cfRule type="expression" dxfId="34" priority="40">
      <formula>$G$6="★★★★★★"</formula>
    </cfRule>
    <cfRule type="expression" dxfId="33" priority="41">
      <formula>$G$6="★★★★★"</formula>
    </cfRule>
  </conditionalFormatting>
  <conditionalFormatting sqref="G9:H9">
    <cfRule type="expression" dxfId="32" priority="2">
      <formula>$G$9&lt;&gt;""</formula>
    </cfRule>
  </conditionalFormatting>
  <conditionalFormatting sqref="G10:H10">
    <cfRule type="expression" dxfId="31" priority="5">
      <formula>$G$10&lt;&gt;""</formula>
    </cfRule>
  </conditionalFormatting>
  <conditionalFormatting sqref="G11:H11">
    <cfRule type="expression" dxfId="30" priority="4">
      <formula>$G$11&lt;&gt;""</formula>
    </cfRule>
  </conditionalFormatting>
  <conditionalFormatting sqref="G12:H12">
    <cfRule type="expression" dxfId="29" priority="3">
      <formula>$G$12&lt;&gt;""</formula>
    </cfRule>
  </conditionalFormatting>
  <conditionalFormatting sqref="G13:H13">
    <cfRule type="dataBar" priority="49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{DC694D61-5F59-4FA5-AAE5-CE68ABD78C52}</x14:id>
        </ext>
      </extLst>
    </cfRule>
  </conditionalFormatting>
  <conditionalFormatting sqref="K6:L6">
    <cfRule type="expression" dxfId="28" priority="22">
      <formula>$K$6="D"</formula>
    </cfRule>
    <cfRule type="expression" dxfId="27" priority="21">
      <formula>$K$6="C"</formula>
    </cfRule>
    <cfRule type="expression" dxfId="26" priority="20">
      <formula>$K$6="B"</formula>
    </cfRule>
    <cfRule type="expression" dxfId="25" priority="18">
      <formula>$K$6="S"</formula>
    </cfRule>
    <cfRule type="expression" dxfId="24" priority="19">
      <formula>$K$6="A"</formula>
    </cfRule>
  </conditionalFormatting>
  <conditionalFormatting sqref="K9:L9">
    <cfRule type="expression" dxfId="23" priority="10">
      <formula>$K$9&lt;&gt;""</formula>
    </cfRule>
  </conditionalFormatting>
  <conditionalFormatting sqref="K10:L10">
    <cfRule type="dataBar" priority="48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{E24150E0-8EEE-4D9A-B290-3D706C0BEB08}</x14:id>
        </ext>
      </extLst>
    </cfRule>
  </conditionalFormatting>
  <conditionalFormatting sqref="K11:L11">
    <cfRule type="dataBar" priority="46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{1A3F8459-8741-40F8-B634-8AEEC4646970}</x14:id>
        </ext>
      </extLst>
    </cfRule>
  </conditionalFormatting>
  <conditionalFormatting sqref="K12:L12">
    <cfRule type="dataBar" priority="45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{F1558EB0-879F-4E72-9840-B20EB5C8AC1F}</x14:id>
        </ext>
      </extLst>
    </cfRule>
  </conditionalFormatting>
  <conditionalFormatting sqref="K13:L13">
    <cfRule type="dataBar" priority="44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{56FBD37E-D295-40DB-BBA7-AE3CFED13C18}</x14:id>
        </ext>
      </extLst>
    </cfRule>
  </conditionalFormatting>
  <conditionalFormatting sqref="K8:P8">
    <cfRule type="expression" dxfId="22" priority="17">
      <formula>$O$6="★★★"</formula>
    </cfRule>
    <cfRule type="expression" dxfId="21" priority="16">
      <formula>$O$6="★★★★"</formula>
    </cfRule>
    <cfRule type="expression" dxfId="20" priority="15">
      <formula>OR($O$6="★★★★★",$O$6="★★★★★★")</formula>
    </cfRule>
  </conditionalFormatting>
  <conditionalFormatting sqref="O6:P6">
    <cfRule type="expression" dxfId="19" priority="28">
      <formula>$O$6="★★★★★★"</formula>
    </cfRule>
    <cfRule type="expression" dxfId="18" priority="29">
      <formula>$O$6="★★★★★"</formula>
    </cfRule>
    <cfRule type="expression" dxfId="17" priority="30">
      <formula>$O$6="★★★★"</formula>
    </cfRule>
    <cfRule type="expression" dxfId="16" priority="31">
      <formula>$O$6="★★★"</formula>
    </cfRule>
  </conditionalFormatting>
  <conditionalFormatting sqref="O9:P9">
    <cfRule type="expression" dxfId="15" priority="11">
      <formula>$O$9&lt;&gt;""</formula>
    </cfRule>
  </conditionalFormatting>
  <conditionalFormatting sqref="O10:P10">
    <cfRule type="expression" dxfId="14" priority="14">
      <formula>$O$10&lt;&gt;""</formula>
    </cfRule>
  </conditionalFormatting>
  <conditionalFormatting sqref="O11:P11">
    <cfRule type="expression" dxfId="13" priority="13">
      <formula>$O$11&lt;&gt;""</formula>
    </cfRule>
  </conditionalFormatting>
  <conditionalFormatting sqref="O12:P12">
    <cfRule type="expression" dxfId="12" priority="12">
      <formula>$O$12&lt;&gt;""</formula>
    </cfRule>
  </conditionalFormatting>
  <conditionalFormatting sqref="O13:P13">
    <cfRule type="dataBar" priority="47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{59023E09-3405-471F-BEE3-4ECABEF8E491}</x14:id>
        </ext>
      </extLst>
    </cfRule>
  </conditionalFormatting>
  <dataValidations count="3">
    <dataValidation type="list" allowBlank="1" showInputMessage="1" showErrorMessage="1" sqref="C6 K6:L6" xr:uid="{6E3AB322-CB8E-4E97-8189-7D223155EAF7}">
      <formula1>等级</formula1>
    </dataValidation>
    <dataValidation type="list" allowBlank="1" showErrorMessage="1" prompt="_x000a_" sqref="C7:H7" xr:uid="{995A996C-6E89-424C-8B24-8230677C40F5}">
      <formula1>INDEX(名称,0,MATCH($C$6,等级,0))</formula1>
    </dataValidation>
    <dataValidation type="list" allowBlank="1" showInputMessage="1" showErrorMessage="1" sqref="K7:P7" xr:uid="{34DE0B6C-27BA-49B6-884F-71A0B27A533E}">
      <formula1>INDEX(别称,0,MATCH($K$6,等级,0))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80BB23-AE5A-4393-BD44-67F283C12FC9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C10:D10</xm:sqref>
        </x14:conditionalFormatting>
        <x14:conditionalFormatting xmlns:xm="http://schemas.microsoft.com/office/excel/2006/main">
          <x14:cfRule type="dataBar" id="{43E16D4C-B13B-4217-88A7-421D7240D87D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C11:D11</xm:sqref>
        </x14:conditionalFormatting>
        <x14:conditionalFormatting xmlns:xm="http://schemas.microsoft.com/office/excel/2006/main">
          <x14:cfRule type="dataBar" id="{6C5400BA-E0E3-4233-AE53-3D9689A72438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C12:D12</xm:sqref>
        </x14:conditionalFormatting>
        <x14:conditionalFormatting xmlns:xm="http://schemas.microsoft.com/office/excel/2006/main">
          <x14:cfRule type="dataBar" id="{E4704EEC-E79A-43BD-AAE9-9C752E9E39D1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C13:D13</xm:sqref>
        </x14:conditionalFormatting>
        <x14:conditionalFormatting xmlns:xm="http://schemas.microsoft.com/office/excel/2006/main">
          <x14:cfRule type="dataBar" id="{DC694D61-5F59-4FA5-AAE5-CE68ABD78C52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G13:H13</xm:sqref>
        </x14:conditionalFormatting>
        <x14:conditionalFormatting xmlns:xm="http://schemas.microsoft.com/office/excel/2006/main">
          <x14:cfRule type="dataBar" id="{E24150E0-8EEE-4D9A-B290-3D706C0BEB08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K10:L10</xm:sqref>
        </x14:conditionalFormatting>
        <x14:conditionalFormatting xmlns:xm="http://schemas.microsoft.com/office/excel/2006/main">
          <x14:cfRule type="dataBar" id="{1A3F8459-8741-40F8-B634-8AEEC4646970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K11:L11</xm:sqref>
        </x14:conditionalFormatting>
        <x14:conditionalFormatting xmlns:xm="http://schemas.microsoft.com/office/excel/2006/main">
          <x14:cfRule type="dataBar" id="{F1558EB0-879F-4E72-9840-B20EB5C8AC1F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K12:L12</xm:sqref>
        </x14:conditionalFormatting>
        <x14:conditionalFormatting xmlns:xm="http://schemas.microsoft.com/office/excel/2006/main">
          <x14:cfRule type="dataBar" id="{56FBD37E-D295-40DB-BBA7-AE3CFED13C18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K13:L13</xm:sqref>
        </x14:conditionalFormatting>
        <x14:conditionalFormatting xmlns:xm="http://schemas.microsoft.com/office/excel/2006/main">
          <x14:cfRule type="dataBar" id="{59023E09-3405-471F-BEE3-4ECABEF8E491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O13:P13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9"/>
  <sheetViews>
    <sheetView showGridLines="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Q1" sqref="Q1:S1048576"/>
    </sheetView>
  </sheetViews>
  <sheetFormatPr defaultColWidth="8.640625" defaultRowHeight="15"/>
  <cols>
    <col min="1" max="1" width="3.640625" style="43" customWidth="1"/>
    <col min="2" max="2" width="45.640625" style="43" customWidth="1"/>
    <col min="3" max="3" width="12.640625" style="43" customWidth="1"/>
    <col min="4" max="4" width="6.640625" style="43" customWidth="1"/>
    <col min="5" max="5" width="13.640625" style="43" customWidth="1"/>
    <col min="6" max="10" width="10.140625" style="43" customWidth="1"/>
    <col min="11" max="11" width="9.640625" style="43" customWidth="1"/>
    <col min="12" max="15" width="6.640625" style="43" customWidth="1"/>
    <col min="16" max="16" width="13.640625" style="43" customWidth="1"/>
    <col min="17" max="17" width="15.35546875" style="43" customWidth="1"/>
    <col min="18" max="18" width="34.140625" style="43" customWidth="1"/>
    <col min="19" max="16384" width="8.640625" style="43"/>
  </cols>
  <sheetData>
    <row r="1" spans="1:31" ht="25.5" customHeight="1" thickTop="1" thickBot="1">
      <c r="A1" s="532" t="s">
        <v>92</v>
      </c>
      <c r="B1" s="530" t="s">
        <v>93</v>
      </c>
      <c r="C1" s="530"/>
      <c r="D1" s="530"/>
      <c r="E1" s="530"/>
      <c r="F1" s="530" t="s">
        <v>94</v>
      </c>
      <c r="G1" s="534"/>
      <c r="H1" s="534"/>
      <c r="I1" s="534"/>
      <c r="J1" s="534"/>
      <c r="K1" s="174" t="s">
        <v>156</v>
      </c>
      <c r="L1" s="530" t="s">
        <v>187</v>
      </c>
      <c r="M1" s="530"/>
      <c r="N1" s="530"/>
      <c r="O1" s="530"/>
      <c r="P1" s="531"/>
      <c r="Q1" s="74" t="s">
        <v>554</v>
      </c>
      <c r="R1" s="74" t="s">
        <v>555</v>
      </c>
      <c r="S1" s="74" t="s">
        <v>556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2" spans="1:31" ht="25.5" customHeight="1" thickBot="1">
      <c r="A2" s="533"/>
      <c r="B2" s="175" t="s">
        <v>95</v>
      </c>
      <c r="C2" s="175" t="s">
        <v>58</v>
      </c>
      <c r="D2" s="175" t="s">
        <v>96</v>
      </c>
      <c r="E2" s="175" t="s">
        <v>97</v>
      </c>
      <c r="F2" s="175" t="s">
        <v>98</v>
      </c>
      <c r="G2" s="175" t="s">
        <v>99</v>
      </c>
      <c r="H2" s="175" t="s">
        <v>100</v>
      </c>
      <c r="I2" s="175" t="s">
        <v>101</v>
      </c>
      <c r="J2" s="175" t="s">
        <v>102</v>
      </c>
      <c r="K2" s="175" t="s">
        <v>86</v>
      </c>
      <c r="L2" s="175" t="s">
        <v>82</v>
      </c>
      <c r="M2" s="175" t="s">
        <v>47</v>
      </c>
      <c r="N2" s="175" t="s">
        <v>48</v>
      </c>
      <c r="O2" s="175" t="s">
        <v>43</v>
      </c>
      <c r="P2" s="176" t="s">
        <v>103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ht="21" customHeight="1">
      <c r="A3" s="44">
        <v>1</v>
      </c>
      <c r="B3" s="45" t="s">
        <v>104</v>
      </c>
      <c r="C3" s="46" t="s">
        <v>105</v>
      </c>
      <c r="D3" s="213" t="s">
        <v>6</v>
      </c>
      <c r="E3" s="205" t="s">
        <v>44</v>
      </c>
      <c r="F3" s="47">
        <v>1381</v>
      </c>
      <c r="G3" s="179">
        <v>270.10000000000002</v>
      </c>
      <c r="H3" s="186">
        <v>55.03</v>
      </c>
      <c r="I3" s="186">
        <v>53.79</v>
      </c>
      <c r="J3" s="186">
        <v>68.19</v>
      </c>
      <c r="K3" s="186">
        <v>10.75</v>
      </c>
      <c r="L3" s="200">
        <f>全车数据表!N3</f>
        <v>47</v>
      </c>
      <c r="M3" s="218">
        <f>全车数据表!AJ3*4</f>
        <v>20</v>
      </c>
      <c r="N3" s="158">
        <f>全车数据表!AL3*4</f>
        <v>4</v>
      </c>
      <c r="O3" s="160" t="str">
        <f>IF(全车数据表!AN3="×",全车数据表!AN3,4*全车数据表!AN3)</f>
        <v>×</v>
      </c>
      <c r="P3" s="166">
        <f>全车数据表!AP3</f>
        <v>606200</v>
      </c>
      <c r="Q3" s="249"/>
      <c r="R3" s="250" t="str">
        <f>TRIM(RIGHT(B3,LEN(B3)-LEN(Q3)-1))</f>
        <v>itsubishi Lancer Evolutin</v>
      </c>
      <c r="S3" s="249" t="s">
        <v>571</v>
      </c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ht="21" customHeight="1">
      <c r="A4" s="48">
        <v>2</v>
      </c>
      <c r="B4" s="49" t="s">
        <v>106</v>
      </c>
      <c r="C4" s="50" t="s">
        <v>107</v>
      </c>
      <c r="D4" s="214" t="s">
        <v>6</v>
      </c>
      <c r="E4" s="206" t="s">
        <v>44</v>
      </c>
      <c r="F4" s="51">
        <v>1476</v>
      </c>
      <c r="G4" s="180">
        <v>266.8</v>
      </c>
      <c r="H4" s="187">
        <v>68.86</v>
      </c>
      <c r="I4" s="187">
        <v>47.43</v>
      </c>
      <c r="J4" s="187">
        <v>57.49</v>
      </c>
      <c r="K4" s="187">
        <v>7.4660000000000002</v>
      </c>
      <c r="L4" s="197">
        <f>全车数据表!N4</f>
        <v>47</v>
      </c>
      <c r="M4" s="219">
        <f>全车数据表!AJ4*4</f>
        <v>20</v>
      </c>
      <c r="N4" s="154">
        <f>全车数据表!AL4*4</f>
        <v>4</v>
      </c>
      <c r="O4" s="157" t="str">
        <f>IF(全车数据表!AN4="×",全车数据表!AN4,4*全车数据表!AN4)</f>
        <v>×</v>
      </c>
      <c r="P4" s="167">
        <f>全车数据表!AP4</f>
        <v>606200</v>
      </c>
      <c r="Q4" s="249" t="s">
        <v>557</v>
      </c>
      <c r="R4" s="250" t="str">
        <f t="shared" ref="R4:R67" si="0">TRIM(RIGHT(B4,LEN(B4)-LEN(Q4)-1))</f>
        <v>Z4 LCI E89</v>
      </c>
      <c r="S4" s="249" t="s">
        <v>571</v>
      </c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ht="21" customHeight="1">
      <c r="A5" s="44">
        <v>3</v>
      </c>
      <c r="B5" s="49" t="s">
        <v>108</v>
      </c>
      <c r="C5" s="50" t="s">
        <v>90</v>
      </c>
      <c r="D5" s="214" t="s">
        <v>6</v>
      </c>
      <c r="E5" s="206" t="s">
        <v>44</v>
      </c>
      <c r="F5" s="51">
        <v>1546</v>
      </c>
      <c r="G5" s="180">
        <v>284.10000000000002</v>
      </c>
      <c r="H5" s="187">
        <v>64.81</v>
      </c>
      <c r="I5" s="187">
        <v>48.39</v>
      </c>
      <c r="J5" s="187">
        <v>63.29</v>
      </c>
      <c r="K5" s="187">
        <v>8.2490000000000006</v>
      </c>
      <c r="L5" s="197">
        <f>全车数据表!N5</f>
        <v>47</v>
      </c>
      <c r="M5" s="219">
        <f>全车数据表!AJ5*4</f>
        <v>20</v>
      </c>
      <c r="N5" s="154">
        <f>全车数据表!AL5*4</f>
        <v>4</v>
      </c>
      <c r="O5" s="157" t="str">
        <f>IF(全车数据表!AN5="×",全车数据表!AN5,4*全车数据表!AN5)</f>
        <v>×</v>
      </c>
      <c r="P5" s="167">
        <f>全车数据表!AP5</f>
        <v>606200</v>
      </c>
      <c r="Q5" s="249" t="s">
        <v>558</v>
      </c>
      <c r="R5" s="250" t="str">
        <f t="shared" si="0"/>
        <v>Camaro LT</v>
      </c>
      <c r="S5" s="249" t="s">
        <v>571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ht="21" customHeight="1">
      <c r="A6" s="44">
        <v>4</v>
      </c>
      <c r="B6" s="52" t="s">
        <v>391</v>
      </c>
      <c r="C6" s="50" t="s">
        <v>390</v>
      </c>
      <c r="D6" s="214" t="s">
        <v>6</v>
      </c>
      <c r="E6" s="206" t="s">
        <v>44</v>
      </c>
      <c r="F6" s="53">
        <v>1569</v>
      </c>
      <c r="G6" s="181">
        <v>244.5</v>
      </c>
      <c r="H6" s="188">
        <v>78.87</v>
      </c>
      <c r="I6" s="188">
        <v>59.91</v>
      </c>
      <c r="J6" s="188">
        <v>65.03</v>
      </c>
      <c r="K6" s="188">
        <v>11.4</v>
      </c>
      <c r="L6" s="197">
        <f>全车数据表!N6</f>
        <v>95</v>
      </c>
      <c r="M6" s="219">
        <f>全车数据表!AJ6*4</f>
        <v>20</v>
      </c>
      <c r="N6" s="154">
        <f>全车数据表!AL6*4</f>
        <v>4</v>
      </c>
      <c r="O6" s="157" t="str">
        <f>IF(全车数据表!AN6="×",全车数据表!AN6,4*全车数据表!AN6)</f>
        <v>×</v>
      </c>
      <c r="P6" s="167">
        <f>全车数据表!AP6</f>
        <v>746200</v>
      </c>
      <c r="Q6" s="249" t="s">
        <v>559</v>
      </c>
      <c r="R6" s="250" t="str">
        <f t="shared" si="0"/>
        <v>Leaf Nismo RC</v>
      </c>
      <c r="S6" s="249" t="s">
        <v>572</v>
      </c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ht="21" customHeight="1">
      <c r="A7" s="48">
        <v>5</v>
      </c>
      <c r="B7" s="49" t="s">
        <v>109</v>
      </c>
      <c r="C7" s="50">
        <v>370</v>
      </c>
      <c r="D7" s="214" t="s">
        <v>6</v>
      </c>
      <c r="E7" s="206" t="s">
        <v>44</v>
      </c>
      <c r="F7" s="51">
        <v>1662</v>
      </c>
      <c r="G7" s="180">
        <v>268.5</v>
      </c>
      <c r="H7" s="187">
        <v>66.61</v>
      </c>
      <c r="I7" s="187">
        <v>81.83</v>
      </c>
      <c r="J7" s="187">
        <v>67.069999999999993</v>
      </c>
      <c r="K7" s="187">
        <v>10.35</v>
      </c>
      <c r="L7" s="197">
        <f>全车数据表!N7</f>
        <v>52</v>
      </c>
      <c r="M7" s="219">
        <f>全车数据表!AJ7*4</f>
        <v>20</v>
      </c>
      <c r="N7" s="154">
        <f>全车数据表!AL7*4</f>
        <v>4</v>
      </c>
      <c r="O7" s="157" t="str">
        <f>IF(全车数据表!AN7="×",全车数据表!AN7,4*全车数据表!AN7)</f>
        <v>×</v>
      </c>
      <c r="P7" s="167">
        <f>全车数据表!AP7</f>
        <v>606200</v>
      </c>
      <c r="Q7" s="249" t="s">
        <v>559</v>
      </c>
      <c r="R7" s="250" t="str">
        <f t="shared" si="0"/>
        <v>370Z Nismo</v>
      </c>
      <c r="S7" s="249" t="s">
        <v>571</v>
      </c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ht="21" customHeight="1">
      <c r="A8" s="44">
        <v>6</v>
      </c>
      <c r="B8" s="49" t="s">
        <v>110</v>
      </c>
      <c r="C8" s="54" t="s">
        <v>111</v>
      </c>
      <c r="D8" s="214" t="s">
        <v>6</v>
      </c>
      <c r="E8" s="206" t="s">
        <v>44</v>
      </c>
      <c r="F8" s="51">
        <v>1814</v>
      </c>
      <c r="G8" s="180">
        <v>291.2</v>
      </c>
      <c r="H8" s="187">
        <v>60.31</v>
      </c>
      <c r="I8" s="187">
        <v>62.02</v>
      </c>
      <c r="J8" s="187">
        <v>61.94</v>
      </c>
      <c r="K8" s="187">
        <v>7.6499999999999995</v>
      </c>
      <c r="L8" s="197">
        <f>全车数据表!N9</f>
        <v>62</v>
      </c>
      <c r="M8" s="219">
        <f>全车数据表!AJ9*4</f>
        <v>20</v>
      </c>
      <c r="N8" s="154">
        <f>全车数据表!AL9*4</f>
        <v>4</v>
      </c>
      <c r="O8" s="157" t="str">
        <f>IF(全车数据表!AN9="×",全车数据表!AN9,4*全车数据表!AN9)</f>
        <v>×</v>
      </c>
      <c r="P8" s="167">
        <f>全车数据表!AP9</f>
        <v>606200</v>
      </c>
      <c r="Q8" s="249"/>
      <c r="R8" s="250" t="str">
        <f t="shared" si="0"/>
        <v>olkswagen XL Sport Concept</v>
      </c>
      <c r="S8" s="249" t="s">
        <v>571</v>
      </c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ht="21" customHeight="1">
      <c r="A9" s="48">
        <v>7</v>
      </c>
      <c r="B9" s="49" t="s">
        <v>112</v>
      </c>
      <c r="C9" s="50" t="s">
        <v>113</v>
      </c>
      <c r="D9" s="214" t="s">
        <v>6</v>
      </c>
      <c r="E9" s="206" t="s">
        <v>44</v>
      </c>
      <c r="F9" s="51">
        <v>1976</v>
      </c>
      <c r="G9" s="180">
        <v>270.10000000000002</v>
      </c>
      <c r="H9" s="187">
        <v>76.069999999999993</v>
      </c>
      <c r="I9" s="187">
        <v>81.27</v>
      </c>
      <c r="J9" s="187">
        <v>72.3</v>
      </c>
      <c r="K9" s="187">
        <v>13.1</v>
      </c>
      <c r="L9" s="197">
        <f>全车数据表!N10</f>
        <v>62</v>
      </c>
      <c r="M9" s="219">
        <f>全车数据表!AJ10*4</f>
        <v>20</v>
      </c>
      <c r="N9" s="154">
        <f>全车数据表!AL10*4</f>
        <v>4</v>
      </c>
      <c r="O9" s="157" t="str">
        <f>IF(全车数据表!AN10="×",全车数据表!AN10,4*全车数据表!AN10)</f>
        <v>×</v>
      </c>
      <c r="P9" s="167">
        <f>全车数据表!AP10</f>
        <v>606200</v>
      </c>
      <c r="Q9" s="249"/>
      <c r="R9" s="250" t="str">
        <f t="shared" si="0"/>
        <v>S Automobiles DS E-Tense</v>
      </c>
      <c r="S9" s="249" t="s">
        <v>571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ht="21" customHeight="1">
      <c r="A10" s="44">
        <v>8</v>
      </c>
      <c r="B10" s="49" t="s">
        <v>114</v>
      </c>
      <c r="C10" s="50">
        <v>392</v>
      </c>
      <c r="D10" s="214" t="s">
        <v>6</v>
      </c>
      <c r="E10" s="206" t="s">
        <v>44</v>
      </c>
      <c r="F10" s="51">
        <v>2144</v>
      </c>
      <c r="G10" s="180">
        <v>302.60000000000002</v>
      </c>
      <c r="H10" s="187">
        <v>73.64</v>
      </c>
      <c r="I10" s="187">
        <v>43.57</v>
      </c>
      <c r="J10" s="187">
        <v>62.82</v>
      </c>
      <c r="K10" s="187">
        <v>7.48</v>
      </c>
      <c r="L10" s="197">
        <f>全车数据表!N11</f>
        <v>62</v>
      </c>
      <c r="M10" s="219">
        <f>全车数据表!AJ11*4</f>
        <v>20</v>
      </c>
      <c r="N10" s="154">
        <f>全车数据表!AL11*4</f>
        <v>4</v>
      </c>
      <c r="O10" s="157" t="str">
        <f>IF(全车数据表!AN11="×",全车数据表!AN11,4*全车数据表!AN11)</f>
        <v>×</v>
      </c>
      <c r="P10" s="167">
        <f>全车数据表!AP11</f>
        <v>606200</v>
      </c>
      <c r="Q10" s="249" t="s">
        <v>560</v>
      </c>
      <c r="R10" s="250" t="str">
        <f t="shared" si="0"/>
        <v>Challenger 392 Hemi Scat Pack</v>
      </c>
      <c r="S10" s="249" t="s">
        <v>571</v>
      </c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ht="21" customHeight="1">
      <c r="A11" s="48">
        <v>9</v>
      </c>
      <c r="B11" s="49" t="s">
        <v>115</v>
      </c>
      <c r="C11" s="50">
        <v>718</v>
      </c>
      <c r="D11" s="214" t="s">
        <v>6</v>
      </c>
      <c r="E11" s="206" t="s">
        <v>45</v>
      </c>
      <c r="F11" s="51">
        <v>2360</v>
      </c>
      <c r="G11" s="180">
        <v>295.7</v>
      </c>
      <c r="H11" s="187">
        <v>70.52</v>
      </c>
      <c r="I11" s="187">
        <v>61.9</v>
      </c>
      <c r="J11" s="187">
        <v>60.28</v>
      </c>
      <c r="K11" s="187">
        <v>7.17</v>
      </c>
      <c r="L11" s="197">
        <f>全车数据表!N17</f>
        <v>75</v>
      </c>
      <c r="M11" s="219">
        <f>全车数据表!AJ17*4</f>
        <v>28</v>
      </c>
      <c r="N11" s="154">
        <f>全车数据表!AL17*4</f>
        <v>8</v>
      </c>
      <c r="O11" s="157">
        <f>IF(全车数据表!AN17="×",全车数据表!AN17,4*全车数据表!AN17)</f>
        <v>4</v>
      </c>
      <c r="P11" s="167">
        <f>全车数据表!AP17</f>
        <v>1939960</v>
      </c>
      <c r="Q11" s="249" t="s">
        <v>561</v>
      </c>
      <c r="R11" s="250" t="str">
        <f t="shared" si="0"/>
        <v>718 Cayman</v>
      </c>
      <c r="S11" s="249" t="s">
        <v>571</v>
      </c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ht="21" customHeight="1">
      <c r="A12" s="44">
        <v>10</v>
      </c>
      <c r="B12" s="49" t="s">
        <v>116</v>
      </c>
      <c r="C12" s="54" t="s">
        <v>117</v>
      </c>
      <c r="D12" s="214" t="s">
        <v>6</v>
      </c>
      <c r="E12" s="206" t="s">
        <v>45</v>
      </c>
      <c r="F12" s="51">
        <v>2390</v>
      </c>
      <c r="G12" s="180">
        <v>270</v>
      </c>
      <c r="H12" s="187">
        <v>82.25</v>
      </c>
      <c r="I12" s="187">
        <v>83.47</v>
      </c>
      <c r="J12" s="187">
        <v>72.709999999999994</v>
      </c>
      <c r="K12" s="187">
        <v>13.382</v>
      </c>
      <c r="L12" s="197">
        <f>全车数据表!N19</f>
        <v>68</v>
      </c>
      <c r="M12" s="219">
        <f>全车数据表!AJ19*4</f>
        <v>28</v>
      </c>
      <c r="N12" s="154">
        <f>全车数据表!AL19*4</f>
        <v>8</v>
      </c>
      <c r="O12" s="157">
        <f>IF(全车数据表!AN19="×",全车数据表!AN19,4*全车数据表!AN19)</f>
        <v>4</v>
      </c>
      <c r="P12" s="167">
        <f>全车数据表!AP19</f>
        <v>1939960</v>
      </c>
      <c r="Q12" s="249" t="s">
        <v>562</v>
      </c>
      <c r="R12" s="250" t="str">
        <f t="shared" si="0"/>
        <v>Elise Sprint 220</v>
      </c>
      <c r="S12" s="249" t="s">
        <v>573</v>
      </c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ht="21" customHeight="1">
      <c r="A13" s="48">
        <v>11</v>
      </c>
      <c r="B13" s="55" t="s">
        <v>9</v>
      </c>
      <c r="C13" s="56" t="s">
        <v>10</v>
      </c>
      <c r="D13" s="214" t="s">
        <v>6</v>
      </c>
      <c r="E13" s="206" t="s">
        <v>45</v>
      </c>
      <c r="F13" s="57">
        <v>2548</v>
      </c>
      <c r="G13" s="182">
        <v>299.89999999999998</v>
      </c>
      <c r="H13" s="189">
        <v>75.06</v>
      </c>
      <c r="I13" s="189">
        <v>58.97</v>
      </c>
      <c r="J13" s="189">
        <v>52.93</v>
      </c>
      <c r="K13" s="187">
        <v>5.93</v>
      </c>
      <c r="L13" s="197">
        <f>全车数据表!N22</f>
        <v>78</v>
      </c>
      <c r="M13" s="219">
        <f>全车数据表!AJ22*4</f>
        <v>28</v>
      </c>
      <c r="N13" s="154">
        <f>全车数据表!AL22*4</f>
        <v>8</v>
      </c>
      <c r="O13" s="157">
        <f>IF(全车数据表!AN22="×",全车数据表!AN22,4*全车数据表!AN22)</f>
        <v>4</v>
      </c>
      <c r="P13" s="167">
        <f>全车数据表!AP22</f>
        <v>1939960</v>
      </c>
      <c r="Q13" s="249" t="s">
        <v>563</v>
      </c>
      <c r="R13" s="250" t="str">
        <f t="shared" si="0"/>
        <v>Shelby GT350R</v>
      </c>
      <c r="S13" s="249" t="s">
        <v>571</v>
      </c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ht="21" customHeight="1">
      <c r="A14" s="44">
        <v>12</v>
      </c>
      <c r="B14" s="55" t="s">
        <v>194</v>
      </c>
      <c r="C14" s="50" t="s">
        <v>437</v>
      </c>
      <c r="D14" s="214" t="s">
        <v>6</v>
      </c>
      <c r="E14" s="206" t="s">
        <v>45</v>
      </c>
      <c r="F14" s="57">
        <v>2589</v>
      </c>
      <c r="G14" s="182">
        <v>315.10000000000002</v>
      </c>
      <c r="H14" s="189">
        <v>75.37</v>
      </c>
      <c r="I14" s="189">
        <v>41.56</v>
      </c>
      <c r="J14" s="189">
        <v>38.33</v>
      </c>
      <c r="K14" s="189">
        <v>4.4830000000000005</v>
      </c>
      <c r="L14" s="201">
        <f>全车数据表!N24</f>
        <v>128</v>
      </c>
      <c r="M14" s="220">
        <f>全车数据表!AJ24*4</f>
        <v>28</v>
      </c>
      <c r="N14" s="155">
        <f>全车数据表!AL24*4</f>
        <v>8</v>
      </c>
      <c r="O14" s="159">
        <f>IF(全车数据表!AN24="×",全车数据表!AN24,4*全车数据表!AN24)</f>
        <v>4</v>
      </c>
      <c r="P14" s="168">
        <f>全车数据表!AP24</f>
        <v>3878680</v>
      </c>
      <c r="Q14" s="249" t="s">
        <v>561</v>
      </c>
      <c r="R14" s="250" t="str">
        <f t="shared" si="0"/>
        <v>911 Targa 4S</v>
      </c>
      <c r="S14" s="249" t="s">
        <v>574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ht="21" customHeight="1">
      <c r="A15" s="48">
        <v>13</v>
      </c>
      <c r="B15" s="55" t="s">
        <v>252</v>
      </c>
      <c r="C15" s="58" t="s">
        <v>268</v>
      </c>
      <c r="D15" s="215" t="s">
        <v>196</v>
      </c>
      <c r="E15" s="207" t="s">
        <v>175</v>
      </c>
      <c r="F15" s="57">
        <v>2646</v>
      </c>
      <c r="G15" s="182">
        <v>290.7</v>
      </c>
      <c r="H15" s="189">
        <v>71.510000000000005</v>
      </c>
      <c r="I15" s="189">
        <v>74.81</v>
      </c>
      <c r="J15" s="189">
        <v>62.66</v>
      </c>
      <c r="K15" s="189">
        <v>7.8499999999999988</v>
      </c>
      <c r="L15" s="201">
        <f>全车数据表!N27</f>
        <v>128</v>
      </c>
      <c r="M15" s="220">
        <f>全车数据表!AJ27*4</f>
        <v>28</v>
      </c>
      <c r="N15" s="155">
        <f>全车数据表!AL27*4</f>
        <v>8</v>
      </c>
      <c r="O15" s="159">
        <f>IF(全车数据表!AN27="×",全车数据表!AN27,4*全车数据表!AN27)</f>
        <v>4</v>
      </c>
      <c r="P15" s="168">
        <f>全车数据表!AP27</f>
        <v>3878680</v>
      </c>
      <c r="Q15" s="249"/>
      <c r="R15" s="250" t="str">
        <f t="shared" si="0"/>
        <v>inetta G60</v>
      </c>
      <c r="S15" s="249" t="s">
        <v>574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ht="21" customHeight="1">
      <c r="A16" s="44">
        <v>14</v>
      </c>
      <c r="B16" s="55" t="s">
        <v>438</v>
      </c>
      <c r="C16" s="56" t="s">
        <v>436</v>
      </c>
      <c r="D16" s="215" t="s">
        <v>196</v>
      </c>
      <c r="E16" s="207" t="s">
        <v>175</v>
      </c>
      <c r="F16" s="57">
        <v>2698</v>
      </c>
      <c r="G16" s="182">
        <v>285.3</v>
      </c>
      <c r="H16" s="189">
        <v>82.09</v>
      </c>
      <c r="I16" s="189">
        <v>68.41</v>
      </c>
      <c r="J16" s="189">
        <v>62.55</v>
      </c>
      <c r="K16" s="189">
        <v>7.98</v>
      </c>
      <c r="L16" s="201">
        <f>全车数据表!N30</f>
        <v>128</v>
      </c>
      <c r="M16" s="220">
        <f>全车数据表!AJ30*4</f>
        <v>28</v>
      </c>
      <c r="N16" s="155">
        <f>全车数据表!AL30*4</f>
        <v>8</v>
      </c>
      <c r="O16" s="159">
        <f>IF(全车数据表!AN30="×",全车数据表!AN30,4*全车数据表!AN30)</f>
        <v>4</v>
      </c>
      <c r="P16" s="168">
        <f>全车数据表!AP30</f>
        <v>3878680</v>
      </c>
      <c r="Q16" s="249"/>
      <c r="R16" s="250" t="str">
        <f t="shared" si="0"/>
        <v>onda Civic Type-R</v>
      </c>
      <c r="S16" s="249" t="s">
        <v>575</v>
      </c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ht="21" customHeight="1">
      <c r="A17" s="44">
        <v>15</v>
      </c>
      <c r="B17" s="55" t="s">
        <v>439</v>
      </c>
      <c r="C17" s="56" t="s">
        <v>440</v>
      </c>
      <c r="D17" s="215" t="s">
        <v>196</v>
      </c>
      <c r="E17" s="207" t="s">
        <v>175</v>
      </c>
      <c r="F17" s="57">
        <v>2724</v>
      </c>
      <c r="G17" s="182">
        <v>279.2</v>
      </c>
      <c r="H17" s="189">
        <v>83.74</v>
      </c>
      <c r="I17" s="189">
        <v>75.77</v>
      </c>
      <c r="J17" s="189">
        <v>57.18</v>
      </c>
      <c r="K17" s="189"/>
      <c r="L17" s="201">
        <f>全车数据表!N31</f>
        <v>128</v>
      </c>
      <c r="M17" s="220">
        <f>全车数据表!AJ31*4</f>
        <v>28</v>
      </c>
      <c r="N17" s="155">
        <f>全车数据表!AL31*4</f>
        <v>8</v>
      </c>
      <c r="O17" s="159">
        <f>IF(全车数据表!AN31="×",全车数据表!AN31,4*全车数据表!AN31)</f>
        <v>4</v>
      </c>
      <c r="P17" s="168">
        <f>全车数据表!AP31</f>
        <v>3878680</v>
      </c>
      <c r="Q17" s="249" t="s">
        <v>561</v>
      </c>
      <c r="R17" s="250" t="str">
        <f t="shared" si="0"/>
        <v>Taycan Turbo S</v>
      </c>
      <c r="S17" s="249" t="s">
        <v>576</v>
      </c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ht="21" customHeight="1">
      <c r="A18" s="44">
        <v>16</v>
      </c>
      <c r="B18" s="55" t="s">
        <v>322</v>
      </c>
      <c r="C18" s="58" t="s">
        <v>388</v>
      </c>
      <c r="D18" s="214" t="s">
        <v>6</v>
      </c>
      <c r="E18" s="206" t="s">
        <v>45</v>
      </c>
      <c r="F18" s="57">
        <v>2751</v>
      </c>
      <c r="G18" s="182">
        <v>338.7</v>
      </c>
      <c r="H18" s="189">
        <v>69.28</v>
      </c>
      <c r="I18" s="189">
        <v>47.31</v>
      </c>
      <c r="J18" s="189">
        <v>37.49</v>
      </c>
      <c r="K18" s="189">
        <v>4.3</v>
      </c>
      <c r="L18" s="201">
        <f>全车数据表!N32</f>
        <v>128</v>
      </c>
      <c r="M18" s="220">
        <f>全车数据表!AJ32*4</f>
        <v>28</v>
      </c>
      <c r="N18" s="155">
        <f>全车数据表!AL32*4</f>
        <v>8</v>
      </c>
      <c r="O18" s="159">
        <f>IF(全车数据表!AN32="×",全车数据表!AN32,4*全车数据表!AN32)</f>
        <v>4</v>
      </c>
      <c r="P18" s="168">
        <f>全车数据表!AP32</f>
        <v>3878680</v>
      </c>
      <c r="Q18" s="249"/>
      <c r="R18" s="250" t="str">
        <f t="shared" si="0"/>
        <v>VR Griffith</v>
      </c>
      <c r="S18" s="249" t="s">
        <v>577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ht="21" customHeight="1" thickBot="1">
      <c r="A19" s="59">
        <v>17</v>
      </c>
      <c r="B19" s="60" t="s">
        <v>402</v>
      </c>
      <c r="C19" s="61" t="s">
        <v>389</v>
      </c>
      <c r="D19" s="215" t="s">
        <v>196</v>
      </c>
      <c r="E19" s="208" t="s">
        <v>175</v>
      </c>
      <c r="F19" s="62">
        <v>2853</v>
      </c>
      <c r="G19" s="183">
        <v>305.5</v>
      </c>
      <c r="H19" s="190">
        <v>80.95</v>
      </c>
      <c r="I19" s="190">
        <v>57.23</v>
      </c>
      <c r="J19" s="190">
        <v>49.67</v>
      </c>
      <c r="K19" s="190">
        <v>5.5</v>
      </c>
      <c r="L19" s="202">
        <f>全车数据表!N34</f>
        <v>128</v>
      </c>
      <c r="M19" s="221">
        <f>全车数据表!AJ34*4</f>
        <v>28</v>
      </c>
      <c r="N19" s="156">
        <f>全车数据表!AL34*4</f>
        <v>8</v>
      </c>
      <c r="O19" s="163">
        <f>IF(全车数据表!AN34="×",全车数据表!AN34,4*全车数据表!AN34)</f>
        <v>4</v>
      </c>
      <c r="P19" s="169">
        <f>全车数据表!AP34</f>
        <v>3878680</v>
      </c>
      <c r="Q19" s="249"/>
      <c r="R19" s="250" t="str">
        <f t="shared" si="0"/>
        <v>azda Furai</v>
      </c>
      <c r="S19" s="249" t="s">
        <v>572</v>
      </c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ht="21" customHeight="1">
      <c r="A20" s="44">
        <v>18</v>
      </c>
      <c r="B20" s="45" t="s">
        <v>11</v>
      </c>
      <c r="C20" s="63" t="s">
        <v>0</v>
      </c>
      <c r="D20" s="213" t="s">
        <v>151</v>
      </c>
      <c r="E20" s="205" t="s">
        <v>44</v>
      </c>
      <c r="F20" s="64">
        <v>1687</v>
      </c>
      <c r="G20" s="184">
        <v>308.60000000000002</v>
      </c>
      <c r="H20" s="191">
        <v>71.92</v>
      </c>
      <c r="I20" s="191">
        <v>37.979999999999997</v>
      </c>
      <c r="J20" s="191">
        <v>45.41</v>
      </c>
      <c r="K20" s="191">
        <v>5.05</v>
      </c>
      <c r="L20" s="203">
        <f>全车数据表!N45</f>
        <v>85</v>
      </c>
      <c r="M20" s="222">
        <f>全车数据表!AJ45*4</f>
        <v>16</v>
      </c>
      <c r="N20" s="161">
        <f>全车数据表!AL45*4</f>
        <v>4</v>
      </c>
      <c r="O20" s="164">
        <f>IF(全车数据表!AN45="×",全车数据表!AN45,4*全车数据表!AN45)</f>
        <v>4</v>
      </c>
      <c r="P20" s="170">
        <f>全车数据表!AP45</f>
        <v>1086800</v>
      </c>
      <c r="Q20" s="249" t="s">
        <v>560</v>
      </c>
      <c r="R20" s="250" t="str">
        <f t="shared" si="0"/>
        <v>Challenger SRT8</v>
      </c>
      <c r="S20" s="249" t="s">
        <v>571</v>
      </c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21" customHeight="1">
      <c r="A21" s="48">
        <v>19</v>
      </c>
      <c r="B21" s="49" t="s">
        <v>12</v>
      </c>
      <c r="C21" s="54" t="s">
        <v>118</v>
      </c>
      <c r="D21" s="214" t="s">
        <v>151</v>
      </c>
      <c r="E21" s="206" t="s">
        <v>44</v>
      </c>
      <c r="F21" s="51">
        <v>1826</v>
      </c>
      <c r="G21" s="180">
        <v>297.39999999999998</v>
      </c>
      <c r="H21" s="187">
        <v>73.39</v>
      </c>
      <c r="I21" s="187">
        <v>50.08</v>
      </c>
      <c r="J21" s="187">
        <v>51.2</v>
      </c>
      <c r="K21" s="187">
        <v>5.782</v>
      </c>
      <c r="L21" s="197">
        <f>全车数据表!N46</f>
        <v>90</v>
      </c>
      <c r="M21" s="219">
        <f>全车数据表!AJ46*4</f>
        <v>16</v>
      </c>
      <c r="N21" s="154">
        <f>全车数据表!AL46*4</f>
        <v>4</v>
      </c>
      <c r="O21" s="157">
        <f>IF(全车数据表!AN46="×",全车数据表!AN46,4*全车数据表!AN46)</f>
        <v>4</v>
      </c>
      <c r="P21" s="167">
        <f>全车数据表!AP46</f>
        <v>1086800</v>
      </c>
      <c r="Q21" s="249" t="s">
        <v>557</v>
      </c>
      <c r="R21" s="250" t="str">
        <f t="shared" si="0"/>
        <v>3.0 CSL hommage</v>
      </c>
      <c r="S21" s="249" t="s">
        <v>571</v>
      </c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ht="21" customHeight="1">
      <c r="A22" s="44">
        <v>20</v>
      </c>
      <c r="B22" s="49" t="s">
        <v>13</v>
      </c>
      <c r="C22" s="50" t="s">
        <v>89</v>
      </c>
      <c r="D22" s="214" t="s">
        <v>151</v>
      </c>
      <c r="E22" s="206" t="s">
        <v>44</v>
      </c>
      <c r="F22" s="51">
        <v>1971</v>
      </c>
      <c r="G22" s="180">
        <v>271</v>
      </c>
      <c r="H22" s="187">
        <v>78.14</v>
      </c>
      <c r="I22" s="187">
        <v>83.14</v>
      </c>
      <c r="J22" s="187">
        <v>72.33</v>
      </c>
      <c r="K22" s="187">
        <v>13.016</v>
      </c>
      <c r="L22" s="197">
        <f>全车数据表!N48</f>
        <v>95</v>
      </c>
      <c r="M22" s="219">
        <f>全车数据表!AJ48*4</f>
        <v>16</v>
      </c>
      <c r="N22" s="154">
        <f>全车数据表!AL48*4</f>
        <v>4</v>
      </c>
      <c r="O22" s="157">
        <f>IF(全车数据表!AN48="×",全车数据表!AN48,4*全车数据表!AN48)</f>
        <v>4</v>
      </c>
      <c r="P22" s="167">
        <f>全车数据表!AP48</f>
        <v>1086800</v>
      </c>
      <c r="Q22" s="249" t="s">
        <v>558</v>
      </c>
      <c r="R22" s="250" t="str">
        <f t="shared" si="0"/>
        <v>Camaro ZL1 50TH Edition</v>
      </c>
      <c r="S22" s="249" t="s">
        <v>571</v>
      </c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ht="21" customHeight="1">
      <c r="A23" s="48">
        <v>21</v>
      </c>
      <c r="B23" s="49" t="s">
        <v>14</v>
      </c>
      <c r="C23" s="54" t="s">
        <v>15</v>
      </c>
      <c r="D23" s="214" t="s">
        <v>151</v>
      </c>
      <c r="E23" s="206" t="s">
        <v>44</v>
      </c>
      <c r="F23" s="51">
        <v>2123</v>
      </c>
      <c r="G23" s="180">
        <v>317.7</v>
      </c>
      <c r="H23" s="187">
        <v>71.7</v>
      </c>
      <c r="I23" s="187">
        <v>50.92</v>
      </c>
      <c r="J23" s="187">
        <v>47.05</v>
      </c>
      <c r="K23" s="187">
        <v>5.133</v>
      </c>
      <c r="L23" s="197">
        <f>全车数据表!N49</f>
        <v>90</v>
      </c>
      <c r="M23" s="219">
        <f>全车数据表!AJ49*4</f>
        <v>16</v>
      </c>
      <c r="N23" s="154">
        <f>全车数据表!AL49*4</f>
        <v>4</v>
      </c>
      <c r="O23" s="157">
        <f>IF(全车数据表!AN49="×",全车数据表!AN49,4*全车数据表!AN49)</f>
        <v>4</v>
      </c>
      <c r="P23" s="167">
        <f>全车数据表!AP49</f>
        <v>1086800</v>
      </c>
      <c r="Q23" s="249" t="s">
        <v>562</v>
      </c>
      <c r="R23" s="250" t="str">
        <f t="shared" si="0"/>
        <v>Evora Sport 410</v>
      </c>
      <c r="S23" s="249" t="s">
        <v>571</v>
      </c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ht="21" customHeight="1">
      <c r="A24" s="44">
        <v>22</v>
      </c>
      <c r="B24" s="49" t="s">
        <v>16</v>
      </c>
      <c r="C24" s="54" t="s">
        <v>91</v>
      </c>
      <c r="D24" s="214" t="s">
        <v>151</v>
      </c>
      <c r="E24" s="206" t="s">
        <v>44</v>
      </c>
      <c r="F24" s="51">
        <v>2281</v>
      </c>
      <c r="G24" s="180">
        <v>329.4</v>
      </c>
      <c r="H24" s="187">
        <v>71.34</v>
      </c>
      <c r="I24" s="187">
        <v>42.69</v>
      </c>
      <c r="J24" s="187">
        <v>54.66</v>
      </c>
      <c r="K24" s="193">
        <v>5.7489999999999988</v>
      </c>
      <c r="L24" s="197">
        <f>全车数据表!N50</f>
        <v>100</v>
      </c>
      <c r="M24" s="219">
        <f>全车数据表!AJ50*4</f>
        <v>16</v>
      </c>
      <c r="N24" s="154">
        <f>全车数据表!AL50*4</f>
        <v>4</v>
      </c>
      <c r="O24" s="157">
        <f>IF(全车数据表!AN50="×",全车数据表!AN50,4*全车数据表!AN50)</f>
        <v>4</v>
      </c>
      <c r="P24" s="167">
        <f>全车数据表!AP50</f>
        <v>1086800</v>
      </c>
      <c r="Q24" s="249" t="s">
        <v>564</v>
      </c>
      <c r="R24" s="250" t="str">
        <f t="shared" si="0"/>
        <v>AMG GT S</v>
      </c>
      <c r="S24" s="249" t="s">
        <v>571</v>
      </c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ht="21" customHeight="1">
      <c r="A25" s="48">
        <v>23</v>
      </c>
      <c r="B25" s="49" t="s">
        <v>17</v>
      </c>
      <c r="C25" s="50" t="s">
        <v>18</v>
      </c>
      <c r="D25" s="214" t="s">
        <v>151</v>
      </c>
      <c r="E25" s="206" t="s">
        <v>44</v>
      </c>
      <c r="F25" s="51">
        <v>2447</v>
      </c>
      <c r="G25" s="180">
        <v>326.5</v>
      </c>
      <c r="H25" s="187">
        <v>73.72</v>
      </c>
      <c r="I25" s="187">
        <v>51.19</v>
      </c>
      <c r="J25" s="187">
        <v>52.48</v>
      </c>
      <c r="K25" s="187">
        <v>5.5489999999999995</v>
      </c>
      <c r="L25" s="197">
        <f>全车数据表!N51</f>
        <v>110</v>
      </c>
      <c r="M25" s="219">
        <f>全车数据表!AJ51*4</f>
        <v>16</v>
      </c>
      <c r="N25" s="154">
        <f>全车数据表!AL51*4</f>
        <v>4</v>
      </c>
      <c r="O25" s="157">
        <f>IF(全车数据表!AN51="×",全车数据表!AN51,4*全车数据表!AN51)</f>
        <v>4</v>
      </c>
      <c r="P25" s="167">
        <f>全车数据表!AP51</f>
        <v>1086800</v>
      </c>
      <c r="Q25" s="249" t="s">
        <v>557</v>
      </c>
      <c r="R25" s="250" t="str">
        <f t="shared" si="0"/>
        <v>M4 GTS</v>
      </c>
      <c r="S25" s="249" t="s">
        <v>571</v>
      </c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ht="21" customHeight="1">
      <c r="A26" s="44">
        <v>24</v>
      </c>
      <c r="B26" s="49" t="s">
        <v>168</v>
      </c>
      <c r="C26" s="54" t="s">
        <v>19</v>
      </c>
      <c r="D26" s="214" t="s">
        <v>151</v>
      </c>
      <c r="E26" s="206" t="s">
        <v>45</v>
      </c>
      <c r="F26" s="51">
        <v>2635</v>
      </c>
      <c r="G26" s="180">
        <v>299.5</v>
      </c>
      <c r="H26" s="187">
        <v>84.62</v>
      </c>
      <c r="I26" s="187">
        <v>69.2</v>
      </c>
      <c r="J26" s="187">
        <v>63.68</v>
      </c>
      <c r="K26" s="187">
        <v>7.7829999999999995</v>
      </c>
      <c r="L26" s="197">
        <f>全车数据表!N52</f>
        <v>103</v>
      </c>
      <c r="M26" s="219">
        <f>全车数据表!AJ52*4</f>
        <v>24</v>
      </c>
      <c r="N26" s="154">
        <f>全车数据表!AL52*4</f>
        <v>12</v>
      </c>
      <c r="O26" s="157">
        <f>IF(全车数据表!AN52="×",全车数据表!AN52,4*全车数据表!AN52)</f>
        <v>4</v>
      </c>
      <c r="P26" s="167">
        <f>全车数据表!AP52</f>
        <v>2537720</v>
      </c>
      <c r="Q26" s="249"/>
      <c r="R26" s="250" t="str">
        <f t="shared" si="0"/>
        <v>ezvani Beast X</v>
      </c>
      <c r="S26" s="249" t="s">
        <v>571</v>
      </c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ht="21" customHeight="1">
      <c r="A27" s="48">
        <v>25</v>
      </c>
      <c r="B27" s="49" t="s">
        <v>20</v>
      </c>
      <c r="C27" s="54" t="s">
        <v>119</v>
      </c>
      <c r="D27" s="214" t="s">
        <v>151</v>
      </c>
      <c r="E27" s="206" t="s">
        <v>45</v>
      </c>
      <c r="F27" s="51">
        <v>2816</v>
      </c>
      <c r="G27" s="180">
        <v>303.89999999999998</v>
      </c>
      <c r="H27" s="187">
        <v>77.319999999999993</v>
      </c>
      <c r="I27" s="187">
        <v>86.2</v>
      </c>
      <c r="J27" s="187">
        <v>68.94</v>
      </c>
      <c r="K27" s="187">
        <v>8.9660000000000011</v>
      </c>
      <c r="L27" s="197">
        <f>全车数据表!N57</f>
        <v>103</v>
      </c>
      <c r="M27" s="219">
        <f>全车数据表!AJ57*4</f>
        <v>24</v>
      </c>
      <c r="N27" s="154">
        <f>全车数据表!AL57*4</f>
        <v>12</v>
      </c>
      <c r="O27" s="157">
        <f>IF(全车数据表!AN57="×",全车数据表!AN57,4*全车数据表!AN57)</f>
        <v>4</v>
      </c>
      <c r="P27" s="167">
        <f>全车数据表!AP57</f>
        <v>2537720</v>
      </c>
      <c r="Q27" s="249" t="s">
        <v>560</v>
      </c>
      <c r="R27" s="250" t="str">
        <f t="shared" si="0"/>
        <v>Viper ACR</v>
      </c>
      <c r="S27" s="249" t="s">
        <v>571</v>
      </c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ht="21" customHeight="1">
      <c r="A28" s="44">
        <v>26</v>
      </c>
      <c r="B28" s="52" t="s">
        <v>392</v>
      </c>
      <c r="C28" s="65" t="s">
        <v>393</v>
      </c>
      <c r="D28" s="214" t="s">
        <v>151</v>
      </c>
      <c r="E28" s="206" t="s">
        <v>45</v>
      </c>
      <c r="F28" s="53">
        <v>2909</v>
      </c>
      <c r="G28" s="181">
        <v>321.7</v>
      </c>
      <c r="H28" s="188">
        <v>75.319999999999993</v>
      </c>
      <c r="I28" s="188">
        <v>69.599999999999994</v>
      </c>
      <c r="J28" s="188">
        <v>66.63</v>
      </c>
      <c r="K28" s="188">
        <v>7.7</v>
      </c>
      <c r="L28" s="204">
        <f>全车数据表!N59</f>
        <v>165</v>
      </c>
      <c r="M28" s="223">
        <f>全车数据表!AJ59*4</f>
        <v>24</v>
      </c>
      <c r="N28" s="162">
        <f>全车数据表!AL59*4</f>
        <v>12</v>
      </c>
      <c r="O28" s="165">
        <f>IF(全车数据表!AN59="×",全车数据表!AN59,4*全车数据表!AN59)</f>
        <v>4</v>
      </c>
      <c r="P28" s="167">
        <f>全车数据表!AP59</f>
        <v>5073840</v>
      </c>
      <c r="Q28" s="249" t="s">
        <v>563</v>
      </c>
      <c r="R28" s="250" t="str">
        <f t="shared" si="0"/>
        <v>Shelby GR-1</v>
      </c>
      <c r="S28" s="249" t="s">
        <v>572</v>
      </c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ht="21" customHeight="1">
      <c r="A29" s="44">
        <v>27</v>
      </c>
      <c r="B29" s="49" t="s">
        <v>21</v>
      </c>
      <c r="C29" s="50" t="s">
        <v>22</v>
      </c>
      <c r="D29" s="214" t="s">
        <v>151</v>
      </c>
      <c r="E29" s="206" t="s">
        <v>45</v>
      </c>
      <c r="F29" s="51">
        <v>3003</v>
      </c>
      <c r="G29" s="180">
        <v>317.89999999999998</v>
      </c>
      <c r="H29" s="187">
        <v>78.22</v>
      </c>
      <c r="I29" s="187">
        <v>86.5</v>
      </c>
      <c r="J29" s="187">
        <v>60.57</v>
      </c>
      <c r="K29" s="187">
        <v>6.7160000000000002</v>
      </c>
      <c r="L29" s="197">
        <f>全车数据表!N60</f>
        <v>103</v>
      </c>
      <c r="M29" s="219">
        <f>全车数据表!AJ60*4</f>
        <v>24</v>
      </c>
      <c r="N29" s="154">
        <f>全车数据表!AL60*4</f>
        <v>12</v>
      </c>
      <c r="O29" s="157">
        <f>IF(全车数据表!AN60="×",全车数据表!AN60,4*全车数据表!AN60)</f>
        <v>4</v>
      </c>
      <c r="P29" s="167">
        <f>全车数据表!AP60</f>
        <v>2537720</v>
      </c>
      <c r="Q29" s="249"/>
      <c r="R29" s="250" t="str">
        <f t="shared" si="0"/>
        <v>ininfarina H2 Speed</v>
      </c>
      <c r="S29" s="249" t="s">
        <v>571</v>
      </c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ht="21" customHeight="1">
      <c r="A30" s="44">
        <v>28</v>
      </c>
      <c r="B30" s="55" t="s">
        <v>324</v>
      </c>
      <c r="C30" s="58" t="s">
        <v>325</v>
      </c>
      <c r="D30" s="214" t="s">
        <v>151</v>
      </c>
      <c r="E30" s="206" t="s">
        <v>45</v>
      </c>
      <c r="F30" s="57">
        <v>3088</v>
      </c>
      <c r="G30" s="182">
        <v>316.3</v>
      </c>
      <c r="H30" s="189">
        <v>85.72</v>
      </c>
      <c r="I30" s="189">
        <v>57.94</v>
      </c>
      <c r="J30" s="189">
        <v>71.91</v>
      </c>
      <c r="K30" s="189">
        <v>9.06</v>
      </c>
      <c r="L30" s="201">
        <f>全车数据表!N62</f>
        <v>165</v>
      </c>
      <c r="M30" s="219">
        <f>全车数据表!AJ62*4</f>
        <v>24</v>
      </c>
      <c r="N30" s="154">
        <f>全车数据表!AL62*4</f>
        <v>12</v>
      </c>
      <c r="O30" s="157">
        <f>IF(全车数据表!AN62="×",全车数据表!AN62,4*全车数据表!AN62)</f>
        <v>4</v>
      </c>
      <c r="P30" s="167">
        <f>全车数据表!AP62</f>
        <v>5073840</v>
      </c>
      <c r="Q30" s="249"/>
      <c r="R30" s="250" t="str">
        <f t="shared" si="0"/>
        <v>rtega Scalo SuperErelletra</v>
      </c>
      <c r="S30" s="249" t="s">
        <v>577</v>
      </c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ht="21" customHeight="1">
      <c r="A31" s="48">
        <v>29</v>
      </c>
      <c r="B31" s="55" t="s">
        <v>245</v>
      </c>
      <c r="C31" s="58" t="s">
        <v>1</v>
      </c>
      <c r="D31" s="215" t="s">
        <v>151</v>
      </c>
      <c r="E31" s="206" t="s">
        <v>45</v>
      </c>
      <c r="F31" s="57">
        <v>3199</v>
      </c>
      <c r="G31" s="182">
        <v>323.5</v>
      </c>
      <c r="H31" s="189">
        <v>84.32</v>
      </c>
      <c r="I31" s="189">
        <v>63.02</v>
      </c>
      <c r="J31" s="189">
        <v>54.67</v>
      </c>
      <c r="K31" s="189">
        <v>5.8490000000000002</v>
      </c>
      <c r="L31" s="201">
        <f>全车数据表!N64</f>
        <v>103</v>
      </c>
      <c r="M31" s="219">
        <f>全车数据表!AJ64*4</f>
        <v>24</v>
      </c>
      <c r="N31" s="154">
        <f>全车数据表!AL64*4</f>
        <v>12</v>
      </c>
      <c r="O31" s="157">
        <f>IF(全车数据表!AN64="×",全车数据表!AN64,4*全车数据表!AN64)</f>
        <v>4</v>
      </c>
      <c r="P31" s="167">
        <f>全车数据表!AP64</f>
        <v>2537720</v>
      </c>
      <c r="Q31" s="249"/>
      <c r="R31" s="250" t="str">
        <f t="shared" si="0"/>
        <v>cura 2017 NSX</v>
      </c>
      <c r="S31" s="249" t="s">
        <v>571</v>
      </c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ht="21" customHeight="1">
      <c r="A32" s="44">
        <v>30</v>
      </c>
      <c r="B32" s="55" t="s">
        <v>165</v>
      </c>
      <c r="C32" s="54" t="s">
        <v>166</v>
      </c>
      <c r="D32" s="215" t="s">
        <v>151</v>
      </c>
      <c r="E32" s="206" t="s">
        <v>45</v>
      </c>
      <c r="F32" s="57">
        <v>3206</v>
      </c>
      <c r="G32" s="182">
        <v>335.6</v>
      </c>
      <c r="H32" s="189">
        <v>74.42</v>
      </c>
      <c r="I32" s="189">
        <v>41.44</v>
      </c>
      <c r="J32" s="189">
        <v>72.91</v>
      </c>
      <c r="K32" s="189">
        <v>8.6829999999999998</v>
      </c>
      <c r="L32" s="201">
        <f>全车数据表!N65</f>
        <v>103</v>
      </c>
      <c r="M32" s="219">
        <f>全车数据表!AJ65*4</f>
        <v>24</v>
      </c>
      <c r="N32" s="154">
        <f>全车数据表!AL65*4</f>
        <v>12</v>
      </c>
      <c r="O32" s="157">
        <f>IF(全车数据表!AN65="×",全车数据表!AN65,4*全车数据表!AN65)</f>
        <v>4</v>
      </c>
      <c r="P32" s="167">
        <f>全车数据表!AP65</f>
        <v>5073840</v>
      </c>
      <c r="Q32" s="249"/>
      <c r="R32" s="250" t="str">
        <f t="shared" si="0"/>
        <v>aserati Alfieri</v>
      </c>
      <c r="S32" s="249" t="s">
        <v>578</v>
      </c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ht="21" customHeight="1">
      <c r="A33" s="44">
        <v>31</v>
      </c>
      <c r="B33" s="55" t="s">
        <v>253</v>
      </c>
      <c r="C33" s="54" t="s">
        <v>279</v>
      </c>
      <c r="D33" s="215" t="s">
        <v>197</v>
      </c>
      <c r="E33" s="206" t="s">
        <v>78</v>
      </c>
      <c r="F33" s="57">
        <v>3425</v>
      </c>
      <c r="G33" s="182">
        <v>350.5</v>
      </c>
      <c r="H33" s="189">
        <v>74.12</v>
      </c>
      <c r="I33" s="189">
        <v>62.87</v>
      </c>
      <c r="J33" s="189">
        <v>46.83</v>
      </c>
      <c r="K33" s="189">
        <v>5.0669999999999993</v>
      </c>
      <c r="L33" s="201">
        <f>全车数据表!N79</f>
        <v>134</v>
      </c>
      <c r="M33" s="219">
        <f>全车数据表!AJ79*4</f>
        <v>36</v>
      </c>
      <c r="N33" s="154">
        <f>全车数据表!AL79*4</f>
        <v>16</v>
      </c>
      <c r="O33" s="157">
        <f>IF(全车数据表!AN79="×",全车数据表!AN79,4*全车数据表!AN79)</f>
        <v>8</v>
      </c>
      <c r="P33" s="167">
        <f>全车数据表!AP79</f>
        <v>10444120</v>
      </c>
      <c r="Q33" s="249"/>
      <c r="R33" s="250" t="str">
        <f t="shared" si="0"/>
        <v>encer Sarthe</v>
      </c>
      <c r="S33" s="249" t="s">
        <v>579</v>
      </c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 ht="21" customHeight="1">
      <c r="A34" s="44">
        <v>32</v>
      </c>
      <c r="B34" s="55" t="s">
        <v>449</v>
      </c>
      <c r="C34" s="50" t="s">
        <v>441</v>
      </c>
      <c r="D34" s="215" t="s">
        <v>197</v>
      </c>
      <c r="E34" s="206" t="s">
        <v>78</v>
      </c>
      <c r="F34" s="57">
        <v>3727</v>
      </c>
      <c r="G34" s="182">
        <v>323.60000000000002</v>
      </c>
      <c r="H34" s="189">
        <v>73.44</v>
      </c>
      <c r="I34" s="189">
        <v>87.24</v>
      </c>
      <c r="J34" s="189">
        <v>70.55</v>
      </c>
      <c r="K34" s="189">
        <v>8.5500000000000007</v>
      </c>
      <c r="L34" s="201">
        <f>全车数据表!N84</f>
        <v>133</v>
      </c>
      <c r="M34" s="219">
        <f>全车数据表!AJ84*4</f>
        <v>36</v>
      </c>
      <c r="N34" s="154">
        <f>全车数据表!AL84*4</f>
        <v>16</v>
      </c>
      <c r="O34" s="157">
        <f>IF(全车数据表!AN84="×",全车数据表!AN84,4*全车数据表!AN84)</f>
        <v>8</v>
      </c>
      <c r="P34" s="167">
        <f>全车数据表!AP84</f>
        <v>10444120</v>
      </c>
      <c r="Q34" s="249" t="s">
        <v>561</v>
      </c>
      <c r="R34" s="250" t="str">
        <f t="shared" si="0"/>
        <v>718 Cayman GT4 ClubSport🔑</v>
      </c>
      <c r="S34" s="249" t="s">
        <v>576</v>
      </c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:31" ht="21" customHeight="1">
      <c r="A35" s="199">
        <v>33</v>
      </c>
      <c r="B35" s="55" t="s">
        <v>326</v>
      </c>
      <c r="C35" s="58">
        <v>33</v>
      </c>
      <c r="D35" s="215" t="s">
        <v>197</v>
      </c>
      <c r="E35" s="206" t="s">
        <v>170</v>
      </c>
      <c r="F35" s="57">
        <v>3897</v>
      </c>
      <c r="G35" s="182">
        <v>352.1</v>
      </c>
      <c r="H35" s="189">
        <v>78.53</v>
      </c>
      <c r="I35" s="189">
        <v>59.47</v>
      </c>
      <c r="J35" s="189">
        <v>47.71</v>
      </c>
      <c r="K35" s="189">
        <v>4.9000000000000004</v>
      </c>
      <c r="L35" s="201">
        <f>全车数据表!N95</f>
        <v>134</v>
      </c>
      <c r="M35" s="219">
        <f>全车数据表!AJ95*4</f>
        <v>36</v>
      </c>
      <c r="N35" s="154">
        <f>全车数据表!AL95*4</f>
        <v>16</v>
      </c>
      <c r="O35" s="157">
        <f>IF(全车数据表!AN95="×",全车数据表!AN95,4*全车数据表!AN95)</f>
        <v>8</v>
      </c>
      <c r="P35" s="167">
        <f>全车数据表!AP95</f>
        <v>10444120</v>
      </c>
      <c r="Q35" s="249"/>
      <c r="R35" s="250" t="str">
        <f t="shared" si="0"/>
        <v>rrinera Hussarya 33</v>
      </c>
      <c r="S35" s="249" t="s">
        <v>577</v>
      </c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:31" ht="21" customHeight="1" thickBot="1">
      <c r="A36" s="59">
        <v>34</v>
      </c>
      <c r="B36" s="55" t="s">
        <v>500</v>
      </c>
      <c r="C36" s="54" t="s">
        <v>501</v>
      </c>
      <c r="D36" s="215" t="s">
        <v>337</v>
      </c>
      <c r="E36" s="209" t="s">
        <v>170</v>
      </c>
      <c r="F36" s="57">
        <v>3997</v>
      </c>
      <c r="G36" s="182">
        <v>340.7</v>
      </c>
      <c r="H36" s="189">
        <v>76.56</v>
      </c>
      <c r="I36" s="189">
        <v>75.81</v>
      </c>
      <c r="J36" s="189">
        <v>59.69</v>
      </c>
      <c r="K36" s="189"/>
      <c r="L36" s="201">
        <f>全车数据表!N95</f>
        <v>134</v>
      </c>
      <c r="M36" s="219">
        <f>全车数据表!AJ95*4</f>
        <v>36</v>
      </c>
      <c r="N36" s="154">
        <f>全车数据表!AL95*4</f>
        <v>16</v>
      </c>
      <c r="O36" s="157">
        <f>IF(全车数据表!AN95="×",全车数据表!AN95,4*全车数据表!AN95)</f>
        <v>8</v>
      </c>
      <c r="P36" s="167">
        <f>全车数据表!AP95</f>
        <v>10444120</v>
      </c>
      <c r="Q36" s="249" t="s">
        <v>565</v>
      </c>
      <c r="R36" s="250" t="str">
        <f t="shared" si="0"/>
        <v>Gallardo LP 560-4</v>
      </c>
      <c r="S36" s="249" t="s">
        <v>580</v>
      </c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:31" ht="21" customHeight="1">
      <c r="A37" s="44">
        <v>35</v>
      </c>
      <c r="B37" s="66" t="s">
        <v>23</v>
      </c>
      <c r="C37" s="67" t="s">
        <v>444</v>
      </c>
      <c r="D37" s="213" t="s">
        <v>7</v>
      </c>
      <c r="E37" s="210" t="s">
        <v>44</v>
      </c>
      <c r="F37" s="47">
        <v>2186</v>
      </c>
      <c r="G37" s="179">
        <v>328.8</v>
      </c>
      <c r="H37" s="186">
        <v>71.209999999999994</v>
      </c>
      <c r="I37" s="186">
        <v>45.84</v>
      </c>
      <c r="J37" s="186">
        <v>56.6</v>
      </c>
      <c r="K37" s="186">
        <v>5.9829999999999988</v>
      </c>
      <c r="L37" s="200">
        <f>全车数据表!N101</f>
        <v>130</v>
      </c>
      <c r="M37" s="218">
        <f>全车数据表!AJ101*4</f>
        <v>24</v>
      </c>
      <c r="N37" s="158">
        <f>全车数据表!AL101*4</f>
        <v>4</v>
      </c>
      <c r="O37" s="160">
        <f>IF(全车数据表!AN101="×",全车数据表!AN101,4*全车数据表!AN101)</f>
        <v>4</v>
      </c>
      <c r="P37" s="166">
        <f>全车数据表!AP101</f>
        <v>1586960</v>
      </c>
      <c r="Q37" s="249" t="s">
        <v>561</v>
      </c>
      <c r="R37" s="250" t="str">
        <f t="shared" si="0"/>
        <v>911 GTS Coupe</v>
      </c>
      <c r="S37" s="249" t="s">
        <v>571</v>
      </c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:31" ht="21" customHeight="1">
      <c r="A38" s="48">
        <v>36</v>
      </c>
      <c r="B38" s="49" t="s">
        <v>24</v>
      </c>
      <c r="C38" s="50" t="s">
        <v>2</v>
      </c>
      <c r="D38" s="214" t="s">
        <v>7</v>
      </c>
      <c r="E38" s="206" t="s">
        <v>44</v>
      </c>
      <c r="F38" s="51">
        <v>2330</v>
      </c>
      <c r="G38" s="180">
        <v>340.6</v>
      </c>
      <c r="H38" s="187">
        <v>74.2</v>
      </c>
      <c r="I38" s="187">
        <v>43.21</v>
      </c>
      <c r="J38" s="187">
        <v>55.4</v>
      </c>
      <c r="K38" s="187">
        <v>5.6660000000000004</v>
      </c>
      <c r="L38" s="197">
        <f>全车数据表!N102</f>
        <v>130</v>
      </c>
      <c r="M38" s="219">
        <f>全车数据表!AJ102*4</f>
        <v>24</v>
      </c>
      <c r="N38" s="154">
        <f>全车数据表!AL102*4</f>
        <v>4</v>
      </c>
      <c r="O38" s="157">
        <f>IF(全车数据表!AN102="×",全车数据表!AN102,4*全车数据表!AN102)</f>
        <v>4</v>
      </c>
      <c r="P38" s="167">
        <f>全车数据表!AP102</f>
        <v>1586960</v>
      </c>
      <c r="Q38" s="249" t="s">
        <v>566</v>
      </c>
      <c r="R38" s="250" t="str">
        <f t="shared" si="0"/>
        <v>DB11</v>
      </c>
      <c r="S38" s="249" t="s">
        <v>571</v>
      </c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:31" ht="21" customHeight="1">
      <c r="A39" s="44">
        <v>37</v>
      </c>
      <c r="B39" s="49" t="s">
        <v>25</v>
      </c>
      <c r="C39" s="54" t="s">
        <v>26</v>
      </c>
      <c r="D39" s="214" t="s">
        <v>7</v>
      </c>
      <c r="E39" s="206" t="s">
        <v>45</v>
      </c>
      <c r="F39" s="51">
        <v>2500</v>
      </c>
      <c r="G39" s="180">
        <v>341</v>
      </c>
      <c r="H39" s="187">
        <v>75.55</v>
      </c>
      <c r="I39" s="187">
        <v>49.28</v>
      </c>
      <c r="J39" s="187">
        <v>50.12</v>
      </c>
      <c r="K39" s="187">
        <v>5.1660000000000004</v>
      </c>
      <c r="L39" s="197">
        <f>全车数据表!N103</f>
        <v>108</v>
      </c>
      <c r="M39" s="219">
        <f>全车数据表!AJ103*4</f>
        <v>24</v>
      </c>
      <c r="N39" s="154">
        <f>全车数据表!AL103*4</f>
        <v>16</v>
      </c>
      <c r="O39" s="157">
        <f>IF(全车数据表!AN103="×",全车数据表!AN103,4*全车数据表!AN103)</f>
        <v>8</v>
      </c>
      <c r="P39" s="167">
        <f>全车数据表!AP103</f>
        <v>3736720</v>
      </c>
      <c r="Q39" s="249"/>
      <c r="R39" s="250" t="str">
        <f t="shared" si="0"/>
        <v>aguar F-type SVR</v>
      </c>
      <c r="S39" s="249" t="s">
        <v>571</v>
      </c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:31" ht="21" customHeight="1">
      <c r="A40" s="48">
        <v>38</v>
      </c>
      <c r="B40" s="49" t="s">
        <v>27</v>
      </c>
      <c r="C40" s="50" t="s">
        <v>3</v>
      </c>
      <c r="D40" s="214" t="s">
        <v>7</v>
      </c>
      <c r="E40" s="206" t="s">
        <v>44</v>
      </c>
      <c r="F40" s="51">
        <v>2633</v>
      </c>
      <c r="G40" s="180">
        <v>329.7</v>
      </c>
      <c r="H40" s="187">
        <v>80.209999999999994</v>
      </c>
      <c r="I40" s="187">
        <v>45.2</v>
      </c>
      <c r="J40" s="187">
        <v>56.71</v>
      </c>
      <c r="K40" s="187">
        <v>5.9659999999999993</v>
      </c>
      <c r="L40" s="197">
        <f>全车数据表!N105</f>
        <v>140</v>
      </c>
      <c r="M40" s="219">
        <f>全车数据表!AJ105*4</f>
        <v>24</v>
      </c>
      <c r="N40" s="154">
        <f>全车数据表!AL105*4</f>
        <v>4</v>
      </c>
      <c r="O40" s="157">
        <f>IF(全车数据表!AN105="×",全车数据表!AN105,4*全车数据表!AN105)</f>
        <v>4</v>
      </c>
      <c r="P40" s="167">
        <f>全车数据表!AP105</f>
        <v>1586960</v>
      </c>
      <c r="Q40" s="249"/>
      <c r="R40" s="250" t="str">
        <f t="shared" si="0"/>
        <v>xotic Rides W70</v>
      </c>
      <c r="S40" s="249" t="s">
        <v>571</v>
      </c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:31" ht="21" customHeight="1">
      <c r="A41" s="44">
        <v>39</v>
      </c>
      <c r="B41" s="52" t="s">
        <v>442</v>
      </c>
      <c r="C41" s="50" t="s">
        <v>443</v>
      </c>
      <c r="D41" s="214" t="s">
        <v>7</v>
      </c>
      <c r="E41" s="206" t="s">
        <v>45</v>
      </c>
      <c r="F41" s="53">
        <v>2735</v>
      </c>
      <c r="G41" s="181">
        <v>329.8</v>
      </c>
      <c r="H41" s="188">
        <v>75.150000000000006</v>
      </c>
      <c r="I41" s="188">
        <v>53.7</v>
      </c>
      <c r="J41" s="188">
        <v>68.88</v>
      </c>
      <c r="K41" s="245">
        <v>7.95</v>
      </c>
      <c r="L41" s="197">
        <f>全车数据表!N106</f>
        <v>188</v>
      </c>
      <c r="M41" s="219">
        <f>全车数据表!AJ106*4</f>
        <v>24</v>
      </c>
      <c r="N41" s="154">
        <f>全车数据表!AL106*4</f>
        <v>16</v>
      </c>
      <c r="O41" s="157">
        <f>IF(全车数据表!AN106="×",全车数据表!AN106,4*全车数据表!AN106)</f>
        <v>8</v>
      </c>
      <c r="P41" s="167">
        <f>全车数据表!AP106</f>
        <v>7472600</v>
      </c>
      <c r="Q41" s="249" t="s">
        <v>561</v>
      </c>
      <c r="R41" s="250" t="str">
        <f t="shared" si="0"/>
        <v>911 GT1 Evolution</v>
      </c>
      <c r="S41" s="249" t="s">
        <v>576</v>
      </c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:31" ht="21" customHeight="1">
      <c r="A42" s="44">
        <v>40</v>
      </c>
      <c r="B42" s="49" t="s">
        <v>28</v>
      </c>
      <c r="C42" s="54" t="s">
        <v>120</v>
      </c>
      <c r="D42" s="214" t="s">
        <v>7</v>
      </c>
      <c r="E42" s="206" t="s">
        <v>45</v>
      </c>
      <c r="F42" s="51">
        <v>2816</v>
      </c>
      <c r="G42" s="180">
        <v>362.8</v>
      </c>
      <c r="H42" s="187">
        <v>79.150000000000006</v>
      </c>
      <c r="I42" s="187">
        <v>34.36</v>
      </c>
      <c r="J42" s="187">
        <v>54.49</v>
      </c>
      <c r="K42" s="187">
        <v>5.35</v>
      </c>
      <c r="L42" s="197">
        <f>全车数据表!N107</f>
        <v>113</v>
      </c>
      <c r="M42" s="219">
        <f>全车数据表!AJ107*4</f>
        <v>24</v>
      </c>
      <c r="N42" s="154">
        <f>全车数据表!AL107*4</f>
        <v>16</v>
      </c>
      <c r="O42" s="157">
        <f>IF(全车数据表!AN107="×",全车数据表!AN107,4*全车数据表!AN107)</f>
        <v>8</v>
      </c>
      <c r="P42" s="167">
        <f>全车数据表!AP107</f>
        <v>3736720</v>
      </c>
      <c r="Q42" s="249" t="s">
        <v>563</v>
      </c>
      <c r="R42" s="250" t="str">
        <f t="shared" si="0"/>
        <v>GT</v>
      </c>
      <c r="S42" s="249" t="s">
        <v>571</v>
      </c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:31" ht="21" customHeight="1">
      <c r="A43" s="48">
        <v>41</v>
      </c>
      <c r="B43" s="49" t="s">
        <v>29</v>
      </c>
      <c r="C43" s="54" t="s">
        <v>121</v>
      </c>
      <c r="D43" s="214" t="s">
        <v>7</v>
      </c>
      <c r="E43" s="206" t="s">
        <v>45</v>
      </c>
      <c r="F43" s="51">
        <v>2983</v>
      </c>
      <c r="G43" s="180">
        <v>336.8</v>
      </c>
      <c r="H43" s="187">
        <v>81.05</v>
      </c>
      <c r="I43" s="187">
        <v>45.56</v>
      </c>
      <c r="J43" s="187">
        <v>68.209999999999994</v>
      </c>
      <c r="K43" s="187">
        <v>7.6159999999999997</v>
      </c>
      <c r="L43" s="197">
        <f>全车数据表!N108</f>
        <v>118</v>
      </c>
      <c r="M43" s="219">
        <f>全车数据表!AJ108*4</f>
        <v>24</v>
      </c>
      <c r="N43" s="154">
        <f>全车数据表!AL108*4</f>
        <v>16</v>
      </c>
      <c r="O43" s="157">
        <f>IF(全车数据表!AN108="×",全车数据表!AN108,4*全车数据表!AN108)</f>
        <v>8</v>
      </c>
      <c r="P43" s="167">
        <f>全车数据表!AP108</f>
        <v>3736720</v>
      </c>
      <c r="Q43" s="249" t="s">
        <v>565</v>
      </c>
      <c r="R43" s="250" t="str">
        <f t="shared" si="0"/>
        <v>Asterion</v>
      </c>
      <c r="S43" s="249" t="s">
        <v>571</v>
      </c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ht="21" customHeight="1">
      <c r="A44" s="44">
        <v>42</v>
      </c>
      <c r="B44" s="49" t="s">
        <v>30</v>
      </c>
      <c r="C44" s="54" t="s">
        <v>31</v>
      </c>
      <c r="D44" s="214" t="s">
        <v>7</v>
      </c>
      <c r="E44" s="211" t="s">
        <v>45</v>
      </c>
      <c r="F44" s="51">
        <v>3115</v>
      </c>
      <c r="G44" s="180">
        <v>368</v>
      </c>
      <c r="H44" s="187">
        <v>76.55</v>
      </c>
      <c r="I44" s="187">
        <v>36.14</v>
      </c>
      <c r="J44" s="187">
        <v>61.1</v>
      </c>
      <c r="K44" s="187">
        <v>5.9329999999999998</v>
      </c>
      <c r="L44" s="197">
        <f>全车数据表!N113</f>
        <v>118</v>
      </c>
      <c r="M44" s="219">
        <f>全车数据表!AJ113*4</f>
        <v>24</v>
      </c>
      <c r="N44" s="154">
        <f>全车数据表!AL113*4</f>
        <v>16</v>
      </c>
      <c r="O44" s="157">
        <f>IF(全车数据表!AN113="×",全车数据表!AN113,4*全车数据表!AN113)</f>
        <v>8</v>
      </c>
      <c r="P44" s="167">
        <f>全车数据表!AP113</f>
        <v>3736720</v>
      </c>
      <c r="Q44" s="249"/>
      <c r="R44" s="250" t="str">
        <f t="shared" si="0"/>
        <v>adillac Cien Concept</v>
      </c>
      <c r="S44" s="249" t="s">
        <v>571</v>
      </c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:31" ht="21" customHeight="1">
      <c r="A45" s="44">
        <v>43</v>
      </c>
      <c r="B45" s="52" t="s">
        <v>394</v>
      </c>
      <c r="C45" s="54" t="s">
        <v>408</v>
      </c>
      <c r="D45" s="214" t="s">
        <v>7</v>
      </c>
      <c r="E45" s="206" t="s">
        <v>45</v>
      </c>
      <c r="F45" s="53">
        <v>3245</v>
      </c>
      <c r="G45" s="181">
        <v>341</v>
      </c>
      <c r="H45" s="188">
        <v>79.25</v>
      </c>
      <c r="I45" s="188">
        <v>58.34</v>
      </c>
      <c r="J45" s="188">
        <v>54.1</v>
      </c>
      <c r="K45" s="188">
        <v>5.54</v>
      </c>
      <c r="L45" s="204">
        <f>全车数据表!N117</f>
        <v>173</v>
      </c>
      <c r="M45" s="223">
        <f>全车数据表!AJ117*4</f>
        <v>24</v>
      </c>
      <c r="N45" s="162">
        <f>全车数据表!AL117*4</f>
        <v>16</v>
      </c>
      <c r="O45" s="165">
        <f>IF(全车数据表!AN117="×",全车数据表!AN117,4*全车数据表!AN117)</f>
        <v>8</v>
      </c>
      <c r="P45" s="167">
        <f>全车数据表!AP117</f>
        <v>7472600</v>
      </c>
      <c r="Q45" s="249"/>
      <c r="R45" s="250" t="str">
        <f t="shared" si="0"/>
        <v>talDesign Zerouno</v>
      </c>
      <c r="S45" s="249" t="s">
        <v>572</v>
      </c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31" ht="21" customHeight="1">
      <c r="A46" s="48">
        <v>44</v>
      </c>
      <c r="B46" s="49" t="s">
        <v>32</v>
      </c>
      <c r="C46" s="50">
        <v>488</v>
      </c>
      <c r="D46" s="214" t="s">
        <v>7</v>
      </c>
      <c r="E46" s="206" t="s">
        <v>45</v>
      </c>
      <c r="F46" s="51">
        <v>3334</v>
      </c>
      <c r="G46" s="180">
        <v>347.6</v>
      </c>
      <c r="H46" s="187">
        <v>80.239999999999995</v>
      </c>
      <c r="I46" s="187">
        <v>48.38</v>
      </c>
      <c r="J46" s="187">
        <v>65.84</v>
      </c>
      <c r="K46" s="187">
        <v>6.5</v>
      </c>
      <c r="L46" s="197">
        <f>全车数据表!N120</f>
        <v>118</v>
      </c>
      <c r="M46" s="219">
        <f>全车数据表!AJ120*4</f>
        <v>24</v>
      </c>
      <c r="N46" s="154">
        <f>全车数据表!AL120*4</f>
        <v>16</v>
      </c>
      <c r="O46" s="157">
        <f>IF(全车数据表!AN120="×",全车数据表!AN120,4*全车数据表!AN120)</f>
        <v>8</v>
      </c>
      <c r="P46" s="167">
        <f>全车数据表!AP120</f>
        <v>3736720</v>
      </c>
      <c r="Q46" s="249" t="s">
        <v>567</v>
      </c>
      <c r="R46" s="250" t="str">
        <f t="shared" si="0"/>
        <v>488 GTB</v>
      </c>
      <c r="S46" s="249" t="s">
        <v>571</v>
      </c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:31" ht="21" customHeight="1">
      <c r="A47" s="44">
        <v>45</v>
      </c>
      <c r="B47" s="49" t="s">
        <v>33</v>
      </c>
      <c r="C47" s="68" t="s">
        <v>122</v>
      </c>
      <c r="D47" s="214" t="s">
        <v>7</v>
      </c>
      <c r="E47" s="206" t="s">
        <v>45</v>
      </c>
      <c r="F47" s="51">
        <v>3519</v>
      </c>
      <c r="G47" s="180">
        <v>368.8</v>
      </c>
      <c r="H47" s="187">
        <v>79.44</v>
      </c>
      <c r="I47" s="187">
        <v>38.58</v>
      </c>
      <c r="J47" s="187">
        <v>63.11</v>
      </c>
      <c r="K47" s="187">
        <v>6.1659999999999995</v>
      </c>
      <c r="L47" s="197">
        <f>全车数据表!N124</f>
        <v>118</v>
      </c>
      <c r="M47" s="219">
        <f>全车数据表!AJ124*4</f>
        <v>24</v>
      </c>
      <c r="N47" s="154">
        <f>全车数据表!AL124*4</f>
        <v>16</v>
      </c>
      <c r="O47" s="157">
        <f>IF(全车数据表!AN124="×",全车数据表!AN124,4*全车数据表!AN124)</f>
        <v>8</v>
      </c>
      <c r="P47" s="167">
        <f>全车数据表!AP124</f>
        <v>3736720</v>
      </c>
      <c r="Q47" s="249"/>
      <c r="R47" s="250" t="str">
        <f t="shared" si="0"/>
        <v>CG 003S</v>
      </c>
      <c r="S47" s="249" t="s">
        <v>571</v>
      </c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:31" ht="21" customHeight="1">
      <c r="A48" s="48">
        <v>46</v>
      </c>
      <c r="B48" s="49" t="s">
        <v>34</v>
      </c>
      <c r="C48" s="50" t="s">
        <v>4</v>
      </c>
      <c r="D48" s="214" t="s">
        <v>7</v>
      </c>
      <c r="E48" s="206" t="s">
        <v>78</v>
      </c>
      <c r="F48" s="51">
        <v>3724</v>
      </c>
      <c r="G48" s="180">
        <v>360.5</v>
      </c>
      <c r="H48" s="187">
        <v>78.38</v>
      </c>
      <c r="I48" s="187">
        <v>40.119999999999997</v>
      </c>
      <c r="J48" s="187">
        <v>80.180000000000007</v>
      </c>
      <c r="K48" s="187">
        <v>9.6660000000000004</v>
      </c>
      <c r="L48" s="197">
        <f>全车数据表!N129</f>
        <v>105</v>
      </c>
      <c r="M48" s="219">
        <f>全车数据表!AJ129*4</f>
        <v>32</v>
      </c>
      <c r="N48" s="154">
        <f>全车数据表!AL129*4</f>
        <v>20</v>
      </c>
      <c r="O48" s="157">
        <f>IF(全车数据表!AN129="×",全车数据表!AN129,4*全车数据表!AN129)</f>
        <v>8</v>
      </c>
      <c r="P48" s="167">
        <f>全车数据表!AP129</f>
        <v>6183640</v>
      </c>
      <c r="Q48" s="249" t="s">
        <v>567</v>
      </c>
      <c r="R48" s="250" t="str">
        <f t="shared" si="0"/>
        <v>F12tdf</v>
      </c>
      <c r="S48" s="249" t="s">
        <v>571</v>
      </c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:31" ht="21" customHeight="1">
      <c r="A49" s="44">
        <v>47</v>
      </c>
      <c r="B49" s="55" t="s">
        <v>395</v>
      </c>
      <c r="C49" s="56" t="s">
        <v>35</v>
      </c>
      <c r="D49" s="215" t="s">
        <v>7</v>
      </c>
      <c r="E49" s="206" t="s">
        <v>78</v>
      </c>
      <c r="F49" s="57">
        <v>3921</v>
      </c>
      <c r="G49" s="182">
        <v>331.2</v>
      </c>
      <c r="H49" s="189">
        <v>76.55</v>
      </c>
      <c r="I49" s="189">
        <v>92.99</v>
      </c>
      <c r="J49" s="189">
        <v>80.87</v>
      </c>
      <c r="K49" s="189">
        <v>11.63</v>
      </c>
      <c r="L49" s="201">
        <f>全车数据表!N134</f>
        <v>105</v>
      </c>
      <c r="M49" s="219">
        <f>全车数据表!AJ134*4</f>
        <v>32</v>
      </c>
      <c r="N49" s="154">
        <f>全车数据表!AL134*4</f>
        <v>20</v>
      </c>
      <c r="O49" s="157">
        <f>IF(全车数据表!AN134="×",全车数据表!AN134,4*全车数据表!AN134)</f>
        <v>8</v>
      </c>
      <c r="P49" s="167">
        <f>全车数据表!AP134</f>
        <v>6183640</v>
      </c>
      <c r="Q49" s="249" t="s">
        <v>558</v>
      </c>
      <c r="R49" s="250" t="str">
        <f t="shared" si="0"/>
        <v>Corvette Grand Sport</v>
      </c>
      <c r="S49" s="249" t="s">
        <v>571</v>
      </c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:31" ht="21" customHeight="1">
      <c r="A50" s="44">
        <v>48</v>
      </c>
      <c r="B50" s="55" t="s">
        <v>329</v>
      </c>
      <c r="C50" s="50" t="s">
        <v>330</v>
      </c>
      <c r="D50" s="214" t="s">
        <v>7</v>
      </c>
      <c r="E50" s="206" t="s">
        <v>78</v>
      </c>
      <c r="F50" s="57">
        <v>3946</v>
      </c>
      <c r="G50" s="182">
        <v>337.8</v>
      </c>
      <c r="H50" s="189">
        <v>78.260000000000005</v>
      </c>
      <c r="I50" s="189">
        <v>86.85</v>
      </c>
      <c r="J50" s="189">
        <v>80.459999999999994</v>
      </c>
      <c r="K50" s="189">
        <v>11.13</v>
      </c>
      <c r="L50" s="201">
        <f>全车数据表!N136</f>
        <v>162</v>
      </c>
      <c r="M50" s="219">
        <f>全车数据表!AJ136*4</f>
        <v>32</v>
      </c>
      <c r="N50" s="154">
        <f>全车数据表!AL136*4</f>
        <v>20</v>
      </c>
      <c r="O50" s="157">
        <f>IF(全车数据表!AN136="×",全车数据表!AN136,4*全车数据表!AN136)</f>
        <v>8</v>
      </c>
      <c r="P50" s="167">
        <f>全车数据表!AP136</f>
        <v>12369280</v>
      </c>
      <c r="Q50" s="249" t="s">
        <v>566</v>
      </c>
      <c r="R50" s="250" t="str">
        <f t="shared" si="0"/>
        <v>Vantage GT12</v>
      </c>
      <c r="S50" s="249" t="s">
        <v>577</v>
      </c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1" ht="21" customHeight="1">
      <c r="A51" s="48">
        <v>49</v>
      </c>
      <c r="B51" s="49" t="s">
        <v>163</v>
      </c>
      <c r="C51" s="54" t="s">
        <v>164</v>
      </c>
      <c r="D51" s="214" t="s">
        <v>7</v>
      </c>
      <c r="E51" s="206" t="s">
        <v>78</v>
      </c>
      <c r="F51" s="51">
        <v>3971</v>
      </c>
      <c r="G51" s="180">
        <v>370.6</v>
      </c>
      <c r="H51" s="187">
        <v>77.040000000000006</v>
      </c>
      <c r="I51" s="187">
        <v>46.74</v>
      </c>
      <c r="J51" s="187">
        <v>85</v>
      </c>
      <c r="K51" s="187">
        <v>10.7</v>
      </c>
      <c r="L51" s="201">
        <f>全车数据表!N139</f>
        <v>105</v>
      </c>
      <c r="M51" s="219">
        <f>全车数据表!AJ139*4</f>
        <v>32</v>
      </c>
      <c r="N51" s="154">
        <f>全车数据表!AL139*4</f>
        <v>20</v>
      </c>
      <c r="O51" s="157">
        <f>IF(全车数据表!AN139="×",全车数据表!AN139,4*全车数据表!AN139)</f>
        <v>8</v>
      </c>
      <c r="P51" s="167">
        <f>全车数据表!AP139</f>
        <v>12369280</v>
      </c>
      <c r="Q51" s="249"/>
      <c r="R51" s="250" t="str">
        <f t="shared" si="0"/>
        <v>in R1 550</v>
      </c>
      <c r="S51" s="249" t="s">
        <v>578</v>
      </c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1:31" ht="21" customHeight="1">
      <c r="A52" s="44">
        <v>50</v>
      </c>
      <c r="B52" s="49" t="s">
        <v>179</v>
      </c>
      <c r="C52" s="69" t="s">
        <v>180</v>
      </c>
      <c r="D52" s="214" t="s">
        <v>177</v>
      </c>
      <c r="E52" s="206" t="s">
        <v>78</v>
      </c>
      <c r="F52" s="51">
        <v>4047</v>
      </c>
      <c r="G52" s="180">
        <v>374.1</v>
      </c>
      <c r="H52" s="187">
        <v>80.319999999999993</v>
      </c>
      <c r="I52" s="187">
        <v>58.13</v>
      </c>
      <c r="J52" s="187">
        <v>60.57</v>
      </c>
      <c r="K52" s="187">
        <v>5.8160000000000007</v>
      </c>
      <c r="L52" s="201">
        <f>全车数据表!N144</f>
        <v>105</v>
      </c>
      <c r="M52" s="219">
        <f>全车数据表!AJ144*4</f>
        <v>32</v>
      </c>
      <c r="N52" s="154">
        <f>全车数据表!AL144*4</f>
        <v>20</v>
      </c>
      <c r="O52" s="157">
        <f>IF(全车数据表!AN144="×",全车数据表!AN144,4*全车数据表!AN144)</f>
        <v>8</v>
      </c>
      <c r="P52" s="167">
        <f>全车数据表!AP144</f>
        <v>12369280</v>
      </c>
      <c r="Q52" s="249"/>
      <c r="R52" s="250" t="str">
        <f t="shared" si="0"/>
        <v>pollo N</v>
      </c>
      <c r="S52" s="249" t="s">
        <v>579</v>
      </c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1" ht="21" customHeight="1">
      <c r="A53" s="48">
        <v>51</v>
      </c>
      <c r="B53" s="49" t="s">
        <v>182</v>
      </c>
      <c r="C53" s="70" t="s">
        <v>185</v>
      </c>
      <c r="D53" s="214" t="s">
        <v>177</v>
      </c>
      <c r="E53" s="206" t="s">
        <v>78</v>
      </c>
      <c r="F53" s="51">
        <v>4058</v>
      </c>
      <c r="G53" s="180">
        <v>353.1</v>
      </c>
      <c r="H53" s="187">
        <v>78.180000000000007</v>
      </c>
      <c r="I53" s="187">
        <v>66.59</v>
      </c>
      <c r="J53" s="187">
        <v>79.56</v>
      </c>
      <c r="K53" s="187">
        <v>9.8169999999999984</v>
      </c>
      <c r="L53" s="201">
        <f>全车数据表!N145</f>
        <v>162</v>
      </c>
      <c r="M53" s="219">
        <f>全车数据表!AJ145*4</f>
        <v>32</v>
      </c>
      <c r="N53" s="154">
        <f>全车数据表!AL145*4</f>
        <v>20</v>
      </c>
      <c r="O53" s="157">
        <f>IF(全车数据表!AN145="×",全车数据表!AN145,4*全车数据表!AN145)</f>
        <v>8</v>
      </c>
      <c r="P53" s="167">
        <f>全车数据表!AP145</f>
        <v>12369280</v>
      </c>
      <c r="Q53" s="249" t="s">
        <v>564</v>
      </c>
      <c r="R53" s="250" t="str">
        <f t="shared" si="0"/>
        <v>SLR McLaren</v>
      </c>
      <c r="S53" s="249" t="s">
        <v>581</v>
      </c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</row>
    <row r="54" spans="1:31" ht="21" customHeight="1">
      <c r="A54" s="44">
        <v>52</v>
      </c>
      <c r="B54" s="52" t="s">
        <v>377</v>
      </c>
      <c r="C54" s="70" t="s">
        <v>378</v>
      </c>
      <c r="D54" s="214" t="s">
        <v>379</v>
      </c>
      <c r="E54" s="206" t="s">
        <v>78</v>
      </c>
      <c r="F54" s="53">
        <v>4059</v>
      </c>
      <c r="G54" s="181">
        <v>355.4</v>
      </c>
      <c r="H54" s="188">
        <v>79.16</v>
      </c>
      <c r="I54" s="188">
        <v>70.739999999999995</v>
      </c>
      <c r="J54" s="188">
        <v>73.88</v>
      </c>
      <c r="K54" s="195">
        <v>8</v>
      </c>
      <c r="L54" s="201">
        <f>全车数据表!N146</f>
        <v>162</v>
      </c>
      <c r="M54" s="219">
        <f>全车数据表!AJ146*4</f>
        <v>32</v>
      </c>
      <c r="N54" s="154">
        <f>全车数据表!AL146*4</f>
        <v>20</v>
      </c>
      <c r="O54" s="157">
        <f>IF(全车数据表!AN146="×",全车数据表!AN146,4*全车数据表!AN146)</f>
        <v>8</v>
      </c>
      <c r="P54" s="167">
        <f>全车数据表!AP146</f>
        <v>12369280</v>
      </c>
      <c r="Q54" s="249" t="s">
        <v>566</v>
      </c>
      <c r="R54" s="250" t="str">
        <f t="shared" si="0"/>
        <v>DBS SuperLeggera</v>
      </c>
      <c r="S54" s="249" t="s">
        <v>582</v>
      </c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1:31" ht="21" customHeight="1">
      <c r="A55" s="44">
        <v>53</v>
      </c>
      <c r="B55" s="49" t="s">
        <v>259</v>
      </c>
      <c r="C55" s="70" t="s">
        <v>338</v>
      </c>
      <c r="D55" s="216" t="s">
        <v>177</v>
      </c>
      <c r="E55" s="206" t="s">
        <v>170</v>
      </c>
      <c r="F55" s="51">
        <v>4109</v>
      </c>
      <c r="G55" s="180">
        <v>344</v>
      </c>
      <c r="H55" s="187">
        <v>84.31</v>
      </c>
      <c r="I55" s="187">
        <v>75.97</v>
      </c>
      <c r="J55" s="187">
        <v>82.43</v>
      </c>
      <c r="K55" s="187">
        <v>11.517000000000001</v>
      </c>
      <c r="L55" s="201">
        <f>全车数据表!N154</f>
        <v>162</v>
      </c>
      <c r="M55" s="222">
        <f>全车数据表!AJ154*4</f>
        <v>32</v>
      </c>
      <c r="N55" s="161">
        <f>全车数据表!AL154*4</f>
        <v>20</v>
      </c>
      <c r="O55" s="164">
        <f>IF(全车数据表!AN154="×",全车数据表!AN154,4*全车数据表!AN154)</f>
        <v>8</v>
      </c>
      <c r="P55" s="167">
        <f>全车数据表!AP154</f>
        <v>12369280</v>
      </c>
      <c r="Q55" s="249" t="s">
        <v>565</v>
      </c>
      <c r="R55" s="250" t="str">
        <f t="shared" si="0"/>
        <v>Huracan EVO Spyder</v>
      </c>
      <c r="S55" s="249" t="s">
        <v>583</v>
      </c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1:31" ht="21" customHeight="1">
      <c r="A56" s="44">
        <v>54</v>
      </c>
      <c r="B56" s="52" t="s">
        <v>445</v>
      </c>
      <c r="C56" s="56" t="s">
        <v>446</v>
      </c>
      <c r="D56" s="216" t="s">
        <v>177</v>
      </c>
      <c r="E56" s="206" t="s">
        <v>78</v>
      </c>
      <c r="F56" s="53">
        <v>4126</v>
      </c>
      <c r="G56" s="181">
        <v>347.8</v>
      </c>
      <c r="H56" s="188">
        <v>78.67</v>
      </c>
      <c r="I56" s="188">
        <v>84.88</v>
      </c>
      <c r="J56" s="188">
        <v>82.91</v>
      </c>
      <c r="K56" s="188">
        <v>11.45</v>
      </c>
      <c r="L56" s="201">
        <f>全车数据表!N155</f>
        <v>162</v>
      </c>
      <c r="M56" s="222">
        <f>全车数据表!AJ155*4</f>
        <v>32</v>
      </c>
      <c r="N56" s="161">
        <f>全车数据表!AL155*4</f>
        <v>20</v>
      </c>
      <c r="O56" s="164">
        <f>IF(全车数据表!AN155="×",全车数据表!AN155,4*全车数据表!AN155)</f>
        <v>8</v>
      </c>
      <c r="P56" s="167">
        <f>全车数据表!AP155</f>
        <v>12369280</v>
      </c>
      <c r="Q56" s="249" t="s">
        <v>561</v>
      </c>
      <c r="R56" s="250" t="str">
        <f t="shared" si="0"/>
        <v>Carrera GT</v>
      </c>
      <c r="S56" s="249" t="s">
        <v>576</v>
      </c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1:31" ht="21" customHeight="1">
      <c r="A57" s="44">
        <v>55</v>
      </c>
      <c r="B57" s="49" t="s">
        <v>331</v>
      </c>
      <c r="C57" s="70" t="s">
        <v>423</v>
      </c>
      <c r="D57" s="216" t="s">
        <v>177</v>
      </c>
      <c r="E57" s="206" t="s">
        <v>79</v>
      </c>
      <c r="F57" s="51">
        <v>4211</v>
      </c>
      <c r="G57" s="180">
        <v>339.4</v>
      </c>
      <c r="H57" s="187">
        <v>85.84</v>
      </c>
      <c r="I57" s="187">
        <v>92.97</v>
      </c>
      <c r="J57" s="187">
        <v>86.39</v>
      </c>
      <c r="K57" s="187">
        <v>14.23</v>
      </c>
      <c r="L57" s="201">
        <f>全车数据表!N160</f>
        <v>226</v>
      </c>
      <c r="M57" s="222">
        <f>全车数据表!AJ160*4</f>
        <v>32</v>
      </c>
      <c r="N57" s="161">
        <f>全车数据表!AL160*4</f>
        <v>20</v>
      </c>
      <c r="O57" s="164">
        <f>IF(全车数据表!AN160="×",全车数据表!AN160,4*全车数据表!AN160)</f>
        <v>12</v>
      </c>
      <c r="P57" s="167">
        <f>全车数据表!AP160</f>
        <v>22003560</v>
      </c>
      <c r="Q57" s="249" t="s">
        <v>561</v>
      </c>
      <c r="R57" s="250" t="str">
        <f t="shared" si="0"/>
        <v>911 GT3 RS</v>
      </c>
      <c r="S57" s="249" t="s">
        <v>577</v>
      </c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1:31" ht="21" customHeight="1">
      <c r="A58" s="44">
        <v>56</v>
      </c>
      <c r="B58" s="49" t="s">
        <v>508</v>
      </c>
      <c r="C58" s="70" t="s">
        <v>509</v>
      </c>
      <c r="D58" s="216" t="s">
        <v>177</v>
      </c>
      <c r="E58" s="206" t="s">
        <v>190</v>
      </c>
      <c r="F58" s="51">
        <v>4276</v>
      </c>
      <c r="G58" s="180">
        <v>368.1</v>
      </c>
      <c r="H58" s="187">
        <v>81.14</v>
      </c>
      <c r="I58" s="187">
        <v>65.02</v>
      </c>
      <c r="J58" s="187">
        <v>63.31</v>
      </c>
      <c r="K58" s="187">
        <v>6.22</v>
      </c>
      <c r="L58" s="201">
        <f>全车数据表!N165</f>
        <v>240</v>
      </c>
      <c r="M58" s="222">
        <f>全车数据表!AJ165*4</f>
        <v>32</v>
      </c>
      <c r="N58" s="161">
        <f>全车数据表!AL165*4</f>
        <v>20</v>
      </c>
      <c r="O58" s="164">
        <f>IF(全车数据表!AN165="×",全车数据表!AN165,4*全车数据表!AN165)</f>
        <v>12</v>
      </c>
      <c r="P58" s="167">
        <f>全车数据表!AP165</f>
        <v>22003560</v>
      </c>
      <c r="Q58" s="249" t="s">
        <v>562</v>
      </c>
      <c r="R58" s="250" t="str">
        <f t="shared" si="0"/>
        <v>Evija</v>
      </c>
      <c r="S58" s="249" t="s">
        <v>575</v>
      </c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1:31" ht="21" customHeight="1" thickBot="1">
      <c r="A59" s="59">
        <v>56</v>
      </c>
      <c r="B59" s="71" t="s">
        <v>512</v>
      </c>
      <c r="C59" s="50" t="s">
        <v>510</v>
      </c>
      <c r="D59" s="216" t="s">
        <v>177</v>
      </c>
      <c r="E59" s="208" t="s">
        <v>190</v>
      </c>
      <c r="F59" s="72">
        <v>4302</v>
      </c>
      <c r="G59" s="185">
        <v>378.5</v>
      </c>
      <c r="H59" s="192">
        <v>76.27</v>
      </c>
      <c r="I59" s="192">
        <v>67.44</v>
      </c>
      <c r="J59" s="192">
        <v>70.31</v>
      </c>
      <c r="K59" s="192"/>
      <c r="L59" s="201">
        <f>全车数据表!N167</f>
        <v>245</v>
      </c>
      <c r="M59" s="222">
        <f>全车数据表!AJ167*4</f>
        <v>32</v>
      </c>
      <c r="N59" s="161">
        <f>全车数据表!AL167*4</f>
        <v>20</v>
      </c>
      <c r="O59" s="164">
        <f>IF(全车数据表!AN167="×",全车数据表!AN167,4*全车数据表!AN167)</f>
        <v>12</v>
      </c>
      <c r="P59" s="167">
        <f>全车数据表!AP167</f>
        <v>22003560</v>
      </c>
      <c r="Q59" s="249" t="s">
        <v>568</v>
      </c>
      <c r="R59" s="250" t="str">
        <f t="shared" si="0"/>
        <v>F1 LM🔑</v>
      </c>
      <c r="S59" s="249" t="s">
        <v>580</v>
      </c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 ht="21" customHeight="1">
      <c r="A60" s="44">
        <v>57</v>
      </c>
      <c r="B60" s="66" t="s">
        <v>36</v>
      </c>
      <c r="C60" s="73" t="s">
        <v>37</v>
      </c>
      <c r="D60" s="213" t="s">
        <v>8</v>
      </c>
      <c r="E60" s="205" t="s">
        <v>45</v>
      </c>
      <c r="F60" s="47">
        <v>3012</v>
      </c>
      <c r="G60" s="179">
        <v>343.5</v>
      </c>
      <c r="H60" s="186">
        <v>78.7</v>
      </c>
      <c r="I60" s="186">
        <v>47.8</v>
      </c>
      <c r="J60" s="186">
        <v>64.790000000000006</v>
      </c>
      <c r="K60" s="186">
        <v>6.8659999999999997</v>
      </c>
      <c r="L60" s="200">
        <f>全车数据表!N174</f>
        <v>136</v>
      </c>
      <c r="M60" s="218">
        <f>全车数据表!AJ174*4</f>
        <v>20</v>
      </c>
      <c r="N60" s="158">
        <f>全车数据表!AL174*4</f>
        <v>20</v>
      </c>
      <c r="O60" s="160">
        <f>IF(全车数据表!AN174="×",全车数据表!AN174,4*全车数据表!AN174)</f>
        <v>8</v>
      </c>
      <c r="P60" s="166">
        <f>全车数据表!AP174</f>
        <v>4554880</v>
      </c>
      <c r="Q60" s="249" t="s">
        <v>566</v>
      </c>
      <c r="R60" s="250" t="str">
        <f t="shared" si="0"/>
        <v>Vulcan</v>
      </c>
      <c r="S60" s="249" t="s">
        <v>571</v>
      </c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 ht="21" customHeight="1">
      <c r="A61" s="44">
        <v>58</v>
      </c>
      <c r="B61" s="49" t="s">
        <v>38</v>
      </c>
      <c r="C61" s="50" t="s">
        <v>5</v>
      </c>
      <c r="D61" s="214" t="s">
        <v>8</v>
      </c>
      <c r="E61" s="206" t="s">
        <v>45</v>
      </c>
      <c r="F61" s="51">
        <v>3157</v>
      </c>
      <c r="G61" s="180">
        <v>329.7</v>
      </c>
      <c r="H61" s="187">
        <v>84.83</v>
      </c>
      <c r="I61" s="187">
        <v>60.69</v>
      </c>
      <c r="J61" s="187">
        <v>60.6</v>
      </c>
      <c r="K61" s="187">
        <v>6.4829999999999997</v>
      </c>
      <c r="L61" s="197">
        <f>全车数据表!N175</f>
        <v>136</v>
      </c>
      <c r="M61" s="219">
        <f>全车数据表!AJ175*4</f>
        <v>20</v>
      </c>
      <c r="N61" s="154">
        <f>全车数据表!AL175*4</f>
        <v>20</v>
      </c>
      <c r="O61" s="157">
        <f>IF(全车数据表!AN175="×",全车数据表!AN175,4*全车数据表!AN175)</f>
        <v>8</v>
      </c>
      <c r="P61" s="167">
        <f>全车数据表!AP175</f>
        <v>4554880</v>
      </c>
      <c r="Q61" s="249" t="s">
        <v>559</v>
      </c>
      <c r="R61" s="250" t="str">
        <f t="shared" si="0"/>
        <v>GT-R Nismo</v>
      </c>
      <c r="S61" s="249" t="s">
        <v>571</v>
      </c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1:31" s="75" customFormat="1" ht="21" customHeight="1">
      <c r="A62" s="48">
        <v>59</v>
      </c>
      <c r="B62" s="49" t="s">
        <v>84</v>
      </c>
      <c r="C62" s="50" t="s">
        <v>85</v>
      </c>
      <c r="D62" s="214" t="s">
        <v>8</v>
      </c>
      <c r="E62" s="206" t="s">
        <v>45</v>
      </c>
      <c r="F62" s="51">
        <v>3230</v>
      </c>
      <c r="G62" s="180">
        <v>350.6</v>
      </c>
      <c r="H62" s="187">
        <v>80.41</v>
      </c>
      <c r="I62" s="187">
        <v>48.37</v>
      </c>
      <c r="J62" s="187">
        <v>64.650000000000006</v>
      </c>
      <c r="K62" s="187">
        <v>6.6820000000000004</v>
      </c>
      <c r="L62" s="197">
        <f>全车数据表!N177</f>
        <v>136</v>
      </c>
      <c r="M62" s="219">
        <f>全车数据表!AJ177*4</f>
        <v>20</v>
      </c>
      <c r="N62" s="154">
        <f>全车数据表!AL177*4</f>
        <v>20</v>
      </c>
      <c r="O62" s="157">
        <f>IF(全车数据表!AN177="×",全车数据表!AN177,4*全车数据表!AN177)</f>
        <v>8</v>
      </c>
      <c r="P62" s="167">
        <f>全车数据表!AP177</f>
        <v>4554880</v>
      </c>
      <c r="Q62" s="249" t="s">
        <v>567</v>
      </c>
      <c r="R62" s="250" t="str">
        <f t="shared" si="0"/>
        <v>J50</v>
      </c>
      <c r="S62" s="249" t="s">
        <v>573</v>
      </c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</row>
    <row r="63" spans="1:31" ht="21" customHeight="1">
      <c r="A63" s="44">
        <v>60</v>
      </c>
      <c r="B63" s="49" t="s">
        <v>39</v>
      </c>
      <c r="C63" s="50" t="s">
        <v>152</v>
      </c>
      <c r="D63" s="214" t="s">
        <v>8</v>
      </c>
      <c r="E63" s="206" t="s">
        <v>45</v>
      </c>
      <c r="F63" s="51">
        <v>3306</v>
      </c>
      <c r="G63" s="180">
        <v>353.5</v>
      </c>
      <c r="H63" s="187">
        <v>80.33</v>
      </c>
      <c r="I63" s="187">
        <v>45.29</v>
      </c>
      <c r="J63" s="187">
        <v>67.55</v>
      </c>
      <c r="K63" s="187">
        <v>7.0659999999999998</v>
      </c>
      <c r="L63" s="197">
        <f>全车数据表!N178</f>
        <v>136</v>
      </c>
      <c r="M63" s="219">
        <f>全车数据表!AJ178*4</f>
        <v>20</v>
      </c>
      <c r="N63" s="154">
        <f>全车数据表!AL178*4</f>
        <v>20</v>
      </c>
      <c r="O63" s="157">
        <f>IF(全车数据表!AN178="×",全车数据表!AN178,4*全车数据表!AN178)</f>
        <v>8</v>
      </c>
      <c r="P63" s="167">
        <f>全车数据表!AP178</f>
        <v>4554880</v>
      </c>
      <c r="Q63" s="249" t="s">
        <v>560</v>
      </c>
      <c r="R63" s="250" t="str">
        <f t="shared" si="0"/>
        <v>Viper GTS</v>
      </c>
      <c r="S63" s="249" t="s">
        <v>571</v>
      </c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 ht="21" customHeight="1">
      <c r="A64" s="48">
        <v>61</v>
      </c>
      <c r="B64" s="49" t="s">
        <v>40</v>
      </c>
      <c r="C64" s="54" t="s">
        <v>41</v>
      </c>
      <c r="D64" s="214" t="s">
        <v>8</v>
      </c>
      <c r="E64" s="206" t="s">
        <v>78</v>
      </c>
      <c r="F64" s="51">
        <v>3445</v>
      </c>
      <c r="G64" s="180">
        <v>364.6</v>
      </c>
      <c r="H64" s="187">
        <v>80.23</v>
      </c>
      <c r="I64" s="187">
        <v>43.06</v>
      </c>
      <c r="J64" s="187">
        <v>71.400000000000006</v>
      </c>
      <c r="K64" s="187">
        <v>7.45</v>
      </c>
      <c r="L64" s="197">
        <f>全车数据表!N180</f>
        <v>122</v>
      </c>
      <c r="M64" s="219">
        <f>全车数据表!AJ180*4</f>
        <v>24</v>
      </c>
      <c r="N64" s="154">
        <f>全车数据表!AL180*4</f>
        <v>20</v>
      </c>
      <c r="O64" s="157">
        <f>IF(全车数据表!AN180="×",全车数据表!AN180,4*全车数据表!AN180)</f>
        <v>12</v>
      </c>
      <c r="P64" s="167">
        <f>全车数据表!AP180</f>
        <v>7546240</v>
      </c>
      <c r="Q64" s="249" t="s">
        <v>567</v>
      </c>
      <c r="R64" s="250" t="str">
        <f t="shared" si="0"/>
        <v>LaFerrari</v>
      </c>
      <c r="S64" s="249" t="s">
        <v>571</v>
      </c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 ht="21" customHeight="1">
      <c r="A65" s="44">
        <v>62</v>
      </c>
      <c r="B65" s="49" t="s">
        <v>123</v>
      </c>
      <c r="C65" s="50" t="s">
        <v>124</v>
      </c>
      <c r="D65" s="214" t="s">
        <v>8</v>
      </c>
      <c r="E65" s="206" t="s">
        <v>78</v>
      </c>
      <c r="F65" s="51">
        <v>3602</v>
      </c>
      <c r="G65" s="180">
        <v>364.6</v>
      </c>
      <c r="H65" s="187">
        <v>83.64</v>
      </c>
      <c r="I65" s="187">
        <v>47.54</v>
      </c>
      <c r="J65" s="187">
        <v>62.89</v>
      </c>
      <c r="K65" s="187">
        <v>6.02</v>
      </c>
      <c r="L65" s="197">
        <f>全车数据表!N182</f>
        <v>122</v>
      </c>
      <c r="M65" s="219">
        <f>全车数据表!AJ182*4</f>
        <v>24</v>
      </c>
      <c r="N65" s="154">
        <f>全车数据表!AL182*4</f>
        <v>20</v>
      </c>
      <c r="O65" s="157">
        <f>IF(全车数据表!AN182="×",全车数据表!AN182,4*全车数据表!AN182)</f>
        <v>12</v>
      </c>
      <c r="P65" s="167">
        <f>全车数据表!AP182</f>
        <v>7546240</v>
      </c>
      <c r="Q65" s="249" t="s">
        <v>568</v>
      </c>
      <c r="R65" s="250" t="str">
        <f t="shared" si="0"/>
        <v>P1TM</v>
      </c>
      <c r="S65" s="249" t="s">
        <v>571</v>
      </c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1:31" ht="21" customHeight="1">
      <c r="A66" s="48">
        <v>63</v>
      </c>
      <c r="B66" s="49" t="s">
        <v>125</v>
      </c>
      <c r="C66" s="50" t="s">
        <v>126</v>
      </c>
      <c r="D66" s="214" t="s">
        <v>8</v>
      </c>
      <c r="E66" s="206" t="s">
        <v>78</v>
      </c>
      <c r="F66" s="51">
        <v>3763</v>
      </c>
      <c r="G66" s="180">
        <v>367.9</v>
      </c>
      <c r="H66" s="187">
        <v>80.83</v>
      </c>
      <c r="I66" s="187">
        <v>50.14</v>
      </c>
      <c r="J66" s="187">
        <v>70.599999999999994</v>
      </c>
      <c r="K66" s="187">
        <v>7.2329999999999997</v>
      </c>
      <c r="L66" s="197">
        <f>全车数据表!N184</f>
        <v>122</v>
      </c>
      <c r="M66" s="219">
        <f>全车数据表!AJ184*4</f>
        <v>24</v>
      </c>
      <c r="N66" s="154">
        <f>全车数据表!AL184*4</f>
        <v>20</v>
      </c>
      <c r="O66" s="157">
        <f>IF(全车数据表!AN184="×",全车数据表!AN184,4*全车数据表!AN184)</f>
        <v>12</v>
      </c>
      <c r="P66" s="167">
        <f>全车数据表!AP184</f>
        <v>7546240</v>
      </c>
      <c r="Q66" s="249" t="s">
        <v>565</v>
      </c>
      <c r="R66" s="250" t="str">
        <f t="shared" si="0"/>
        <v>Aventador SV Coupe</v>
      </c>
      <c r="S66" s="249" t="s">
        <v>571</v>
      </c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</row>
    <row r="67" spans="1:31" ht="21" customHeight="1">
      <c r="A67" s="44">
        <v>64</v>
      </c>
      <c r="B67" s="49" t="s">
        <v>193</v>
      </c>
      <c r="C67" s="50">
        <v>812</v>
      </c>
      <c r="D67" s="214" t="s">
        <v>8</v>
      </c>
      <c r="E67" s="206" t="s">
        <v>78</v>
      </c>
      <c r="F67" s="51">
        <v>3827</v>
      </c>
      <c r="G67" s="180">
        <v>353.6</v>
      </c>
      <c r="H67" s="187">
        <v>81.13</v>
      </c>
      <c r="I67" s="187">
        <v>63.17</v>
      </c>
      <c r="J67" s="187">
        <v>74.33</v>
      </c>
      <c r="K67" s="196">
        <v>8.1999999999999993</v>
      </c>
      <c r="L67" s="197">
        <f>全车数据表!N186</f>
        <v>187</v>
      </c>
      <c r="M67" s="219">
        <f>全车数据表!AJ186*4</f>
        <v>24</v>
      </c>
      <c r="N67" s="154">
        <f>全车数据表!AL186*4</f>
        <v>20</v>
      </c>
      <c r="O67" s="157">
        <f>IF(全车数据表!AN186="×",全车数据表!AN186,4*全车数据表!AN186)</f>
        <v>12</v>
      </c>
      <c r="P67" s="167">
        <f>全车数据表!AP186</f>
        <v>15931800</v>
      </c>
      <c r="Q67" s="249" t="s">
        <v>567</v>
      </c>
      <c r="R67" s="250" t="str">
        <f t="shared" si="0"/>
        <v>812 SuperFast</v>
      </c>
      <c r="S67" s="249" t="s">
        <v>574</v>
      </c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</row>
    <row r="68" spans="1:31" ht="21" customHeight="1">
      <c r="A68" s="44">
        <v>65</v>
      </c>
      <c r="B68" s="52" t="s">
        <v>396</v>
      </c>
      <c r="C68" s="54" t="s">
        <v>397</v>
      </c>
      <c r="D68" s="214" t="s">
        <v>8</v>
      </c>
      <c r="E68" s="206" t="s">
        <v>78</v>
      </c>
      <c r="F68" s="53">
        <v>3876</v>
      </c>
      <c r="G68" s="181">
        <v>355.4</v>
      </c>
      <c r="H68" s="188">
        <v>82.03</v>
      </c>
      <c r="I68" s="188">
        <v>60.09</v>
      </c>
      <c r="J68" s="188">
        <v>76.33</v>
      </c>
      <c r="K68" s="188">
        <v>8.8000000000000007</v>
      </c>
      <c r="L68" s="204">
        <f>全车数据表!N188</f>
        <v>187</v>
      </c>
      <c r="M68" s="223">
        <f>全车数据表!AJ188*4</f>
        <v>24</v>
      </c>
      <c r="N68" s="162">
        <f>全车数据表!AL188*4</f>
        <v>20</v>
      </c>
      <c r="O68" s="165">
        <f>IF(全车数据表!AN188="×",全车数据表!AN188,4*全车数据表!AN188)</f>
        <v>12</v>
      </c>
      <c r="P68" s="167">
        <f>全车数据表!AP188</f>
        <v>15931800</v>
      </c>
      <c r="Q68" s="249" t="s">
        <v>558</v>
      </c>
      <c r="R68" s="250" t="str">
        <f t="shared" ref="R68:R96" si="1">TRIM(RIGHT(B68,LEN(B68)-LEN(Q68)-1))</f>
        <v>Corvette ZR1</v>
      </c>
      <c r="S68" s="249" t="s">
        <v>572</v>
      </c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spans="1:31" ht="21" customHeight="1">
      <c r="A69" s="44">
        <v>66</v>
      </c>
      <c r="B69" s="49" t="s">
        <v>127</v>
      </c>
      <c r="C69" s="50" t="s">
        <v>128</v>
      </c>
      <c r="D69" s="214" t="s">
        <v>8</v>
      </c>
      <c r="E69" s="206" t="s">
        <v>78</v>
      </c>
      <c r="F69" s="51">
        <v>3929</v>
      </c>
      <c r="G69" s="180">
        <v>368.8</v>
      </c>
      <c r="H69" s="187">
        <v>80.33</v>
      </c>
      <c r="I69" s="187">
        <v>54.68</v>
      </c>
      <c r="J69" s="187">
        <v>74.63</v>
      </c>
      <c r="K69" s="187">
        <v>7.9500000000000011</v>
      </c>
      <c r="L69" s="197">
        <f>全车数据表!N191</f>
        <v>132</v>
      </c>
      <c r="M69" s="219">
        <f>全车数据表!AJ191*4</f>
        <v>24</v>
      </c>
      <c r="N69" s="154">
        <f>全车数据表!AL191*4</f>
        <v>20</v>
      </c>
      <c r="O69" s="157">
        <f>IF(全车数据表!AN191="×",全车数据表!AN191,4*全车数据表!AN191)</f>
        <v>12</v>
      </c>
      <c r="P69" s="167">
        <f>全车数据表!AP191</f>
        <v>7546240</v>
      </c>
      <c r="Q69" s="249"/>
      <c r="R69" s="250" t="str">
        <f t="shared" si="1"/>
        <v>LF Force 1 V10</v>
      </c>
      <c r="S69" s="249" t="s">
        <v>571</v>
      </c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</row>
    <row r="70" spans="1:31" ht="21" customHeight="1">
      <c r="A70" s="48">
        <v>67</v>
      </c>
      <c r="B70" s="49" t="s">
        <v>129</v>
      </c>
      <c r="C70" s="50">
        <v>918</v>
      </c>
      <c r="D70" s="214" t="s">
        <v>8</v>
      </c>
      <c r="E70" s="206" t="s">
        <v>78</v>
      </c>
      <c r="F70" s="51">
        <v>4099</v>
      </c>
      <c r="G70" s="180">
        <v>362.4</v>
      </c>
      <c r="H70" s="187">
        <v>83.02</v>
      </c>
      <c r="I70" s="187">
        <v>51.8</v>
      </c>
      <c r="J70" s="187">
        <v>79.97</v>
      </c>
      <c r="K70" s="187">
        <v>9.4830000000000005</v>
      </c>
      <c r="L70" s="197">
        <f>全车数据表!N195</f>
        <v>122</v>
      </c>
      <c r="M70" s="219">
        <f>全车数据表!AJ195*4</f>
        <v>24</v>
      </c>
      <c r="N70" s="154">
        <f>全车数据表!AL195*4</f>
        <v>20</v>
      </c>
      <c r="O70" s="157">
        <f>IF(全车数据表!AN195="×",全车数据表!AN195,4*全车数据表!AN195)</f>
        <v>12</v>
      </c>
      <c r="P70" s="167">
        <f>全车数据表!AP195</f>
        <v>7546240</v>
      </c>
      <c r="Q70" s="249" t="s">
        <v>561</v>
      </c>
      <c r="R70" s="250" t="str">
        <f t="shared" si="1"/>
        <v>918 Spyder</v>
      </c>
      <c r="S70" s="249" t="s">
        <v>571</v>
      </c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</row>
    <row r="71" spans="1:31" ht="21" customHeight="1">
      <c r="A71" s="44">
        <v>68</v>
      </c>
      <c r="B71" s="55" t="s">
        <v>381</v>
      </c>
      <c r="C71" s="58" t="s">
        <v>382</v>
      </c>
      <c r="D71" s="214" t="s">
        <v>8</v>
      </c>
      <c r="E71" s="206" t="s">
        <v>79</v>
      </c>
      <c r="F71" s="57">
        <v>4099</v>
      </c>
      <c r="G71" s="182">
        <v>339.9</v>
      </c>
      <c r="H71" s="189">
        <v>86.24</v>
      </c>
      <c r="I71" s="189">
        <v>95.92</v>
      </c>
      <c r="J71" s="189">
        <v>84.9</v>
      </c>
      <c r="K71" s="189">
        <v>13.23</v>
      </c>
      <c r="L71" s="197">
        <f>全车数据表!N196</f>
        <v>250</v>
      </c>
      <c r="M71" s="219">
        <f>全车数据表!AJ196*4</f>
        <v>24</v>
      </c>
      <c r="N71" s="154">
        <f>全车数据表!AL196*4</f>
        <v>20</v>
      </c>
      <c r="O71" s="157">
        <f>IF(全车数据表!AN196="×",全车数据表!AN196,4*全车数据表!AN196)</f>
        <v>16</v>
      </c>
      <c r="P71" s="167">
        <f>全车数据表!AP196</f>
        <v>32207600</v>
      </c>
      <c r="Q71" s="249"/>
      <c r="R71" s="250" t="str">
        <f t="shared" si="1"/>
        <v>anda Electrics Dendrobium</v>
      </c>
      <c r="S71" s="249" t="s">
        <v>582</v>
      </c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</row>
    <row r="72" spans="1:31" ht="21" customHeight="1">
      <c r="A72" s="44">
        <v>69</v>
      </c>
      <c r="B72" s="55" t="s">
        <v>162</v>
      </c>
      <c r="C72" s="58">
        <v>570</v>
      </c>
      <c r="D72" s="214" t="s">
        <v>8</v>
      </c>
      <c r="E72" s="206" t="s">
        <v>79</v>
      </c>
      <c r="F72" s="57">
        <v>4116</v>
      </c>
      <c r="G72" s="182">
        <v>377.2</v>
      </c>
      <c r="H72" s="189">
        <v>79.23</v>
      </c>
      <c r="I72" s="189">
        <v>66.06</v>
      </c>
      <c r="J72" s="189">
        <v>64.75</v>
      </c>
      <c r="K72" s="189">
        <v>6.2000000000000011</v>
      </c>
      <c r="L72" s="201">
        <f>全车数据表!N200</f>
        <v>183</v>
      </c>
      <c r="M72" s="219">
        <f>全车数据表!AJ200*4</f>
        <v>24</v>
      </c>
      <c r="N72" s="154">
        <f>全车数据表!AL200*4</f>
        <v>20</v>
      </c>
      <c r="O72" s="157">
        <f>IF(全车数据表!AN200="×",全车数据表!AN200,4*全车数据表!AN200)</f>
        <v>16</v>
      </c>
      <c r="P72" s="167">
        <f>全车数据表!AP200</f>
        <v>32207600</v>
      </c>
      <c r="Q72" s="249" t="s">
        <v>568</v>
      </c>
      <c r="R72" s="250" t="str">
        <f t="shared" si="1"/>
        <v>570S Spider</v>
      </c>
      <c r="S72" s="249" t="s">
        <v>578</v>
      </c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</row>
    <row r="73" spans="1:31" ht="21" customHeight="1">
      <c r="A73" s="48">
        <v>70</v>
      </c>
      <c r="B73" s="55" t="s">
        <v>183</v>
      </c>
      <c r="C73" s="58" t="s">
        <v>184</v>
      </c>
      <c r="D73" s="215" t="s">
        <v>8</v>
      </c>
      <c r="E73" s="211" t="s">
        <v>78</v>
      </c>
      <c r="F73" s="57">
        <v>4133</v>
      </c>
      <c r="G73" s="182">
        <v>363.8</v>
      </c>
      <c r="H73" s="189">
        <v>79.83</v>
      </c>
      <c r="I73" s="189">
        <v>73.099999999999994</v>
      </c>
      <c r="J73" s="189">
        <v>77.86</v>
      </c>
      <c r="K73" s="189">
        <v>8.8320000000000007</v>
      </c>
      <c r="L73" s="201">
        <f>全车数据表!N202</f>
        <v>187</v>
      </c>
      <c r="M73" s="219">
        <f>全车数据表!AJ202*4</f>
        <v>24</v>
      </c>
      <c r="N73" s="154">
        <f>全车数据表!AL202*4</f>
        <v>20</v>
      </c>
      <c r="O73" s="157">
        <f>IF(全车数据表!AN202="×",全车数据表!AN202,4*全车数据表!AN202)</f>
        <v>12</v>
      </c>
      <c r="P73" s="167">
        <f>全车数据表!AP202</f>
        <v>15931800</v>
      </c>
      <c r="Q73" s="249" t="s">
        <v>565</v>
      </c>
      <c r="R73" s="250" t="str">
        <f t="shared" si="1"/>
        <v>Aventador J</v>
      </c>
      <c r="S73" s="249" t="s">
        <v>581</v>
      </c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</row>
    <row r="74" spans="1:31" ht="21" customHeight="1">
      <c r="A74" s="44">
        <v>71</v>
      </c>
      <c r="B74" s="55" t="s">
        <v>450</v>
      </c>
      <c r="C74" s="58" t="s">
        <v>447</v>
      </c>
      <c r="D74" s="215" t="s">
        <v>8</v>
      </c>
      <c r="E74" s="206" t="s">
        <v>79</v>
      </c>
      <c r="F74" s="57">
        <v>4270</v>
      </c>
      <c r="G74" s="182">
        <v>356.9</v>
      </c>
      <c r="H74" s="189">
        <v>83.64</v>
      </c>
      <c r="I74" s="189">
        <v>85.42</v>
      </c>
      <c r="J74" s="189">
        <v>73.650000000000006</v>
      </c>
      <c r="K74" s="189">
        <v>8.08</v>
      </c>
      <c r="L74" s="201">
        <f>全车数据表!N210</f>
        <v>249</v>
      </c>
      <c r="M74" s="219">
        <f>全车数据表!AJ210*4</f>
        <v>24</v>
      </c>
      <c r="N74" s="154">
        <f>全车数据表!AL210*4</f>
        <v>20</v>
      </c>
      <c r="O74" s="157">
        <f>IF(全车数据表!AN210="×",全车数据表!AN210,4*全车数据表!AN210)</f>
        <v>16</v>
      </c>
      <c r="P74" s="167">
        <f>全车数据表!AP210</f>
        <v>32207600</v>
      </c>
      <c r="Q74" s="249" t="s">
        <v>561</v>
      </c>
      <c r="R74" s="250" t="str">
        <f t="shared" si="1"/>
        <v>911 GT2 RS ClubSport🔑</v>
      </c>
      <c r="S74" s="249" t="s">
        <v>576</v>
      </c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</row>
    <row r="75" spans="1:31" ht="21" customHeight="1">
      <c r="A75" s="44">
        <v>72</v>
      </c>
      <c r="B75" s="55" t="s">
        <v>130</v>
      </c>
      <c r="C75" s="58" t="s">
        <v>131</v>
      </c>
      <c r="D75" s="215" t="s">
        <v>8</v>
      </c>
      <c r="E75" s="206" t="s">
        <v>79</v>
      </c>
      <c r="F75" s="57">
        <v>4274</v>
      </c>
      <c r="G75" s="182">
        <v>365.4</v>
      </c>
      <c r="H75" s="189">
        <v>80.040000000000006</v>
      </c>
      <c r="I75" s="189">
        <v>63.11</v>
      </c>
      <c r="J75" s="189">
        <v>86.75</v>
      </c>
      <c r="K75" s="189">
        <v>11.832000000000001</v>
      </c>
      <c r="L75" s="201">
        <f>全车数据表!N211</f>
        <v>183</v>
      </c>
      <c r="M75" s="219">
        <f>全车数据表!AJ211*4</f>
        <v>24</v>
      </c>
      <c r="N75" s="154">
        <f>全车数据表!AL211*4</f>
        <v>20</v>
      </c>
      <c r="O75" s="157">
        <f>IF(全车数据表!AN211="×",全车数据表!AN211,4*全车数据表!AN211)</f>
        <v>16</v>
      </c>
      <c r="P75" s="167">
        <f>全车数据表!AP211</f>
        <v>12775160</v>
      </c>
      <c r="Q75" s="249"/>
      <c r="R75" s="250" t="str">
        <f t="shared" si="1"/>
        <v>agani Huayra BC</v>
      </c>
      <c r="S75" s="249" t="s">
        <v>571</v>
      </c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</row>
    <row r="76" spans="1:31" ht="21" customHeight="1">
      <c r="A76" s="44">
        <v>73</v>
      </c>
      <c r="B76" s="55" t="s">
        <v>507</v>
      </c>
      <c r="C76" s="58" t="s">
        <v>502</v>
      </c>
      <c r="D76" s="215" t="s">
        <v>8</v>
      </c>
      <c r="E76" s="206" t="s">
        <v>79</v>
      </c>
      <c r="F76" s="57">
        <v>4284</v>
      </c>
      <c r="G76" s="182">
        <v>362.1</v>
      </c>
      <c r="H76" s="189">
        <v>82.03</v>
      </c>
      <c r="I76" s="189">
        <v>64</v>
      </c>
      <c r="J76" s="189">
        <v>82.48</v>
      </c>
      <c r="K76" s="189">
        <v>10.35</v>
      </c>
      <c r="L76" s="201">
        <f>全车数据表!N213</f>
        <v>249</v>
      </c>
      <c r="M76" s="219">
        <f>全车数据表!AJ213*4</f>
        <v>24</v>
      </c>
      <c r="N76" s="154">
        <f>全车数据表!AL213*4</f>
        <v>20</v>
      </c>
      <c r="O76" s="157">
        <f>IF(全车数据表!AN213="×",全车数据表!AN213,4*全车数据表!AN213)</f>
        <v>16</v>
      </c>
      <c r="P76" s="167">
        <f>全车数据表!AP213</f>
        <v>32207600</v>
      </c>
      <c r="Q76" s="249" t="s">
        <v>565</v>
      </c>
      <c r="R76" s="250" t="str">
        <f t="shared" si="1"/>
        <v>SC18🔑</v>
      </c>
      <c r="S76" s="249" t="s">
        <v>580</v>
      </c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</row>
    <row r="77" spans="1:31" ht="21" customHeight="1">
      <c r="A77" s="44">
        <v>74</v>
      </c>
      <c r="B77" s="55" t="s">
        <v>192</v>
      </c>
      <c r="C77" s="54" t="s">
        <v>375</v>
      </c>
      <c r="D77" s="215" t="s">
        <v>8</v>
      </c>
      <c r="E77" s="206" t="s">
        <v>79</v>
      </c>
      <c r="F77" s="57">
        <v>4291</v>
      </c>
      <c r="G77" s="182">
        <v>366.2</v>
      </c>
      <c r="H77" s="189">
        <v>81.03</v>
      </c>
      <c r="I77" s="189">
        <v>82.48</v>
      </c>
      <c r="J77" s="189">
        <v>70.099999999999994</v>
      </c>
      <c r="K77" s="194">
        <v>7.2</v>
      </c>
      <c r="L77" s="201">
        <f>全车数据表!N216</f>
        <v>250</v>
      </c>
      <c r="M77" s="219">
        <f>全车数据表!AJ216*4</f>
        <v>24</v>
      </c>
      <c r="N77" s="154">
        <f>全车数据表!AL216*4</f>
        <v>20</v>
      </c>
      <c r="O77" s="157">
        <f>IF(全车数据表!AN216="×",全车数据表!AN216,4*全车数据表!AN216)</f>
        <v>16</v>
      </c>
      <c r="P77" s="167">
        <f>全车数据表!AP216</f>
        <v>32207600</v>
      </c>
      <c r="Q77" s="249" t="s">
        <v>567</v>
      </c>
      <c r="R77" s="250" t="str">
        <f t="shared" si="1"/>
        <v>LaFerrari Aperta</v>
      </c>
      <c r="S77" s="249" t="s">
        <v>574</v>
      </c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</row>
    <row r="78" spans="1:31" ht="21" customHeight="1">
      <c r="A78" s="44">
        <v>75</v>
      </c>
      <c r="B78" s="55" t="s">
        <v>260</v>
      </c>
      <c r="C78" s="58" t="s">
        <v>403</v>
      </c>
      <c r="D78" s="215" t="s">
        <v>198</v>
      </c>
      <c r="E78" s="207" t="s">
        <v>190</v>
      </c>
      <c r="F78" s="57">
        <v>4310</v>
      </c>
      <c r="G78" s="182">
        <v>371.7</v>
      </c>
      <c r="H78" s="189">
        <v>82.93</v>
      </c>
      <c r="I78" s="189">
        <v>67.81</v>
      </c>
      <c r="J78" s="189">
        <v>70.349999999999994</v>
      </c>
      <c r="K78" s="194">
        <v>7.15</v>
      </c>
      <c r="L78" s="201">
        <f>全车数据表!N220</f>
        <v>250</v>
      </c>
      <c r="M78" s="220">
        <f>全车数据表!AJ220*4</f>
        <v>24</v>
      </c>
      <c r="N78" s="155">
        <f>全车数据表!AL220*4</f>
        <v>20</v>
      </c>
      <c r="O78" s="159">
        <f>IF(全车数据表!AN220="×",全车数据表!AN220,4*全车数据表!AN220)</f>
        <v>16</v>
      </c>
      <c r="P78" s="168">
        <f>全车数据表!AP220</f>
        <v>32207600</v>
      </c>
      <c r="Q78" s="249"/>
      <c r="R78" s="250" t="str">
        <f t="shared" si="1"/>
        <v>enty Akylone</v>
      </c>
      <c r="S78" s="249" t="s">
        <v>578</v>
      </c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</row>
    <row r="79" spans="1:31" ht="21" customHeight="1" thickBot="1">
      <c r="A79" s="59">
        <v>76</v>
      </c>
      <c r="B79" s="55" t="s">
        <v>406</v>
      </c>
      <c r="C79" s="76" t="s">
        <v>398</v>
      </c>
      <c r="D79" s="215" t="s">
        <v>8</v>
      </c>
      <c r="E79" s="208" t="s">
        <v>79</v>
      </c>
      <c r="F79" s="57">
        <v>4444</v>
      </c>
      <c r="G79" s="182">
        <v>364.6</v>
      </c>
      <c r="H79" s="189">
        <v>85.53</v>
      </c>
      <c r="I79" s="189">
        <v>75.739999999999995</v>
      </c>
      <c r="J79" s="189">
        <v>69.650000000000006</v>
      </c>
      <c r="K79" s="189">
        <v>7.13</v>
      </c>
      <c r="L79" s="201">
        <f>全车数据表!N223</f>
        <v>265</v>
      </c>
      <c r="M79" s="221">
        <f>全车数据表!AJ223*4</f>
        <v>24</v>
      </c>
      <c r="N79" s="156">
        <f>全车数据表!AL223*4</f>
        <v>20</v>
      </c>
      <c r="O79" s="163">
        <f>IF(全车数据表!AN223="×",全车数据表!AN223,4*全车数据表!AN223)</f>
        <v>16</v>
      </c>
      <c r="P79" s="169">
        <f>全车数据表!AP223</f>
        <v>32207600</v>
      </c>
      <c r="Q79" s="249"/>
      <c r="R79" s="250" t="str">
        <f t="shared" si="1"/>
        <v>TechRules AT96 Track Version🔑</v>
      </c>
      <c r="S79" s="249" t="s">
        <v>572</v>
      </c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</row>
    <row r="80" spans="1:31" ht="21" customHeight="1">
      <c r="A80" s="44">
        <v>77</v>
      </c>
      <c r="B80" s="66" t="s">
        <v>132</v>
      </c>
      <c r="C80" s="73" t="s">
        <v>133</v>
      </c>
      <c r="D80" s="213" t="s">
        <v>42</v>
      </c>
      <c r="E80" s="205" t="s">
        <v>78</v>
      </c>
      <c r="F80" s="47">
        <v>3709</v>
      </c>
      <c r="G80" s="179">
        <v>363.9</v>
      </c>
      <c r="H80" s="186">
        <v>80.48</v>
      </c>
      <c r="I80" s="186">
        <v>47.46</v>
      </c>
      <c r="J80" s="186">
        <v>70.31</v>
      </c>
      <c r="K80" s="186">
        <v>7.25</v>
      </c>
      <c r="L80" s="200">
        <f>全车数据表!N236</f>
        <v>133</v>
      </c>
      <c r="M80" s="218">
        <f>全车数据表!AJ236*4</f>
        <v>28</v>
      </c>
      <c r="N80" s="158">
        <f>全车数据表!AL236*4</f>
        <v>20</v>
      </c>
      <c r="O80" s="160">
        <f>IF(全车数据表!AN236="×",全车数据表!AN236,4*全车数据表!AN236)</f>
        <v>12</v>
      </c>
      <c r="P80" s="166">
        <f>全车数据表!AP236</f>
        <v>8648400</v>
      </c>
      <c r="Q80" s="249" t="s">
        <v>565</v>
      </c>
      <c r="R80" s="250" t="str">
        <f t="shared" si="1"/>
        <v>Centenario</v>
      </c>
      <c r="S80" s="249" t="s">
        <v>571</v>
      </c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</row>
    <row r="81" spans="1:31" ht="21" customHeight="1">
      <c r="A81" s="48">
        <v>78</v>
      </c>
      <c r="B81" s="49" t="s">
        <v>134</v>
      </c>
      <c r="C81" s="50" t="s">
        <v>135</v>
      </c>
      <c r="D81" s="214" t="s">
        <v>42</v>
      </c>
      <c r="E81" s="206" t="s">
        <v>78</v>
      </c>
      <c r="F81" s="51">
        <v>3832</v>
      </c>
      <c r="G81" s="180">
        <v>363.1</v>
      </c>
      <c r="H81" s="187">
        <v>83.9</v>
      </c>
      <c r="I81" s="187">
        <v>43.75</v>
      </c>
      <c r="J81" s="187">
        <v>72.39</v>
      </c>
      <c r="K81" s="187">
        <v>7.6670000000000007</v>
      </c>
      <c r="L81" s="197">
        <f>全车数据表!N237</f>
        <v>133</v>
      </c>
      <c r="M81" s="219">
        <f>全车数据表!AJ237*4</f>
        <v>28</v>
      </c>
      <c r="N81" s="154">
        <f>全车数据表!AL237*4</f>
        <v>20</v>
      </c>
      <c r="O81" s="157">
        <f>IF(全车数据表!AN237="×",全车数据表!AN237,4*全车数据表!AN237)</f>
        <v>12</v>
      </c>
      <c r="P81" s="167">
        <f>全车数据表!AP237</f>
        <v>8648400</v>
      </c>
      <c r="Q81" s="249" t="s">
        <v>567</v>
      </c>
      <c r="R81" s="250" t="str">
        <f t="shared" si="1"/>
        <v>FXX K</v>
      </c>
      <c r="S81" s="249" t="s">
        <v>571</v>
      </c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1:31" ht="21" customHeight="1">
      <c r="A82" s="44">
        <v>79</v>
      </c>
      <c r="B82" s="49" t="s">
        <v>136</v>
      </c>
      <c r="C82" s="54" t="s">
        <v>137</v>
      </c>
      <c r="D82" s="214" t="s">
        <v>42</v>
      </c>
      <c r="E82" s="206" t="s">
        <v>78</v>
      </c>
      <c r="F82" s="51">
        <v>3957</v>
      </c>
      <c r="G82" s="180">
        <v>381.7</v>
      </c>
      <c r="H82" s="187">
        <v>81.38</v>
      </c>
      <c r="I82" s="187">
        <v>43.38</v>
      </c>
      <c r="J82" s="187">
        <v>65.89</v>
      </c>
      <c r="K82" s="187">
        <v>6.3</v>
      </c>
      <c r="L82" s="197">
        <f>全车数据表!N239</f>
        <v>133</v>
      </c>
      <c r="M82" s="219">
        <f>全车数据表!AJ239*4</f>
        <v>28</v>
      </c>
      <c r="N82" s="154">
        <f>全车数据表!AL239*4</f>
        <v>20</v>
      </c>
      <c r="O82" s="157">
        <f>IF(全车数据表!AN239="×",全车数据表!AN239,4*全车数据表!AN239)</f>
        <v>12</v>
      </c>
      <c r="P82" s="167">
        <f>全车数据表!AP239</f>
        <v>8648400</v>
      </c>
      <c r="Q82" s="249"/>
      <c r="R82" s="250" t="str">
        <f t="shared" si="1"/>
        <v>cona Vulcano Titanium</v>
      </c>
      <c r="S82" s="249" t="s">
        <v>571</v>
      </c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</row>
    <row r="83" spans="1:31" ht="21" customHeight="1">
      <c r="A83" s="48">
        <v>80</v>
      </c>
      <c r="B83" s="49" t="s">
        <v>138</v>
      </c>
      <c r="C83" s="54" t="s">
        <v>139</v>
      </c>
      <c r="D83" s="214" t="s">
        <v>42</v>
      </c>
      <c r="E83" s="206" t="s">
        <v>78</v>
      </c>
      <c r="F83" s="51">
        <v>4083</v>
      </c>
      <c r="G83" s="180">
        <v>407.5</v>
      </c>
      <c r="H83" s="187">
        <v>80.48</v>
      </c>
      <c r="I83" s="187">
        <v>40.97</v>
      </c>
      <c r="J83" s="187">
        <v>58.26</v>
      </c>
      <c r="K83" s="187">
        <v>5.25</v>
      </c>
      <c r="L83" s="197">
        <f>全车数据表!N240</f>
        <v>133</v>
      </c>
      <c r="M83" s="219">
        <f>全车数据表!AJ240*4</f>
        <v>28</v>
      </c>
      <c r="N83" s="154">
        <f>全车数据表!AL240*4</f>
        <v>20</v>
      </c>
      <c r="O83" s="157">
        <f>IF(全车数据表!AN240="×",全车数据表!AN240,4*全车数据表!AN240)</f>
        <v>12</v>
      </c>
      <c r="P83" s="167">
        <f>全车数据表!AP240</f>
        <v>8648400</v>
      </c>
      <c r="Q83" s="249" t="s">
        <v>569</v>
      </c>
      <c r="R83" s="250" t="str">
        <f t="shared" si="1"/>
        <v>Lykan HyperSport</v>
      </c>
      <c r="S83" s="249" t="s">
        <v>571</v>
      </c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 ht="21" customHeight="1">
      <c r="A84" s="44">
        <v>81</v>
      </c>
      <c r="B84" s="52" t="s">
        <v>504</v>
      </c>
      <c r="C84" s="54" t="s">
        <v>503</v>
      </c>
      <c r="D84" s="214" t="s">
        <v>42</v>
      </c>
      <c r="E84" s="206" t="s">
        <v>79</v>
      </c>
      <c r="F84" s="53">
        <v>4148</v>
      </c>
      <c r="G84" s="181">
        <v>370.2</v>
      </c>
      <c r="H84" s="188">
        <v>81.2</v>
      </c>
      <c r="I84" s="188">
        <v>62.39</v>
      </c>
      <c r="J84" s="188">
        <v>78.790000000000006</v>
      </c>
      <c r="K84" s="188">
        <v>8.82</v>
      </c>
      <c r="L84" s="197">
        <f>全车数据表!N242</f>
        <v>200</v>
      </c>
      <c r="M84" s="219">
        <f>全车数据表!AJ242*4</f>
        <v>28</v>
      </c>
      <c r="N84" s="154">
        <f>全车数据表!AL242*4</f>
        <v>20</v>
      </c>
      <c r="O84" s="157">
        <f>IF(全车数据表!AN242="×",全车数据表!AN242,4*全车数据表!AN242)</f>
        <v>16</v>
      </c>
      <c r="P84" s="167">
        <f>全车数据表!AP242</f>
        <v>35106000</v>
      </c>
      <c r="Q84" s="249" t="s">
        <v>565</v>
      </c>
      <c r="R84" s="250" t="str">
        <f t="shared" si="1"/>
        <v>Veneno</v>
      </c>
      <c r="S84" s="249" t="s">
        <v>580</v>
      </c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</row>
    <row r="85" spans="1:31" ht="21" customHeight="1">
      <c r="A85" s="44">
        <v>82</v>
      </c>
      <c r="B85" s="49" t="s">
        <v>140</v>
      </c>
      <c r="C85" s="54" t="s">
        <v>141</v>
      </c>
      <c r="D85" s="214" t="s">
        <v>42</v>
      </c>
      <c r="E85" s="206" t="s">
        <v>79</v>
      </c>
      <c r="F85" s="51">
        <v>4213</v>
      </c>
      <c r="G85" s="180">
        <v>366.4</v>
      </c>
      <c r="H85" s="187">
        <v>84.48</v>
      </c>
      <c r="I85" s="187">
        <v>61.54</v>
      </c>
      <c r="J85" s="187">
        <v>72.02</v>
      </c>
      <c r="K85" s="187">
        <v>7.516</v>
      </c>
      <c r="L85" s="197">
        <f>全车数据表!N245</f>
        <v>200</v>
      </c>
      <c r="M85" s="219">
        <f>全车数据表!AJ245*4</f>
        <v>28</v>
      </c>
      <c r="N85" s="154">
        <f>全车数据表!AL245*4</f>
        <v>20</v>
      </c>
      <c r="O85" s="157">
        <f>IF(全车数据表!AN245="×",全车数据表!AN245,4*全车数据表!AN245)</f>
        <v>16</v>
      </c>
      <c r="P85" s="167">
        <f>全车数据表!AP245</f>
        <v>14178160</v>
      </c>
      <c r="Q85" s="249" t="s">
        <v>565</v>
      </c>
      <c r="R85" s="250" t="str">
        <f t="shared" si="1"/>
        <v>Egoista</v>
      </c>
      <c r="S85" s="249" t="s">
        <v>571</v>
      </c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1" ht="21" customHeight="1">
      <c r="A86" s="48">
        <v>83</v>
      </c>
      <c r="B86" s="49" t="s">
        <v>142</v>
      </c>
      <c r="C86" s="54" t="s">
        <v>143</v>
      </c>
      <c r="D86" s="214" t="s">
        <v>42</v>
      </c>
      <c r="E86" s="206" t="s">
        <v>79</v>
      </c>
      <c r="F86" s="51">
        <v>4344</v>
      </c>
      <c r="G86" s="180">
        <v>450.7</v>
      </c>
      <c r="H86" s="187">
        <v>79.98</v>
      </c>
      <c r="I86" s="187">
        <v>48.49</v>
      </c>
      <c r="J86" s="187">
        <v>44.79</v>
      </c>
      <c r="K86" s="187">
        <v>4.2659999999999991</v>
      </c>
      <c r="L86" s="197">
        <f>全车数据表!N248</f>
        <v>200</v>
      </c>
      <c r="M86" s="219">
        <f>全车数据表!AJ248*4</f>
        <v>28</v>
      </c>
      <c r="N86" s="154">
        <f>全车数据表!AL248*4</f>
        <v>20</v>
      </c>
      <c r="O86" s="157">
        <f>IF(全车数据表!AN248="×",全车数据表!AN248,4*全车数据表!AN248)</f>
        <v>16</v>
      </c>
      <c r="P86" s="167">
        <f>全车数据表!AP248</f>
        <v>14178160</v>
      </c>
      <c r="Q86" s="249"/>
      <c r="R86" s="250" t="str">
        <f t="shared" si="1"/>
        <v>rion Nemesis</v>
      </c>
      <c r="S86" s="249" t="s">
        <v>571</v>
      </c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</row>
    <row r="87" spans="1:31" ht="21" customHeight="1">
      <c r="A87" s="44">
        <v>84</v>
      </c>
      <c r="B87" s="49" t="s">
        <v>333</v>
      </c>
      <c r="C87" s="50" t="s">
        <v>334</v>
      </c>
      <c r="D87" s="214" t="s">
        <v>42</v>
      </c>
      <c r="E87" s="206" t="s">
        <v>79</v>
      </c>
      <c r="F87" s="51">
        <v>4406</v>
      </c>
      <c r="G87" s="180">
        <v>358.3</v>
      </c>
      <c r="H87" s="187">
        <v>82.91</v>
      </c>
      <c r="I87" s="187">
        <v>101.81</v>
      </c>
      <c r="J87" s="187">
        <v>78.25</v>
      </c>
      <c r="K87" s="187">
        <v>9.1489999999999974</v>
      </c>
      <c r="L87" s="197">
        <f>全车数据表!N253</f>
        <v>200</v>
      </c>
      <c r="M87" s="219">
        <f>全车数据表!AJ253*4</f>
        <v>28</v>
      </c>
      <c r="N87" s="154">
        <f>全车数据表!AL253*4</f>
        <v>20</v>
      </c>
      <c r="O87" s="157">
        <f>IF(全车数据表!AN253="×",全车数据表!AN253,4*全车数据表!AN253)</f>
        <v>16</v>
      </c>
      <c r="P87" s="167">
        <f>全车数据表!AP253</f>
        <v>42486000</v>
      </c>
      <c r="Q87" s="249" t="s">
        <v>568</v>
      </c>
      <c r="R87" s="250" t="str">
        <f t="shared" si="1"/>
        <v>Senna</v>
      </c>
      <c r="S87" s="249" t="s">
        <v>577</v>
      </c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</row>
    <row r="88" spans="1:31" ht="21" customHeight="1">
      <c r="A88" s="44">
        <v>85</v>
      </c>
      <c r="B88" s="49" t="s">
        <v>144</v>
      </c>
      <c r="C88" s="54" t="s">
        <v>145</v>
      </c>
      <c r="D88" s="214" t="s">
        <v>42</v>
      </c>
      <c r="E88" s="206" t="s">
        <v>79</v>
      </c>
      <c r="F88" s="51">
        <v>4411</v>
      </c>
      <c r="G88" s="180">
        <v>394.3</v>
      </c>
      <c r="H88" s="187">
        <v>82.77</v>
      </c>
      <c r="I88" s="187">
        <v>52.84</v>
      </c>
      <c r="J88" s="187">
        <v>69.290000000000006</v>
      </c>
      <c r="K88" s="187">
        <v>6.55</v>
      </c>
      <c r="L88" s="197">
        <f>全车数据表!N255</f>
        <v>200</v>
      </c>
      <c r="M88" s="219">
        <f>全车数据表!AJ255*4</f>
        <v>28</v>
      </c>
      <c r="N88" s="154">
        <f>全车数据表!AL255*4</f>
        <v>20</v>
      </c>
      <c r="O88" s="157">
        <f>IF(全车数据表!AN255="×",全车数据表!AN255,4*全车数据表!AN255)</f>
        <v>16</v>
      </c>
      <c r="P88" s="167">
        <f>全车数据表!AP255</f>
        <v>42486000</v>
      </c>
      <c r="Q88" s="249" t="s">
        <v>565</v>
      </c>
      <c r="R88" s="250" t="str">
        <f t="shared" si="1"/>
        <v>Terzo Millennio</v>
      </c>
      <c r="S88" s="249" t="s">
        <v>571</v>
      </c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</row>
    <row r="89" spans="1:31" ht="21" customHeight="1">
      <c r="A89" s="48">
        <v>86</v>
      </c>
      <c r="B89" s="49" t="s">
        <v>146</v>
      </c>
      <c r="C89" s="54" t="s">
        <v>147</v>
      </c>
      <c r="D89" s="214" t="s">
        <v>42</v>
      </c>
      <c r="E89" s="206" t="s">
        <v>79</v>
      </c>
      <c r="F89" s="51">
        <v>4479</v>
      </c>
      <c r="G89" s="180">
        <v>416.9</v>
      </c>
      <c r="H89" s="187">
        <v>82.19</v>
      </c>
      <c r="I89" s="187">
        <v>43.24</v>
      </c>
      <c r="J89" s="187">
        <v>68.599999999999994</v>
      </c>
      <c r="K89" s="187">
        <v>6.1</v>
      </c>
      <c r="L89" s="197">
        <f>全车数据表!N258</f>
        <v>200</v>
      </c>
      <c r="M89" s="219">
        <f>全车数据表!AJ258*4</f>
        <v>28</v>
      </c>
      <c r="N89" s="154">
        <f>全车数据表!AL258*4</f>
        <v>20</v>
      </c>
      <c r="O89" s="157">
        <f>IF(全车数据表!AN258="×",全车数据表!AN258,4*全车数据表!AN258)</f>
        <v>16</v>
      </c>
      <c r="P89" s="167">
        <f>全车数据表!AP258</f>
        <v>14178160</v>
      </c>
      <c r="Q89" s="249" t="s">
        <v>569</v>
      </c>
      <c r="R89" s="250" t="str">
        <f t="shared" si="1"/>
        <v>Fenyr SuperSport</v>
      </c>
      <c r="S89" s="249" t="s">
        <v>571</v>
      </c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</row>
    <row r="90" spans="1:31" ht="21" customHeight="1">
      <c r="A90" s="44">
        <v>87</v>
      </c>
      <c r="B90" s="49" t="s">
        <v>172</v>
      </c>
      <c r="C90" s="54" t="s">
        <v>173</v>
      </c>
      <c r="D90" s="214" t="s">
        <v>42</v>
      </c>
      <c r="E90" s="206" t="s">
        <v>79</v>
      </c>
      <c r="F90" s="51">
        <v>4514</v>
      </c>
      <c r="G90" s="180">
        <v>418.2</v>
      </c>
      <c r="H90" s="187">
        <v>81.290000000000006</v>
      </c>
      <c r="I90" s="187">
        <v>46.66</v>
      </c>
      <c r="J90" s="187">
        <v>63.43</v>
      </c>
      <c r="K90" s="187">
        <v>5.5670000000000011</v>
      </c>
      <c r="L90" s="197">
        <f>全车数据表!N260</f>
        <v>200</v>
      </c>
      <c r="M90" s="219">
        <f>全车数据表!AJ260*4</f>
        <v>28</v>
      </c>
      <c r="N90" s="154">
        <f>全车数据表!AL260*4</f>
        <v>20</v>
      </c>
      <c r="O90" s="157">
        <f>IF(全车数据表!AN260="×",全车数据表!AN260,4*全车数据表!AN260)</f>
        <v>16</v>
      </c>
      <c r="P90" s="167">
        <f>全车数据表!AP260</f>
        <v>42486000</v>
      </c>
      <c r="Q90" s="249"/>
      <c r="R90" s="250" t="str">
        <f t="shared" si="1"/>
        <v>envo TS1 GT Anniversary</v>
      </c>
      <c r="S90" s="249" t="s">
        <v>579</v>
      </c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</row>
    <row r="91" spans="1:31" ht="21" customHeight="1">
      <c r="A91" s="44">
        <v>88</v>
      </c>
      <c r="B91" s="52" t="s">
        <v>384</v>
      </c>
      <c r="C91" s="65" t="s">
        <v>385</v>
      </c>
      <c r="D91" s="214" t="s">
        <v>42</v>
      </c>
      <c r="E91" s="206" t="s">
        <v>79</v>
      </c>
      <c r="F91" s="53">
        <v>4550</v>
      </c>
      <c r="G91" s="181">
        <v>368.5</v>
      </c>
      <c r="H91" s="188">
        <v>88.49</v>
      </c>
      <c r="I91" s="188">
        <v>80.45</v>
      </c>
      <c r="J91" s="188">
        <v>78.260000000000005</v>
      </c>
      <c r="K91" s="188">
        <v>8.6300000000000008</v>
      </c>
      <c r="L91" s="197">
        <f>全车数据表!N262</f>
        <v>300</v>
      </c>
      <c r="M91" s="219">
        <f>全车数据表!AJ262*4</f>
        <v>28</v>
      </c>
      <c r="N91" s="154">
        <f>全车数据表!AL262*4</f>
        <v>20</v>
      </c>
      <c r="O91" s="157">
        <f>IF(全车数据表!AN262="×",全车数据表!AN262,4*全车数据表!AN262)</f>
        <v>16</v>
      </c>
      <c r="P91" s="167">
        <f>全车数据表!AP262</f>
        <v>42486000</v>
      </c>
      <c r="Q91" s="249"/>
      <c r="R91" s="250" t="str">
        <f t="shared" si="1"/>
        <v>utomobili Pininfarina Battista</v>
      </c>
      <c r="S91" s="249" t="s">
        <v>582</v>
      </c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</row>
    <row r="92" spans="1:31" ht="21" customHeight="1">
      <c r="A92" s="48">
        <v>89</v>
      </c>
      <c r="B92" s="49" t="s">
        <v>148</v>
      </c>
      <c r="C92" s="50" t="s">
        <v>149</v>
      </c>
      <c r="D92" s="214" t="s">
        <v>42</v>
      </c>
      <c r="E92" s="206" t="s">
        <v>79</v>
      </c>
      <c r="F92" s="51">
        <v>4616</v>
      </c>
      <c r="G92" s="180">
        <v>457.1</v>
      </c>
      <c r="H92" s="187">
        <v>80.88</v>
      </c>
      <c r="I92" s="187">
        <v>48.75</v>
      </c>
      <c r="J92" s="187">
        <v>52.48</v>
      </c>
      <c r="K92" s="187">
        <v>4.6159999999999997</v>
      </c>
      <c r="L92" s="197">
        <f>全车数据表!N266</f>
        <v>200</v>
      </c>
      <c r="M92" s="219">
        <f>全车数据表!AJ266*4</f>
        <v>28</v>
      </c>
      <c r="N92" s="154">
        <f>全车数据表!AL266*4</f>
        <v>20</v>
      </c>
      <c r="O92" s="157">
        <f>IF(全车数据表!AN266="×",全车数据表!AN266,4*全车数据表!AN266)</f>
        <v>16</v>
      </c>
      <c r="P92" s="167">
        <f>全车数据表!AP266</f>
        <v>42486000</v>
      </c>
      <c r="Q92" s="249" t="s">
        <v>570</v>
      </c>
      <c r="R92" s="250" t="str">
        <f t="shared" si="1"/>
        <v>Regera</v>
      </c>
      <c r="S92" s="249" t="s">
        <v>571</v>
      </c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</row>
    <row r="93" spans="1:31" ht="21" customHeight="1">
      <c r="A93" s="44">
        <v>90</v>
      </c>
      <c r="B93" s="55" t="s">
        <v>506</v>
      </c>
      <c r="C93" s="58" t="s">
        <v>505</v>
      </c>
      <c r="D93" s="214" t="s">
        <v>42</v>
      </c>
      <c r="E93" s="206" t="s">
        <v>79</v>
      </c>
      <c r="F93" s="57">
        <v>4685</v>
      </c>
      <c r="G93" s="182">
        <v>368.1</v>
      </c>
      <c r="H93" s="189">
        <v>82.1</v>
      </c>
      <c r="I93" s="189">
        <v>92.35</v>
      </c>
      <c r="J93" s="189">
        <v>81.180000000000007</v>
      </c>
      <c r="K93" s="189">
        <v>9.57</v>
      </c>
      <c r="L93" s="197">
        <f>全车数据表!N269</f>
        <v>300</v>
      </c>
      <c r="M93" s="219">
        <f>全车数据表!AJ269*4</f>
        <v>28</v>
      </c>
      <c r="N93" s="154">
        <f>全车数据表!AL269*4</f>
        <v>20</v>
      </c>
      <c r="O93" s="157">
        <f>IF(全车数据表!AN269="×",全车数据表!AN269,4*全车数据表!AN269)</f>
        <v>16</v>
      </c>
      <c r="P93" s="167">
        <f>全车数据表!AP269</f>
        <v>42486000</v>
      </c>
      <c r="Q93" s="249" t="s">
        <v>565</v>
      </c>
      <c r="R93" s="250" t="str">
        <f t="shared" si="1"/>
        <v>Sian FKP 37</v>
      </c>
      <c r="S93" s="249" t="s">
        <v>580</v>
      </c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</row>
    <row r="94" spans="1:31" ht="21" customHeight="1">
      <c r="A94" s="44">
        <v>91</v>
      </c>
      <c r="B94" s="55" t="s">
        <v>399</v>
      </c>
      <c r="C94" s="56" t="s">
        <v>150</v>
      </c>
      <c r="D94" s="214" t="s">
        <v>42</v>
      </c>
      <c r="E94" s="206" t="s">
        <v>79</v>
      </c>
      <c r="F94" s="57">
        <v>4755</v>
      </c>
      <c r="G94" s="182">
        <v>443.4</v>
      </c>
      <c r="H94" s="189">
        <v>84.4</v>
      </c>
      <c r="I94" s="189">
        <v>45.62</v>
      </c>
      <c r="J94" s="189">
        <v>63.63</v>
      </c>
      <c r="K94" s="189">
        <v>5.4329999999999989</v>
      </c>
      <c r="L94" s="197">
        <f>全车数据表!N273</f>
        <v>200</v>
      </c>
      <c r="M94" s="219">
        <f>全车数据表!AJ273*4</f>
        <v>28</v>
      </c>
      <c r="N94" s="154">
        <f>全车数据表!AL273*4</f>
        <v>20</v>
      </c>
      <c r="O94" s="157">
        <f>IF(全车数据表!AN273="×",全车数据表!AN273,4*全车数据表!AN273)</f>
        <v>16</v>
      </c>
      <c r="P94" s="167">
        <f>全车数据表!AP273</f>
        <v>42486000</v>
      </c>
      <c r="Q94" s="249"/>
      <c r="R94" s="250" t="str">
        <f t="shared" si="1"/>
        <v>ugatti Chiron</v>
      </c>
      <c r="S94" s="249" t="s">
        <v>571</v>
      </c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</row>
    <row r="95" spans="1:31" ht="21" customHeight="1">
      <c r="A95" s="44">
        <v>92</v>
      </c>
      <c r="B95" s="55" t="s">
        <v>404</v>
      </c>
      <c r="C95" s="50" t="s">
        <v>191</v>
      </c>
      <c r="D95" s="214" t="s">
        <v>42</v>
      </c>
      <c r="E95" s="206" t="s">
        <v>79</v>
      </c>
      <c r="F95" s="57">
        <v>4826</v>
      </c>
      <c r="G95" s="182">
        <v>496.6</v>
      </c>
      <c r="H95" s="189">
        <v>80.069999999999993</v>
      </c>
      <c r="I95" s="189">
        <v>48.19</v>
      </c>
      <c r="J95" s="189">
        <v>58.23</v>
      </c>
      <c r="K95" s="189">
        <v>4.8</v>
      </c>
      <c r="L95" s="201">
        <f>全车数据表!N282</f>
        <v>300</v>
      </c>
      <c r="M95" s="220">
        <f>全车数据表!AJ282*4</f>
        <v>28</v>
      </c>
      <c r="N95" s="155">
        <f>全车数据表!AL282*4</f>
        <v>20</v>
      </c>
      <c r="O95" s="159">
        <f>IF(全车数据表!AN282="×",全车数据表!AN282,4*全车数据表!AN282)</f>
        <v>16</v>
      </c>
      <c r="P95" s="168">
        <f>全车数据表!AP282</f>
        <v>42486000</v>
      </c>
      <c r="Q95" s="249" t="s">
        <v>570</v>
      </c>
      <c r="R95" s="250" t="str">
        <f t="shared" si="1"/>
        <v>Jesko🔑</v>
      </c>
      <c r="S95" s="249" t="s">
        <v>574</v>
      </c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</row>
    <row r="96" spans="1:31" ht="21" customHeight="1" thickBot="1">
      <c r="A96" s="44">
        <v>93</v>
      </c>
      <c r="B96" s="55" t="s">
        <v>405</v>
      </c>
      <c r="C96" s="50" t="s">
        <v>400</v>
      </c>
      <c r="D96" s="217" t="s">
        <v>42</v>
      </c>
      <c r="E96" s="212" t="s">
        <v>79</v>
      </c>
      <c r="F96" s="57">
        <v>4897</v>
      </c>
      <c r="G96" s="182">
        <v>421.6</v>
      </c>
      <c r="H96" s="189">
        <v>87.71</v>
      </c>
      <c r="I96" s="189">
        <v>51.33</v>
      </c>
      <c r="J96" s="189">
        <v>56.51</v>
      </c>
      <c r="K96" s="189">
        <v>5</v>
      </c>
      <c r="L96" s="201">
        <f>全车数据表!N288</f>
        <v>300</v>
      </c>
      <c r="M96" s="224">
        <f>全车数据表!AJ288*4</f>
        <v>28</v>
      </c>
      <c r="N96" s="171">
        <f>全车数据表!AL288*4</f>
        <v>20</v>
      </c>
      <c r="O96" s="172">
        <f>IF(全车数据表!AN288="×",全车数据表!AN288,4*全车数据表!AN288)</f>
        <v>16</v>
      </c>
      <c r="P96" s="173">
        <f>全车数据表!AP288</f>
        <v>42486000</v>
      </c>
      <c r="Q96" s="249"/>
      <c r="R96" s="250" t="str">
        <f t="shared" si="1"/>
        <v>Rimac C Two🔑</v>
      </c>
      <c r="S96" s="249" t="s">
        <v>572</v>
      </c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</row>
    <row r="97" spans="1:31" ht="30" customHeight="1" thickTop="1" thickBot="1">
      <c r="A97" s="526" t="s">
        <v>169</v>
      </c>
      <c r="B97" s="527"/>
      <c r="C97" s="527"/>
      <c r="D97" s="529" t="str">
        <f>"金币："&amp;SUMIF(P:P,"&lt;&gt;0",P:P)</f>
        <v>金币：1151423120</v>
      </c>
      <c r="E97" s="529"/>
      <c r="F97" s="528" t="str">
        <f>"蓝色零件：4 × "&amp;SUMIF(M:M,"&lt;&gt;0",M:M)/4</f>
        <v>蓝色零件：4 × 602</v>
      </c>
      <c r="G97" s="528"/>
      <c r="H97" s="524" t="str">
        <f>"紫色零件：D（4 × "&amp;SUMIF(D:D,"D",N:N)/4&amp;"）；C（4 × "&amp;SUMIF(D:D,"C",N:N)/4&amp;"）；B（4 × "&amp;SUMIF(D:D,"B",N:N)/4&amp;"）；A（4 × "&amp;SUMIF(D:D,"A",N:N)/4&amp;"）；S（4 × "&amp;SUMIF(D:D,"S",N:N)/4&amp;"）"</f>
        <v>紫色零件：D（4 × 26）；C（4 × 43）；B（4 × 95）；A（4 × 100）；S（4 × 85）</v>
      </c>
      <c r="I97" s="524"/>
      <c r="J97" s="524"/>
      <c r="K97" s="524"/>
      <c r="L97" s="524"/>
      <c r="M97" s="524"/>
      <c r="N97" s="524"/>
      <c r="O97" s="524"/>
      <c r="P97" s="525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</row>
    <row r="98" spans="1:31" ht="15.45" thickTop="1">
      <c r="A98" s="42"/>
      <c r="B98" s="42"/>
      <c r="C98" s="42"/>
      <c r="D98" s="42"/>
      <c r="E98" s="42"/>
      <c r="F98" s="42"/>
      <c r="G98" s="77"/>
      <c r="H98" s="78"/>
      <c r="I98" s="78"/>
      <c r="J98" s="78"/>
      <c r="K98" s="78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</row>
    <row r="99" spans="1:31">
      <c r="A99" s="42"/>
      <c r="B99" s="42"/>
      <c r="C99" s="42"/>
      <c r="D99" s="42"/>
      <c r="E99" s="42"/>
      <c r="F99" s="42"/>
      <c r="G99" s="77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</row>
    <row r="100" spans="1:31" ht="15.45">
      <c r="A100" s="42"/>
      <c r="B100" s="42"/>
      <c r="C100" s="42"/>
      <c r="D100" s="42"/>
      <c r="E100" s="42"/>
      <c r="F100" s="42"/>
      <c r="G100" s="77"/>
      <c r="H100" s="79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</row>
    <row r="101" spans="1:3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</row>
    <row r="102" spans="1:3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 t="s">
        <v>178</v>
      </c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</row>
    <row r="103" spans="1:3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</row>
    <row r="104" spans="1:3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</row>
    <row r="105" spans="1:3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</row>
    <row r="106" spans="1:3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</row>
    <row r="107" spans="1:3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</row>
    <row r="108" spans="1:3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</row>
    <row r="109" spans="1:3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</row>
    <row r="110" spans="1:3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</row>
    <row r="111" spans="1:3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</row>
    <row r="112" spans="1:3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</row>
    <row r="113" spans="1:3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</row>
    <row r="114" spans="1:3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</row>
    <row r="115" spans="1:3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</row>
    <row r="116" spans="1:3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</row>
    <row r="117" spans="1:3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</row>
    <row r="118" spans="1:3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</row>
    <row r="119" spans="1:3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</row>
    <row r="120" spans="1:3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</row>
    <row r="121" spans="1:3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</row>
    <row r="122" spans="1:3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</row>
    <row r="123" spans="1:3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</row>
    <row r="124" spans="1:3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</row>
    <row r="125" spans="1:3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</row>
    <row r="126" spans="1:3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</row>
    <row r="127" spans="1:3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</row>
    <row r="128" spans="1:3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</row>
    <row r="129" spans="1:3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</row>
    <row r="130" spans="1:3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</row>
    <row r="131" spans="1: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</row>
    <row r="132" spans="1:3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</row>
    <row r="133" spans="1:3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</row>
    <row r="134" spans="1:3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</row>
    <row r="135" spans="1:3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</row>
    <row r="136" spans="1:3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</row>
    <row r="137" spans="1:3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</row>
    <row r="138" spans="1:3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</row>
    <row r="139" spans="1:3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</row>
    <row r="140" spans="1:3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</row>
    <row r="141" spans="1:3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</row>
    <row r="142" spans="1:3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</row>
    <row r="143" spans="1:3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</row>
    <row r="144" spans="1:3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</row>
    <row r="145" spans="26:31">
      <c r="Z145" s="42"/>
      <c r="AA145" s="42"/>
      <c r="AB145" s="42"/>
      <c r="AC145" s="42"/>
      <c r="AD145" s="42"/>
      <c r="AE145" s="42"/>
    </row>
    <row r="146" spans="26:31">
      <c r="Z146" s="42"/>
      <c r="AA146" s="42"/>
      <c r="AB146" s="42"/>
      <c r="AC146" s="42"/>
      <c r="AD146" s="42"/>
      <c r="AE146" s="42"/>
    </row>
    <row r="147" spans="26:31">
      <c r="Z147" s="42"/>
      <c r="AA147" s="42"/>
      <c r="AB147" s="42"/>
      <c r="AC147" s="42"/>
      <c r="AD147" s="42"/>
      <c r="AE147" s="42"/>
    </row>
    <row r="148" spans="26:31">
      <c r="Z148" s="42"/>
      <c r="AA148" s="42"/>
      <c r="AB148" s="42"/>
      <c r="AC148" s="42"/>
      <c r="AD148" s="42"/>
      <c r="AE148" s="42"/>
    </row>
    <row r="149" spans="26:31">
      <c r="Z149" s="42"/>
      <c r="AA149" s="42"/>
      <c r="AB149" s="42"/>
      <c r="AC149" s="42"/>
      <c r="AD149" s="42"/>
      <c r="AE149" s="42"/>
    </row>
    <row r="150" spans="26:31">
      <c r="Z150" s="42"/>
      <c r="AA150" s="42"/>
      <c r="AB150" s="42"/>
      <c r="AC150" s="42"/>
      <c r="AD150" s="42"/>
      <c r="AE150" s="42"/>
    </row>
    <row r="151" spans="26:31">
      <c r="Z151" s="42"/>
      <c r="AA151" s="42"/>
      <c r="AB151" s="42"/>
      <c r="AC151" s="42"/>
      <c r="AD151" s="42"/>
      <c r="AE151" s="42"/>
    </row>
    <row r="152" spans="26:31">
      <c r="Z152" s="42"/>
      <c r="AA152" s="42"/>
      <c r="AB152" s="42"/>
      <c r="AC152" s="42"/>
      <c r="AD152" s="42"/>
      <c r="AE152" s="42"/>
    </row>
    <row r="153" spans="26:31">
      <c r="Z153" s="42"/>
      <c r="AA153" s="42"/>
      <c r="AB153" s="42"/>
      <c r="AC153" s="42"/>
      <c r="AD153" s="42"/>
      <c r="AE153" s="42"/>
    </row>
    <row r="154" spans="26:31">
      <c r="Z154" s="42"/>
      <c r="AA154" s="42"/>
      <c r="AB154" s="42"/>
      <c r="AC154" s="42"/>
      <c r="AD154" s="42"/>
      <c r="AE154" s="42"/>
    </row>
    <row r="155" spans="26:31">
      <c r="Z155" s="42"/>
      <c r="AA155" s="42"/>
      <c r="AB155" s="42"/>
      <c r="AC155" s="42"/>
      <c r="AD155" s="42"/>
      <c r="AE155" s="42"/>
    </row>
    <row r="156" spans="26:31">
      <c r="Z156" s="42"/>
      <c r="AA156" s="42"/>
      <c r="AB156" s="42"/>
      <c r="AC156" s="42"/>
      <c r="AD156" s="42"/>
      <c r="AE156" s="42"/>
    </row>
    <row r="157" spans="26:31">
      <c r="Z157" s="42"/>
      <c r="AA157" s="42"/>
      <c r="AB157" s="42"/>
      <c r="AC157" s="42"/>
      <c r="AD157" s="42"/>
      <c r="AE157" s="42"/>
    </row>
    <row r="158" spans="26:31">
      <c r="Z158" s="42"/>
      <c r="AA158" s="42"/>
      <c r="AB158" s="42"/>
      <c r="AC158" s="42"/>
      <c r="AD158" s="42"/>
      <c r="AE158" s="42"/>
    </row>
    <row r="159" spans="26:31">
      <c r="Z159" s="42"/>
      <c r="AA159" s="42"/>
      <c r="AB159" s="42"/>
      <c r="AC159" s="42"/>
      <c r="AD159" s="42"/>
      <c r="AE159" s="42"/>
    </row>
    <row r="160" spans="26:31">
      <c r="Z160" s="42"/>
      <c r="AA160" s="42"/>
      <c r="AB160" s="42"/>
      <c r="AC160" s="42"/>
      <c r="AD160" s="42"/>
      <c r="AE160" s="42"/>
    </row>
    <row r="161" spans="26:31">
      <c r="Z161" s="42"/>
      <c r="AA161" s="42"/>
      <c r="AB161" s="42"/>
      <c r="AC161" s="42"/>
      <c r="AD161" s="42"/>
      <c r="AE161" s="42"/>
    </row>
    <row r="162" spans="26:31">
      <c r="Z162" s="42"/>
      <c r="AA162" s="42"/>
      <c r="AB162" s="42"/>
      <c r="AC162" s="42"/>
      <c r="AD162" s="42"/>
      <c r="AE162" s="42"/>
    </row>
    <row r="163" spans="26:31">
      <c r="Z163" s="42"/>
      <c r="AA163" s="42"/>
      <c r="AB163" s="42"/>
      <c r="AC163" s="42"/>
      <c r="AD163" s="42"/>
      <c r="AE163" s="42"/>
    </row>
    <row r="164" spans="26:31">
      <c r="Z164" s="42"/>
      <c r="AA164" s="42"/>
      <c r="AB164" s="42"/>
      <c r="AC164" s="42"/>
      <c r="AD164" s="42"/>
      <c r="AE164" s="42"/>
    </row>
    <row r="165" spans="26:31">
      <c r="Z165" s="42"/>
      <c r="AA165" s="42"/>
      <c r="AB165" s="42"/>
      <c r="AC165" s="42"/>
      <c r="AD165" s="42"/>
      <c r="AE165" s="42"/>
    </row>
    <row r="166" spans="26:31">
      <c r="Z166" s="42"/>
      <c r="AA166" s="42"/>
      <c r="AB166" s="42"/>
      <c r="AC166" s="42"/>
      <c r="AD166" s="42"/>
      <c r="AE166" s="42"/>
    </row>
    <row r="167" spans="26:31">
      <c r="Z167" s="42"/>
      <c r="AA167" s="42"/>
      <c r="AB167" s="42"/>
      <c r="AC167" s="42"/>
      <c r="AD167" s="42"/>
      <c r="AE167" s="42"/>
    </row>
    <row r="168" spans="26:31">
      <c r="Z168" s="42"/>
      <c r="AA168" s="42"/>
      <c r="AB168" s="42"/>
      <c r="AC168" s="42"/>
      <c r="AD168" s="42"/>
      <c r="AE168" s="42"/>
    </row>
    <row r="169" spans="26:31">
      <c r="Z169" s="42"/>
      <c r="AA169" s="42"/>
      <c r="AB169" s="42"/>
      <c r="AC169" s="42"/>
      <c r="AD169" s="42"/>
      <c r="AE169" s="42"/>
    </row>
    <row r="170" spans="26:31">
      <c r="Z170" s="42"/>
      <c r="AA170" s="42"/>
      <c r="AB170" s="42"/>
      <c r="AC170" s="42"/>
      <c r="AD170" s="42"/>
      <c r="AE170" s="42"/>
    </row>
    <row r="171" spans="26:31">
      <c r="Z171" s="42"/>
      <c r="AA171" s="42"/>
      <c r="AB171" s="42"/>
      <c r="AC171" s="42"/>
      <c r="AD171" s="42"/>
      <c r="AE171" s="42"/>
    </row>
    <row r="172" spans="26:31">
      <c r="Z172" s="42"/>
      <c r="AA172" s="42"/>
      <c r="AB172" s="42"/>
      <c r="AC172" s="42"/>
      <c r="AD172" s="42"/>
      <c r="AE172" s="42"/>
    </row>
    <row r="173" spans="26:31">
      <c r="Z173" s="42"/>
      <c r="AA173" s="42"/>
      <c r="AB173" s="42"/>
      <c r="AC173" s="42"/>
      <c r="AD173" s="42"/>
      <c r="AE173" s="42"/>
    </row>
    <row r="174" spans="26:31">
      <c r="Z174" s="42"/>
      <c r="AA174" s="42"/>
      <c r="AB174" s="42"/>
      <c r="AC174" s="42"/>
      <c r="AD174" s="42"/>
      <c r="AE174" s="42"/>
    </row>
    <row r="175" spans="26:31">
      <c r="Z175" s="42"/>
      <c r="AA175" s="42"/>
      <c r="AB175" s="42"/>
      <c r="AC175" s="42"/>
      <c r="AD175" s="42"/>
      <c r="AE175" s="42"/>
    </row>
    <row r="176" spans="26:31">
      <c r="Z176" s="42"/>
      <c r="AA176" s="42"/>
      <c r="AB176" s="42"/>
      <c r="AC176" s="42"/>
      <c r="AD176" s="42"/>
      <c r="AE176" s="42"/>
    </row>
    <row r="177" spans="26:31">
      <c r="Z177" s="42"/>
      <c r="AA177" s="42"/>
      <c r="AB177" s="42"/>
      <c r="AC177" s="42"/>
      <c r="AD177" s="42"/>
      <c r="AE177" s="42"/>
    </row>
    <row r="178" spans="26:31">
      <c r="Z178" s="42"/>
      <c r="AA178" s="42"/>
      <c r="AB178" s="42"/>
      <c r="AC178" s="42"/>
      <c r="AD178" s="42"/>
      <c r="AE178" s="42"/>
    </row>
    <row r="179" spans="26:31">
      <c r="Z179" s="42"/>
      <c r="AA179" s="42"/>
      <c r="AB179" s="42"/>
      <c r="AC179" s="42"/>
      <c r="AD179" s="42"/>
      <c r="AE179" s="42"/>
    </row>
    <row r="180" spans="26:31">
      <c r="Z180" s="42"/>
      <c r="AA180" s="42"/>
      <c r="AB180" s="42"/>
      <c r="AC180" s="42"/>
      <c r="AD180" s="42"/>
      <c r="AE180" s="42"/>
    </row>
    <row r="181" spans="26:31">
      <c r="Z181" s="42"/>
      <c r="AA181" s="42"/>
      <c r="AB181" s="42"/>
      <c r="AC181" s="42"/>
      <c r="AD181" s="42"/>
      <c r="AE181" s="42"/>
    </row>
    <row r="182" spans="26:31">
      <c r="Z182" s="42"/>
      <c r="AA182" s="42"/>
      <c r="AB182" s="42"/>
      <c r="AC182" s="42"/>
      <c r="AD182" s="42"/>
      <c r="AE182" s="42"/>
    </row>
    <row r="183" spans="26:31">
      <c r="Z183" s="42"/>
      <c r="AA183" s="42"/>
      <c r="AB183" s="42"/>
      <c r="AC183" s="42"/>
      <c r="AD183" s="42"/>
      <c r="AE183" s="42"/>
    </row>
    <row r="184" spans="26:31">
      <c r="Z184" s="42"/>
      <c r="AA184" s="42"/>
      <c r="AB184" s="42"/>
      <c r="AC184" s="42"/>
      <c r="AD184" s="42"/>
      <c r="AE184" s="42"/>
    </row>
    <row r="185" spans="26:31">
      <c r="Z185" s="42"/>
      <c r="AA185" s="42"/>
      <c r="AB185" s="42"/>
      <c r="AC185" s="42"/>
      <c r="AD185" s="42"/>
      <c r="AE185" s="42"/>
    </row>
    <row r="186" spans="26:31">
      <c r="Z186" s="42"/>
      <c r="AA186" s="42"/>
      <c r="AB186" s="42"/>
      <c r="AC186" s="42"/>
      <c r="AD186" s="42"/>
      <c r="AE186" s="42"/>
    </row>
    <row r="187" spans="26:31">
      <c r="Z187" s="42"/>
      <c r="AA187" s="42"/>
      <c r="AB187" s="42"/>
      <c r="AC187" s="42"/>
      <c r="AD187" s="42"/>
      <c r="AE187" s="42"/>
    </row>
    <row r="188" spans="26:31">
      <c r="Z188" s="42"/>
      <c r="AA188" s="42"/>
      <c r="AB188" s="42"/>
      <c r="AC188" s="42"/>
      <c r="AD188" s="42"/>
      <c r="AE188" s="42"/>
    </row>
    <row r="189" spans="26:31">
      <c r="Z189" s="42"/>
      <c r="AA189" s="42"/>
      <c r="AB189" s="42"/>
      <c r="AC189" s="42"/>
      <c r="AD189" s="42"/>
      <c r="AE189" s="42"/>
    </row>
    <row r="190" spans="26:31">
      <c r="Z190" s="42"/>
      <c r="AA190" s="42"/>
      <c r="AB190" s="42"/>
      <c r="AC190" s="42"/>
      <c r="AD190" s="42"/>
      <c r="AE190" s="42"/>
    </row>
    <row r="191" spans="26:31">
      <c r="Z191" s="42"/>
      <c r="AA191" s="42"/>
      <c r="AB191" s="42"/>
      <c r="AC191" s="42"/>
      <c r="AD191" s="42"/>
      <c r="AE191" s="42"/>
    </row>
    <row r="192" spans="26:31">
      <c r="Z192" s="42"/>
      <c r="AA192" s="42"/>
      <c r="AB192" s="42"/>
      <c r="AC192" s="42"/>
      <c r="AD192" s="42"/>
      <c r="AE192" s="42"/>
    </row>
    <row r="193" spans="26:31">
      <c r="Z193" s="42"/>
      <c r="AA193" s="42"/>
      <c r="AB193" s="42"/>
      <c r="AC193" s="42"/>
      <c r="AD193" s="42"/>
      <c r="AE193" s="42"/>
    </row>
    <row r="194" spans="26:31">
      <c r="Z194" s="42"/>
      <c r="AA194" s="42"/>
      <c r="AB194" s="42"/>
      <c r="AC194" s="42"/>
      <c r="AD194" s="42"/>
      <c r="AE194" s="42"/>
    </row>
    <row r="195" spans="26:31">
      <c r="Z195" s="42"/>
      <c r="AA195" s="42"/>
      <c r="AB195" s="42"/>
      <c r="AC195" s="42"/>
      <c r="AD195" s="42"/>
      <c r="AE195" s="42"/>
    </row>
    <row r="196" spans="26:31">
      <c r="Z196" s="42"/>
      <c r="AA196" s="42"/>
      <c r="AB196" s="42"/>
      <c r="AC196" s="42"/>
      <c r="AD196" s="42"/>
      <c r="AE196" s="42"/>
    </row>
    <row r="197" spans="26:31">
      <c r="Z197" s="42"/>
      <c r="AA197" s="42"/>
      <c r="AB197" s="42"/>
      <c r="AC197" s="42"/>
      <c r="AD197" s="42"/>
      <c r="AE197" s="42"/>
    </row>
    <row r="198" spans="26:31">
      <c r="Z198" s="42"/>
      <c r="AA198" s="42"/>
      <c r="AB198" s="42"/>
      <c r="AC198" s="42"/>
      <c r="AD198" s="42"/>
      <c r="AE198" s="42"/>
    </row>
    <row r="199" spans="26:31">
      <c r="Z199" s="42"/>
      <c r="AA199" s="42"/>
      <c r="AB199" s="42"/>
      <c r="AC199" s="42"/>
      <c r="AD199" s="42"/>
      <c r="AE199" s="42"/>
    </row>
    <row r="200" spans="26:31">
      <c r="Z200" s="42"/>
      <c r="AA200" s="42"/>
      <c r="AB200" s="42"/>
      <c r="AC200" s="42"/>
      <c r="AD200" s="42"/>
      <c r="AE200" s="42"/>
    </row>
    <row r="201" spans="26:31">
      <c r="Z201" s="42"/>
      <c r="AA201" s="42"/>
      <c r="AB201" s="42"/>
      <c r="AC201" s="42"/>
      <c r="AD201" s="42"/>
      <c r="AE201" s="42"/>
    </row>
    <row r="202" spans="26:31">
      <c r="Z202" s="42"/>
      <c r="AA202" s="42"/>
      <c r="AB202" s="42"/>
      <c r="AC202" s="42"/>
      <c r="AD202" s="42"/>
      <c r="AE202" s="42"/>
    </row>
    <row r="203" spans="26:31">
      <c r="Z203" s="42"/>
      <c r="AA203" s="42"/>
      <c r="AB203" s="42"/>
      <c r="AC203" s="42"/>
      <c r="AD203" s="42"/>
      <c r="AE203" s="42"/>
    </row>
    <row r="204" spans="26:31">
      <c r="Z204" s="42"/>
      <c r="AA204" s="42"/>
    </row>
    <row r="205" spans="26:31">
      <c r="Z205" s="42"/>
      <c r="AA205" s="42"/>
    </row>
    <row r="206" spans="26:31">
      <c r="Z206" s="42"/>
      <c r="AA206" s="42"/>
    </row>
    <row r="207" spans="26:31">
      <c r="Z207" s="42"/>
      <c r="AA207" s="42"/>
    </row>
    <row r="208" spans="26:31">
      <c r="Z208" s="42"/>
      <c r="AA208" s="42"/>
    </row>
    <row r="209" spans="26:27">
      <c r="Z209" s="42"/>
      <c r="AA209" s="42"/>
    </row>
  </sheetData>
  <sheetProtection sheet="1" formatCells="0" formatColumns="0" formatRows="0" insertColumns="0" insertRows="0" deleteColumns="0" deleteRows="0"/>
  <mergeCells count="8">
    <mergeCell ref="H97:P97"/>
    <mergeCell ref="A97:C97"/>
    <mergeCell ref="F97:G97"/>
    <mergeCell ref="D97:E97"/>
    <mergeCell ref="L1:P1"/>
    <mergeCell ref="A1:A2"/>
    <mergeCell ref="B1:E1"/>
    <mergeCell ref="F1:J1"/>
  </mergeCells>
  <phoneticPr fontId="2" type="noConversion"/>
  <conditionalFormatting sqref="D3:D96">
    <cfRule type="expression" dxfId="11" priority="8">
      <formula>D3="S"</formula>
    </cfRule>
    <cfRule type="expression" dxfId="10" priority="9">
      <formula>D3="A"</formula>
    </cfRule>
    <cfRule type="expression" dxfId="9" priority="10">
      <formula>D3="B"</formula>
    </cfRule>
    <cfRule type="expression" dxfId="8" priority="11">
      <formula>D3="C"</formula>
    </cfRule>
    <cfRule type="expression" dxfId="7" priority="12">
      <formula>D3="D"</formula>
    </cfRule>
  </conditionalFormatting>
  <conditionalFormatting sqref="E3:E96">
    <cfRule type="expression" dxfId="6" priority="4">
      <formula>(LEN(E3)-LEN(SUBSTITUTE(E3,"★","")))=6</formula>
    </cfRule>
    <cfRule type="expression" dxfId="5" priority="5">
      <formula>(LEN(E3)-LEN(SUBSTITUTE(E3,"★","")))=5</formula>
    </cfRule>
    <cfRule type="expression" dxfId="4" priority="6">
      <formula>(LEN(E3)-LEN(SUBSTITUTE(E3,"★","")))=4</formula>
    </cfRule>
    <cfRule type="expression" dxfId="3" priority="7">
      <formula>(LEN(E3)-LEN(SUBSTITUTE(E3,"★","")))=3</formula>
    </cfRule>
  </conditionalFormatting>
  <conditionalFormatting sqref="G3:G96">
    <cfRule type="dataBar" priority="22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{0AA03A90-F725-4C86-99FE-E8FC1F3BCD34}</x14:id>
        </ext>
      </extLst>
    </cfRule>
  </conditionalFormatting>
  <conditionalFormatting sqref="H3:H96">
    <cfRule type="dataBar" priority="21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{BE72D5FE-A7A2-4E18-9EEB-19931387D35B}</x14:id>
        </ext>
      </extLst>
    </cfRule>
  </conditionalFormatting>
  <conditionalFormatting sqref="I3:I96">
    <cfRule type="dataBar" priority="13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{62CCF971-A399-4786-AFCC-F46A199C486C}</x14:id>
        </ext>
      </extLst>
    </cfRule>
  </conditionalFormatting>
  <conditionalFormatting sqref="J3:J96">
    <cfRule type="dataBar" priority="18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{47CC62D4-9C19-49FE-8EEF-0359069963CB}</x14:id>
        </ext>
      </extLst>
    </cfRule>
  </conditionalFormatting>
  <conditionalFormatting sqref="K3:K96">
    <cfRule type="dataBar" priority="16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{35F5D3EC-9449-4972-9919-411B3E4C6F06}</x14:id>
        </ext>
      </extLst>
    </cfRule>
  </conditionalFormatting>
  <conditionalFormatting sqref="L3:L96">
    <cfRule type="expression" dxfId="2" priority="1">
      <formula>(LEN($E3)-LEN(SUBSTITUTE($E3,"★","")))=3</formula>
    </cfRule>
    <cfRule type="expression" dxfId="1" priority="2">
      <formula>(LEN($E3)-LEN(SUBSTITUTE($E3,"★","")))=4</formula>
    </cfRule>
    <cfRule type="expression" dxfId="0" priority="3">
      <formula>(LEN($E3)-LEN(SUBSTITUTE($E3,"★","")))&gt;4</formula>
    </cfRule>
  </conditionalFormatting>
  <pageMargins left="0.75" right="0.75" top="1" bottom="1" header="0.5" footer="0.5"/>
  <pageSetup paperSize="9" orientation="portrait" r:id="rId1"/>
  <headerFooter alignWithMargins="0"/>
  <ignoredErrors>
    <ignoredError sqref="C47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A03A90-F725-4C86-99FE-E8FC1F3BCD34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G3:G96</xm:sqref>
        </x14:conditionalFormatting>
        <x14:conditionalFormatting xmlns:xm="http://schemas.microsoft.com/office/excel/2006/main">
          <x14:cfRule type="dataBar" id="{BE72D5FE-A7A2-4E18-9EEB-19931387D35B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H3:H96</xm:sqref>
        </x14:conditionalFormatting>
        <x14:conditionalFormatting xmlns:xm="http://schemas.microsoft.com/office/excel/2006/main">
          <x14:cfRule type="dataBar" id="{62CCF971-A399-4786-AFCC-F46A199C486C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I3:I96</xm:sqref>
        </x14:conditionalFormatting>
        <x14:conditionalFormatting xmlns:xm="http://schemas.microsoft.com/office/excel/2006/main">
          <x14:cfRule type="dataBar" id="{47CC62D4-9C19-49FE-8EEF-0359069963CB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J3:J96</xm:sqref>
        </x14:conditionalFormatting>
        <x14:conditionalFormatting xmlns:xm="http://schemas.microsoft.com/office/excel/2006/main">
          <x14:cfRule type="dataBar" id="{35F5D3EC-9449-4972-9919-411B3E4C6F06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K3:K96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DF69-84D9-4073-A713-BAD3F24EBE59}">
  <dimension ref="A2:J116"/>
  <sheetViews>
    <sheetView workbookViewId="0">
      <selection activeCell="G9" sqref="G9"/>
    </sheetView>
  </sheetViews>
  <sheetFormatPr defaultColWidth="8.85546875" defaultRowHeight="15"/>
  <cols>
    <col min="2" max="2" width="36.140625" customWidth="1"/>
    <col min="3" max="6" width="9" style="256"/>
    <col min="7" max="10" width="9" style="254"/>
  </cols>
  <sheetData>
    <row r="2" spans="1:10">
      <c r="A2">
        <f>全车数据表!A3</f>
        <v>1</v>
      </c>
      <c r="B2" t="str">
        <f>全车数据表!B3</f>
        <v>Mitsubishi Lancer Evolution</v>
      </c>
      <c r="C2" s="256">
        <f>全车数据表!P3</f>
        <v>270.10000000000002</v>
      </c>
      <c r="D2" s="256">
        <f>全车数据表!Q3</f>
        <v>55.03</v>
      </c>
      <c r="E2" s="256">
        <f>全车数据表!R3</f>
        <v>53.79</v>
      </c>
      <c r="F2" s="256">
        <f>全车数据表!S3</f>
        <v>68.19</v>
      </c>
      <c r="G2" s="254">
        <f t="shared" ref="G2:G33" si="0">10*(0.32*(C2-200))+1000</f>
        <v>1224.3200000000002</v>
      </c>
      <c r="H2" s="254">
        <f t="shared" ref="H2:H33" si="1">1000-10*1.75*(D2-35)</f>
        <v>649.47499999999991</v>
      </c>
      <c r="I2" s="255">
        <f t="shared" ref="I2:I33" si="2">1000-10*1.13*(E2-20)</f>
        <v>618.173</v>
      </c>
      <c r="J2" s="254">
        <f t="shared" ref="J2:J33" si="3">1000+10*1.28*(F2-15)</f>
        <v>1680.8319999999999</v>
      </c>
    </row>
    <row r="3" spans="1:10">
      <c r="A3">
        <f>全车数据表!A4</f>
        <v>2</v>
      </c>
      <c r="B3" t="str">
        <f>全车数据表!B4</f>
        <v>BMW Z4 LCI E89</v>
      </c>
      <c r="C3" s="256">
        <f>全车数据表!P4</f>
        <v>266.8</v>
      </c>
      <c r="D3" s="256">
        <f>全车数据表!Q4</f>
        <v>68.86</v>
      </c>
      <c r="E3" s="256">
        <f>全车数据表!R4</f>
        <v>47.43</v>
      </c>
      <c r="F3" s="256">
        <f>全车数据表!S4</f>
        <v>57.49</v>
      </c>
      <c r="G3" s="254">
        <f t="shared" si="0"/>
        <v>1213.76</v>
      </c>
      <c r="H3" s="254">
        <f t="shared" si="1"/>
        <v>407.45000000000005</v>
      </c>
      <c r="I3" s="255">
        <f t="shared" si="2"/>
        <v>690.04100000000005</v>
      </c>
      <c r="J3" s="254">
        <f t="shared" si="3"/>
        <v>1543.8720000000001</v>
      </c>
    </row>
    <row r="4" spans="1:10">
      <c r="A4">
        <f>全车数据表!A5</f>
        <v>3</v>
      </c>
      <c r="B4" t="str">
        <f>全车数据表!B5</f>
        <v>Chevrolet Camaro LT</v>
      </c>
      <c r="C4" s="256">
        <f>全车数据表!P5</f>
        <v>284.10000000000002</v>
      </c>
      <c r="D4" s="256">
        <f>全车数据表!Q5</f>
        <v>64.81</v>
      </c>
      <c r="E4" s="256">
        <f>全车数据表!R5</f>
        <v>48.39</v>
      </c>
      <c r="F4" s="256">
        <f>全车数据表!S5</f>
        <v>63.29</v>
      </c>
      <c r="G4" s="254">
        <f t="shared" si="0"/>
        <v>1269.1200000000001</v>
      </c>
      <c r="H4" s="254">
        <f t="shared" si="1"/>
        <v>478.32499999999993</v>
      </c>
      <c r="I4" s="255">
        <f t="shared" si="2"/>
        <v>679.19299999999998</v>
      </c>
      <c r="J4" s="254">
        <f t="shared" si="3"/>
        <v>1618.1120000000001</v>
      </c>
    </row>
    <row r="5" spans="1:10">
      <c r="A5">
        <f>全车数据表!A6</f>
        <v>4</v>
      </c>
      <c r="B5" t="str">
        <f>全车数据表!B6</f>
        <v>Nissan Leaf Nismo RC</v>
      </c>
      <c r="C5" s="256">
        <f>全车数据表!P6</f>
        <v>244.5</v>
      </c>
      <c r="D5" s="256">
        <f>全车数据表!Q6</f>
        <v>78.87</v>
      </c>
      <c r="E5" s="256">
        <f>全车数据表!R6</f>
        <v>59.91</v>
      </c>
      <c r="F5" s="256">
        <f>全车数据表!S6</f>
        <v>65.03</v>
      </c>
      <c r="G5" s="254">
        <f t="shared" si="0"/>
        <v>1142.4000000000001</v>
      </c>
      <c r="H5" s="254">
        <f t="shared" si="1"/>
        <v>232.27499999999986</v>
      </c>
      <c r="I5" s="255">
        <f t="shared" si="2"/>
        <v>549.01700000000005</v>
      </c>
      <c r="J5" s="254">
        <f t="shared" si="3"/>
        <v>1640.384</v>
      </c>
    </row>
    <row r="6" spans="1:10">
      <c r="A6">
        <f>全车数据表!A7</f>
        <v>5</v>
      </c>
      <c r="B6" t="str">
        <f>全车数据表!B7</f>
        <v>Nissan 370Z Nismo</v>
      </c>
      <c r="C6" s="256">
        <f>全车数据表!P7</f>
        <v>268.5</v>
      </c>
      <c r="D6" s="256">
        <f>全车数据表!Q7</f>
        <v>66.61</v>
      </c>
      <c r="E6" s="256">
        <f>全车数据表!R7</f>
        <v>81.83</v>
      </c>
      <c r="F6" s="256">
        <f>全车数据表!S7</f>
        <v>67.069999999999993</v>
      </c>
      <c r="G6" s="254">
        <f t="shared" si="0"/>
        <v>1219.2</v>
      </c>
      <c r="H6" s="254">
        <f t="shared" si="1"/>
        <v>446.82500000000005</v>
      </c>
      <c r="I6" s="255">
        <f t="shared" si="2"/>
        <v>301.32100000000014</v>
      </c>
      <c r="J6" s="254">
        <f t="shared" si="3"/>
        <v>1666.4960000000001</v>
      </c>
    </row>
    <row r="7" spans="1:10">
      <c r="A7">
        <f>全车数据表!A9</f>
        <v>7</v>
      </c>
      <c r="B7" t="str">
        <f>全车数据表!B9</f>
        <v>Volkswagen XL Sport Concept</v>
      </c>
      <c r="C7" s="256">
        <f>全车数据表!P9</f>
        <v>291.2</v>
      </c>
      <c r="D7" s="256">
        <f>全车数据表!Q9</f>
        <v>60.31</v>
      </c>
      <c r="E7" s="256">
        <f>全车数据表!R9</f>
        <v>62.02</v>
      </c>
      <c r="F7" s="256">
        <f>全车数据表!S9</f>
        <v>61.94</v>
      </c>
      <c r="G7" s="254">
        <f t="shared" si="0"/>
        <v>1291.8399999999999</v>
      </c>
      <c r="H7" s="254">
        <f t="shared" si="1"/>
        <v>557.07499999999993</v>
      </c>
      <c r="I7" s="255">
        <f t="shared" si="2"/>
        <v>525.17399999999998</v>
      </c>
      <c r="J7" s="254">
        <f t="shared" si="3"/>
        <v>1600.8319999999999</v>
      </c>
    </row>
    <row r="8" spans="1:10">
      <c r="A8">
        <f>全车数据表!A10</f>
        <v>8</v>
      </c>
      <c r="B8" t="str">
        <f>全车数据表!B10</f>
        <v>DS Automobiles DS E-Tense</v>
      </c>
      <c r="C8" s="256">
        <f>全车数据表!P10</f>
        <v>270.10000000000002</v>
      </c>
      <c r="D8" s="256">
        <f>全车数据表!Q10</f>
        <v>76.069999999999993</v>
      </c>
      <c r="E8" s="256">
        <f>全车数据表!R10</f>
        <v>81.27</v>
      </c>
      <c r="F8" s="256">
        <f>全车数据表!S10</f>
        <v>72.3</v>
      </c>
      <c r="G8" s="254">
        <f t="shared" si="0"/>
        <v>1224.3200000000002</v>
      </c>
      <c r="H8" s="254">
        <f t="shared" si="1"/>
        <v>281.27500000000009</v>
      </c>
      <c r="I8" s="255">
        <f t="shared" si="2"/>
        <v>307.64900000000011</v>
      </c>
      <c r="J8" s="254">
        <f t="shared" si="3"/>
        <v>1733.44</v>
      </c>
    </row>
    <row r="9" spans="1:10">
      <c r="A9">
        <f>全车数据表!A11</f>
        <v>9</v>
      </c>
      <c r="B9" t="str">
        <f>全车数据表!B11</f>
        <v>Dodge Challenger 392 Hemi Scat Pack</v>
      </c>
      <c r="C9" s="256">
        <f>全车数据表!P11</f>
        <v>299.3</v>
      </c>
      <c r="D9" s="256">
        <f>全车数据表!Q11</f>
        <v>72.459999999999994</v>
      </c>
      <c r="E9" s="256">
        <f>全车数据表!R11</f>
        <v>43.24</v>
      </c>
      <c r="F9" s="256">
        <f>全车数据表!S11</f>
        <v>62.34</v>
      </c>
      <c r="G9" s="257">
        <f t="shared" si="0"/>
        <v>1317.76</v>
      </c>
      <c r="H9" s="254">
        <f t="shared" si="1"/>
        <v>344.45000000000016</v>
      </c>
      <c r="I9" s="255">
        <f t="shared" si="2"/>
        <v>737.38799999999992</v>
      </c>
      <c r="J9" s="254">
        <f t="shared" si="3"/>
        <v>1605.9520000000002</v>
      </c>
    </row>
    <row r="10" spans="1:10">
      <c r="A10">
        <f>全车数据表!A17</f>
        <v>15</v>
      </c>
      <c r="B10" t="str">
        <f>全车数据表!B17</f>
        <v>Porsche 718 Cayman</v>
      </c>
      <c r="C10" s="256">
        <f>全车数据表!P17</f>
        <v>295.7</v>
      </c>
      <c r="D10" s="256">
        <f>全车数据表!Q17</f>
        <v>70.52</v>
      </c>
      <c r="E10" s="256">
        <f>全车数据表!R17</f>
        <v>61.91</v>
      </c>
      <c r="F10" s="256">
        <f>全车数据表!S17</f>
        <v>60.28</v>
      </c>
      <c r="G10" s="254">
        <f t="shared" si="0"/>
        <v>1306.24</v>
      </c>
      <c r="H10" s="254">
        <f t="shared" si="1"/>
        <v>378.40000000000009</v>
      </c>
      <c r="I10" s="255">
        <f t="shared" si="2"/>
        <v>526.41700000000014</v>
      </c>
      <c r="J10" s="254">
        <f t="shared" si="3"/>
        <v>1579.5840000000001</v>
      </c>
    </row>
    <row r="11" spans="1:10">
      <c r="A11">
        <f>全车数据表!A19</f>
        <v>17</v>
      </c>
      <c r="B11" t="str">
        <f>全车数据表!B19</f>
        <v>Lotus Elise Sprint 220</v>
      </c>
      <c r="C11" s="256">
        <f>全车数据表!P19</f>
        <v>270</v>
      </c>
      <c r="D11" s="256">
        <f>全车数据表!Q19</f>
        <v>82.25</v>
      </c>
      <c r="E11" s="256">
        <f>全车数据表!R19</f>
        <v>83.47</v>
      </c>
      <c r="F11" s="256">
        <f>全车数据表!S19</f>
        <v>72.709999999999994</v>
      </c>
      <c r="G11" s="254">
        <f t="shared" si="0"/>
        <v>1224</v>
      </c>
      <c r="H11" s="254">
        <f t="shared" si="1"/>
        <v>173.125</v>
      </c>
      <c r="I11" s="255">
        <f t="shared" si="2"/>
        <v>282.7890000000001</v>
      </c>
      <c r="J11" s="254">
        <f t="shared" si="3"/>
        <v>1738.6880000000001</v>
      </c>
    </row>
    <row r="12" spans="1:10">
      <c r="A12">
        <f>全车数据表!A22</f>
        <v>20</v>
      </c>
      <c r="B12" t="str">
        <f>全车数据表!B22</f>
        <v>Ford Shelby GT350R</v>
      </c>
      <c r="C12" s="256">
        <f>全车数据表!P22</f>
        <v>299.89999999999998</v>
      </c>
      <c r="D12" s="256">
        <f>全车数据表!Q22</f>
        <v>75.06</v>
      </c>
      <c r="E12" s="256">
        <f>全车数据表!R22</f>
        <v>58.97</v>
      </c>
      <c r="F12" s="256">
        <f>全车数据表!S22</f>
        <v>52.93</v>
      </c>
      <c r="G12" s="254">
        <f t="shared" si="0"/>
        <v>1319.6799999999998</v>
      </c>
      <c r="H12" s="254">
        <f t="shared" si="1"/>
        <v>298.94999999999993</v>
      </c>
      <c r="I12" s="255">
        <f t="shared" si="2"/>
        <v>559.63900000000012</v>
      </c>
      <c r="J12" s="254">
        <f t="shared" si="3"/>
        <v>1485.5039999999999</v>
      </c>
    </row>
    <row r="13" spans="1:10">
      <c r="A13">
        <f>全车数据表!A24</f>
        <v>22</v>
      </c>
      <c r="B13" t="str">
        <f>全车数据表!B24</f>
        <v>Porsche 911 Targa 4S</v>
      </c>
      <c r="C13" s="256">
        <f>全车数据表!P24</f>
        <v>315.10000000000002</v>
      </c>
      <c r="D13" s="256">
        <f>全车数据表!Q24</f>
        <v>75.37</v>
      </c>
      <c r="E13" s="256">
        <f>全车数据表!R24</f>
        <v>41.57</v>
      </c>
      <c r="F13" s="256">
        <f>全车数据表!S24</f>
        <v>38.35</v>
      </c>
      <c r="G13" s="257">
        <f t="shared" si="0"/>
        <v>1368.3200000000002</v>
      </c>
      <c r="H13" s="254">
        <f t="shared" si="1"/>
        <v>293.52499999999986</v>
      </c>
      <c r="I13" s="255">
        <f t="shared" si="2"/>
        <v>756.25900000000001</v>
      </c>
      <c r="J13" s="254">
        <f t="shared" si="3"/>
        <v>1298.8800000000001</v>
      </c>
    </row>
    <row r="14" spans="1:10">
      <c r="A14">
        <f>全车数据表!A27</f>
        <v>25</v>
      </c>
      <c r="B14" t="str">
        <f>全车数据表!B27</f>
        <v>Ginetta G60</v>
      </c>
      <c r="C14" s="256">
        <f>全车数据表!P27</f>
        <v>290.7</v>
      </c>
      <c r="D14" s="256">
        <f>全车数据表!Q27</f>
        <v>71.510000000000005</v>
      </c>
      <c r="E14" s="256">
        <f>全车数据表!R27</f>
        <v>74.81</v>
      </c>
      <c r="F14" s="256">
        <f>全车数据表!S27</f>
        <v>62.66</v>
      </c>
      <c r="G14" s="257">
        <f t="shared" si="0"/>
        <v>1290.24</v>
      </c>
      <c r="H14" s="254">
        <f t="shared" si="1"/>
        <v>361.07499999999993</v>
      </c>
      <c r="I14" s="258">
        <f t="shared" si="2"/>
        <v>380.64700000000005</v>
      </c>
      <c r="J14" s="254">
        <f t="shared" si="3"/>
        <v>1610.048</v>
      </c>
    </row>
    <row r="15" spans="1:10">
      <c r="A15">
        <f>全车数据表!A30</f>
        <v>28</v>
      </c>
      <c r="B15" t="str">
        <f>全车数据表!B30</f>
        <v>Honda Civic Type-R</v>
      </c>
      <c r="C15" s="256">
        <f>全车数据表!P30</f>
        <v>285.3</v>
      </c>
      <c r="D15" s="256">
        <f>全车数据表!Q30</f>
        <v>82.09</v>
      </c>
      <c r="E15" s="256">
        <f>全车数据表!R30</f>
        <v>68.41</v>
      </c>
      <c r="F15" s="256">
        <f>全车数据表!S30</f>
        <v>62.55</v>
      </c>
      <c r="G15" s="254">
        <f t="shared" si="0"/>
        <v>1272.96</v>
      </c>
      <c r="H15" s="257">
        <f t="shared" si="1"/>
        <v>175.92499999999995</v>
      </c>
      <c r="I15" s="255">
        <f t="shared" si="2"/>
        <v>452.9670000000001</v>
      </c>
      <c r="J15" s="254">
        <f t="shared" si="3"/>
        <v>1608.6399999999999</v>
      </c>
    </row>
    <row r="16" spans="1:10">
      <c r="A16">
        <f>全车数据表!A31</f>
        <v>29</v>
      </c>
      <c r="B16" t="str">
        <f>全车数据表!B31</f>
        <v>Porsche Taycan Turbo S</v>
      </c>
      <c r="C16" s="256">
        <f>全车数据表!P31</f>
        <v>279.2</v>
      </c>
      <c r="D16" s="256">
        <f>全车数据表!Q31</f>
        <v>83.74</v>
      </c>
      <c r="E16" s="256">
        <f>全车数据表!R31</f>
        <v>75.77</v>
      </c>
      <c r="F16" s="256">
        <f>全车数据表!S31</f>
        <v>57.18</v>
      </c>
      <c r="G16" s="254">
        <f t="shared" si="0"/>
        <v>1253.44</v>
      </c>
      <c r="H16" s="257">
        <f t="shared" si="1"/>
        <v>147.05000000000007</v>
      </c>
      <c r="I16" s="258">
        <f t="shared" si="2"/>
        <v>369.79900000000009</v>
      </c>
      <c r="J16" s="254">
        <f t="shared" si="3"/>
        <v>1539.904</v>
      </c>
    </row>
    <row r="17" spans="1:10">
      <c r="A17">
        <f>全车数据表!A32</f>
        <v>30</v>
      </c>
      <c r="B17" t="str">
        <f>全车数据表!B32</f>
        <v>TVR Griffith</v>
      </c>
      <c r="C17" s="256">
        <f>全车数据表!P32</f>
        <v>338.7</v>
      </c>
      <c r="D17" s="256">
        <f>全车数据表!Q32</f>
        <v>69.28</v>
      </c>
      <c r="E17" s="256">
        <f>全车数据表!R32</f>
        <v>47.31</v>
      </c>
      <c r="F17" s="256">
        <f>全车数据表!S32</f>
        <v>37.49</v>
      </c>
      <c r="G17" s="257">
        <f t="shared" si="0"/>
        <v>1443.8400000000001</v>
      </c>
      <c r="H17" s="254">
        <f t="shared" si="1"/>
        <v>400.1</v>
      </c>
      <c r="I17" s="255">
        <f t="shared" si="2"/>
        <v>691.39699999999993</v>
      </c>
      <c r="J17" s="254">
        <f t="shared" si="3"/>
        <v>1287.8720000000001</v>
      </c>
    </row>
    <row r="18" spans="1:10">
      <c r="A18">
        <f>全车数据表!A33</f>
        <v>31</v>
      </c>
      <c r="B18" t="str">
        <f>全车数据表!B33</f>
        <v>Bentley Continental GT3🔑</v>
      </c>
      <c r="C18" s="256">
        <f>全车数据表!P33</f>
        <v>300.8</v>
      </c>
      <c r="D18" s="256">
        <f>全车数据表!Q33</f>
        <v>74.739999999999995</v>
      </c>
      <c r="E18" s="256">
        <f>全车数据表!R33</f>
        <v>72.52</v>
      </c>
      <c r="F18" s="256">
        <f>全车数据表!S33</f>
        <v>52.13</v>
      </c>
      <c r="G18" s="257">
        <f t="shared" si="0"/>
        <v>1322.56</v>
      </c>
      <c r="H18" s="254">
        <f t="shared" si="1"/>
        <v>304.55000000000007</v>
      </c>
      <c r="I18" s="258">
        <f t="shared" si="2"/>
        <v>406.52400000000011</v>
      </c>
      <c r="J18" s="254">
        <f t="shared" si="3"/>
        <v>1475.2640000000001</v>
      </c>
    </row>
    <row r="19" spans="1:10">
      <c r="A19">
        <f>全车数据表!A34</f>
        <v>32</v>
      </c>
      <c r="B19" t="str">
        <f>全车数据表!B34</f>
        <v>Mazda Furai</v>
      </c>
      <c r="C19" s="256">
        <f>全车数据表!P34</f>
        <v>305.5</v>
      </c>
      <c r="D19" s="256">
        <f>全车数据表!Q34</f>
        <v>80.95</v>
      </c>
      <c r="E19" s="256">
        <f>全车数据表!R34</f>
        <v>57.23</v>
      </c>
      <c r="F19" s="256">
        <f>全车数据表!S34</f>
        <v>49.67</v>
      </c>
      <c r="G19" s="257">
        <f t="shared" si="0"/>
        <v>1337.6</v>
      </c>
      <c r="H19" s="257">
        <f t="shared" si="1"/>
        <v>195.875</v>
      </c>
      <c r="I19" s="255">
        <f t="shared" si="2"/>
        <v>579.30100000000016</v>
      </c>
      <c r="J19" s="254">
        <f t="shared" si="3"/>
        <v>1443.7760000000001</v>
      </c>
    </row>
    <row r="20" spans="1:10">
      <c r="A20">
        <f>全车数据表!A37</f>
        <v>35</v>
      </c>
      <c r="B20" t="str">
        <f>全车数据表!B37</f>
        <v>Chevrolet Corvette C7.R🔑</v>
      </c>
      <c r="C20" s="256">
        <f>全车数据表!P37</f>
        <v>307.60000000000002</v>
      </c>
      <c r="D20" s="256">
        <f>全车数据表!Q37</f>
        <v>80.48</v>
      </c>
      <c r="E20" s="256">
        <f>全车数据表!R37</f>
        <v>47.08</v>
      </c>
      <c r="F20" s="256">
        <f>全车数据表!S37</f>
        <v>57.03</v>
      </c>
      <c r="G20" s="257">
        <f t="shared" si="0"/>
        <v>1344.3200000000002</v>
      </c>
      <c r="H20" s="257">
        <f t="shared" si="1"/>
        <v>204.09999999999991</v>
      </c>
      <c r="I20" s="255">
        <f t="shared" si="2"/>
        <v>693.99600000000009</v>
      </c>
      <c r="J20" s="254">
        <f t="shared" si="3"/>
        <v>1537.9839999999999</v>
      </c>
    </row>
    <row r="21" spans="1:10">
      <c r="A21">
        <f>全车数据表!A45</f>
        <v>43</v>
      </c>
      <c r="B21" t="str">
        <f>全车数据表!B45</f>
        <v>Dodge Challenger SRT8</v>
      </c>
      <c r="C21" s="256">
        <f>全车数据表!P45</f>
        <v>308.60000000000002</v>
      </c>
      <c r="D21" s="256">
        <f>全车数据表!Q45</f>
        <v>71.92</v>
      </c>
      <c r="E21" s="256">
        <f>全车数据表!R45</f>
        <v>39.840000000000003</v>
      </c>
      <c r="F21" s="256">
        <f>全车数据表!S45</f>
        <v>46.24</v>
      </c>
      <c r="G21" s="254">
        <f t="shared" si="0"/>
        <v>1347.52</v>
      </c>
      <c r="H21" s="254">
        <f t="shared" si="1"/>
        <v>353.9</v>
      </c>
      <c r="I21" s="255">
        <f t="shared" si="2"/>
        <v>775.80799999999999</v>
      </c>
      <c r="J21" s="254">
        <f t="shared" si="3"/>
        <v>1399.8720000000001</v>
      </c>
    </row>
    <row r="22" spans="1:10">
      <c r="A22">
        <f>全车数据表!A46</f>
        <v>44</v>
      </c>
      <c r="B22" t="str">
        <f>全车数据表!B46</f>
        <v>BMW 3.0 CSL hommage</v>
      </c>
      <c r="C22" s="256">
        <f>全车数据表!P46</f>
        <v>297.39999999999998</v>
      </c>
      <c r="D22" s="256">
        <f>全车数据表!Q46</f>
        <v>73.39</v>
      </c>
      <c r="E22" s="256">
        <f>全车数据表!R46</f>
        <v>50.08</v>
      </c>
      <c r="F22" s="256">
        <f>全车数据表!S46</f>
        <v>51.2</v>
      </c>
      <c r="G22" s="254">
        <f t="shared" si="0"/>
        <v>1311.6799999999998</v>
      </c>
      <c r="H22" s="254">
        <f t="shared" si="1"/>
        <v>328.17499999999995</v>
      </c>
      <c r="I22" s="255">
        <f t="shared" si="2"/>
        <v>660.096</v>
      </c>
      <c r="J22" s="254">
        <f t="shared" si="3"/>
        <v>1463.3600000000001</v>
      </c>
    </row>
    <row r="23" spans="1:10">
      <c r="A23">
        <f>全车数据表!A48</f>
        <v>46</v>
      </c>
      <c r="B23" t="str">
        <f>全车数据表!B48</f>
        <v>Chevrolet Camaro ZL1 50TH Edition</v>
      </c>
      <c r="C23" s="256">
        <f>全车数据表!P48</f>
        <v>271</v>
      </c>
      <c r="D23" s="256">
        <f>全车数据表!Q48</f>
        <v>78.14</v>
      </c>
      <c r="E23" s="256">
        <f>全车数据表!R48</f>
        <v>83.14</v>
      </c>
      <c r="F23" s="256">
        <f>全车数据表!S48</f>
        <v>72.33</v>
      </c>
      <c r="G23" s="254">
        <f t="shared" si="0"/>
        <v>1227.2</v>
      </c>
      <c r="H23" s="254">
        <f t="shared" si="1"/>
        <v>245.04999999999995</v>
      </c>
      <c r="I23" s="258">
        <f t="shared" si="2"/>
        <v>286.51800000000003</v>
      </c>
      <c r="J23" s="257">
        <f t="shared" si="3"/>
        <v>1733.8240000000001</v>
      </c>
    </row>
    <row r="24" spans="1:10">
      <c r="A24">
        <f>全车数据表!A49</f>
        <v>47</v>
      </c>
      <c r="B24" t="str">
        <f>全车数据表!B49</f>
        <v>Lotus Evora Sport 410</v>
      </c>
      <c r="C24" s="256">
        <f>全车数据表!P49</f>
        <v>317.7</v>
      </c>
      <c r="D24" s="256">
        <f>全车数据表!Q49</f>
        <v>71.7</v>
      </c>
      <c r="E24" s="256">
        <f>全车数据表!R49</f>
        <v>50.93</v>
      </c>
      <c r="F24" s="256">
        <f>全车数据表!S49</f>
        <v>47.05</v>
      </c>
      <c r="G24" s="254">
        <f t="shared" si="0"/>
        <v>1376.6399999999999</v>
      </c>
      <c r="H24" s="254">
        <f t="shared" si="1"/>
        <v>357.75</v>
      </c>
      <c r="I24" s="255">
        <f t="shared" si="2"/>
        <v>650.49099999999999</v>
      </c>
      <c r="J24" s="254">
        <f t="shared" si="3"/>
        <v>1410.24</v>
      </c>
    </row>
    <row r="25" spans="1:10">
      <c r="A25">
        <f>全车数据表!A50</f>
        <v>48</v>
      </c>
      <c r="B25" t="str">
        <f>全车数据表!B50</f>
        <v>Mercedes-Benz AMG GT S</v>
      </c>
      <c r="C25" s="256">
        <f>全车数据表!P50</f>
        <v>329.4</v>
      </c>
      <c r="D25" s="256">
        <f>全车数据表!Q50</f>
        <v>71.34</v>
      </c>
      <c r="E25" s="256">
        <f>全车数据表!R50</f>
        <v>42.69</v>
      </c>
      <c r="F25" s="256">
        <f>全车数据表!S50</f>
        <v>54.66</v>
      </c>
      <c r="G25" s="254">
        <f t="shared" si="0"/>
        <v>1414.08</v>
      </c>
      <c r="H25" s="254">
        <f t="shared" si="1"/>
        <v>364.04999999999995</v>
      </c>
      <c r="I25" s="255">
        <f t="shared" si="2"/>
        <v>743.60300000000007</v>
      </c>
      <c r="J25" s="254">
        <f t="shared" si="3"/>
        <v>1507.6479999999999</v>
      </c>
    </row>
    <row r="26" spans="1:10">
      <c r="A26">
        <f>全车数据表!A51</f>
        <v>49</v>
      </c>
      <c r="B26" t="str">
        <f>全车数据表!B51</f>
        <v>BMW M4 GTS</v>
      </c>
      <c r="C26" s="256">
        <f>全车数据表!P51</f>
        <v>326.5</v>
      </c>
      <c r="D26" s="256">
        <f>全车数据表!Q51</f>
        <v>73.72</v>
      </c>
      <c r="E26" s="256">
        <f>全车数据表!R51</f>
        <v>51.19</v>
      </c>
      <c r="F26" s="256">
        <f>全车数据表!S51</f>
        <v>52.48</v>
      </c>
      <c r="G26" s="254">
        <f t="shared" si="0"/>
        <v>1404.8000000000002</v>
      </c>
      <c r="H26" s="254">
        <f t="shared" si="1"/>
        <v>322.39999999999998</v>
      </c>
      <c r="I26" s="255">
        <f t="shared" si="2"/>
        <v>647.55300000000011</v>
      </c>
      <c r="J26" s="254">
        <f t="shared" si="3"/>
        <v>1479.7439999999999</v>
      </c>
    </row>
    <row r="27" spans="1:10">
      <c r="A27">
        <f>全车数据表!A52</f>
        <v>50</v>
      </c>
      <c r="B27" t="str">
        <f>全车数据表!B52</f>
        <v>Rezvani Beast X</v>
      </c>
      <c r="C27" s="256">
        <f>全车数据表!P52</f>
        <v>299.5</v>
      </c>
      <c r="D27" s="256">
        <f>全车数据表!Q52</f>
        <v>84.62</v>
      </c>
      <c r="E27" s="256">
        <f>全车数据表!R52</f>
        <v>69.2</v>
      </c>
      <c r="F27" s="256">
        <f>全车数据表!S52</f>
        <v>63.68</v>
      </c>
      <c r="G27" s="254">
        <f t="shared" si="0"/>
        <v>1318.4</v>
      </c>
      <c r="H27" s="254">
        <f t="shared" si="1"/>
        <v>131.64999999999986</v>
      </c>
      <c r="I27" s="255">
        <f t="shared" si="2"/>
        <v>444.03999999999996</v>
      </c>
      <c r="J27" s="254">
        <f t="shared" si="3"/>
        <v>1623.104</v>
      </c>
    </row>
    <row r="28" spans="1:10">
      <c r="A28">
        <f>全车数据表!A57</f>
        <v>55</v>
      </c>
      <c r="B28" t="str">
        <f>全车数据表!B57</f>
        <v>Dodge Viper ACR</v>
      </c>
      <c r="C28" s="256">
        <f>全车数据表!P57</f>
        <v>303.89999999999998</v>
      </c>
      <c r="D28" s="256">
        <f>全车数据表!Q57</f>
        <v>77.319999999999993</v>
      </c>
      <c r="E28" s="256">
        <f>全车数据表!R57</f>
        <v>86.2</v>
      </c>
      <c r="F28" s="256">
        <f>全车数据表!S57</f>
        <v>68.94</v>
      </c>
      <c r="G28" s="254">
        <f t="shared" si="0"/>
        <v>1332.48</v>
      </c>
      <c r="H28" s="254">
        <f t="shared" si="1"/>
        <v>259.40000000000009</v>
      </c>
      <c r="I28" s="255">
        <f t="shared" si="2"/>
        <v>251.94000000000005</v>
      </c>
      <c r="J28" s="254">
        <f t="shared" si="3"/>
        <v>1690.432</v>
      </c>
    </row>
    <row r="29" spans="1:10">
      <c r="A29">
        <f>全车数据表!A59</f>
        <v>57</v>
      </c>
      <c r="B29" t="str">
        <f>全车数据表!B59</f>
        <v>Ford Shelby GR-1</v>
      </c>
      <c r="C29" s="256">
        <f>全车数据表!P59</f>
        <v>321.7</v>
      </c>
      <c r="D29" s="256">
        <f>全车数据表!Q59</f>
        <v>75.319999999999993</v>
      </c>
      <c r="E29" s="256">
        <f>全车数据表!R59</f>
        <v>69.599999999999994</v>
      </c>
      <c r="F29" s="256">
        <f>全车数据表!S59</f>
        <v>66.63</v>
      </c>
      <c r="G29" s="254">
        <f t="shared" si="0"/>
        <v>1389.44</v>
      </c>
      <c r="H29" s="254">
        <f t="shared" si="1"/>
        <v>294.40000000000009</v>
      </c>
      <c r="I29" s="255">
        <f t="shared" si="2"/>
        <v>439.5200000000001</v>
      </c>
      <c r="J29" s="254">
        <f t="shared" si="3"/>
        <v>1660.864</v>
      </c>
    </row>
    <row r="30" spans="1:10">
      <c r="A30">
        <f>全车数据表!A60</f>
        <v>58</v>
      </c>
      <c r="B30" t="str">
        <f>全车数据表!B60</f>
        <v>Pininfarina H2 Speed</v>
      </c>
      <c r="C30" s="256">
        <f>全车数据表!P60</f>
        <v>316.3</v>
      </c>
      <c r="D30" s="256">
        <f>全车数据表!Q60</f>
        <v>78.22</v>
      </c>
      <c r="E30" s="256">
        <f>全车数据表!R60</f>
        <v>86.05</v>
      </c>
      <c r="F30" s="256">
        <f>全车数据表!S60</f>
        <v>58.34</v>
      </c>
      <c r="G30" s="254">
        <f t="shared" si="0"/>
        <v>1372.16</v>
      </c>
      <c r="H30" s="254">
        <f t="shared" si="1"/>
        <v>243.64999999999998</v>
      </c>
      <c r="I30" s="255">
        <f t="shared" si="2"/>
        <v>253.6350000000001</v>
      </c>
      <c r="J30" s="254">
        <f t="shared" si="3"/>
        <v>1554.752</v>
      </c>
    </row>
    <row r="31" spans="1:10">
      <c r="A31">
        <f>全车数据表!A62</f>
        <v>60</v>
      </c>
      <c r="B31" t="str">
        <f>全车数据表!B62</f>
        <v>Artega Scalo SuperErelletra</v>
      </c>
      <c r="C31" s="256">
        <f>全车数据表!P62</f>
        <v>316.3</v>
      </c>
      <c r="D31" s="256">
        <f>全车数据表!Q62</f>
        <v>85.72</v>
      </c>
      <c r="E31" s="256">
        <f>全车数据表!R62</f>
        <v>57.94</v>
      </c>
      <c r="F31" s="256">
        <f>全车数据表!S62</f>
        <v>71.91</v>
      </c>
      <c r="G31" s="254">
        <f t="shared" si="0"/>
        <v>1372.16</v>
      </c>
      <c r="H31" s="254">
        <f t="shared" si="1"/>
        <v>112.39999999999998</v>
      </c>
      <c r="I31" s="255">
        <f t="shared" si="2"/>
        <v>571.27800000000002</v>
      </c>
      <c r="J31" s="254">
        <f t="shared" si="3"/>
        <v>1728.4479999999999</v>
      </c>
    </row>
    <row r="32" spans="1:10">
      <c r="A32">
        <f>全车数据表!A64</f>
        <v>62</v>
      </c>
      <c r="B32" t="str">
        <f>全车数据表!B64</f>
        <v>Acura 2017 NSX</v>
      </c>
      <c r="C32" s="256">
        <f>全车数据表!P64</f>
        <v>323.5</v>
      </c>
      <c r="D32" s="256">
        <f>全车数据表!Q64</f>
        <v>84.32</v>
      </c>
      <c r="E32" s="256">
        <f>全车数据表!R64</f>
        <v>63.02</v>
      </c>
      <c r="F32" s="256">
        <f>全车数据表!S64</f>
        <v>54.67</v>
      </c>
      <c r="G32" s="254">
        <f t="shared" si="0"/>
        <v>1395.2</v>
      </c>
      <c r="H32" s="254">
        <f t="shared" si="1"/>
        <v>136.90000000000009</v>
      </c>
      <c r="I32" s="255">
        <f t="shared" si="2"/>
        <v>513.87400000000002</v>
      </c>
      <c r="J32" s="254">
        <f t="shared" si="3"/>
        <v>1507.7760000000001</v>
      </c>
    </row>
    <row r="33" spans="1:10">
      <c r="A33">
        <f>全车数据表!A65</f>
        <v>63</v>
      </c>
      <c r="B33" t="str">
        <f>全车数据表!B65</f>
        <v>Maserati Alfieri</v>
      </c>
      <c r="C33" s="256">
        <f>全车数据表!P65</f>
        <v>335.7</v>
      </c>
      <c r="D33" s="256">
        <f>全车数据表!Q65</f>
        <v>74.430000000000007</v>
      </c>
      <c r="E33" s="256">
        <f>全车数据表!R65</f>
        <v>41.38</v>
      </c>
      <c r="F33" s="256">
        <f>全车数据表!S65</f>
        <v>72.91</v>
      </c>
      <c r="G33" s="254">
        <f t="shared" si="0"/>
        <v>1434.24</v>
      </c>
      <c r="H33" s="254">
        <f t="shared" si="1"/>
        <v>309.97499999999991</v>
      </c>
      <c r="I33" s="255">
        <f t="shared" si="2"/>
        <v>758.40599999999995</v>
      </c>
      <c r="J33" s="254">
        <f t="shared" si="3"/>
        <v>1741.248</v>
      </c>
    </row>
    <row r="34" spans="1:10">
      <c r="A34">
        <f>全车数据表!A79</f>
        <v>77</v>
      </c>
      <c r="B34" t="str">
        <f>全车数据表!B79</f>
        <v>Vencer Sarthe</v>
      </c>
      <c r="C34" s="256">
        <f>全车数据表!P79</f>
        <v>350.5</v>
      </c>
      <c r="D34" s="256">
        <f>全车数据表!Q79</f>
        <v>74.12</v>
      </c>
      <c r="E34" s="256">
        <f>全车数据表!R79</f>
        <v>62.87</v>
      </c>
      <c r="F34" s="256">
        <f>全车数据表!S79</f>
        <v>46.83</v>
      </c>
      <c r="G34" s="257">
        <f t="shared" ref="G34:G65" si="4">10*(0.32*(C34-200))+1000</f>
        <v>1481.6</v>
      </c>
      <c r="H34" s="254">
        <f t="shared" ref="H34:H65" si="5">1000-10*1.75*(D34-35)</f>
        <v>315.39999999999986</v>
      </c>
      <c r="I34" s="255">
        <f t="shared" ref="I34:I65" si="6">1000-10*1.13*(E34-20)</f>
        <v>515.56900000000007</v>
      </c>
      <c r="J34" s="254">
        <f t="shared" ref="J34:J65" si="7">1000+10*1.28*(F34-15)</f>
        <v>1407.424</v>
      </c>
    </row>
    <row r="35" spans="1:10">
      <c r="A35">
        <f>全车数据表!A74</f>
        <v>72</v>
      </c>
      <c r="B35" t="str">
        <f>全车数据表!B74</f>
        <v>Ferrari F40</v>
      </c>
      <c r="C35" s="256">
        <f>全车数据表!P74</f>
        <v>340.6</v>
      </c>
      <c r="D35" s="256">
        <f>全车数据表!Q74</f>
        <v>72.88</v>
      </c>
      <c r="E35" s="256">
        <f>全车数据表!R74</f>
        <v>69.319999999999993</v>
      </c>
      <c r="F35" s="256">
        <f>全车数据表!S74</f>
        <v>63.5</v>
      </c>
      <c r="G35" s="254">
        <f t="shared" si="4"/>
        <v>1449.92</v>
      </c>
      <c r="H35" s="254">
        <f t="shared" si="5"/>
        <v>337.10000000000014</v>
      </c>
      <c r="I35" s="255">
        <f t="shared" si="6"/>
        <v>442.68400000000008</v>
      </c>
      <c r="J35" s="254">
        <f t="shared" si="7"/>
        <v>1620.8000000000002</v>
      </c>
    </row>
    <row r="36" spans="1:10">
      <c r="A36">
        <f>全车数据表!A81</f>
        <v>79</v>
      </c>
      <c r="B36" t="str">
        <f>全车数据表!B81</f>
        <v>Bentley Mulliner Bacalar</v>
      </c>
      <c r="C36" s="256">
        <f>全车数据表!P81</f>
        <v>340.4</v>
      </c>
      <c r="D36" s="256">
        <f>全车数据表!Q81</f>
        <v>77.38</v>
      </c>
      <c r="E36" s="256">
        <f>全车数据表!R81</f>
        <v>67.260000000000005</v>
      </c>
      <c r="F36" s="256">
        <f>全车数据表!S81</f>
        <v>55.86</v>
      </c>
      <c r="G36" s="254">
        <f t="shared" si="4"/>
        <v>1449.28</v>
      </c>
      <c r="H36" s="254">
        <f t="shared" si="5"/>
        <v>258.35000000000014</v>
      </c>
      <c r="I36" s="255">
        <f t="shared" si="6"/>
        <v>465.96199999999999</v>
      </c>
      <c r="J36" s="254">
        <f t="shared" si="7"/>
        <v>1523.008</v>
      </c>
    </row>
    <row r="37" spans="1:10">
      <c r="A37">
        <f>全车数据表!A84</f>
        <v>82</v>
      </c>
      <c r="B37" t="str">
        <f>全车数据表!B84</f>
        <v>Porsche 718 Cayman GT4 ClubSport🔑</v>
      </c>
      <c r="C37" s="256">
        <f>全车数据表!P84</f>
        <v>323.60000000000002</v>
      </c>
      <c r="D37" s="256">
        <f>全车数据表!Q84</f>
        <v>73.44</v>
      </c>
      <c r="E37" s="256">
        <f>全车数据表!R84</f>
        <v>87.24</v>
      </c>
      <c r="F37" s="256">
        <f>全车数据表!S84</f>
        <v>70.55</v>
      </c>
      <c r="G37" s="254">
        <f t="shared" si="4"/>
        <v>1395.52</v>
      </c>
      <c r="H37" s="254">
        <f t="shared" si="5"/>
        <v>327.30000000000007</v>
      </c>
      <c r="I37" s="255">
        <f t="shared" si="6"/>
        <v>240.1880000000001</v>
      </c>
      <c r="J37" s="254">
        <f t="shared" si="7"/>
        <v>1711.04</v>
      </c>
    </row>
    <row r="38" spans="1:10">
      <c r="A38">
        <f>全车数据表!A86</f>
        <v>84</v>
      </c>
      <c r="B38" t="str">
        <f>全车数据表!B86</f>
        <v>Chevrolet Corvette Stingray</v>
      </c>
      <c r="C38" s="256">
        <f>全车数据表!P86</f>
        <v>327.7</v>
      </c>
      <c r="D38" s="256">
        <f>全车数据表!Q86</f>
        <v>81.56</v>
      </c>
      <c r="E38" s="256">
        <f>全车数据表!R86</f>
        <v>60.15</v>
      </c>
      <c r="F38" s="256">
        <f>全车数据表!S86</f>
        <v>64.44</v>
      </c>
      <c r="G38" s="254">
        <f t="shared" si="4"/>
        <v>1408.6399999999999</v>
      </c>
      <c r="H38" s="254">
        <f t="shared" si="5"/>
        <v>185.19999999999993</v>
      </c>
      <c r="I38" s="255">
        <f t="shared" si="6"/>
        <v>546.30500000000006</v>
      </c>
      <c r="J38" s="254">
        <f t="shared" si="7"/>
        <v>1632.8319999999999</v>
      </c>
    </row>
    <row r="39" spans="1:10">
      <c r="A39">
        <f>全车数据表!A89</f>
        <v>87</v>
      </c>
      <c r="B39" t="str">
        <f>全车数据表!B89</f>
        <v>Ferrari 599XX EVO🔑</v>
      </c>
      <c r="C39" s="256">
        <f>全车数据表!P89</f>
        <v>322</v>
      </c>
      <c r="D39" s="256">
        <f>全车数据表!Q89</f>
        <v>80.98</v>
      </c>
      <c r="E39" s="256">
        <f>全车数据表!R89</f>
        <v>83.65</v>
      </c>
      <c r="F39" s="256">
        <f>全车数据表!S89</f>
        <v>70.81</v>
      </c>
      <c r="G39" s="254">
        <f t="shared" si="4"/>
        <v>1390.4</v>
      </c>
      <c r="H39" s="254">
        <f t="shared" si="5"/>
        <v>195.34999999999991</v>
      </c>
      <c r="I39" s="255">
        <f t="shared" si="6"/>
        <v>280.755</v>
      </c>
      <c r="J39" s="254">
        <f t="shared" si="7"/>
        <v>1714.3679999999999</v>
      </c>
    </row>
    <row r="40" spans="1:10">
      <c r="A40">
        <f>全车数据表!A92</f>
        <v>90</v>
      </c>
      <c r="B40" t="str">
        <f>全车数据表!B92</f>
        <v>Arrinera Hussarya 33</v>
      </c>
      <c r="C40" s="256">
        <f>全车数据表!P92</f>
        <v>352.1</v>
      </c>
      <c r="D40" s="256">
        <f>全车数据表!Q92</f>
        <v>78.53</v>
      </c>
      <c r="E40" s="256">
        <f>全车数据表!R92</f>
        <v>59.47</v>
      </c>
      <c r="F40" s="256">
        <f>全车数据表!S92</f>
        <v>47.71</v>
      </c>
      <c r="G40" s="257">
        <f t="shared" si="4"/>
        <v>1486.7200000000003</v>
      </c>
      <c r="H40" s="254">
        <f t="shared" si="5"/>
        <v>238.22500000000002</v>
      </c>
      <c r="I40" s="255">
        <f t="shared" si="6"/>
        <v>553.98900000000003</v>
      </c>
      <c r="J40" s="254">
        <f t="shared" si="7"/>
        <v>1418.6880000000001</v>
      </c>
    </row>
    <row r="41" spans="1:10">
      <c r="A41">
        <f>全车数据表!A95</f>
        <v>93</v>
      </c>
      <c r="B41" t="str">
        <f>全车数据表!B95</f>
        <v>Lamborghini Gallardo LP 560-4</v>
      </c>
      <c r="C41" s="256">
        <f>全车数据表!P95</f>
        <v>340.7</v>
      </c>
      <c r="D41" s="256">
        <f>全车数据表!Q95</f>
        <v>76.56</v>
      </c>
      <c r="E41" s="256">
        <f>全车数据表!R95</f>
        <v>75.81</v>
      </c>
      <c r="F41" s="256">
        <f>全车数据表!S95</f>
        <v>59.69</v>
      </c>
      <c r="G41" s="257">
        <f t="shared" si="4"/>
        <v>1450.24</v>
      </c>
      <c r="H41" s="254">
        <f t="shared" si="5"/>
        <v>272.69999999999993</v>
      </c>
      <c r="I41" s="255">
        <f t="shared" si="6"/>
        <v>369.34699999999998</v>
      </c>
      <c r="J41" s="254">
        <f t="shared" si="7"/>
        <v>1572.0320000000002</v>
      </c>
    </row>
    <row r="42" spans="1:10">
      <c r="A42">
        <f>全车数据表!A101</f>
        <v>99</v>
      </c>
      <c r="B42" t="str">
        <f>全车数据表!B101</f>
        <v>Porsche 911 GTS Coupe</v>
      </c>
      <c r="C42" s="256">
        <f>全车数据表!P101</f>
        <v>328.8</v>
      </c>
      <c r="D42" s="256">
        <f>全车数据表!Q101</f>
        <v>71.209999999999994</v>
      </c>
      <c r="E42" s="256">
        <f>全车数据表!R101</f>
        <v>45.84</v>
      </c>
      <c r="F42" s="256">
        <f>全车数据表!S101</f>
        <v>56.6</v>
      </c>
      <c r="G42" s="254">
        <f t="shared" si="4"/>
        <v>1412.16</v>
      </c>
      <c r="H42" s="254">
        <f t="shared" si="5"/>
        <v>366.32500000000016</v>
      </c>
      <c r="I42" s="255">
        <f t="shared" si="6"/>
        <v>708.00800000000004</v>
      </c>
      <c r="J42" s="254">
        <f t="shared" si="7"/>
        <v>1532.48</v>
      </c>
    </row>
    <row r="43" spans="1:10">
      <c r="A43">
        <f>全车数据表!A102</f>
        <v>100</v>
      </c>
      <c r="B43" t="str">
        <f>全车数据表!B102</f>
        <v>Aston Martin DB11</v>
      </c>
      <c r="C43" s="256">
        <f>全车数据表!P102</f>
        <v>340.6</v>
      </c>
      <c r="D43" s="256">
        <f>全车数据表!Q102</f>
        <v>74.2</v>
      </c>
      <c r="E43" s="256">
        <f>全车数据表!R102</f>
        <v>43.21</v>
      </c>
      <c r="F43" s="256">
        <f>全车数据表!S102</f>
        <v>55.4</v>
      </c>
      <c r="G43" s="254">
        <f t="shared" si="4"/>
        <v>1449.92</v>
      </c>
      <c r="H43" s="254">
        <f t="shared" si="5"/>
        <v>314</v>
      </c>
      <c r="I43" s="255">
        <f t="shared" si="6"/>
        <v>737.72700000000009</v>
      </c>
      <c r="J43" s="254">
        <f t="shared" si="7"/>
        <v>1517.12</v>
      </c>
    </row>
    <row r="44" spans="1:10">
      <c r="A44">
        <f>全车数据表!A103</f>
        <v>101</v>
      </c>
      <c r="B44" t="str">
        <f>全车数据表!B103</f>
        <v>Jaguar F-type SVR</v>
      </c>
      <c r="C44" s="256">
        <f>全车数据表!P103</f>
        <v>341</v>
      </c>
      <c r="D44" s="256">
        <f>全车数据表!Q103</f>
        <v>75.55</v>
      </c>
      <c r="E44" s="256">
        <f>全车数据表!R103</f>
        <v>49.28</v>
      </c>
      <c r="F44" s="256">
        <f>全车数据表!S103</f>
        <v>50.12</v>
      </c>
      <c r="G44" s="254">
        <f t="shared" si="4"/>
        <v>1451.2</v>
      </c>
      <c r="H44" s="254">
        <f t="shared" si="5"/>
        <v>290.375</v>
      </c>
      <c r="I44" s="255">
        <f t="shared" si="6"/>
        <v>669.13599999999997</v>
      </c>
      <c r="J44" s="254">
        <f t="shared" si="7"/>
        <v>1449.5360000000001</v>
      </c>
    </row>
    <row r="45" spans="1:10">
      <c r="A45">
        <f>全车数据表!A105</f>
        <v>103</v>
      </c>
      <c r="B45" t="str">
        <f>全车数据表!B105</f>
        <v>Exotic Rides W70</v>
      </c>
      <c r="C45" s="256">
        <f>全车数据表!P105</f>
        <v>329.7</v>
      </c>
      <c r="D45" s="256">
        <f>全车数据表!Q105</f>
        <v>80.209999999999994</v>
      </c>
      <c r="E45" s="256">
        <f>全车数据表!R105</f>
        <v>45.2</v>
      </c>
      <c r="F45" s="256">
        <f>全车数据表!S105</f>
        <v>56.71</v>
      </c>
      <c r="G45" s="254">
        <f t="shared" si="4"/>
        <v>1415.04</v>
      </c>
      <c r="H45" s="254">
        <f t="shared" si="5"/>
        <v>208.82500000000016</v>
      </c>
      <c r="I45" s="255">
        <f t="shared" si="6"/>
        <v>715.24</v>
      </c>
      <c r="J45" s="254">
        <f t="shared" si="7"/>
        <v>1533.8879999999999</v>
      </c>
    </row>
    <row r="46" spans="1:10">
      <c r="A46">
        <f>全车数据表!A106</f>
        <v>104</v>
      </c>
      <c r="B46" t="str">
        <f>全车数据表!B106</f>
        <v>Porsche 911 GT1 Evolution</v>
      </c>
      <c r="C46" s="256">
        <f>全车数据表!P106</f>
        <v>329.8</v>
      </c>
      <c r="D46" s="256">
        <f>全车数据表!Q106</f>
        <v>75.150000000000006</v>
      </c>
      <c r="E46" s="256">
        <f>全车数据表!R106</f>
        <v>53.7</v>
      </c>
      <c r="F46" s="256">
        <f>全车数据表!S106</f>
        <v>68.88</v>
      </c>
      <c r="G46" s="254">
        <f t="shared" si="4"/>
        <v>1415.3600000000001</v>
      </c>
      <c r="H46" s="254">
        <f t="shared" si="5"/>
        <v>297.37499999999989</v>
      </c>
      <c r="I46" s="255">
        <f t="shared" si="6"/>
        <v>619.19000000000005</v>
      </c>
      <c r="J46" s="254">
        <f t="shared" si="7"/>
        <v>1689.664</v>
      </c>
    </row>
    <row r="47" spans="1:10">
      <c r="A47">
        <f>全车数据表!A107</f>
        <v>105</v>
      </c>
      <c r="B47" t="str">
        <f>全车数据表!B107</f>
        <v>Ford GT</v>
      </c>
      <c r="C47" s="256">
        <f>全车数据表!P107</f>
        <v>362.8</v>
      </c>
      <c r="D47" s="256">
        <f>全车数据表!Q107</f>
        <v>79.150000000000006</v>
      </c>
      <c r="E47" s="256">
        <f>全车数据表!R107</f>
        <v>34.36</v>
      </c>
      <c r="F47" s="256">
        <f>全车数据表!S107</f>
        <v>54.49</v>
      </c>
      <c r="G47" s="257">
        <f t="shared" si="4"/>
        <v>1520.96</v>
      </c>
      <c r="H47" s="254">
        <f t="shared" si="5"/>
        <v>227.37499999999989</v>
      </c>
      <c r="I47" s="255">
        <f t="shared" si="6"/>
        <v>837.73199999999997</v>
      </c>
      <c r="J47" s="254">
        <f t="shared" si="7"/>
        <v>1505.472</v>
      </c>
    </row>
    <row r="48" spans="1:10">
      <c r="A48">
        <f>全车数据表!A108</f>
        <v>106</v>
      </c>
      <c r="B48" t="str">
        <f>全车数据表!B108</f>
        <v>Lamborghini Asterion</v>
      </c>
      <c r="C48" s="256">
        <f>全车数据表!P108</f>
        <v>336.6</v>
      </c>
      <c r="D48" s="256">
        <f>全车数据表!Q108</f>
        <v>81.05</v>
      </c>
      <c r="E48" s="256">
        <f>全车数据表!R108</f>
        <v>45.56</v>
      </c>
      <c r="F48" s="256">
        <f>全车数据表!S108</f>
        <v>68.209999999999994</v>
      </c>
      <c r="G48" s="254">
        <f t="shared" si="4"/>
        <v>1437.1200000000001</v>
      </c>
      <c r="H48" s="254">
        <f t="shared" si="5"/>
        <v>194.125</v>
      </c>
      <c r="I48" s="255">
        <f t="shared" si="6"/>
        <v>711.17200000000003</v>
      </c>
      <c r="J48" s="254">
        <f t="shared" si="7"/>
        <v>1681.088</v>
      </c>
    </row>
    <row r="49" spans="1:10">
      <c r="A49">
        <f>全车数据表!A113</f>
        <v>111</v>
      </c>
      <c r="B49" t="str">
        <f>全车数据表!B113</f>
        <v>Cadillac Cien Concept</v>
      </c>
      <c r="C49" s="256">
        <f>全车数据表!P113</f>
        <v>368</v>
      </c>
      <c r="D49" s="256">
        <f>全车数据表!Q113</f>
        <v>76.55</v>
      </c>
      <c r="E49" s="256">
        <f>全车数据表!R113</f>
        <v>36.14</v>
      </c>
      <c r="F49" s="256">
        <f>全车数据表!S113</f>
        <v>61.1</v>
      </c>
      <c r="G49" s="257">
        <f t="shared" si="4"/>
        <v>1537.6</v>
      </c>
      <c r="H49" s="254">
        <f t="shared" si="5"/>
        <v>272.875</v>
      </c>
      <c r="I49" s="255">
        <f t="shared" si="6"/>
        <v>817.61800000000005</v>
      </c>
      <c r="J49" s="254">
        <f t="shared" si="7"/>
        <v>1590.08</v>
      </c>
    </row>
    <row r="50" spans="1:10">
      <c r="A50">
        <f>全车数据表!A115</f>
        <v>113</v>
      </c>
      <c r="B50" t="str">
        <f>全车数据表!B115</f>
        <v>Ford GT MKII🔑</v>
      </c>
      <c r="C50" s="256">
        <f>全车数据表!P115</f>
        <v>315.5</v>
      </c>
      <c r="D50" s="256">
        <f>全车数据表!Q115</f>
        <v>86.26</v>
      </c>
      <c r="E50" s="256">
        <f>全车数据表!R115</f>
        <v>79</v>
      </c>
      <c r="F50" s="256">
        <f>全车数据表!S115</f>
        <v>67.88</v>
      </c>
      <c r="G50" s="254">
        <f t="shared" si="4"/>
        <v>1369.6</v>
      </c>
      <c r="H50" s="254">
        <f t="shared" si="5"/>
        <v>102.94999999999993</v>
      </c>
      <c r="I50" s="255">
        <f t="shared" si="6"/>
        <v>333.30000000000007</v>
      </c>
      <c r="J50" s="254">
        <f t="shared" si="7"/>
        <v>1676.864</v>
      </c>
    </row>
    <row r="51" spans="1:10">
      <c r="A51">
        <f>全车数据表!A117</f>
        <v>115</v>
      </c>
      <c r="B51" t="str">
        <f>全车数据表!B117</f>
        <v>ItalDesign Zerouno</v>
      </c>
      <c r="C51" s="256">
        <f>全车数据表!P117</f>
        <v>341</v>
      </c>
      <c r="D51" s="256">
        <f>全车数据表!Q117</f>
        <v>79.25</v>
      </c>
      <c r="E51" s="256">
        <f>全车数据表!R117</f>
        <v>58.34</v>
      </c>
      <c r="F51" s="256">
        <f>全车数据表!S117</f>
        <v>54.1</v>
      </c>
      <c r="G51" s="254">
        <f t="shared" si="4"/>
        <v>1451.2</v>
      </c>
      <c r="H51" s="254">
        <f t="shared" si="5"/>
        <v>225.625</v>
      </c>
      <c r="I51" s="255">
        <f t="shared" si="6"/>
        <v>566.75800000000004</v>
      </c>
      <c r="J51" s="254">
        <f t="shared" si="7"/>
        <v>1500.48</v>
      </c>
    </row>
    <row r="52" spans="1:10">
      <c r="A52">
        <f>全车数据表!A120</f>
        <v>118</v>
      </c>
      <c r="B52" t="str">
        <f>全车数据表!B120</f>
        <v>Ferrari 488 GTB</v>
      </c>
      <c r="C52" s="256">
        <f>全车数据表!P120</f>
        <v>347.6</v>
      </c>
      <c r="D52" s="256">
        <f>全车数据表!Q120</f>
        <v>80.239999999999995</v>
      </c>
      <c r="E52" s="256">
        <f>全车数据表!R120</f>
        <v>48.38</v>
      </c>
      <c r="F52" s="256">
        <f>全车数据表!S120</f>
        <v>65.84</v>
      </c>
      <c r="G52" s="254">
        <f t="shared" si="4"/>
        <v>1472.3200000000002</v>
      </c>
      <c r="H52" s="254">
        <f t="shared" si="5"/>
        <v>208.30000000000007</v>
      </c>
      <c r="I52" s="255">
        <f t="shared" si="6"/>
        <v>679.30600000000004</v>
      </c>
      <c r="J52" s="254">
        <f t="shared" si="7"/>
        <v>1650.752</v>
      </c>
    </row>
    <row r="53" spans="1:10">
      <c r="A53">
        <f>全车数据表!A124</f>
        <v>122</v>
      </c>
      <c r="B53" t="str">
        <f>全车数据表!B124</f>
        <v>Glickenhaus 003S</v>
      </c>
      <c r="C53" s="256">
        <f>全车数据表!P124</f>
        <v>368.8</v>
      </c>
      <c r="D53" s="256">
        <f>全车数据表!Q124</f>
        <v>79.44</v>
      </c>
      <c r="E53" s="256">
        <f>全车数据表!R124</f>
        <v>38.58</v>
      </c>
      <c r="F53" s="256">
        <f>全车数据表!S124</f>
        <v>63.11</v>
      </c>
      <c r="G53" s="257">
        <f t="shared" si="4"/>
        <v>1540.16</v>
      </c>
      <c r="H53" s="254">
        <f t="shared" si="5"/>
        <v>222.30000000000007</v>
      </c>
      <c r="I53" s="255">
        <f t="shared" si="6"/>
        <v>790.04600000000005</v>
      </c>
      <c r="J53" s="254">
        <f t="shared" si="7"/>
        <v>1615.808</v>
      </c>
    </row>
    <row r="54" spans="1:10">
      <c r="A54">
        <f>全车数据表!A129</f>
        <v>127</v>
      </c>
      <c r="B54" t="str">
        <f>全车数据表!B129</f>
        <v>Ferrari F12tdf</v>
      </c>
      <c r="C54" s="256">
        <f>全车数据表!P129</f>
        <v>360.5</v>
      </c>
      <c r="D54" s="256">
        <f>全车数据表!Q129</f>
        <v>78.38</v>
      </c>
      <c r="E54" s="256">
        <f>全车数据表!R129</f>
        <v>40.130000000000003</v>
      </c>
      <c r="F54" s="256">
        <f>全车数据表!S129</f>
        <v>80.180000000000007</v>
      </c>
      <c r="G54" s="257">
        <f t="shared" si="4"/>
        <v>1513.6</v>
      </c>
      <c r="H54" s="254">
        <f t="shared" si="5"/>
        <v>240.85000000000014</v>
      </c>
      <c r="I54" s="255">
        <f t="shared" si="6"/>
        <v>772.53099999999995</v>
      </c>
      <c r="J54" s="254">
        <f t="shared" si="7"/>
        <v>1834.3040000000001</v>
      </c>
    </row>
    <row r="55" spans="1:10">
      <c r="A55">
        <f>全车数据表!A134</f>
        <v>132</v>
      </c>
      <c r="B55" t="str">
        <f>全车数据表!B134</f>
        <v>Chevrolet Corvette Grand Sport</v>
      </c>
      <c r="C55" s="256">
        <f>全车数据表!P134</f>
        <v>331.2</v>
      </c>
      <c r="D55" s="256">
        <f>全车数据表!Q134</f>
        <v>76.55</v>
      </c>
      <c r="E55" s="256">
        <f>全车数据表!R134</f>
        <v>92.99</v>
      </c>
      <c r="F55" s="256">
        <f>全车数据表!S134</f>
        <v>80.87</v>
      </c>
      <c r="G55" s="254">
        <f t="shared" si="4"/>
        <v>1419.84</v>
      </c>
      <c r="H55" s="254">
        <f t="shared" si="5"/>
        <v>272.875</v>
      </c>
      <c r="I55" s="255">
        <f t="shared" si="6"/>
        <v>175.21300000000008</v>
      </c>
      <c r="J55" s="254">
        <f t="shared" si="7"/>
        <v>1843.136</v>
      </c>
    </row>
    <row r="56" spans="1:10">
      <c r="A56">
        <f>全车数据表!A135</f>
        <v>133</v>
      </c>
      <c r="B56" t="str">
        <f>全车数据表!B135</f>
        <v>Apex AP-0</v>
      </c>
      <c r="C56" s="256">
        <f>全车数据表!P135</f>
        <v>335.1</v>
      </c>
      <c r="D56" s="256">
        <f>全车数据表!Q135</f>
        <v>80.959999999999994</v>
      </c>
      <c r="E56" s="256">
        <f>全车数据表!R135</f>
        <v>89.37</v>
      </c>
      <c r="F56" s="256">
        <f>全车数据表!S135</f>
        <v>75.16</v>
      </c>
      <c r="G56" s="254">
        <f t="shared" si="4"/>
        <v>1432.3200000000002</v>
      </c>
      <c r="H56" s="254">
        <f t="shared" si="5"/>
        <v>195.70000000000016</v>
      </c>
      <c r="I56" s="255">
        <f t="shared" si="6"/>
        <v>216.11900000000003</v>
      </c>
      <c r="J56" s="254">
        <f t="shared" si="7"/>
        <v>1770.048</v>
      </c>
    </row>
    <row r="57" spans="1:10">
      <c r="A57">
        <f>全车数据表!A136</f>
        <v>134</v>
      </c>
      <c r="B57" t="str">
        <f>全车数据表!B136</f>
        <v>Aston Martin Vantage GT12</v>
      </c>
      <c r="C57" s="256">
        <f>全车数据表!P136</f>
        <v>337.8</v>
      </c>
      <c r="D57" s="256">
        <f>全车数据表!Q136</f>
        <v>78.260000000000005</v>
      </c>
      <c r="E57" s="256">
        <f>全车数据表!R136</f>
        <v>86.85</v>
      </c>
      <c r="F57" s="256">
        <f>全车数据表!S136</f>
        <v>80.459999999999994</v>
      </c>
      <c r="G57" s="254">
        <f t="shared" si="4"/>
        <v>1440.96</v>
      </c>
      <c r="H57" s="254">
        <f t="shared" si="5"/>
        <v>242.94999999999993</v>
      </c>
      <c r="I57" s="255">
        <f t="shared" si="6"/>
        <v>244.59500000000014</v>
      </c>
      <c r="J57" s="254">
        <f t="shared" si="7"/>
        <v>1837.8879999999999</v>
      </c>
    </row>
    <row r="58" spans="1:10">
      <c r="A58">
        <f>全车数据表!A139</f>
        <v>137</v>
      </c>
      <c r="B58" t="str">
        <f>全车数据表!B139</f>
        <v>Sin R1 550</v>
      </c>
      <c r="C58" s="256">
        <f>全车数据表!P139</f>
        <v>370.6</v>
      </c>
      <c r="D58" s="256">
        <f>全车数据表!Q139</f>
        <v>77.040000000000006</v>
      </c>
      <c r="E58" s="256">
        <f>全车数据表!R139</f>
        <v>45.74</v>
      </c>
      <c r="F58" s="256">
        <f>全车数据表!S139</f>
        <v>85</v>
      </c>
      <c r="G58" s="257">
        <f t="shared" si="4"/>
        <v>1545.92</v>
      </c>
      <c r="H58" s="254">
        <f t="shared" si="5"/>
        <v>264.29999999999984</v>
      </c>
      <c r="I58" s="255">
        <f t="shared" si="6"/>
        <v>709.13799999999992</v>
      </c>
      <c r="J58" s="254">
        <f t="shared" si="7"/>
        <v>1896</v>
      </c>
    </row>
    <row r="59" spans="1:10">
      <c r="A59">
        <f>全车数据表!A141</f>
        <v>139</v>
      </c>
      <c r="B59" t="str">
        <f>全车数据表!B141</f>
        <v>Ferrari Enzo Ferrari</v>
      </c>
      <c r="C59" s="256">
        <f>全车数据表!P141</f>
        <v>364.8</v>
      </c>
      <c r="D59" s="256">
        <f>全车数据表!Q141</f>
        <v>75.290000000000006</v>
      </c>
      <c r="E59" s="256">
        <f>全车数据表!R141</f>
        <v>64.95</v>
      </c>
      <c r="F59" s="256">
        <f>全车数据表!S141</f>
        <v>72.260000000000005</v>
      </c>
      <c r="G59" s="254">
        <f t="shared" si="4"/>
        <v>1527.3600000000001</v>
      </c>
      <c r="H59" s="254">
        <f t="shared" si="5"/>
        <v>294.92499999999984</v>
      </c>
      <c r="I59" s="255">
        <f t="shared" si="6"/>
        <v>492.065</v>
      </c>
      <c r="J59" s="254">
        <f t="shared" si="7"/>
        <v>1732.9280000000001</v>
      </c>
    </row>
    <row r="60" spans="1:10">
      <c r="A60">
        <f>全车数据表!A144</f>
        <v>142</v>
      </c>
      <c r="B60" t="str">
        <f>全车数据表!B144</f>
        <v>Apollo N</v>
      </c>
      <c r="C60" s="256">
        <f>全车数据表!P144</f>
        <v>374.1</v>
      </c>
      <c r="D60" s="256">
        <f>全车数据表!Q144</f>
        <v>80.319999999999993</v>
      </c>
      <c r="E60" s="256">
        <f>全车数据表!R144</f>
        <v>58.13</v>
      </c>
      <c r="F60" s="256">
        <f>全车数据表!S144</f>
        <v>60.57</v>
      </c>
      <c r="G60" s="257">
        <f t="shared" si="4"/>
        <v>1557.1200000000001</v>
      </c>
      <c r="H60" s="254">
        <f t="shared" si="5"/>
        <v>206.90000000000009</v>
      </c>
      <c r="I60" s="255">
        <f t="shared" si="6"/>
        <v>569.13100000000009</v>
      </c>
      <c r="J60" s="254">
        <f t="shared" si="7"/>
        <v>1583.296</v>
      </c>
    </row>
    <row r="61" spans="1:10">
      <c r="A61">
        <f>全车数据表!A145</f>
        <v>143</v>
      </c>
      <c r="B61" t="str">
        <f>全车数据表!B145</f>
        <v>Mercedes-Benz SLR McLaren</v>
      </c>
      <c r="C61" s="256">
        <f>全车数据表!P145</f>
        <v>353.3</v>
      </c>
      <c r="D61" s="256">
        <f>全车数据表!Q145</f>
        <v>78.180000000000007</v>
      </c>
      <c r="E61" s="256">
        <f>全车数据表!R145</f>
        <v>66.599999999999994</v>
      </c>
      <c r="F61" s="256">
        <f>全车数据表!S145</f>
        <v>79.540000000000006</v>
      </c>
      <c r="G61" s="254">
        <f t="shared" si="4"/>
        <v>1490.56</v>
      </c>
      <c r="H61" s="254">
        <f t="shared" si="5"/>
        <v>244.34999999999991</v>
      </c>
      <c r="I61" s="255">
        <f t="shared" si="6"/>
        <v>473.42000000000007</v>
      </c>
      <c r="J61" s="254">
        <f t="shared" si="7"/>
        <v>1826.1120000000001</v>
      </c>
    </row>
    <row r="62" spans="1:10">
      <c r="A62">
        <f>全车数据表!A146</f>
        <v>144</v>
      </c>
      <c r="B62" t="str">
        <f>全车数据表!B146</f>
        <v>Aston Martin DBS SuperLeggera</v>
      </c>
      <c r="C62" s="256">
        <f>全车数据表!P146</f>
        <v>355.4</v>
      </c>
      <c r="D62" s="256">
        <f>全车数据表!Q146</f>
        <v>79.16</v>
      </c>
      <c r="E62" s="256">
        <f>全车数据表!R146</f>
        <v>70.739999999999995</v>
      </c>
      <c r="F62" s="256">
        <f>全车数据表!S146</f>
        <v>73.88</v>
      </c>
      <c r="G62" s="254">
        <f t="shared" si="4"/>
        <v>1497.28</v>
      </c>
      <c r="H62" s="254">
        <f t="shared" si="5"/>
        <v>227.20000000000005</v>
      </c>
      <c r="I62" s="255">
        <f t="shared" si="6"/>
        <v>426.63800000000015</v>
      </c>
      <c r="J62" s="254">
        <f t="shared" si="7"/>
        <v>1753.664</v>
      </c>
    </row>
    <row r="63" spans="1:10">
      <c r="A63">
        <f>全车数据表!A154</f>
        <v>152</v>
      </c>
      <c r="B63" t="str">
        <f>全车数据表!B154</f>
        <v>Lamborghini Huracan EVO Spyder</v>
      </c>
      <c r="C63" s="256">
        <f>全车数据表!P154</f>
        <v>344</v>
      </c>
      <c r="D63" s="256">
        <f>全车数据表!Q154</f>
        <v>84.31</v>
      </c>
      <c r="E63" s="256">
        <f>全车数据表!R154</f>
        <v>75.97</v>
      </c>
      <c r="F63" s="256">
        <f>全车数据表!S154</f>
        <v>82.43</v>
      </c>
      <c r="G63" s="254">
        <f t="shared" si="4"/>
        <v>1460.8</v>
      </c>
      <c r="H63" s="254">
        <f t="shared" si="5"/>
        <v>137.07499999999993</v>
      </c>
      <c r="I63" s="255">
        <f t="shared" si="6"/>
        <v>367.5390000000001</v>
      </c>
      <c r="J63" s="254">
        <f t="shared" si="7"/>
        <v>1863.1040000000003</v>
      </c>
    </row>
    <row r="64" spans="1:10">
      <c r="A64">
        <f>全车数据表!A155</f>
        <v>153</v>
      </c>
      <c r="B64" t="str">
        <f>全车数据表!B155</f>
        <v>Porsche Carrera GT</v>
      </c>
      <c r="C64" s="256">
        <f>全车数据表!P155</f>
        <v>347.8</v>
      </c>
      <c r="D64" s="256">
        <f>全车数据表!Q155</f>
        <v>78.67</v>
      </c>
      <c r="E64" s="256">
        <f>全车数据表!R155</f>
        <v>84.88</v>
      </c>
      <c r="F64" s="256">
        <f>全车数据表!S155</f>
        <v>82.91</v>
      </c>
      <c r="G64" s="254">
        <f t="shared" si="4"/>
        <v>1472.96</v>
      </c>
      <c r="H64" s="254">
        <f t="shared" si="5"/>
        <v>235.77499999999998</v>
      </c>
      <c r="I64" s="255">
        <f t="shared" si="6"/>
        <v>266.85600000000011</v>
      </c>
      <c r="J64" s="254">
        <f t="shared" si="7"/>
        <v>1869.248</v>
      </c>
    </row>
    <row r="65" spans="1:10">
      <c r="A65">
        <f>全车数据表!A160</f>
        <v>158</v>
      </c>
      <c r="B65" t="str">
        <f>全车数据表!B160</f>
        <v>Porsche 911 GT3 RS</v>
      </c>
      <c r="C65" s="256">
        <f>全车数据表!P160</f>
        <v>339.4</v>
      </c>
      <c r="D65" s="256">
        <f>全车数据表!Q160</f>
        <v>85.84</v>
      </c>
      <c r="E65" s="256">
        <f>全车数据表!R160</f>
        <v>92.97</v>
      </c>
      <c r="F65" s="256">
        <f>全车数据表!S160</f>
        <v>86.39</v>
      </c>
      <c r="G65" s="254">
        <f t="shared" si="4"/>
        <v>1446.08</v>
      </c>
      <c r="H65" s="254">
        <f t="shared" si="5"/>
        <v>110.29999999999995</v>
      </c>
      <c r="I65" s="255">
        <f t="shared" si="6"/>
        <v>175.43900000000008</v>
      </c>
      <c r="J65" s="254">
        <f t="shared" si="7"/>
        <v>1913.7919999999999</v>
      </c>
    </row>
    <row r="66" spans="1:10">
      <c r="A66">
        <f>全车数据表!A162</f>
        <v>160</v>
      </c>
      <c r="B66" t="str">
        <f>全车数据表!B162</f>
        <v>Ferrari 488  Challenge EVO🔑</v>
      </c>
      <c r="C66" s="256">
        <f>全车数据表!P162</f>
        <v>351.2</v>
      </c>
      <c r="D66" s="256">
        <f>全车数据表!Q162</f>
        <v>82.76</v>
      </c>
      <c r="E66" s="256">
        <f>全车数据表!R162</f>
        <v>77.11</v>
      </c>
      <c r="F66" s="256">
        <f>全车数据表!S162</f>
        <v>76.98</v>
      </c>
      <c r="G66" s="254">
        <f t="shared" ref="G66:G97" si="8">10*(0.32*(C66-200))+1000</f>
        <v>1483.8400000000001</v>
      </c>
      <c r="H66" s="254">
        <f t="shared" ref="H66:H97" si="9">1000-10*1.75*(D66-35)</f>
        <v>164.19999999999993</v>
      </c>
      <c r="I66" s="255">
        <f t="shared" ref="I66:I97" si="10">1000-10*1.13*(E66-20)</f>
        <v>354.65700000000004</v>
      </c>
      <c r="J66" s="254">
        <f t="shared" ref="J66:J97" si="11">1000+10*1.28*(F66-15)</f>
        <v>1793.3440000000001</v>
      </c>
    </row>
    <row r="67" spans="1:10">
      <c r="A67">
        <f>全车数据表!A165</f>
        <v>163</v>
      </c>
      <c r="B67" t="str">
        <f>全车数据表!B165</f>
        <v>Lotus Evija</v>
      </c>
      <c r="C67" s="256">
        <f>全车数据表!P165</f>
        <v>368.1</v>
      </c>
      <c r="D67" s="256">
        <f>全车数据表!Q165</f>
        <v>81.14</v>
      </c>
      <c r="E67" s="256">
        <f>全车数据表!R165</f>
        <v>65.02</v>
      </c>
      <c r="F67" s="256">
        <f>全车数据表!S165</f>
        <v>63.31</v>
      </c>
      <c r="G67" s="257">
        <f t="shared" si="8"/>
        <v>1537.92</v>
      </c>
      <c r="H67" s="254">
        <f t="shared" si="9"/>
        <v>192.54999999999995</v>
      </c>
      <c r="I67" s="255">
        <f t="shared" si="10"/>
        <v>491.27400000000011</v>
      </c>
      <c r="J67" s="254">
        <f t="shared" si="11"/>
        <v>1618.3679999999999</v>
      </c>
    </row>
    <row r="68" spans="1:10">
      <c r="A68">
        <f>全车数据表!A167</f>
        <v>165</v>
      </c>
      <c r="B68" t="str">
        <f>全车数据表!B167</f>
        <v>Mclaren F1 LM🔑</v>
      </c>
      <c r="C68" s="256">
        <f>全车数据表!P167</f>
        <v>377.6</v>
      </c>
      <c r="D68" s="256">
        <f>全车数据表!Q167</f>
        <v>74.66</v>
      </c>
      <c r="E68" s="256">
        <f>全车数据表!R167</f>
        <v>66.61</v>
      </c>
      <c r="F68" s="256">
        <f>全车数据表!S167</f>
        <v>73.12</v>
      </c>
      <c r="G68" s="257">
        <f t="shared" si="8"/>
        <v>1568.3200000000002</v>
      </c>
      <c r="H68" s="254">
        <f t="shared" si="9"/>
        <v>305.95000000000005</v>
      </c>
      <c r="I68" s="255">
        <f t="shared" si="10"/>
        <v>473.30700000000002</v>
      </c>
      <c r="J68" s="254">
        <f t="shared" si="11"/>
        <v>1743.9360000000001</v>
      </c>
    </row>
    <row r="69" spans="1:10">
      <c r="A69">
        <f>全车数据表!A174</f>
        <v>172</v>
      </c>
      <c r="B69" t="str">
        <f>全车数据表!B174</f>
        <v>Aston Martin Vulcan</v>
      </c>
      <c r="C69" s="256">
        <f>全车数据表!P174</f>
        <v>343.5</v>
      </c>
      <c r="D69" s="256">
        <f>全车数据表!Q174</f>
        <v>78.7</v>
      </c>
      <c r="E69" s="256">
        <f>全车数据表!R174</f>
        <v>47.8</v>
      </c>
      <c r="F69" s="256">
        <f>全车数据表!S174</f>
        <v>64.790000000000006</v>
      </c>
      <c r="G69" s="254">
        <f t="shared" si="8"/>
        <v>1459.2</v>
      </c>
      <c r="H69" s="254">
        <f t="shared" si="9"/>
        <v>235.25</v>
      </c>
      <c r="I69" s="255">
        <f t="shared" si="10"/>
        <v>685.86000000000013</v>
      </c>
      <c r="J69" s="254">
        <f t="shared" si="11"/>
        <v>1637.3120000000001</v>
      </c>
    </row>
    <row r="70" spans="1:10">
      <c r="A70">
        <f>全车数据表!A175</f>
        <v>173</v>
      </c>
      <c r="B70" t="str">
        <f>全车数据表!B175</f>
        <v>Nissan GT-R Nismo</v>
      </c>
      <c r="C70" s="256">
        <f>全车数据表!P175</f>
        <v>329.7</v>
      </c>
      <c r="D70" s="256">
        <f>全车数据表!Q175</f>
        <v>84.83</v>
      </c>
      <c r="E70" s="256">
        <f>全车数据表!R175</f>
        <v>60.69</v>
      </c>
      <c r="F70" s="256">
        <f>全车数据表!S175</f>
        <v>60.6</v>
      </c>
      <c r="G70" s="254">
        <f t="shared" si="8"/>
        <v>1415.04</v>
      </c>
      <c r="H70" s="254">
        <f t="shared" si="9"/>
        <v>127.97500000000002</v>
      </c>
      <c r="I70" s="255">
        <f t="shared" si="10"/>
        <v>540.20300000000009</v>
      </c>
      <c r="J70" s="254">
        <f t="shared" si="11"/>
        <v>1583.68</v>
      </c>
    </row>
    <row r="71" spans="1:10">
      <c r="A71">
        <f>全车数据表!A177</f>
        <v>175</v>
      </c>
      <c r="B71" t="str">
        <f>全车数据表!B177</f>
        <v>Ferrari J50</v>
      </c>
      <c r="C71" s="256">
        <f>全车数据表!P177</f>
        <v>350.6</v>
      </c>
      <c r="D71" s="256">
        <f>全车数据表!Q177</f>
        <v>80.41</v>
      </c>
      <c r="E71" s="256">
        <f>全车数据表!R177</f>
        <v>48.37</v>
      </c>
      <c r="F71" s="256">
        <f>全车数据表!S177</f>
        <v>64.650000000000006</v>
      </c>
      <c r="G71" s="254">
        <f t="shared" si="8"/>
        <v>1481.92</v>
      </c>
      <c r="H71" s="254">
        <f t="shared" si="9"/>
        <v>205.32500000000005</v>
      </c>
      <c r="I71" s="255">
        <f t="shared" si="10"/>
        <v>679.4190000000001</v>
      </c>
      <c r="J71" s="254">
        <f t="shared" si="11"/>
        <v>1635.52</v>
      </c>
    </row>
    <row r="72" spans="1:10">
      <c r="A72">
        <f>全车数据表!A178</f>
        <v>176</v>
      </c>
      <c r="B72" t="str">
        <f>全车数据表!B178</f>
        <v>Dodge Viper GTS</v>
      </c>
      <c r="C72" s="256">
        <f>全车数据表!P178</f>
        <v>353.5</v>
      </c>
      <c r="D72" s="256">
        <f>全车数据表!Q178</f>
        <v>80.33</v>
      </c>
      <c r="E72" s="256">
        <f>全车数据表!R178</f>
        <v>45.29</v>
      </c>
      <c r="F72" s="256">
        <f>全车数据表!S178</f>
        <v>67.55</v>
      </c>
      <c r="G72" s="254">
        <f t="shared" si="8"/>
        <v>1491.2</v>
      </c>
      <c r="H72" s="254">
        <f t="shared" si="9"/>
        <v>206.72500000000002</v>
      </c>
      <c r="I72" s="255">
        <f t="shared" si="10"/>
        <v>714.22299999999996</v>
      </c>
      <c r="J72" s="254">
        <f t="shared" si="11"/>
        <v>1672.6399999999999</v>
      </c>
    </row>
    <row r="73" spans="1:10">
      <c r="A73">
        <f>全车数据表!A180</f>
        <v>178</v>
      </c>
      <c r="B73" t="str">
        <f>全车数据表!B180</f>
        <v>Ferrari LaFerrari</v>
      </c>
      <c r="C73" s="256">
        <f>全车数据表!P180</f>
        <v>364.6</v>
      </c>
      <c r="D73" s="256">
        <f>全车数据表!Q180</f>
        <v>80.23</v>
      </c>
      <c r="E73" s="256">
        <f>全车数据表!R180</f>
        <v>43.06</v>
      </c>
      <c r="F73" s="256">
        <f>全车数据表!S180</f>
        <v>71.400000000000006</v>
      </c>
      <c r="G73" s="254">
        <f t="shared" si="8"/>
        <v>1526.7200000000003</v>
      </c>
      <c r="H73" s="254">
        <f t="shared" si="9"/>
        <v>208.47499999999991</v>
      </c>
      <c r="I73" s="255">
        <f t="shared" si="10"/>
        <v>739.42200000000003</v>
      </c>
      <c r="J73" s="254">
        <f t="shared" si="11"/>
        <v>1721.92</v>
      </c>
    </row>
    <row r="74" spans="1:10">
      <c r="A74">
        <f>全车数据表!A182</f>
        <v>180</v>
      </c>
      <c r="B74" t="str">
        <f>全车数据表!B182</f>
        <v>McLaren P1™</v>
      </c>
      <c r="C74" s="256">
        <f>全车数据表!P182</f>
        <v>364.6</v>
      </c>
      <c r="D74" s="256">
        <f>全车数据表!Q182</f>
        <v>83.64</v>
      </c>
      <c r="E74" s="256">
        <f>全车数据表!R182</f>
        <v>47.54</v>
      </c>
      <c r="F74" s="256">
        <f>全车数据表!S182</f>
        <v>62.89</v>
      </c>
      <c r="G74" s="254">
        <f t="shared" si="8"/>
        <v>1526.7200000000003</v>
      </c>
      <c r="H74" s="254">
        <f t="shared" si="9"/>
        <v>148.79999999999995</v>
      </c>
      <c r="I74" s="255">
        <f t="shared" si="10"/>
        <v>688.798</v>
      </c>
      <c r="J74" s="254">
        <f t="shared" si="11"/>
        <v>1612.9920000000002</v>
      </c>
    </row>
    <row r="75" spans="1:10">
      <c r="A75">
        <f>全车数据表!A184</f>
        <v>182</v>
      </c>
      <c r="B75" t="str">
        <f>全车数据表!B184</f>
        <v>Lamborghini Aventador SV Coupe</v>
      </c>
      <c r="C75" s="256">
        <f>全车数据表!P184</f>
        <v>367.9</v>
      </c>
      <c r="D75" s="256">
        <f>全车数据表!Q184</f>
        <v>80.83</v>
      </c>
      <c r="E75" s="256">
        <f>全车数据表!R184</f>
        <v>50.15</v>
      </c>
      <c r="F75" s="256">
        <f>全车数据表!S184</f>
        <v>70.599999999999994</v>
      </c>
      <c r="G75" s="257">
        <f t="shared" si="8"/>
        <v>1537.28</v>
      </c>
      <c r="H75" s="254">
        <f t="shared" si="9"/>
        <v>197.97500000000002</v>
      </c>
      <c r="I75" s="255">
        <f t="shared" si="10"/>
        <v>659.30500000000006</v>
      </c>
      <c r="J75" s="254">
        <f t="shared" si="11"/>
        <v>1711.6799999999998</v>
      </c>
    </row>
    <row r="76" spans="1:10">
      <c r="A76">
        <f>全车数据表!A186</f>
        <v>184</v>
      </c>
      <c r="B76" t="str">
        <f>全车数据表!B186</f>
        <v>Ferrari 812 SuperFast</v>
      </c>
      <c r="C76" s="256">
        <f>全车数据表!P186</f>
        <v>353.6</v>
      </c>
      <c r="D76" s="256">
        <f>全车数据表!Q186</f>
        <v>81.13</v>
      </c>
      <c r="E76" s="256">
        <f>全车数据表!R186</f>
        <v>63.17</v>
      </c>
      <c r="F76" s="256">
        <f>全车数据表!S186</f>
        <v>74.33</v>
      </c>
      <c r="G76" s="254">
        <f t="shared" si="8"/>
        <v>1491.52</v>
      </c>
      <c r="H76" s="254">
        <f t="shared" si="9"/>
        <v>192.72500000000014</v>
      </c>
      <c r="I76" s="255">
        <f t="shared" si="10"/>
        <v>512.17900000000009</v>
      </c>
      <c r="J76" s="254">
        <f t="shared" si="11"/>
        <v>1759.424</v>
      </c>
    </row>
    <row r="77" spans="1:10">
      <c r="A77">
        <f>全车数据表!A188</f>
        <v>186</v>
      </c>
      <c r="B77" t="str">
        <f>全车数据表!B188</f>
        <v>Chevrolet Corvette ZR1</v>
      </c>
      <c r="C77" s="256">
        <f>全车数据表!P188</f>
        <v>355.4</v>
      </c>
      <c r="D77" s="256">
        <f>全车数据表!Q188</f>
        <v>82.03</v>
      </c>
      <c r="E77" s="256">
        <f>全车数据表!R188</f>
        <v>60.09</v>
      </c>
      <c r="F77" s="256">
        <f>全车数据表!S188</f>
        <v>76.33</v>
      </c>
      <c r="G77" s="254">
        <f t="shared" si="8"/>
        <v>1497.28</v>
      </c>
      <c r="H77" s="254">
        <f t="shared" si="9"/>
        <v>176.97500000000002</v>
      </c>
      <c r="I77" s="255">
        <f t="shared" si="10"/>
        <v>546.98299999999995</v>
      </c>
      <c r="J77" s="254">
        <f t="shared" si="11"/>
        <v>1785.0239999999999</v>
      </c>
    </row>
    <row r="78" spans="1:10">
      <c r="A78">
        <f>全车数据表!A189</f>
        <v>187</v>
      </c>
      <c r="B78" t="str">
        <f>全车数据表!B189</f>
        <v>Jaguar C-X75</v>
      </c>
      <c r="C78" s="256">
        <f>全车数据表!P189</f>
        <v>369.2</v>
      </c>
      <c r="D78" s="256">
        <f>全车数据表!Q189</f>
        <v>75.540000000000006</v>
      </c>
      <c r="E78" s="256">
        <f>全车数据表!R189</f>
        <v>73.17</v>
      </c>
      <c r="F78" s="256">
        <f>全车数据表!S189</f>
        <v>74.12</v>
      </c>
      <c r="G78" s="257">
        <f t="shared" si="8"/>
        <v>1541.44</v>
      </c>
      <c r="H78" s="254">
        <f t="shared" si="9"/>
        <v>290.54999999999984</v>
      </c>
      <c r="I78" s="255">
        <f t="shared" si="10"/>
        <v>399.17900000000009</v>
      </c>
      <c r="J78" s="254">
        <f t="shared" si="11"/>
        <v>1756.7360000000001</v>
      </c>
    </row>
    <row r="79" spans="1:10">
      <c r="A79">
        <f>全车数据表!A191</f>
        <v>189</v>
      </c>
      <c r="B79" t="str">
        <f>全车数据表!B191</f>
        <v>VLF Force 1 V10</v>
      </c>
      <c r="C79" s="256">
        <f>全车数据表!P191</f>
        <v>368.8</v>
      </c>
      <c r="D79" s="256">
        <f>全车数据表!Q191</f>
        <v>80.33</v>
      </c>
      <c r="E79" s="256">
        <f>全车数据表!R191</f>
        <v>54.68</v>
      </c>
      <c r="F79" s="256">
        <f>全车数据表!S191</f>
        <v>74.63</v>
      </c>
      <c r="G79" s="257">
        <f t="shared" si="8"/>
        <v>1540.16</v>
      </c>
      <c r="H79" s="254">
        <f t="shared" si="9"/>
        <v>206.72500000000002</v>
      </c>
      <c r="I79" s="255">
        <f t="shared" si="10"/>
        <v>608.11599999999999</v>
      </c>
      <c r="J79" s="254">
        <f t="shared" si="11"/>
        <v>1763.2640000000001</v>
      </c>
    </row>
    <row r="80" spans="1:10">
      <c r="A80">
        <f>全车数据表!A195</f>
        <v>193</v>
      </c>
      <c r="B80" t="str">
        <f>全车数据表!B195</f>
        <v>Porsche 918 Spyder</v>
      </c>
      <c r="C80" s="256">
        <f>全车数据表!P195</f>
        <v>362.4</v>
      </c>
      <c r="D80" s="256">
        <f>全车数据表!Q195</f>
        <v>83.03</v>
      </c>
      <c r="E80" s="256">
        <f>全车数据表!R195</f>
        <v>51.8</v>
      </c>
      <c r="F80" s="256">
        <f>全车数据表!S195</f>
        <v>79.97</v>
      </c>
      <c r="G80" s="254">
        <f t="shared" si="8"/>
        <v>1519.6799999999998</v>
      </c>
      <c r="H80" s="254">
        <f t="shared" si="9"/>
        <v>159.47500000000002</v>
      </c>
      <c r="I80" s="255">
        <f t="shared" si="10"/>
        <v>640.66000000000008</v>
      </c>
      <c r="J80" s="254">
        <f t="shared" si="11"/>
        <v>1831.616</v>
      </c>
    </row>
    <row r="81" spans="1:10">
      <c r="A81">
        <f>全车数据表!A196</f>
        <v>194</v>
      </c>
      <c r="B81" t="str">
        <f>全车数据表!B196</f>
        <v>Vanda Electrics Dendrobium</v>
      </c>
      <c r="C81" s="256">
        <f>全车数据表!P196</f>
        <v>339.9</v>
      </c>
      <c r="D81" s="256">
        <f>全车数据表!Q196</f>
        <v>86.24</v>
      </c>
      <c r="E81" s="256">
        <f>全车数据表!R196</f>
        <v>95.92</v>
      </c>
      <c r="F81" s="256">
        <f>全车数据表!S196</f>
        <v>84.9</v>
      </c>
      <c r="G81" s="254">
        <f t="shared" si="8"/>
        <v>1447.6799999999998</v>
      </c>
      <c r="H81" s="254">
        <f t="shared" si="9"/>
        <v>103.30000000000007</v>
      </c>
      <c r="I81" s="255">
        <f t="shared" si="10"/>
        <v>142.10400000000004</v>
      </c>
      <c r="J81" s="254">
        <f t="shared" si="11"/>
        <v>1894.7200000000003</v>
      </c>
    </row>
    <row r="82" spans="1:10">
      <c r="A82">
        <f>全车数据表!A200</f>
        <v>198</v>
      </c>
      <c r="B82" t="str">
        <f>全车数据表!B200</f>
        <v>McLaren 570S Spider</v>
      </c>
      <c r="C82" s="256">
        <f>全车数据表!P200</f>
        <v>377.2</v>
      </c>
      <c r="D82" s="256">
        <f>全车数据表!Q200</f>
        <v>79.23</v>
      </c>
      <c r="E82" s="256">
        <f>全车数据表!R200</f>
        <v>66.06</v>
      </c>
      <c r="F82" s="256">
        <f>全车数据表!S200</f>
        <v>64.75</v>
      </c>
      <c r="G82" s="257">
        <f t="shared" si="8"/>
        <v>1567.04</v>
      </c>
      <c r="H82" s="254">
        <f t="shared" si="9"/>
        <v>225.97499999999991</v>
      </c>
      <c r="I82" s="255">
        <f t="shared" si="10"/>
        <v>479.52200000000005</v>
      </c>
      <c r="J82" s="254">
        <f t="shared" si="11"/>
        <v>1636.8000000000002</v>
      </c>
    </row>
    <row r="83" spans="1:10">
      <c r="A83">
        <f>全车数据表!A202</f>
        <v>200</v>
      </c>
      <c r="B83" t="str">
        <f>全车数据表!B202</f>
        <v>Lamborghini Aventador J</v>
      </c>
      <c r="C83" s="256">
        <f>全车数据表!P202</f>
        <v>363.8</v>
      </c>
      <c r="D83" s="256">
        <f>全车数据表!Q202</f>
        <v>79.83</v>
      </c>
      <c r="E83" s="256">
        <f>全车数据表!R202</f>
        <v>73.099999999999994</v>
      </c>
      <c r="F83" s="256">
        <f>全车数据表!S202</f>
        <v>77.86</v>
      </c>
      <c r="G83" s="254">
        <f t="shared" si="8"/>
        <v>1524.16</v>
      </c>
      <c r="H83" s="254">
        <f t="shared" si="9"/>
        <v>215.47500000000002</v>
      </c>
      <c r="I83" s="255">
        <f t="shared" si="10"/>
        <v>399.97000000000014</v>
      </c>
      <c r="J83" s="254">
        <f t="shared" si="11"/>
        <v>1804.6080000000002</v>
      </c>
    </row>
    <row r="84" spans="1:10">
      <c r="A84">
        <f>全车数据表!A210</f>
        <v>208</v>
      </c>
      <c r="B84" t="str">
        <f>全车数据表!B210</f>
        <v>Porsche 911 GT2 RS ClubSport🔑</v>
      </c>
      <c r="C84" s="256">
        <f>全车数据表!P210</f>
        <v>356.9</v>
      </c>
      <c r="D84" s="256">
        <f>全车数据表!Q210</f>
        <v>83.64</v>
      </c>
      <c r="E84" s="256">
        <f>全车数据表!R210</f>
        <v>85.42</v>
      </c>
      <c r="F84" s="256">
        <f>全车数据表!S210</f>
        <v>73.650000000000006</v>
      </c>
      <c r="G84" s="254">
        <f t="shared" si="8"/>
        <v>1502.08</v>
      </c>
      <c r="H84" s="254">
        <f t="shared" si="9"/>
        <v>148.79999999999995</v>
      </c>
      <c r="I84" s="255">
        <f t="shared" si="10"/>
        <v>260.75400000000002</v>
      </c>
      <c r="J84" s="254">
        <f t="shared" si="11"/>
        <v>1750.7200000000003</v>
      </c>
    </row>
    <row r="85" spans="1:10">
      <c r="A85">
        <f>全车数据表!A211</f>
        <v>209</v>
      </c>
      <c r="B85" t="str">
        <f>全车数据表!B211</f>
        <v>Pagani Huayra BC</v>
      </c>
      <c r="C85" s="256">
        <f>全车数据表!P211</f>
        <v>365.4</v>
      </c>
      <c r="D85" s="256">
        <f>全车数据表!Q211</f>
        <v>80.040000000000006</v>
      </c>
      <c r="E85" s="256">
        <f>全车数据表!R211</f>
        <v>63.11</v>
      </c>
      <c r="F85" s="256">
        <f>全车数据表!S211</f>
        <v>86.75</v>
      </c>
      <c r="G85" s="254">
        <f t="shared" si="8"/>
        <v>1529.28</v>
      </c>
      <c r="H85" s="254">
        <f t="shared" si="9"/>
        <v>211.79999999999984</v>
      </c>
      <c r="I85" s="255">
        <f t="shared" si="10"/>
        <v>512.85699999999997</v>
      </c>
      <c r="J85" s="254">
        <f t="shared" si="11"/>
        <v>1918.4</v>
      </c>
    </row>
    <row r="86" spans="1:10">
      <c r="A86">
        <f>全车数据表!A213</f>
        <v>211</v>
      </c>
      <c r="B86" t="str">
        <f>全车数据表!B213</f>
        <v>Lamborghini SC18🔑</v>
      </c>
      <c r="C86" s="256">
        <f>全车数据表!P213</f>
        <v>362.1</v>
      </c>
      <c r="D86" s="256">
        <f>全车数据表!Q213</f>
        <v>82.03</v>
      </c>
      <c r="E86" s="256">
        <f>全车数据表!R213</f>
        <v>64</v>
      </c>
      <c r="F86" s="256">
        <f>全车数据表!S213</f>
        <v>82.48</v>
      </c>
      <c r="G86" s="254">
        <f t="shared" si="8"/>
        <v>1518.72</v>
      </c>
      <c r="H86" s="254">
        <f t="shared" si="9"/>
        <v>176.97500000000002</v>
      </c>
      <c r="I86" s="255">
        <f t="shared" si="10"/>
        <v>502.80000000000007</v>
      </c>
      <c r="J86" s="254">
        <f t="shared" si="11"/>
        <v>1863.7440000000001</v>
      </c>
    </row>
    <row r="87" spans="1:10">
      <c r="A87">
        <f>全车数据表!A216</f>
        <v>214</v>
      </c>
      <c r="B87" t="str">
        <f>全车数据表!B216</f>
        <v>Ferrari LaFerrari Aperta</v>
      </c>
      <c r="C87" s="256">
        <f>全车数据表!P216</f>
        <v>366.2</v>
      </c>
      <c r="D87" s="256">
        <f>全车数据表!Q216</f>
        <v>81.03</v>
      </c>
      <c r="E87" s="256">
        <f>全车数据表!R216</f>
        <v>82.48</v>
      </c>
      <c r="F87" s="256">
        <f>全车数据表!S216</f>
        <v>70.099999999999994</v>
      </c>
      <c r="G87" s="257">
        <f t="shared" si="8"/>
        <v>1531.84</v>
      </c>
      <c r="H87" s="254">
        <f t="shared" si="9"/>
        <v>194.47500000000002</v>
      </c>
      <c r="I87" s="255">
        <f t="shared" si="10"/>
        <v>293.976</v>
      </c>
      <c r="J87" s="254">
        <f t="shared" si="11"/>
        <v>1705.28</v>
      </c>
    </row>
    <row r="88" spans="1:10">
      <c r="A88">
        <f>全车数据表!A217</f>
        <v>215</v>
      </c>
      <c r="B88" t="str">
        <f>全车数据表!B217</f>
        <v>Ferrari F8 Tributo</v>
      </c>
      <c r="C88" s="256">
        <f>全车数据表!P217</f>
        <v>360.2</v>
      </c>
      <c r="D88" s="256">
        <f>全车数据表!Q217</f>
        <v>83.14</v>
      </c>
      <c r="E88" s="256">
        <f>全车数据表!R217</f>
        <v>94.22</v>
      </c>
      <c r="F88" s="256">
        <f>全车数据表!S217</f>
        <v>69.790000000000006</v>
      </c>
      <c r="G88" s="254">
        <f t="shared" si="8"/>
        <v>1512.6399999999999</v>
      </c>
      <c r="H88" s="254">
        <f t="shared" si="9"/>
        <v>157.54999999999995</v>
      </c>
      <c r="I88" s="255">
        <f t="shared" si="10"/>
        <v>161.31400000000008</v>
      </c>
      <c r="J88" s="254">
        <f t="shared" si="11"/>
        <v>1701.3120000000001</v>
      </c>
    </row>
    <row r="89" spans="1:10">
      <c r="A89">
        <f>全车数据表!A220</f>
        <v>218</v>
      </c>
      <c r="B89" t="str">
        <f>全车数据表!B220</f>
        <v>Genty Akylone</v>
      </c>
      <c r="C89" s="256">
        <f>全车数据表!P220</f>
        <v>371.7</v>
      </c>
      <c r="D89" s="256">
        <f>全车数据表!Q220</f>
        <v>82.93</v>
      </c>
      <c r="E89" s="256">
        <f>全车数据表!R220</f>
        <v>67.81</v>
      </c>
      <c r="F89" s="256">
        <f>全车数据表!S220</f>
        <v>70.349999999999994</v>
      </c>
      <c r="G89" s="257">
        <f t="shared" si="8"/>
        <v>1549.44</v>
      </c>
      <c r="H89" s="254">
        <f t="shared" si="9"/>
        <v>161.22499999999991</v>
      </c>
      <c r="I89" s="255">
        <f t="shared" si="10"/>
        <v>459.74700000000007</v>
      </c>
      <c r="J89" s="254">
        <f t="shared" si="11"/>
        <v>1708.48</v>
      </c>
    </row>
    <row r="90" spans="1:10">
      <c r="A90">
        <f>全车数据表!A223</f>
        <v>221</v>
      </c>
      <c r="B90" t="str">
        <f>全车数据表!B223</f>
        <v>TechRules AT96 Track Version🔑</v>
      </c>
      <c r="C90" s="256">
        <f>全车数据表!P223</f>
        <v>364.6</v>
      </c>
      <c r="D90" s="256">
        <f>全车数据表!Q223</f>
        <v>85.53</v>
      </c>
      <c r="E90" s="256">
        <f>全车数据表!R223</f>
        <v>75.739999999999995</v>
      </c>
      <c r="F90" s="256">
        <f>全车数据表!S223</f>
        <v>69.650000000000006</v>
      </c>
      <c r="G90" s="254">
        <f t="shared" si="8"/>
        <v>1526.7200000000003</v>
      </c>
      <c r="H90" s="254">
        <f t="shared" si="9"/>
        <v>115.72500000000002</v>
      </c>
      <c r="I90" s="255">
        <f t="shared" si="10"/>
        <v>370.13800000000015</v>
      </c>
      <c r="J90" s="254">
        <f t="shared" si="11"/>
        <v>1699.52</v>
      </c>
    </row>
    <row r="91" spans="1:10">
      <c r="A91">
        <f>全车数据表!A226</f>
        <v>224</v>
      </c>
      <c r="B91" t="str">
        <f>全车数据表!B226</f>
        <v>Aston Martin Valhalla Concept Car</v>
      </c>
      <c r="C91" s="256">
        <f>全车数据表!P226</f>
        <v>377.4</v>
      </c>
      <c r="D91" s="256">
        <f>全车数据表!Q226</f>
        <v>82.23</v>
      </c>
      <c r="E91" s="256">
        <f>全车数据表!R226</f>
        <v>81.760000000000005</v>
      </c>
      <c r="F91" s="256">
        <f>全车数据表!S226</f>
        <v>59.55</v>
      </c>
      <c r="G91" s="257">
        <f t="shared" si="8"/>
        <v>1567.6799999999998</v>
      </c>
      <c r="H91" s="254">
        <f t="shared" si="9"/>
        <v>173.47499999999991</v>
      </c>
      <c r="I91" s="255">
        <f t="shared" si="10"/>
        <v>302.11199999999997</v>
      </c>
      <c r="J91" s="254">
        <f t="shared" si="11"/>
        <v>1570.24</v>
      </c>
    </row>
    <row r="92" spans="1:10">
      <c r="A92">
        <f>全车数据表!A236</f>
        <v>234</v>
      </c>
      <c r="B92" t="str">
        <f>全车数据表!B236</f>
        <v>Lamborghini Centenario</v>
      </c>
      <c r="C92" s="256">
        <f>全车数据表!P236</f>
        <v>363.9</v>
      </c>
      <c r="D92" s="256">
        <f>全车数据表!Q236</f>
        <v>80.48</v>
      </c>
      <c r="E92" s="256">
        <f>全车数据表!R236</f>
        <v>47.46</v>
      </c>
      <c r="F92" s="256">
        <f>全车数据表!S236</f>
        <v>70.31</v>
      </c>
      <c r="G92" s="254">
        <f t="shared" si="8"/>
        <v>1524.48</v>
      </c>
      <c r="H92" s="254">
        <f t="shared" si="9"/>
        <v>204.09999999999991</v>
      </c>
      <c r="I92" s="255">
        <f t="shared" si="10"/>
        <v>689.702</v>
      </c>
      <c r="J92" s="254">
        <f t="shared" si="11"/>
        <v>1707.9680000000001</v>
      </c>
    </row>
    <row r="93" spans="1:10">
      <c r="A93">
        <f>全车数据表!A237</f>
        <v>235</v>
      </c>
      <c r="B93" t="str">
        <f>全车数据表!B237</f>
        <v>Ferrari FXX K</v>
      </c>
      <c r="C93" s="256">
        <f>全车数据表!P237</f>
        <v>363.1</v>
      </c>
      <c r="D93" s="256">
        <f>全车数据表!Q237</f>
        <v>83.9</v>
      </c>
      <c r="E93" s="256">
        <f>全车数据表!R237</f>
        <v>43.75</v>
      </c>
      <c r="F93" s="256">
        <f>全车数据表!S237</f>
        <v>72.39</v>
      </c>
      <c r="G93" s="254">
        <f t="shared" si="8"/>
        <v>1521.92</v>
      </c>
      <c r="H93" s="254">
        <f t="shared" si="9"/>
        <v>144.24999999999989</v>
      </c>
      <c r="I93" s="255">
        <f t="shared" si="10"/>
        <v>731.625</v>
      </c>
      <c r="J93" s="254">
        <f t="shared" si="11"/>
        <v>1734.5920000000001</v>
      </c>
    </row>
    <row r="94" spans="1:10">
      <c r="A94">
        <f>全车数据表!A239</f>
        <v>237</v>
      </c>
      <c r="B94" t="str">
        <f>全车数据表!B239</f>
        <v>Icona Vulcano Titanium</v>
      </c>
      <c r="C94" s="256">
        <f>全车数据表!P239</f>
        <v>381.7</v>
      </c>
      <c r="D94" s="256">
        <f>全车数据表!Q239</f>
        <v>81.38</v>
      </c>
      <c r="E94" s="256">
        <f>全车数据表!R239</f>
        <v>43.38</v>
      </c>
      <c r="F94" s="256">
        <f>全车数据表!S239</f>
        <v>65.89</v>
      </c>
      <c r="G94" s="257">
        <f t="shared" si="8"/>
        <v>1581.44</v>
      </c>
      <c r="H94" s="254">
        <f t="shared" si="9"/>
        <v>188.35000000000014</v>
      </c>
      <c r="I94" s="255">
        <f t="shared" si="10"/>
        <v>735.80600000000004</v>
      </c>
      <c r="J94" s="254">
        <f t="shared" si="11"/>
        <v>1651.3920000000001</v>
      </c>
    </row>
    <row r="95" spans="1:10">
      <c r="A95">
        <f>全车数据表!A240</f>
        <v>238</v>
      </c>
      <c r="B95" t="str">
        <f>全车数据表!B240</f>
        <v>W Motors Lykan HyperSport</v>
      </c>
      <c r="C95" s="256">
        <f>全车数据表!P240</f>
        <v>407.5</v>
      </c>
      <c r="D95" s="256">
        <f>全车数据表!Q240</f>
        <v>80.48</v>
      </c>
      <c r="E95" s="256">
        <f>全车数据表!R240</f>
        <v>40.97</v>
      </c>
      <c r="F95" s="256">
        <f>全车数据表!S240</f>
        <v>58.26</v>
      </c>
      <c r="G95" s="257">
        <f t="shared" si="8"/>
        <v>1664</v>
      </c>
      <c r="H95" s="254">
        <f t="shared" si="9"/>
        <v>204.09999999999991</v>
      </c>
      <c r="I95" s="255">
        <f t="shared" si="10"/>
        <v>763.03899999999999</v>
      </c>
      <c r="J95" s="254">
        <f t="shared" si="11"/>
        <v>1553.7280000000001</v>
      </c>
    </row>
    <row r="96" spans="1:10">
      <c r="A96">
        <f>全车数据表!A242</f>
        <v>240</v>
      </c>
      <c r="B96" t="str">
        <f>全车数据表!B242</f>
        <v>Lamborghini Veneno</v>
      </c>
      <c r="C96" s="256">
        <f>全车数据表!P242</f>
        <v>370.2</v>
      </c>
      <c r="D96" s="256">
        <f>全车数据表!Q242</f>
        <v>81.2</v>
      </c>
      <c r="E96" s="256">
        <f>全车数据表!R242</f>
        <v>62.39</v>
      </c>
      <c r="F96" s="256">
        <f>全车数据表!S242</f>
        <v>78.790000000000006</v>
      </c>
      <c r="G96" s="254">
        <f t="shared" si="8"/>
        <v>1544.6399999999999</v>
      </c>
      <c r="H96" s="254">
        <f t="shared" si="9"/>
        <v>191.5</v>
      </c>
      <c r="I96" s="255">
        <f t="shared" si="10"/>
        <v>520.99300000000005</v>
      </c>
      <c r="J96" s="254">
        <f t="shared" si="11"/>
        <v>1816.5120000000002</v>
      </c>
    </row>
    <row r="97" spans="1:10">
      <c r="A97">
        <f>全车数据表!A245</f>
        <v>243</v>
      </c>
      <c r="B97" t="str">
        <f>全车数据表!B245</f>
        <v>Lamborghini Egoista</v>
      </c>
      <c r="C97" s="256">
        <f>全车数据表!P245</f>
        <v>366.4</v>
      </c>
      <c r="D97" s="256">
        <f>全车数据表!Q245</f>
        <v>84.48</v>
      </c>
      <c r="E97" s="256">
        <f>全车数据表!R245</f>
        <v>61.54</v>
      </c>
      <c r="F97" s="256">
        <f>全车数据表!S245</f>
        <v>72.02</v>
      </c>
      <c r="G97" s="254">
        <f t="shared" si="8"/>
        <v>1532.48</v>
      </c>
      <c r="H97" s="254">
        <f t="shared" si="9"/>
        <v>134.09999999999991</v>
      </c>
      <c r="I97" s="255">
        <f t="shared" si="10"/>
        <v>530.59800000000007</v>
      </c>
      <c r="J97" s="254">
        <f t="shared" si="11"/>
        <v>1729.856</v>
      </c>
    </row>
    <row r="98" spans="1:10">
      <c r="A98">
        <f>全车数据表!A248</f>
        <v>246</v>
      </c>
      <c r="B98" t="str">
        <f>全车数据表!B248</f>
        <v>Trion Nemesis</v>
      </c>
      <c r="C98" s="256">
        <f>全车数据表!P248</f>
        <v>450.7</v>
      </c>
      <c r="D98" s="256">
        <f>全车数据表!Q248</f>
        <v>79.98</v>
      </c>
      <c r="E98" s="256">
        <f>全车数据表!R248</f>
        <v>48.49</v>
      </c>
      <c r="F98" s="256">
        <f>全车数据表!S248</f>
        <v>44.79</v>
      </c>
      <c r="G98" s="257">
        <f t="shared" ref="G98:G112" si="12">10*(0.32*(C98-200))+1000</f>
        <v>1802.24</v>
      </c>
      <c r="H98" s="254">
        <f t="shared" ref="H98:H112" si="13">1000-10*1.75*(D98-35)</f>
        <v>212.84999999999991</v>
      </c>
      <c r="I98" s="255">
        <f t="shared" ref="I98:I112" si="14">1000-10*1.13*(E98-20)</f>
        <v>678.06299999999999</v>
      </c>
      <c r="J98" s="254">
        <f t="shared" ref="J98:J112" si="15">1000+10*1.28*(F98-15)</f>
        <v>1381.3119999999999</v>
      </c>
    </row>
    <row r="99" spans="1:10">
      <c r="A99">
        <f>全车数据表!A251</f>
        <v>249</v>
      </c>
      <c r="B99" t="str">
        <f>全车数据表!B251</f>
        <v>Ferrari SF90 Stradale</v>
      </c>
      <c r="C99" s="256">
        <f>全车数据表!P251</f>
        <v>355.4</v>
      </c>
      <c r="D99" s="256">
        <f>全车数据表!Q251</f>
        <v>86.83</v>
      </c>
      <c r="E99" s="256">
        <f>全车数据表!R251</f>
        <v>93.51</v>
      </c>
      <c r="F99" s="256">
        <f>全车数据表!S251</f>
        <v>69.900000000000006</v>
      </c>
      <c r="G99" s="254">
        <f t="shared" si="12"/>
        <v>1497.28</v>
      </c>
      <c r="H99" s="257">
        <f t="shared" si="13"/>
        <v>92.975000000000023</v>
      </c>
      <c r="I99" s="258">
        <f t="shared" si="14"/>
        <v>169.33699999999999</v>
      </c>
      <c r="J99" s="254">
        <f t="shared" si="15"/>
        <v>1702.7200000000003</v>
      </c>
    </row>
    <row r="100" spans="1:10">
      <c r="A100">
        <f>全车数据表!A253</f>
        <v>251</v>
      </c>
      <c r="B100" t="str">
        <f>全车数据表!B253</f>
        <v>McLaren Senna</v>
      </c>
      <c r="C100" s="256">
        <f>全车数据表!P253</f>
        <v>358.7</v>
      </c>
      <c r="D100" s="256">
        <f>全车数据表!Q253</f>
        <v>82.91</v>
      </c>
      <c r="E100" s="256">
        <f>全车数据表!R253</f>
        <v>101.81</v>
      </c>
      <c r="F100" s="256">
        <f>全车数据表!S253</f>
        <v>78.25</v>
      </c>
      <c r="G100" s="254">
        <f t="shared" si="12"/>
        <v>1507.84</v>
      </c>
      <c r="H100" s="254">
        <f t="shared" si="13"/>
        <v>161.57500000000005</v>
      </c>
      <c r="I100" s="258">
        <f t="shared" si="14"/>
        <v>75.547000000000025</v>
      </c>
      <c r="J100" s="257">
        <f t="shared" si="15"/>
        <v>1809.6</v>
      </c>
    </row>
    <row r="101" spans="1:10">
      <c r="A101">
        <f>全车数据表!A255</f>
        <v>253</v>
      </c>
      <c r="B101" t="str">
        <f>全车数据表!B255</f>
        <v>Lamborghini Terzo Millennio</v>
      </c>
      <c r="C101" s="256">
        <f>全车数据表!P255</f>
        <v>394.3</v>
      </c>
      <c r="D101" s="256">
        <f>全车数据表!Q255</f>
        <v>82.77</v>
      </c>
      <c r="E101" s="256">
        <f>全车数据表!R255</f>
        <v>52.84</v>
      </c>
      <c r="F101" s="256">
        <f>全车数据表!S255</f>
        <v>69.290000000000006</v>
      </c>
      <c r="G101" s="257">
        <f t="shared" si="12"/>
        <v>1621.76</v>
      </c>
      <c r="H101" s="257">
        <f t="shared" si="13"/>
        <v>164.02500000000009</v>
      </c>
      <c r="I101" s="255">
        <f t="shared" si="14"/>
        <v>628.90800000000002</v>
      </c>
      <c r="J101" s="254">
        <f t="shared" si="15"/>
        <v>1694.9120000000003</v>
      </c>
    </row>
    <row r="102" spans="1:10">
      <c r="A102">
        <f>全车数据表!A258</f>
        <v>256</v>
      </c>
      <c r="B102" t="str">
        <f>全车数据表!B258</f>
        <v>W Motors Fenyr SuperSport</v>
      </c>
      <c r="C102" s="256">
        <f>全车数据表!P258</f>
        <v>416.9</v>
      </c>
      <c r="D102" s="256">
        <f>全车数据表!Q258</f>
        <v>82.19</v>
      </c>
      <c r="E102" s="256">
        <f>全车数据表!R258</f>
        <v>43.24</v>
      </c>
      <c r="F102" s="256">
        <f>全车数据表!S258</f>
        <v>68.599999999999994</v>
      </c>
      <c r="G102" s="257">
        <f t="shared" si="12"/>
        <v>1694.08</v>
      </c>
      <c r="H102" s="257">
        <f t="shared" si="13"/>
        <v>174.17500000000007</v>
      </c>
      <c r="I102" s="255">
        <f t="shared" si="14"/>
        <v>737.38799999999992</v>
      </c>
      <c r="J102" s="254">
        <f t="shared" si="15"/>
        <v>1686.08</v>
      </c>
    </row>
    <row r="103" spans="1:10">
      <c r="A103">
        <f>全车数据表!A260</f>
        <v>258</v>
      </c>
      <c r="B103" t="str">
        <f>全车数据表!B260</f>
        <v>Zenvo TS1 GT Anniversary</v>
      </c>
      <c r="C103" s="256">
        <f>全车数据表!P260</f>
        <v>418.2</v>
      </c>
      <c r="D103" s="256">
        <f>全车数据表!Q260</f>
        <v>81.290000000000006</v>
      </c>
      <c r="E103" s="256">
        <f>全车数据表!R260</f>
        <v>46.66</v>
      </c>
      <c r="F103" s="256">
        <f>全车数据表!S260</f>
        <v>63.43</v>
      </c>
      <c r="G103" s="257">
        <f t="shared" si="12"/>
        <v>1698.24</v>
      </c>
      <c r="H103" s="254">
        <f t="shared" si="13"/>
        <v>189.92499999999984</v>
      </c>
      <c r="I103" s="255">
        <f t="shared" si="14"/>
        <v>698.74200000000008</v>
      </c>
      <c r="J103" s="254">
        <f t="shared" si="15"/>
        <v>1619.904</v>
      </c>
    </row>
    <row r="104" spans="1:10">
      <c r="A104">
        <f>全车数据表!A262</f>
        <v>260</v>
      </c>
      <c r="B104" t="str">
        <f>全车数据表!B262</f>
        <v>Automobili Pininfarina Battista</v>
      </c>
      <c r="C104" s="256">
        <f>全车数据表!P262</f>
        <v>368.5</v>
      </c>
      <c r="D104" s="256">
        <f>全车数据表!Q262</f>
        <v>88.49</v>
      </c>
      <c r="E104" s="256">
        <f>全车数据表!R262</f>
        <v>80.45</v>
      </c>
      <c r="F104" s="256">
        <f>全车数据表!S262</f>
        <v>78.260000000000005</v>
      </c>
      <c r="G104" s="254">
        <f t="shared" si="12"/>
        <v>1539.2</v>
      </c>
      <c r="H104" s="257">
        <f t="shared" si="13"/>
        <v>63.925000000000068</v>
      </c>
      <c r="I104" s="258">
        <f t="shared" si="14"/>
        <v>316.91500000000008</v>
      </c>
      <c r="J104" s="254">
        <f t="shared" si="15"/>
        <v>1809.7280000000001</v>
      </c>
    </row>
    <row r="105" spans="1:10">
      <c r="A105">
        <f>全车数据表!A264</f>
        <v>262</v>
      </c>
      <c r="B105" t="str">
        <f>全车数据表!B264</f>
        <v>McLaren Speedtail</v>
      </c>
      <c r="C105" s="256">
        <f>全车数据表!P264</f>
        <v>416.7</v>
      </c>
      <c r="D105" s="256">
        <f>全车数据表!Q264</f>
        <v>81.11</v>
      </c>
      <c r="E105" s="256">
        <f>全车数据表!R264</f>
        <v>56.65</v>
      </c>
      <c r="F105" s="256">
        <f>全车数据表!S264</f>
        <v>74.2</v>
      </c>
      <c r="G105" s="257">
        <f t="shared" si="12"/>
        <v>1693.44</v>
      </c>
      <c r="H105" s="254">
        <f t="shared" si="13"/>
        <v>193.07500000000005</v>
      </c>
      <c r="I105" s="255">
        <f t="shared" si="14"/>
        <v>585.85500000000002</v>
      </c>
      <c r="J105" s="254">
        <f t="shared" si="15"/>
        <v>1757.7600000000002</v>
      </c>
    </row>
    <row r="106" spans="1:10">
      <c r="A106">
        <f>全车数据表!A266</f>
        <v>264</v>
      </c>
      <c r="B106" t="str">
        <f>全车数据表!B266</f>
        <v>Koenigsegg Regera</v>
      </c>
      <c r="C106" s="256">
        <f>全车数据表!P266</f>
        <v>457.1</v>
      </c>
      <c r="D106" s="256">
        <f>全车数据表!Q266</f>
        <v>80.88</v>
      </c>
      <c r="E106" s="256">
        <f>全车数据表!R266</f>
        <v>48.75</v>
      </c>
      <c r="F106" s="256">
        <f>全车数据表!S266</f>
        <v>52.48</v>
      </c>
      <c r="G106" s="257">
        <f t="shared" si="12"/>
        <v>1822.72</v>
      </c>
      <c r="H106" s="257">
        <f t="shared" si="13"/>
        <v>197.10000000000014</v>
      </c>
      <c r="I106" s="255">
        <f t="shared" si="14"/>
        <v>675.125</v>
      </c>
      <c r="J106" s="254">
        <f t="shared" si="15"/>
        <v>1479.7439999999999</v>
      </c>
    </row>
    <row r="107" spans="1:10">
      <c r="A107">
        <f>全车数据表!A269</f>
        <v>267</v>
      </c>
      <c r="B107" t="str">
        <f>全车数据表!B269</f>
        <v>Lamborghini Sian FKP 37</v>
      </c>
      <c r="C107" s="256">
        <f>全车数据表!P269</f>
        <v>368.1</v>
      </c>
      <c r="D107" s="256">
        <f>全车数据表!Q269</f>
        <v>82.1</v>
      </c>
      <c r="E107" s="256">
        <f>全车数据表!R269</f>
        <v>92.35</v>
      </c>
      <c r="F107" s="256">
        <f>全车数据表!S269</f>
        <v>81.180000000000007</v>
      </c>
      <c r="G107" s="254">
        <f t="shared" si="12"/>
        <v>1537.92</v>
      </c>
      <c r="H107" s="254">
        <f t="shared" si="13"/>
        <v>175.75000000000011</v>
      </c>
      <c r="I107" s="258">
        <f t="shared" si="14"/>
        <v>182.44500000000016</v>
      </c>
      <c r="J107" s="257">
        <f t="shared" si="15"/>
        <v>1847.1040000000003</v>
      </c>
    </row>
    <row r="108" spans="1:10">
      <c r="A108">
        <f>全车数据表!A273</f>
        <v>271</v>
      </c>
      <c r="B108" t="str">
        <f>全车数据表!B273</f>
        <v>Bugatti Chiron</v>
      </c>
      <c r="C108" s="256">
        <f>全车数据表!P273</f>
        <v>443.4</v>
      </c>
      <c r="D108" s="256">
        <f>全车数据表!Q273</f>
        <v>84.4</v>
      </c>
      <c r="E108" s="256">
        <f>全车数据表!R273</f>
        <v>45.62</v>
      </c>
      <c r="F108" s="256">
        <f>全车数据表!S273</f>
        <v>63.63</v>
      </c>
      <c r="G108" s="257">
        <f t="shared" si="12"/>
        <v>1778.8799999999999</v>
      </c>
      <c r="H108" s="257">
        <f t="shared" si="13"/>
        <v>135.49999999999989</v>
      </c>
      <c r="I108" s="255">
        <f t="shared" si="14"/>
        <v>710.49400000000003</v>
      </c>
      <c r="J108" s="254">
        <f t="shared" si="15"/>
        <v>1622.4639999999999</v>
      </c>
    </row>
    <row r="109" spans="1:10">
      <c r="A109">
        <f>全车数据表!A274</f>
        <v>272</v>
      </c>
      <c r="B109" t="str">
        <f>全车数据表!B274</f>
        <v>BXR Bailey Blade GT1</v>
      </c>
      <c r="C109" s="256">
        <f>全车数据表!P274</f>
        <v>449.5</v>
      </c>
      <c r="D109" s="256">
        <f>全车数据表!Q274</f>
        <v>80.48</v>
      </c>
      <c r="E109" s="256">
        <f>全车数据表!R274</f>
        <v>46.87</v>
      </c>
      <c r="F109" s="256">
        <f>全车数据表!S274</f>
        <v>70.66</v>
      </c>
      <c r="G109" s="257">
        <f t="shared" si="12"/>
        <v>1798.4</v>
      </c>
      <c r="H109" s="257">
        <f t="shared" si="13"/>
        <v>204.09999999999991</v>
      </c>
      <c r="I109" s="255">
        <f t="shared" si="14"/>
        <v>696.36900000000014</v>
      </c>
      <c r="J109" s="254">
        <f t="shared" si="15"/>
        <v>1712.4479999999999</v>
      </c>
    </row>
    <row r="110" spans="1:10">
      <c r="A110">
        <f>全车数据表!A282</f>
        <v>280</v>
      </c>
      <c r="B110" t="str">
        <f>全车数据表!B282</f>
        <v>Koenigsegg Jesko🔑</v>
      </c>
      <c r="C110" s="256">
        <f>全车数据表!P282</f>
        <v>496.6</v>
      </c>
      <c r="D110" s="256">
        <f>全车数据表!Q282</f>
        <v>80.069999999999993</v>
      </c>
      <c r="E110" s="256">
        <f>全车数据表!R282</f>
        <v>48.19</v>
      </c>
      <c r="F110" s="256">
        <f>全车数据表!S282</f>
        <v>58.23</v>
      </c>
      <c r="G110" s="257">
        <f t="shared" si="12"/>
        <v>1949.1200000000001</v>
      </c>
      <c r="H110" s="257">
        <f t="shared" si="13"/>
        <v>211.27500000000009</v>
      </c>
      <c r="I110" s="255">
        <f t="shared" si="14"/>
        <v>681.45299999999997</v>
      </c>
      <c r="J110" s="254">
        <f t="shared" si="15"/>
        <v>1553.3440000000001</v>
      </c>
    </row>
    <row r="111" spans="1:10">
      <c r="A111">
        <f>全车数据表!A288</f>
        <v>286</v>
      </c>
      <c r="B111" t="str">
        <f>全车数据表!B288</f>
        <v>Rimac Nevera🔑</v>
      </c>
      <c r="C111" s="256">
        <f>全车数据表!P288</f>
        <v>421.6</v>
      </c>
      <c r="D111" s="256">
        <f>全车数据表!Q288</f>
        <v>87.71</v>
      </c>
      <c r="E111" s="256">
        <f>全车数据表!R288</f>
        <v>51.33</v>
      </c>
      <c r="F111" s="256">
        <f>全车数据表!S288</f>
        <v>56.51</v>
      </c>
      <c r="G111" s="257">
        <f t="shared" si="12"/>
        <v>1709.1200000000001</v>
      </c>
      <c r="H111" s="257">
        <f t="shared" si="13"/>
        <v>77.575000000000159</v>
      </c>
      <c r="I111" s="255">
        <f t="shared" si="14"/>
        <v>645.971</v>
      </c>
      <c r="J111" s="254">
        <f t="shared" si="15"/>
        <v>1531.328</v>
      </c>
    </row>
    <row r="112" spans="1:10">
      <c r="A112">
        <f>全车数据表!A291</f>
        <v>289</v>
      </c>
      <c r="B112" t="str">
        <f>全车数据表!B291</f>
        <v>SSC Tuatara🔑</v>
      </c>
      <c r="C112" s="256">
        <f>全车数据表!P291</f>
        <v>490.6</v>
      </c>
      <c r="D112" s="256">
        <f>全车数据表!Q291</f>
        <v>82.51</v>
      </c>
      <c r="E112" s="256">
        <f>全车数据表!R291</f>
        <v>48.77</v>
      </c>
      <c r="F112" s="256">
        <f>全车数据表!S291</f>
        <v>62.04</v>
      </c>
      <c r="G112" s="257">
        <f t="shared" si="12"/>
        <v>1929.92</v>
      </c>
      <c r="H112" s="257">
        <f t="shared" si="13"/>
        <v>168.57499999999993</v>
      </c>
      <c r="I112" s="255">
        <f t="shared" si="14"/>
        <v>674.899</v>
      </c>
      <c r="J112" s="254">
        <f t="shared" si="15"/>
        <v>1602.1120000000001</v>
      </c>
    </row>
    <row r="113" spans="9:9">
      <c r="I113" s="255"/>
    </row>
    <row r="114" spans="9:9">
      <c r="I114" s="255"/>
    </row>
    <row r="115" spans="9:9">
      <c r="I115" s="255"/>
    </row>
    <row r="116" spans="9:9">
      <c r="I116" s="255"/>
    </row>
  </sheetData>
  <autoFilter ref="A1:J117" xr:uid="{CABED29F-1C85-4C28-B9E0-117132E656FF}">
    <sortState xmlns:xlrd2="http://schemas.microsoft.com/office/spreadsheetml/2017/richdata2" ref="A3:J117">
      <sortCondition ref="A1:A117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E003-83B6-42D7-B512-04AE5B44D526}">
  <dimension ref="A1:AA158"/>
  <sheetViews>
    <sheetView showGridLines="0" workbookViewId="0">
      <selection activeCell="I4" sqref="I4"/>
    </sheetView>
  </sheetViews>
  <sheetFormatPr defaultColWidth="8.640625" defaultRowHeight="15"/>
  <cols>
    <col min="1" max="1" width="8.640625" style="33" customWidth="1"/>
    <col min="2" max="2" width="12.640625" style="33" customWidth="1"/>
    <col min="3" max="5" width="18.640625" style="33" customWidth="1"/>
    <col min="6" max="6" width="8.640625" style="33" customWidth="1"/>
    <col min="7" max="7" width="12.640625" style="33" customWidth="1"/>
    <col min="8" max="11" width="18.640625" style="33" customWidth="1"/>
    <col min="12" max="16384" width="8.640625" style="33"/>
  </cols>
  <sheetData>
    <row r="1" spans="1:27" ht="30" customHeight="1" thickBo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s="28" customFormat="1" ht="30" customHeight="1" thickTop="1" thickBot="1">
      <c r="A2" s="37"/>
      <c r="B2" s="535" t="s">
        <v>355</v>
      </c>
      <c r="C2" s="536"/>
      <c r="D2" s="536"/>
      <c r="E2" s="537"/>
      <c r="F2" s="80"/>
      <c r="G2" s="544" t="s">
        <v>357</v>
      </c>
      <c r="H2" s="545"/>
      <c r="I2" s="545"/>
      <c r="J2" s="545"/>
      <c r="K2" s="546"/>
      <c r="L2" s="35"/>
    </row>
    <row r="3" spans="1:27" ht="25.5" customHeight="1" thickBot="1">
      <c r="A3" s="81"/>
      <c r="B3" s="538" t="s">
        <v>524</v>
      </c>
      <c r="C3" s="539"/>
      <c r="D3" s="539"/>
      <c r="E3" s="540"/>
      <c r="F3" s="82"/>
      <c r="G3" s="83" t="s">
        <v>352</v>
      </c>
      <c r="H3" s="84" t="s">
        <v>344</v>
      </c>
      <c r="I3" s="85" t="s">
        <v>345</v>
      </c>
      <c r="J3" s="85" t="s">
        <v>353</v>
      </c>
      <c r="K3" s="86" t="s">
        <v>354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ht="25.5" customHeight="1" thickBot="1">
      <c r="A4" s="37"/>
      <c r="B4" s="538"/>
      <c r="C4" s="539"/>
      <c r="D4" s="539"/>
      <c r="E4" s="540"/>
      <c r="F4" s="80"/>
      <c r="G4" s="87" t="s">
        <v>339</v>
      </c>
      <c r="H4" s="251">
        <v>3166</v>
      </c>
      <c r="I4" s="259">
        <f>H4+7+8+8+8</f>
        <v>3197</v>
      </c>
      <c r="J4" s="88">
        <v>4079</v>
      </c>
      <c r="K4" s="231">
        <f>IF(J4=0,"",J4)</f>
        <v>4079</v>
      </c>
      <c r="L4" s="35"/>
      <c r="M4" s="28">
        <v>3559</v>
      </c>
      <c r="N4" s="28">
        <v>405.1</v>
      </c>
      <c r="O4" s="28">
        <v>73.850000000000009</v>
      </c>
      <c r="P4" s="28">
        <v>47.22</v>
      </c>
      <c r="Q4" s="28">
        <v>56.089999999999996</v>
      </c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25.5" customHeight="1" thickBot="1">
      <c r="A5" s="37"/>
      <c r="B5" s="538"/>
      <c r="C5" s="539"/>
      <c r="D5" s="539"/>
      <c r="E5" s="540"/>
      <c r="F5" s="80"/>
      <c r="G5" s="89" t="s">
        <v>340</v>
      </c>
      <c r="H5" s="251">
        <v>351.8</v>
      </c>
      <c r="I5" s="28">
        <v>352.1</v>
      </c>
      <c r="J5" s="225">
        <f>IFERROR((I5-H5)/(I$4-H$4)*(J$4-I$4)+I5,"")</f>
        <v>360.63548387096807</v>
      </c>
      <c r="K5" s="226" t="str">
        <f>IFERROR(K12+计算辅助页面!T4,"")</f>
        <v/>
      </c>
      <c r="L5" s="35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25.5" customHeight="1" thickBot="1">
      <c r="A6" s="37"/>
      <c r="B6" s="538"/>
      <c r="C6" s="539"/>
      <c r="D6" s="539"/>
      <c r="E6" s="540"/>
      <c r="F6" s="80"/>
      <c r="G6" s="89" t="s">
        <v>341</v>
      </c>
      <c r="H6" s="251">
        <v>75.77</v>
      </c>
      <c r="I6" s="28">
        <v>75.959999999999994</v>
      </c>
      <c r="J6" s="227">
        <f>IFERROR((I6-H6)/(I$4-H$4)*(J$4-I$4)+I6,"")</f>
        <v>81.365806451612826</v>
      </c>
      <c r="K6" s="228" t="str">
        <f>IFERROR(K13+计算辅助页面!T5,"")</f>
        <v/>
      </c>
      <c r="L6" s="35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25.5" customHeight="1" thickBot="1">
      <c r="A7" s="37"/>
      <c r="B7" s="538"/>
      <c r="C7" s="539"/>
      <c r="D7" s="539"/>
      <c r="E7" s="540"/>
      <c r="F7" s="80"/>
      <c r="G7" s="89" t="s">
        <v>342</v>
      </c>
      <c r="H7" s="251">
        <v>47.82</v>
      </c>
      <c r="I7" s="28">
        <v>48.25</v>
      </c>
      <c r="J7" s="227">
        <f>IFERROR((I7-H7)/(I$4-H$4)*(J$4-I$4)+I7,"")</f>
        <v>60.48419354838709</v>
      </c>
      <c r="K7" s="228" t="str">
        <f>IFERROR(K14+计算辅助页面!T6,"")</f>
        <v/>
      </c>
      <c r="L7" s="35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25.5" customHeight="1" thickBot="1">
      <c r="A8" s="37"/>
      <c r="B8" s="541"/>
      <c r="C8" s="542"/>
      <c r="D8" s="542"/>
      <c r="E8" s="543"/>
      <c r="F8" s="80"/>
      <c r="G8" s="90" t="s">
        <v>343</v>
      </c>
      <c r="H8" s="251">
        <v>67.290000000000006</v>
      </c>
      <c r="I8" s="28">
        <v>67.69</v>
      </c>
      <c r="J8" s="229">
        <f>IFERROR((I8-H8)/(I$4-H$4)*(J$4-I$4)+I8,"")</f>
        <v>79.070645161290074</v>
      </c>
      <c r="K8" s="230" t="str">
        <f>IFERROR(K15+计算辅助页面!T7,"")</f>
        <v/>
      </c>
      <c r="L8" s="35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30" customHeight="1" thickTop="1" thickBot="1">
      <c r="A9" s="28"/>
      <c r="B9" s="91"/>
      <c r="C9" s="91"/>
      <c r="D9" s="91"/>
      <c r="E9" s="91"/>
      <c r="F9" s="28"/>
      <c r="G9" s="36"/>
      <c r="H9" s="36"/>
      <c r="I9" s="36"/>
      <c r="J9" s="36"/>
      <c r="K9" s="3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30" customHeight="1" thickTop="1" thickBot="1">
      <c r="A10" s="37"/>
      <c r="B10" s="544" t="s">
        <v>356</v>
      </c>
      <c r="C10" s="545"/>
      <c r="D10" s="545"/>
      <c r="E10" s="546"/>
      <c r="F10" s="80"/>
      <c r="G10" s="535" t="s">
        <v>358</v>
      </c>
      <c r="H10" s="536"/>
      <c r="I10" s="536"/>
      <c r="J10" s="536"/>
      <c r="K10" s="537"/>
      <c r="L10" s="35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25.5" customHeight="1" thickBot="1">
      <c r="A11" s="37"/>
      <c r="B11" s="92" t="s">
        <v>352</v>
      </c>
      <c r="C11" s="93" t="s">
        <v>347</v>
      </c>
      <c r="D11" s="94" t="s">
        <v>348</v>
      </c>
      <c r="E11" s="95" t="s">
        <v>349</v>
      </c>
      <c r="F11" s="96"/>
      <c r="G11" s="97" t="s">
        <v>352</v>
      </c>
      <c r="H11" s="93" t="s">
        <v>346</v>
      </c>
      <c r="I11" s="94" t="s">
        <v>349</v>
      </c>
      <c r="J11" s="94" t="s">
        <v>350</v>
      </c>
      <c r="K11" s="98" t="s">
        <v>351</v>
      </c>
      <c r="L11" s="35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25.5" customHeight="1">
      <c r="A12" s="37"/>
      <c r="B12" s="99" t="s">
        <v>340</v>
      </c>
      <c r="C12" s="100"/>
      <c r="D12" s="101"/>
      <c r="E12" s="232" t="str">
        <f>IF(D12*2-C12=0,"",D12*2-C12)</f>
        <v/>
      </c>
      <c r="F12" s="96"/>
      <c r="G12" s="102" t="s">
        <v>340</v>
      </c>
      <c r="H12" s="100"/>
      <c r="I12" s="101"/>
      <c r="J12" s="103"/>
      <c r="K12" s="239" t="str">
        <f>IFERROR(IF(H12+I12*J12=0,"",H12+I12*J12),"")</f>
        <v/>
      </c>
      <c r="L12" s="35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25.5" customHeight="1">
      <c r="A13" s="37"/>
      <c r="B13" s="104" t="s">
        <v>341</v>
      </c>
      <c r="C13" s="105"/>
      <c r="D13" s="106"/>
      <c r="E13" s="233" t="str">
        <f>IF(D13*2-C13=0,"",D13*2-C13)</f>
        <v/>
      </c>
      <c r="F13" s="96"/>
      <c r="G13" s="107" t="s">
        <v>341</v>
      </c>
      <c r="H13" s="108"/>
      <c r="I13" s="109"/>
      <c r="J13" s="235" t="str">
        <f>IF(J$12=0,"",J$12)</f>
        <v/>
      </c>
      <c r="K13" s="236" t="str">
        <f>IFERROR(IF(H13+I13*J13=0,"",H13+I13*J13),"")</f>
        <v/>
      </c>
      <c r="L13" s="35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25.5" customHeight="1">
      <c r="A14" s="37"/>
      <c r="B14" s="104" t="s">
        <v>342</v>
      </c>
      <c r="C14" s="105"/>
      <c r="D14" s="106"/>
      <c r="E14" s="233" t="str">
        <f>IF(D14*2-C14=0,"",D14*2-C14)</f>
        <v/>
      </c>
      <c r="F14" s="96"/>
      <c r="G14" s="107" t="s">
        <v>342</v>
      </c>
      <c r="H14" s="108"/>
      <c r="I14" s="109"/>
      <c r="J14" s="235" t="str">
        <f>IF(J$12=0,"",J$12)</f>
        <v/>
      </c>
      <c r="K14" s="236" t="str">
        <f>IFERROR(IF(H14+I14*J14=0,"",H14+I14*J14),"")</f>
        <v/>
      </c>
      <c r="L14" s="35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25.5" customHeight="1" thickBot="1">
      <c r="A15" s="37"/>
      <c r="B15" s="110" t="s">
        <v>343</v>
      </c>
      <c r="C15" s="111"/>
      <c r="D15" s="112"/>
      <c r="E15" s="234" t="str">
        <f>IF(D15*2-C15=0,"",D15*2-C15)</f>
        <v/>
      </c>
      <c r="F15" s="96"/>
      <c r="G15" s="113" t="s">
        <v>343</v>
      </c>
      <c r="H15" s="114"/>
      <c r="I15" s="115"/>
      <c r="J15" s="237" t="str">
        <f>IF(J$12=0,"",J$12)</f>
        <v/>
      </c>
      <c r="K15" s="238" t="str">
        <f>IFERROR(IF(H15+I15*J15=0,"",H15+I15*J15),"")</f>
        <v/>
      </c>
      <c r="L15" s="3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30" customHeight="1" thickTop="1" thickBot="1">
      <c r="A16" s="28"/>
      <c r="B16" s="32"/>
      <c r="C16" s="32"/>
      <c r="D16" s="32"/>
      <c r="E16" s="32"/>
      <c r="F16" s="28"/>
      <c r="G16" s="32"/>
      <c r="H16" s="32"/>
      <c r="I16" s="32"/>
      <c r="J16" s="32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" customHeight="1" thickTop="1" thickBot="1">
      <c r="A17" s="37"/>
      <c r="B17" s="535" t="s">
        <v>374</v>
      </c>
      <c r="C17" s="536"/>
      <c r="D17" s="536"/>
      <c r="E17" s="536"/>
      <c r="F17" s="536"/>
      <c r="G17" s="536"/>
      <c r="H17" s="536"/>
      <c r="I17" s="536"/>
      <c r="J17" s="536"/>
      <c r="K17" s="537"/>
      <c r="L17" s="35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0" customHeight="1" thickBot="1">
      <c r="A18" s="37"/>
      <c r="B18" s="547" t="s">
        <v>525</v>
      </c>
      <c r="C18" s="548"/>
      <c r="D18" s="548"/>
      <c r="E18" s="548"/>
      <c r="F18" s="548"/>
      <c r="G18" s="548"/>
      <c r="H18" s="548"/>
      <c r="I18" s="548"/>
      <c r="J18" s="548"/>
      <c r="K18" s="549"/>
      <c r="L18" s="35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" customHeight="1" thickTop="1" thickBot="1">
      <c r="A19" s="28"/>
      <c r="B19" s="29"/>
      <c r="C19" s="29"/>
      <c r="D19" s="29"/>
      <c r="E19" s="29"/>
      <c r="F19" s="28"/>
      <c r="G19" s="29"/>
      <c r="H19" s="29"/>
      <c r="I19" s="29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" customHeight="1" thickTop="1" thickBot="1">
      <c r="A20" s="28"/>
      <c r="B20" s="535" t="s">
        <v>360</v>
      </c>
      <c r="C20" s="536"/>
      <c r="D20" s="536"/>
      <c r="E20" s="537"/>
      <c r="F20" s="80"/>
      <c r="G20" s="550" t="s">
        <v>357</v>
      </c>
      <c r="H20" s="551"/>
      <c r="I20" s="551"/>
      <c r="J20" s="551"/>
      <c r="K20" s="552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25.5" customHeight="1" thickBot="1">
      <c r="A21" s="28"/>
      <c r="B21" s="538" t="s">
        <v>526</v>
      </c>
      <c r="C21" s="539"/>
      <c r="D21" s="539"/>
      <c r="E21" s="540"/>
      <c r="F21" s="82"/>
      <c r="G21" s="116" t="s">
        <v>352</v>
      </c>
      <c r="H21" s="117" t="s">
        <v>344</v>
      </c>
      <c r="I21" s="118" t="s">
        <v>345</v>
      </c>
      <c r="J21" s="118" t="s">
        <v>353</v>
      </c>
      <c r="K21" s="119" t="s">
        <v>354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25.5" customHeight="1" thickBot="1">
      <c r="A22" s="28"/>
      <c r="B22" s="538"/>
      <c r="C22" s="539"/>
      <c r="D22" s="539"/>
      <c r="E22" s="540"/>
      <c r="F22" s="80"/>
      <c r="G22" s="120" t="s">
        <v>339</v>
      </c>
      <c r="H22" s="121">
        <v>3013</v>
      </c>
      <c r="I22" s="122">
        <v>4078</v>
      </c>
      <c r="J22" s="122">
        <v>4310</v>
      </c>
      <c r="K22" s="231">
        <f>IF(J22=0,"",J22)</f>
        <v>4310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25.5" customHeight="1" thickBot="1">
      <c r="A23" s="28"/>
      <c r="B23" s="538"/>
      <c r="C23" s="539"/>
      <c r="D23" s="539"/>
      <c r="E23" s="540"/>
      <c r="F23" s="80"/>
      <c r="G23" s="123" t="s">
        <v>340</v>
      </c>
      <c r="H23" s="124">
        <v>354</v>
      </c>
      <c r="I23" s="125">
        <v>368.5</v>
      </c>
      <c r="J23" s="225">
        <f>IFERROR((I23-H23)/(I$22-H$22)*(J$22-I$22)+I23,"")</f>
        <v>371.65868544600937</v>
      </c>
      <c r="K23" s="226">
        <f>IFERROR(K30+计算辅助页面!T10,"")</f>
        <v>371.7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25.5" customHeight="1" thickBot="1">
      <c r="A24" s="28"/>
      <c r="B24" s="538"/>
      <c r="C24" s="539"/>
      <c r="D24" s="539"/>
      <c r="E24" s="540"/>
      <c r="F24" s="80"/>
      <c r="G24" s="123" t="s">
        <v>341</v>
      </c>
      <c r="H24" s="126">
        <v>75.7</v>
      </c>
      <c r="I24" s="127">
        <v>81.650000000000006</v>
      </c>
      <c r="J24" s="227">
        <f>IFERROR((I24-H24)/(I$22-H$22)*(J$22-I$22)+I24,"")</f>
        <v>82.946150234741793</v>
      </c>
      <c r="K24" s="228">
        <f>IFERROR(K31+计算辅助页面!T11,"")</f>
        <v>82.93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25.5" customHeight="1" thickBot="1">
      <c r="A25" s="28"/>
      <c r="B25" s="538"/>
      <c r="C25" s="539"/>
      <c r="D25" s="539"/>
      <c r="E25" s="540"/>
      <c r="F25" s="80"/>
      <c r="G25" s="123" t="s">
        <v>342</v>
      </c>
      <c r="H25" s="126">
        <v>49.56</v>
      </c>
      <c r="I25" s="127">
        <v>64.53</v>
      </c>
      <c r="J25" s="227">
        <f>IFERROR((I25-H25)/(I$22-H$22)*(J$22-I$22)+I25,"")</f>
        <v>67.791070422535213</v>
      </c>
      <c r="K25" s="228">
        <f>IFERROR(K32+计算辅助页面!T12,"")</f>
        <v>67.81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25.5" customHeight="1" thickBot="1">
      <c r="A26" s="28"/>
      <c r="B26" s="541"/>
      <c r="C26" s="542"/>
      <c r="D26" s="542"/>
      <c r="E26" s="543"/>
      <c r="F26" s="80"/>
      <c r="G26" s="128" t="s">
        <v>343</v>
      </c>
      <c r="H26" s="129">
        <v>53.16</v>
      </c>
      <c r="I26" s="130">
        <v>67.27</v>
      </c>
      <c r="J26" s="229">
        <f>IFERROR((I26-H26)/(I$22-H$22)*(J$22-I$22)+I26,"")</f>
        <v>70.343727699530518</v>
      </c>
      <c r="K26" s="230">
        <f>IFERROR(K33+计算辅助页面!T13,"")</f>
        <v>70.349999999999994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5.5" customHeight="1" thickTop="1" thickBot="1">
      <c r="A27" s="28"/>
      <c r="B27" s="91"/>
      <c r="C27" s="91"/>
      <c r="D27" s="91"/>
      <c r="E27" s="91"/>
      <c r="F27" s="28"/>
      <c r="G27" s="36"/>
      <c r="H27" s="36"/>
      <c r="I27" s="36"/>
      <c r="J27" s="36"/>
      <c r="K27" s="36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" customHeight="1" thickTop="1" thickBot="1">
      <c r="A28" s="37"/>
      <c r="B28" s="550" t="s">
        <v>356</v>
      </c>
      <c r="C28" s="551"/>
      <c r="D28" s="551"/>
      <c r="E28" s="552"/>
      <c r="F28" s="80"/>
      <c r="G28" s="553" t="s">
        <v>358</v>
      </c>
      <c r="H28" s="554"/>
      <c r="I28" s="554"/>
      <c r="J28" s="554"/>
      <c r="K28" s="555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25.5" customHeight="1" thickBot="1">
      <c r="A29" s="37"/>
      <c r="B29" s="145" t="s">
        <v>352</v>
      </c>
      <c r="C29" s="132" t="s">
        <v>347</v>
      </c>
      <c r="D29" s="133" t="s">
        <v>348</v>
      </c>
      <c r="E29" s="146" t="s">
        <v>349</v>
      </c>
      <c r="F29" s="96"/>
      <c r="G29" s="131" t="s">
        <v>352</v>
      </c>
      <c r="H29" s="132" t="s">
        <v>361</v>
      </c>
      <c r="I29" s="133" t="s">
        <v>349</v>
      </c>
      <c r="J29" s="133" t="s">
        <v>350</v>
      </c>
      <c r="K29" s="134" t="s">
        <v>351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25.5" customHeight="1">
      <c r="A30" s="37"/>
      <c r="B30" s="147" t="s">
        <v>340</v>
      </c>
      <c r="C30" s="136">
        <v>0.4</v>
      </c>
      <c r="D30" s="137">
        <v>0.6</v>
      </c>
      <c r="E30" s="232">
        <f>IF(D30*2-C30=0,"",D30*2-C30)</f>
        <v>0.79999999999999993</v>
      </c>
      <c r="F30" s="96"/>
      <c r="G30" s="135" t="s">
        <v>340</v>
      </c>
      <c r="H30" s="136">
        <v>368.5</v>
      </c>
      <c r="I30" s="137">
        <v>0.8</v>
      </c>
      <c r="J30" s="138">
        <v>4</v>
      </c>
      <c r="K30" s="239">
        <f>IFERROR(IF(H30+I30*J30=0,"",H30+I30*J30),"")</f>
        <v>371.7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5.5" customHeight="1">
      <c r="A31" s="37"/>
      <c r="B31" s="148" t="s">
        <v>341</v>
      </c>
      <c r="C31" s="149">
        <v>0.16</v>
      </c>
      <c r="D31" s="150">
        <v>0.24</v>
      </c>
      <c r="E31" s="233">
        <f>IF(D31*2-C31=0,"",D31*2-C31)</f>
        <v>0.31999999999999995</v>
      </c>
      <c r="F31" s="96"/>
      <c r="G31" s="139" t="s">
        <v>341</v>
      </c>
      <c r="H31" s="140">
        <v>81.650000000000006</v>
      </c>
      <c r="I31" s="141">
        <v>0.32</v>
      </c>
      <c r="J31" s="235">
        <f>IF(J$30=0,"",J$30)</f>
        <v>4</v>
      </c>
      <c r="K31" s="240">
        <f>IFERROR(IF(H31+I31*J31=0,"",H31+I31*J31),"")</f>
        <v>82.93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25.5" customHeight="1">
      <c r="A32" s="37"/>
      <c r="B32" s="148" t="s">
        <v>342</v>
      </c>
      <c r="C32" s="149">
        <v>0.41</v>
      </c>
      <c r="D32" s="150">
        <v>0.61</v>
      </c>
      <c r="E32" s="233">
        <f>IF(D32*2-C32=0,"",D32*2-C32)</f>
        <v>0.81</v>
      </c>
      <c r="F32" s="96"/>
      <c r="G32" s="139" t="s">
        <v>342</v>
      </c>
      <c r="H32" s="140">
        <v>64.53</v>
      </c>
      <c r="I32" s="141">
        <v>0.81</v>
      </c>
      <c r="J32" s="235">
        <f>IF(J$30=0,"",J$30)</f>
        <v>4</v>
      </c>
      <c r="K32" s="240">
        <f>IFERROR(IF(H32+I32*J32=0,"",H32+I32*J32),"")</f>
        <v>67.77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25.5" customHeight="1" thickBot="1">
      <c r="A33" s="37"/>
      <c r="B33" s="151" t="s">
        <v>343</v>
      </c>
      <c r="C33" s="152">
        <v>0.39</v>
      </c>
      <c r="D33" s="153">
        <v>0.57999999999999996</v>
      </c>
      <c r="E33" s="234">
        <f>IF(D33*2-C33=0,"",D33*2-C33)</f>
        <v>0.76999999999999991</v>
      </c>
      <c r="F33" s="96"/>
      <c r="G33" s="142" t="s">
        <v>343</v>
      </c>
      <c r="H33" s="143">
        <v>67.27</v>
      </c>
      <c r="I33" s="144">
        <v>0.77</v>
      </c>
      <c r="J33" s="237">
        <f>IF(J$30=0,"",J$30)</f>
        <v>4</v>
      </c>
      <c r="K33" s="241">
        <f>IFERROR(IF(H33+I33*J33=0,"",H33+I33*J33),"")</f>
        <v>70.349999999999994</v>
      </c>
      <c r="L33" s="35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25.5" customHeight="1" thickTop="1">
      <c r="A34" s="28"/>
      <c r="B34" s="36"/>
      <c r="C34" s="36"/>
      <c r="D34" s="36"/>
      <c r="E34" s="36"/>
      <c r="F34" s="29"/>
      <c r="G34" s="29"/>
      <c r="H34" s="29"/>
      <c r="I34" s="29"/>
      <c r="J34" s="29"/>
      <c r="K34" s="29"/>
      <c r="L34" s="29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35"/>
      <c r="X38" s="28"/>
      <c r="Y38" s="28"/>
      <c r="Z38" s="28"/>
      <c r="AA38" s="28"/>
    </row>
    <row r="39" spans="1:27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35"/>
      <c r="X39" s="28"/>
      <c r="Y39" s="28"/>
      <c r="Z39" s="28"/>
      <c r="AA39" s="28"/>
    </row>
    <row r="40" spans="1:2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35"/>
      <c r="X40" s="28"/>
      <c r="Y40" s="28"/>
      <c r="Z40" s="28"/>
      <c r="AA40" s="28"/>
    </row>
    <row r="41" spans="1:2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2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2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27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7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2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spans="1:27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spans="1:2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pans="1:2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1:2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pans="1:2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spans="1:2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1:2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1:2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1:2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2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2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1:2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1:2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1:2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1:2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pans="1:2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1:2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1:2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1:2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spans="1:2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spans="1:2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spans="1:2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spans="1:2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spans="1:2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spans="1:2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spans="1:2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spans="1:2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1:2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spans="1:2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1:2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spans="1:2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spans="1:2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spans="1:2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spans="1:2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spans="1:2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1:2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spans="1:2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 spans="1:2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 spans="1:2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 spans="1:2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spans="1:2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 spans="1:2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spans="1:2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spans="1:2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spans="1:2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spans="1:2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spans="1:2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 spans="1:2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1:2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 spans="1:2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 spans="1:2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 spans="1:2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 spans="1:2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</row>
    <row r="114" spans="1:2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</row>
    <row r="115" spans="1:2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</row>
    <row r="116" spans="1:2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1:2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1:2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 spans="1:2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 spans="1:2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</row>
    <row r="121" spans="1:2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</row>
    <row r="122" spans="1: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</row>
    <row r="123" spans="1:2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</row>
    <row r="124" spans="1:2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</row>
    <row r="125" spans="1:2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</row>
    <row r="126" spans="1:2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 spans="1:2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</row>
    <row r="128" spans="1:2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</row>
    <row r="129" spans="1:2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</row>
    <row r="130" spans="1:2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</row>
    <row r="131" spans="1:2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</row>
    <row r="132" spans="1:2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</row>
    <row r="133" spans="1:2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</row>
    <row r="134" spans="1:2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</row>
    <row r="135" spans="1:2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</row>
    <row r="136" spans="1:2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</row>
    <row r="137" spans="1:2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</row>
    <row r="138" spans="1:2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</row>
    <row r="139" spans="1:2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</row>
    <row r="140" spans="1:2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</row>
    <row r="141" spans="1:2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</row>
    <row r="142" spans="1:2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</row>
    <row r="143" spans="1:2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 spans="1:2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 spans="1:2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  <row r="146" spans="1:2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</row>
    <row r="147" spans="1:2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</row>
    <row r="148" spans="1:2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</row>
    <row r="149" spans="1:2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</row>
    <row r="150" spans="1:2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</row>
    <row r="151" spans="1:2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</row>
    <row r="152" spans="1:2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</row>
    <row r="153" spans="1:2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</row>
    <row r="154" spans="1:2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</row>
    <row r="155" spans="1:2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</row>
    <row r="156" spans="1:2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</row>
    <row r="157" spans="1:2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</row>
    <row r="158" spans="1:2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</row>
  </sheetData>
  <sheetProtection sheet="1" objects="1" scenarios="1" formatCells="0" formatColumns="0" formatRows="0" insertColumns="0" insertRows="0" deleteColumns="0" deleteRows="0"/>
  <mergeCells count="12">
    <mergeCell ref="B18:K18"/>
    <mergeCell ref="B20:E20"/>
    <mergeCell ref="G20:K20"/>
    <mergeCell ref="B21:E26"/>
    <mergeCell ref="B28:E28"/>
    <mergeCell ref="G28:K28"/>
    <mergeCell ref="B17:K17"/>
    <mergeCell ref="B3:E8"/>
    <mergeCell ref="B2:E2"/>
    <mergeCell ref="B10:E10"/>
    <mergeCell ref="G10:K10"/>
    <mergeCell ref="G2:K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DCC-7F84-47C3-B863-2D6E0CCB596A}">
  <dimension ref="B1:AM53"/>
  <sheetViews>
    <sheetView topLeftCell="T1" workbookViewId="0">
      <selection activeCell="Z25" sqref="Z25:AJ25"/>
    </sheetView>
  </sheetViews>
  <sheetFormatPr defaultColWidth="8.85546875" defaultRowHeight="15"/>
  <cols>
    <col min="2" max="2" width="6.5" bestFit="1" customWidth="1"/>
    <col min="3" max="3" width="34.85546875" bestFit="1" customWidth="1"/>
    <col min="4" max="4" width="32.85546875" bestFit="1" customWidth="1"/>
    <col min="5" max="6" width="30" bestFit="1" customWidth="1"/>
    <col min="7" max="7" width="31" bestFit="1" customWidth="1"/>
    <col min="9" max="10" width="6.5" bestFit="1" customWidth="1"/>
    <col min="11" max="11" width="7.5" bestFit="1" customWidth="1"/>
    <col min="12" max="12" width="6.640625" bestFit="1" customWidth="1"/>
    <col min="13" max="13" width="8.140625" bestFit="1" customWidth="1"/>
    <col min="14" max="14" width="6.640625" bestFit="1" customWidth="1"/>
    <col min="16" max="16" width="4.640625" bestFit="1" customWidth="1"/>
    <col min="17" max="17" width="13.640625" bestFit="1" customWidth="1"/>
    <col min="18" max="20" width="8.35546875" bestFit="1" customWidth="1"/>
    <col min="22" max="22" width="11.640625" customWidth="1"/>
  </cols>
  <sheetData>
    <row r="1" spans="2:39" ht="15.45" thickBot="1"/>
    <row r="2" spans="2:39" ht="15.9" thickTop="1" thickBot="1">
      <c r="B2" s="561" t="s">
        <v>363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3"/>
      <c r="O2" s="1"/>
      <c r="P2" s="564" t="s">
        <v>364</v>
      </c>
      <c r="Q2" s="567"/>
      <c r="R2" s="567"/>
      <c r="S2" s="567"/>
      <c r="T2" s="568"/>
      <c r="V2" s="556" t="s">
        <v>485</v>
      </c>
      <c r="W2" s="557"/>
      <c r="X2" s="557"/>
      <c r="Y2" s="557"/>
      <c r="Z2" s="557"/>
      <c r="AA2" s="557"/>
      <c r="AB2" s="557"/>
      <c r="AC2" s="557"/>
      <c r="AD2" s="557"/>
      <c r="AE2" s="557"/>
      <c r="AF2" s="557"/>
      <c r="AG2" s="557"/>
      <c r="AH2" s="557"/>
      <c r="AI2" s="557"/>
      <c r="AJ2" s="557"/>
      <c r="AK2" s="557"/>
      <c r="AL2" s="557"/>
      <c r="AM2" s="558"/>
    </row>
    <row r="3" spans="2:39">
      <c r="B3" s="2" t="s">
        <v>321</v>
      </c>
      <c r="C3" s="1" t="s">
        <v>196</v>
      </c>
      <c r="D3" s="1" t="s">
        <v>197</v>
      </c>
      <c r="E3" s="1" t="s">
        <v>177</v>
      </c>
      <c r="F3" s="1" t="s">
        <v>198</v>
      </c>
      <c r="G3" s="1" t="s">
        <v>189</v>
      </c>
      <c r="H3" s="1"/>
      <c r="I3" s="1" t="s">
        <v>362</v>
      </c>
      <c r="J3" s="1" t="s">
        <v>196</v>
      </c>
      <c r="K3" s="1" t="s">
        <v>197</v>
      </c>
      <c r="L3" s="1" t="s">
        <v>177</v>
      </c>
      <c r="M3" s="1" t="s">
        <v>198</v>
      </c>
      <c r="N3" s="3" t="s">
        <v>189</v>
      </c>
      <c r="O3" s="1"/>
      <c r="P3" s="4"/>
      <c r="Q3" s="1" t="s">
        <v>365</v>
      </c>
      <c r="R3" s="1" t="s">
        <v>366</v>
      </c>
      <c r="S3" s="1" t="s">
        <v>367</v>
      </c>
      <c r="T3" s="3" t="s">
        <v>372</v>
      </c>
      <c r="V3" s="2" t="s">
        <v>462</v>
      </c>
      <c r="W3" s="559" t="s">
        <v>467</v>
      </c>
      <c r="X3" s="559"/>
      <c r="Y3" s="559"/>
      <c r="Z3" s="559" t="s">
        <v>466</v>
      </c>
      <c r="AA3" s="559"/>
      <c r="AB3" s="559"/>
      <c r="AC3" s="559"/>
      <c r="AD3" s="559"/>
      <c r="AE3" s="559"/>
      <c r="AF3" s="559"/>
      <c r="AG3" s="559"/>
      <c r="AH3" s="559"/>
      <c r="AI3" s="559"/>
      <c r="AJ3" s="559"/>
      <c r="AK3" s="559"/>
      <c r="AL3" s="559"/>
      <c r="AM3" s="560"/>
    </row>
    <row r="4" spans="2:39">
      <c r="B4" s="2" t="s">
        <v>321</v>
      </c>
      <c r="C4" s="1" t="s">
        <v>199</v>
      </c>
      <c r="D4" s="1" t="s">
        <v>200</v>
      </c>
      <c r="E4" s="1" t="s">
        <v>201</v>
      </c>
      <c r="F4" s="1" t="s">
        <v>202</v>
      </c>
      <c r="G4" s="1" t="s">
        <v>203</v>
      </c>
      <c r="H4" s="1"/>
      <c r="I4" s="1" t="s">
        <v>321</v>
      </c>
      <c r="J4" s="1" t="s">
        <v>261</v>
      </c>
      <c r="K4" s="1" t="s">
        <v>269</v>
      </c>
      <c r="L4" s="1">
        <v>911</v>
      </c>
      <c r="M4" s="1" t="s">
        <v>291</v>
      </c>
      <c r="N4" s="3" t="s">
        <v>302</v>
      </c>
      <c r="O4" s="1"/>
      <c r="P4" s="2" t="s">
        <v>368</v>
      </c>
      <c r="Q4" t="e">
        <f>车辆数据预测!J5-车辆数据预测!K12</f>
        <v>#VALUE!</v>
      </c>
      <c r="R4">
        <f>0.1*车辆数据预测!J12</f>
        <v>0</v>
      </c>
      <c r="S4" t="e">
        <f>ROUND(Q4/R4,0)</f>
        <v>#VALUE!</v>
      </c>
      <c r="T4" s="5" t="e">
        <f>R4*S4</f>
        <v>#VALUE!</v>
      </c>
      <c r="V4" s="2" t="s">
        <v>470</v>
      </c>
      <c r="W4" s="1" t="s">
        <v>463</v>
      </c>
      <c r="X4" s="1" t="s">
        <v>464</v>
      </c>
      <c r="Y4" s="1" t="s">
        <v>465</v>
      </c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>
        <v>12</v>
      </c>
      <c r="AL4" s="1">
        <v>13</v>
      </c>
      <c r="AM4" s="3" t="s">
        <v>468</v>
      </c>
    </row>
    <row r="5" spans="2:39">
      <c r="B5" s="2"/>
      <c r="C5" s="1" t="s">
        <v>204</v>
      </c>
      <c r="D5" s="1" t="s">
        <v>205</v>
      </c>
      <c r="E5" s="1" t="s">
        <v>206</v>
      </c>
      <c r="F5" s="1" t="s">
        <v>207</v>
      </c>
      <c r="G5" s="1" t="s">
        <v>208</v>
      </c>
      <c r="H5" s="1"/>
      <c r="I5" s="1"/>
      <c r="J5" s="1" t="s">
        <v>262</v>
      </c>
      <c r="K5" s="1" t="s">
        <v>270</v>
      </c>
      <c r="L5" s="1" t="s">
        <v>280</v>
      </c>
      <c r="M5" s="1" t="s">
        <v>292</v>
      </c>
      <c r="N5" s="3" t="s">
        <v>303</v>
      </c>
      <c r="O5" s="1"/>
      <c r="P5" s="2" t="s">
        <v>369</v>
      </c>
      <c r="Q5" t="e">
        <f>车辆数据预测!J6-车辆数据预测!K13</f>
        <v>#VALUE!</v>
      </c>
      <c r="R5" t="e">
        <f>0.01*车辆数据预测!J13</f>
        <v>#VALUE!</v>
      </c>
      <c r="S5" t="e">
        <f>ROUND(Q5/R5,0)</f>
        <v>#VALUE!</v>
      </c>
      <c r="T5" s="5" t="e">
        <f>R5*S5</f>
        <v>#VALUE!</v>
      </c>
      <c r="V5" s="2" t="s">
        <v>471</v>
      </c>
      <c r="W5" s="1">
        <v>5</v>
      </c>
      <c r="X5" s="1">
        <v>1</v>
      </c>
      <c r="Y5" s="1" t="s">
        <v>469</v>
      </c>
      <c r="Z5" s="1">
        <v>1150</v>
      </c>
      <c r="AA5" s="1">
        <v>1900</v>
      </c>
      <c r="AB5" s="1">
        <v>3000</v>
      </c>
      <c r="AC5" s="1">
        <v>4500</v>
      </c>
      <c r="AD5" s="1">
        <v>6500</v>
      </c>
      <c r="AE5" s="1">
        <v>9000</v>
      </c>
      <c r="AF5" s="1">
        <v>12500</v>
      </c>
      <c r="AG5" s="1">
        <v>18000</v>
      </c>
      <c r="AH5" s="1">
        <v>25000</v>
      </c>
      <c r="AI5" s="1">
        <v>35000</v>
      </c>
      <c r="AJ5" s="1" t="s">
        <v>59</v>
      </c>
      <c r="AK5" s="1" t="s">
        <v>59</v>
      </c>
      <c r="AL5" s="1" t="s">
        <v>59</v>
      </c>
      <c r="AM5" s="3">
        <f>4*SUM(Z5:AL5)</f>
        <v>466200</v>
      </c>
    </row>
    <row r="6" spans="2:39">
      <c r="B6" s="2"/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1"/>
      <c r="I6" s="1"/>
      <c r="J6" s="1" t="s">
        <v>263</v>
      </c>
      <c r="K6" s="1" t="s">
        <v>271</v>
      </c>
      <c r="L6" s="1" t="s">
        <v>281</v>
      </c>
      <c r="M6" s="1" t="s">
        <v>293</v>
      </c>
      <c r="N6" s="3" t="s">
        <v>304</v>
      </c>
      <c r="O6" s="1"/>
      <c r="P6" s="2" t="s">
        <v>370</v>
      </c>
      <c r="Q6" t="e">
        <f>车辆数据预测!J7-车辆数据预测!K14</f>
        <v>#VALUE!</v>
      </c>
      <c r="R6" t="e">
        <f>0.01*车辆数据预测!J14</f>
        <v>#VALUE!</v>
      </c>
      <c r="S6" t="e">
        <f>ROUND(Q6/R6,0)</f>
        <v>#VALUE!</v>
      </c>
      <c r="T6" s="5" t="e">
        <f>R6*S6</f>
        <v>#VALUE!</v>
      </c>
      <c r="V6" s="2" t="s">
        <v>472</v>
      </c>
      <c r="W6" s="1">
        <v>7</v>
      </c>
      <c r="X6" s="1">
        <v>2</v>
      </c>
      <c r="Y6" s="1">
        <v>1</v>
      </c>
      <c r="Z6" s="1">
        <v>2190</v>
      </c>
      <c r="AA6" s="1">
        <v>3600</v>
      </c>
      <c r="AB6" s="1">
        <v>5700</v>
      </c>
      <c r="AC6" s="1">
        <v>8600</v>
      </c>
      <c r="AD6" s="1">
        <v>12400</v>
      </c>
      <c r="AE6" s="1">
        <v>17500</v>
      </c>
      <c r="AF6" s="1">
        <v>24000</v>
      </c>
      <c r="AG6" s="1">
        <v>34000</v>
      </c>
      <c r="AH6" s="1">
        <v>47500</v>
      </c>
      <c r="AI6" s="1">
        <v>66500</v>
      </c>
      <c r="AJ6" s="1">
        <v>93000</v>
      </c>
      <c r="AK6" s="1" t="s">
        <v>59</v>
      </c>
      <c r="AL6" s="1" t="s">
        <v>59</v>
      </c>
      <c r="AM6" s="3">
        <f t="shared" ref="AM6:AM26" si="0">4*SUM(Z6:AL6)</f>
        <v>1259960</v>
      </c>
    </row>
    <row r="7" spans="2:39" ht="15.45" thickBot="1">
      <c r="B7" s="2"/>
      <c r="C7" s="1" t="s">
        <v>409</v>
      </c>
      <c r="D7" s="1" t="s">
        <v>215</v>
      </c>
      <c r="E7" s="1" t="s">
        <v>216</v>
      </c>
      <c r="F7" s="1" t="s">
        <v>217</v>
      </c>
      <c r="G7" s="1" t="s">
        <v>218</v>
      </c>
      <c r="H7" s="1"/>
      <c r="I7" s="1"/>
      <c r="J7" s="1" t="s">
        <v>416</v>
      </c>
      <c r="K7" s="1" t="s">
        <v>272</v>
      </c>
      <c r="L7" s="1" t="s">
        <v>282</v>
      </c>
      <c r="M7" s="1" t="s">
        <v>294</v>
      </c>
      <c r="N7" s="3" t="s">
        <v>305</v>
      </c>
      <c r="O7" s="1"/>
      <c r="P7" s="2" t="s">
        <v>371</v>
      </c>
      <c r="Q7" t="e">
        <f>车辆数据预测!J8-车辆数据预测!K15</f>
        <v>#VALUE!</v>
      </c>
      <c r="R7" t="e">
        <f>0.01*车辆数据预测!J15</f>
        <v>#VALUE!</v>
      </c>
      <c r="S7" t="e">
        <f>ROUND(Q7/R7,0)</f>
        <v>#VALUE!</v>
      </c>
      <c r="T7" s="5" t="e">
        <f>R7*S7</f>
        <v>#VALUE!</v>
      </c>
      <c r="V7" s="2" t="s">
        <v>473</v>
      </c>
      <c r="W7" s="1">
        <v>4</v>
      </c>
      <c r="X7" s="1">
        <v>1</v>
      </c>
      <c r="Y7" s="1">
        <v>1</v>
      </c>
      <c r="Z7" s="1">
        <v>4370</v>
      </c>
      <c r="AA7" s="1">
        <v>7100</v>
      </c>
      <c r="AB7" s="1">
        <v>11400</v>
      </c>
      <c r="AC7" s="1">
        <v>17100</v>
      </c>
      <c r="AD7" s="1">
        <v>24700</v>
      </c>
      <c r="AE7" s="1">
        <v>34500</v>
      </c>
      <c r="AF7" s="1">
        <v>48500</v>
      </c>
      <c r="AG7" s="1">
        <v>68000</v>
      </c>
      <c r="AH7" s="1">
        <v>95000</v>
      </c>
      <c r="AI7" s="1">
        <v>133000</v>
      </c>
      <c r="AJ7" s="1">
        <v>186000</v>
      </c>
      <c r="AK7" s="1" t="s">
        <v>59</v>
      </c>
      <c r="AL7" s="1" t="s">
        <v>59</v>
      </c>
      <c r="AM7" s="3">
        <f t="shared" si="0"/>
        <v>2518680</v>
      </c>
    </row>
    <row r="8" spans="2:39" ht="15.9" thickTop="1" thickBot="1">
      <c r="B8" s="2"/>
      <c r="C8" s="1" t="s">
        <v>214</v>
      </c>
      <c r="D8" s="1" t="s">
        <v>220</v>
      </c>
      <c r="E8" s="1" t="s">
        <v>454</v>
      </c>
      <c r="F8" s="1" t="s">
        <v>222</v>
      </c>
      <c r="G8" s="1" t="s">
        <v>516</v>
      </c>
      <c r="H8" s="1"/>
      <c r="I8" s="1"/>
      <c r="J8" s="1">
        <v>370</v>
      </c>
      <c r="K8" s="1" t="s">
        <v>273</v>
      </c>
      <c r="L8" s="1" t="s">
        <v>459</v>
      </c>
      <c r="M8" s="1" t="s">
        <v>295</v>
      </c>
      <c r="N8" s="3" t="s">
        <v>521</v>
      </c>
      <c r="O8" s="1"/>
      <c r="P8" s="564" t="s">
        <v>373</v>
      </c>
      <c r="Q8" s="565"/>
      <c r="R8" s="565"/>
      <c r="S8" s="565"/>
      <c r="T8" s="566"/>
      <c r="V8" s="2" t="s">
        <v>474</v>
      </c>
      <c r="W8" s="1">
        <v>6</v>
      </c>
      <c r="X8" s="1">
        <v>3</v>
      </c>
      <c r="Y8" s="1">
        <v>1</v>
      </c>
      <c r="Z8" s="1">
        <v>1500</v>
      </c>
      <c r="AA8" s="1">
        <v>2400</v>
      </c>
      <c r="AB8" s="1">
        <v>3900</v>
      </c>
      <c r="AC8" s="1">
        <v>5900</v>
      </c>
      <c r="AD8" s="1">
        <v>8500</v>
      </c>
      <c r="AE8" s="1">
        <v>12000</v>
      </c>
      <c r="AF8" s="1">
        <v>16500</v>
      </c>
      <c r="AG8" s="1">
        <v>23000</v>
      </c>
      <c r="AH8" s="1">
        <v>32500</v>
      </c>
      <c r="AI8" s="1">
        <v>45500</v>
      </c>
      <c r="AJ8" s="1" t="s">
        <v>59</v>
      </c>
      <c r="AK8" s="1" t="s">
        <v>59</v>
      </c>
      <c r="AL8" s="1" t="s">
        <v>59</v>
      </c>
      <c r="AM8" s="3">
        <f t="shared" si="0"/>
        <v>606800</v>
      </c>
    </row>
    <row r="9" spans="2:39">
      <c r="B9" s="2"/>
      <c r="C9" s="1" t="s">
        <v>219</v>
      </c>
      <c r="D9" s="1" t="s">
        <v>225</v>
      </c>
      <c r="E9" s="1" t="s">
        <v>221</v>
      </c>
      <c r="F9" s="1" t="s">
        <v>227</v>
      </c>
      <c r="G9" s="1" t="s">
        <v>223</v>
      </c>
      <c r="H9" s="1"/>
      <c r="I9" s="1"/>
      <c r="J9" s="1" t="s">
        <v>264</v>
      </c>
      <c r="K9" s="1" t="s">
        <v>274</v>
      </c>
      <c r="L9" s="1" t="s">
        <v>283</v>
      </c>
      <c r="M9" s="1" t="s">
        <v>296</v>
      </c>
      <c r="N9" s="3" t="s">
        <v>306</v>
      </c>
      <c r="O9" s="1"/>
      <c r="P9" s="4"/>
      <c r="Q9" s="1" t="s">
        <v>365</v>
      </c>
      <c r="R9" s="1" t="s">
        <v>366</v>
      </c>
      <c r="S9" s="1" t="s">
        <v>367</v>
      </c>
      <c r="T9" s="3" t="s">
        <v>372</v>
      </c>
      <c r="V9" s="2" t="s">
        <v>475</v>
      </c>
      <c r="W9" s="1">
        <v>9</v>
      </c>
      <c r="X9" s="1">
        <v>4</v>
      </c>
      <c r="Y9" s="1">
        <v>2</v>
      </c>
      <c r="Z9" s="1">
        <v>2530</v>
      </c>
      <c r="AA9" s="1">
        <v>4100</v>
      </c>
      <c r="AB9" s="1">
        <v>6600</v>
      </c>
      <c r="AC9" s="1">
        <v>9900</v>
      </c>
      <c r="AD9" s="1">
        <v>14300</v>
      </c>
      <c r="AE9" s="1">
        <v>20000</v>
      </c>
      <c r="AF9" s="1">
        <v>28000</v>
      </c>
      <c r="AG9" s="1">
        <v>39000</v>
      </c>
      <c r="AH9" s="1">
        <v>55000</v>
      </c>
      <c r="AI9" s="1">
        <v>77000</v>
      </c>
      <c r="AJ9" s="1">
        <v>108000</v>
      </c>
      <c r="AK9" s="1" t="s">
        <v>59</v>
      </c>
      <c r="AL9" s="1" t="s">
        <v>59</v>
      </c>
      <c r="AM9" s="3">
        <f t="shared" si="0"/>
        <v>1457720</v>
      </c>
    </row>
    <row r="10" spans="2:39">
      <c r="B10" s="2"/>
      <c r="C10" s="1" t="s">
        <v>224</v>
      </c>
      <c r="D10" s="1" t="s">
        <v>230</v>
      </c>
      <c r="E10" s="1" t="s">
        <v>226</v>
      </c>
      <c r="F10" s="1" t="s">
        <v>232</v>
      </c>
      <c r="G10" s="1" t="s">
        <v>228</v>
      </c>
      <c r="H10" s="1"/>
      <c r="I10" s="1"/>
      <c r="J10" s="1" t="s">
        <v>265</v>
      </c>
      <c r="K10" s="1" t="s">
        <v>275</v>
      </c>
      <c r="L10" s="1" t="s">
        <v>284</v>
      </c>
      <c r="M10" s="1" t="s">
        <v>297</v>
      </c>
      <c r="N10" s="3" t="s">
        <v>307</v>
      </c>
      <c r="O10" s="1"/>
      <c r="P10" s="2" t="s">
        <v>99</v>
      </c>
      <c r="Q10">
        <f>车辆数据预测!J23-车辆数据预测!K30</f>
        <v>-4.1314553990616787E-2</v>
      </c>
      <c r="R10">
        <f>0.1*车辆数据预测!J30</f>
        <v>0.4</v>
      </c>
      <c r="S10">
        <f>ROUND(Q10/R10,0)</f>
        <v>0</v>
      </c>
      <c r="T10" s="5">
        <f>R10*S10</f>
        <v>0</v>
      </c>
      <c r="V10" s="2" t="s">
        <v>476</v>
      </c>
      <c r="W10" s="1">
        <v>6</v>
      </c>
      <c r="X10" s="1">
        <v>1</v>
      </c>
      <c r="Y10" s="1">
        <v>1</v>
      </c>
      <c r="Z10" s="1">
        <v>5060</v>
      </c>
      <c r="AA10" s="1">
        <v>8300</v>
      </c>
      <c r="AB10" s="1">
        <v>13200</v>
      </c>
      <c r="AC10" s="1">
        <v>19800</v>
      </c>
      <c r="AD10" s="1">
        <v>28600</v>
      </c>
      <c r="AE10" s="1">
        <v>40000</v>
      </c>
      <c r="AF10" s="1">
        <v>56000</v>
      </c>
      <c r="AG10" s="1">
        <v>78500</v>
      </c>
      <c r="AH10" s="1">
        <v>110000</v>
      </c>
      <c r="AI10" s="1">
        <v>154000</v>
      </c>
      <c r="AJ10" s="1">
        <v>215000</v>
      </c>
      <c r="AK10" s="1" t="s">
        <v>59</v>
      </c>
      <c r="AL10" s="1" t="s">
        <v>59</v>
      </c>
      <c r="AM10" s="3">
        <f t="shared" si="0"/>
        <v>2913840</v>
      </c>
    </row>
    <row r="11" spans="2:39">
      <c r="B11" s="2"/>
      <c r="C11" s="1" t="s">
        <v>229</v>
      </c>
      <c r="D11" s="1" t="s">
        <v>235</v>
      </c>
      <c r="E11" s="1" t="s">
        <v>231</v>
      </c>
      <c r="F11" s="1" t="s">
        <v>237</v>
      </c>
      <c r="G11" s="1" t="s">
        <v>332</v>
      </c>
      <c r="H11" s="1"/>
      <c r="I11" s="1"/>
      <c r="J11" s="1">
        <v>392</v>
      </c>
      <c r="K11" s="1" t="s">
        <v>276</v>
      </c>
      <c r="L11" s="1" t="s">
        <v>285</v>
      </c>
      <c r="M11" s="1">
        <v>812</v>
      </c>
      <c r="N11" s="3" t="s">
        <v>428</v>
      </c>
      <c r="O11" s="1"/>
      <c r="P11" s="2" t="s">
        <v>100</v>
      </c>
      <c r="Q11">
        <f>车辆数据预测!J24-车辆数据预测!K31</f>
        <v>1.6150234741786562E-2</v>
      </c>
      <c r="R11">
        <f>0.01*车辆数据预测!J31</f>
        <v>0.04</v>
      </c>
      <c r="S11">
        <f>ROUND(Q11/R11,0)</f>
        <v>0</v>
      </c>
      <c r="T11" s="5">
        <f>R11*S11</f>
        <v>0</v>
      </c>
      <c r="V11" s="2" t="s">
        <v>477</v>
      </c>
      <c r="W11" s="1">
        <v>6</v>
      </c>
      <c r="X11" s="1">
        <v>4</v>
      </c>
      <c r="Y11" s="1">
        <v>2</v>
      </c>
      <c r="Z11" s="1">
        <v>7130</v>
      </c>
      <c r="AA11" s="1">
        <v>11600</v>
      </c>
      <c r="AB11" s="1">
        <v>18600</v>
      </c>
      <c r="AC11" s="1">
        <v>27900</v>
      </c>
      <c r="AD11" s="1">
        <v>40300</v>
      </c>
      <c r="AE11" s="1">
        <v>56500</v>
      </c>
      <c r="AF11" s="1">
        <v>79000</v>
      </c>
      <c r="AG11" s="1">
        <v>110500</v>
      </c>
      <c r="AH11" s="1">
        <v>155000</v>
      </c>
      <c r="AI11" s="1">
        <v>216500</v>
      </c>
      <c r="AJ11" s="1">
        <v>303000</v>
      </c>
      <c r="AK11" s="1">
        <v>425000</v>
      </c>
      <c r="AL11" s="1" t="s">
        <v>59</v>
      </c>
      <c r="AM11" s="3">
        <f t="shared" si="0"/>
        <v>5804120</v>
      </c>
    </row>
    <row r="12" spans="2:39">
      <c r="B12" s="2"/>
      <c r="C12" s="1" t="s">
        <v>234</v>
      </c>
      <c r="D12" s="1" t="s">
        <v>411</v>
      </c>
      <c r="E12" s="1" t="s">
        <v>412</v>
      </c>
      <c r="F12" s="1" t="s">
        <v>414</v>
      </c>
      <c r="G12" s="1" t="s">
        <v>233</v>
      </c>
      <c r="H12" s="1"/>
      <c r="I12" s="1"/>
      <c r="J12" s="1">
        <v>718</v>
      </c>
      <c r="K12" s="1" t="s">
        <v>418</v>
      </c>
      <c r="L12" s="1" t="s">
        <v>420</v>
      </c>
      <c r="M12" s="1" t="s">
        <v>424</v>
      </c>
      <c r="N12" s="3" t="s">
        <v>308</v>
      </c>
      <c r="O12" s="1"/>
      <c r="P12" s="2" t="s">
        <v>101</v>
      </c>
      <c r="Q12">
        <f>车辆数据预测!J25-车辆数据预测!K32</f>
        <v>2.1070422535217403E-2</v>
      </c>
      <c r="R12">
        <f>0.01*车辆数据预测!J32</f>
        <v>0.04</v>
      </c>
      <c r="S12">
        <f>ROUND(Q12/R12,0)</f>
        <v>1</v>
      </c>
      <c r="T12" s="5">
        <f>R12*S12</f>
        <v>0.04</v>
      </c>
      <c r="V12" s="2" t="s">
        <v>478</v>
      </c>
      <c r="W12" s="1">
        <v>8</v>
      </c>
      <c r="X12" s="1">
        <v>5</v>
      </c>
      <c r="Y12" s="1">
        <v>2</v>
      </c>
      <c r="Z12" s="1">
        <v>1840</v>
      </c>
      <c r="AA12" s="1">
        <v>3000</v>
      </c>
      <c r="AB12" s="1">
        <v>4800</v>
      </c>
      <c r="AC12" s="1">
        <v>7200</v>
      </c>
      <c r="AD12" s="1">
        <v>10400</v>
      </c>
      <c r="AE12" s="1">
        <v>14500</v>
      </c>
      <c r="AF12" s="1">
        <v>20500</v>
      </c>
      <c r="AG12" s="1">
        <v>28500</v>
      </c>
      <c r="AH12" s="1">
        <v>40000</v>
      </c>
      <c r="AI12" s="1">
        <v>56000</v>
      </c>
      <c r="AJ12" s="1" t="s">
        <v>59</v>
      </c>
      <c r="AK12" s="1" t="s">
        <v>59</v>
      </c>
      <c r="AL12" s="1" t="s">
        <v>59</v>
      </c>
      <c r="AM12" s="3">
        <f t="shared" si="0"/>
        <v>746960</v>
      </c>
    </row>
    <row r="13" spans="2:39" ht="15.45" thickBot="1">
      <c r="B13" s="2"/>
      <c r="C13" s="1" t="s">
        <v>239</v>
      </c>
      <c r="D13" s="1" t="s">
        <v>240</v>
      </c>
      <c r="E13" s="1" t="s">
        <v>236</v>
      </c>
      <c r="F13" s="1" t="s">
        <v>242</v>
      </c>
      <c r="G13" s="1" t="s">
        <v>238</v>
      </c>
      <c r="H13" s="1"/>
      <c r="I13" s="1"/>
      <c r="J13" s="1" t="s">
        <v>266</v>
      </c>
      <c r="K13" s="1" t="s">
        <v>277</v>
      </c>
      <c r="L13" s="1">
        <v>488</v>
      </c>
      <c r="M13" s="1" t="s">
        <v>298</v>
      </c>
      <c r="N13" s="3" t="s">
        <v>309</v>
      </c>
      <c r="O13" s="1"/>
      <c r="P13" s="9" t="s">
        <v>102</v>
      </c>
      <c r="Q13" s="7">
        <f>车辆数据预测!J26-车辆数据预测!K33</f>
        <v>-6.272300469476022E-3</v>
      </c>
      <c r="R13" s="7">
        <f>0.01*车辆数据预测!J33</f>
        <v>0.04</v>
      </c>
      <c r="S13" s="7">
        <f>ROUND(Q13/R13,0)</f>
        <v>0</v>
      </c>
      <c r="T13" s="8">
        <f>R13*S13</f>
        <v>0</v>
      </c>
      <c r="V13" s="2" t="s">
        <v>479</v>
      </c>
      <c r="W13" s="1">
        <v>8</v>
      </c>
      <c r="X13" s="1">
        <v>5</v>
      </c>
      <c r="Y13" s="1">
        <v>3</v>
      </c>
      <c r="Z13" s="1">
        <v>2880</v>
      </c>
      <c r="AA13" s="1">
        <v>4700</v>
      </c>
      <c r="AB13" s="1">
        <v>7500</v>
      </c>
      <c r="AC13" s="1">
        <v>11300</v>
      </c>
      <c r="AD13" s="1">
        <v>16300</v>
      </c>
      <c r="AE13" s="1">
        <v>23000</v>
      </c>
      <c r="AF13" s="1">
        <v>32000</v>
      </c>
      <c r="AG13" s="1">
        <v>44500</v>
      </c>
      <c r="AH13" s="1">
        <v>62500</v>
      </c>
      <c r="AI13" s="1">
        <v>87500</v>
      </c>
      <c r="AJ13" s="1">
        <v>122000</v>
      </c>
      <c r="AK13" s="1" t="s">
        <v>59</v>
      </c>
      <c r="AL13" s="1" t="s">
        <v>59</v>
      </c>
      <c r="AM13" s="3">
        <f t="shared" si="0"/>
        <v>1656720</v>
      </c>
    </row>
    <row r="14" spans="2:39" ht="15.45" thickTop="1">
      <c r="B14" s="2"/>
      <c r="C14" s="1" t="s">
        <v>244</v>
      </c>
      <c r="D14" s="1" t="s">
        <v>323</v>
      </c>
      <c r="E14" s="1" t="s">
        <v>241</v>
      </c>
      <c r="F14" s="1" t="s">
        <v>247</v>
      </c>
      <c r="G14" s="1" t="s">
        <v>243</v>
      </c>
      <c r="H14" s="1"/>
      <c r="I14" s="1"/>
      <c r="J14" s="1" t="s">
        <v>267</v>
      </c>
      <c r="K14" s="1" t="s">
        <v>419</v>
      </c>
      <c r="L14" s="1" t="s">
        <v>286</v>
      </c>
      <c r="M14" s="1">
        <v>918</v>
      </c>
      <c r="N14" s="3" t="s">
        <v>310</v>
      </c>
      <c r="O14" s="1"/>
      <c r="V14" s="2" t="s">
        <v>480</v>
      </c>
      <c r="W14" s="1">
        <v>5</v>
      </c>
      <c r="X14" s="1">
        <v>5</v>
      </c>
      <c r="Y14" s="1">
        <v>2</v>
      </c>
      <c r="Z14" s="1">
        <v>5750</v>
      </c>
      <c r="AA14" s="1">
        <v>9400</v>
      </c>
      <c r="AB14" s="1">
        <v>15000</v>
      </c>
      <c r="AC14" s="1">
        <v>22500</v>
      </c>
      <c r="AD14" s="1">
        <v>32500</v>
      </c>
      <c r="AE14" s="1">
        <v>45500</v>
      </c>
      <c r="AF14" s="1">
        <v>63500</v>
      </c>
      <c r="AG14" s="1">
        <v>89000</v>
      </c>
      <c r="AH14" s="1">
        <v>125000</v>
      </c>
      <c r="AI14" s="242">
        <v>175000</v>
      </c>
      <c r="AJ14" s="242">
        <v>245000</v>
      </c>
      <c r="AK14" s="1" t="s">
        <v>59</v>
      </c>
      <c r="AL14" s="1" t="s">
        <v>59</v>
      </c>
      <c r="AM14" s="3">
        <f t="shared" si="0"/>
        <v>3312600</v>
      </c>
    </row>
    <row r="15" spans="2:39">
      <c r="B15" s="2"/>
      <c r="C15" s="1" t="s">
        <v>249</v>
      </c>
      <c r="D15" s="1" t="s">
        <v>245</v>
      </c>
      <c r="E15" s="1" t="s">
        <v>246</v>
      </c>
      <c r="F15" s="1" t="s">
        <v>380</v>
      </c>
      <c r="G15" s="1" t="s">
        <v>383</v>
      </c>
      <c r="H15" s="1"/>
      <c r="I15" s="1"/>
      <c r="J15" s="1" t="s">
        <v>437</v>
      </c>
      <c r="K15" s="1" t="s">
        <v>278</v>
      </c>
      <c r="L15" s="1" t="s">
        <v>287</v>
      </c>
      <c r="M15" s="1" t="s">
        <v>425</v>
      </c>
      <c r="N15" s="3" t="s">
        <v>429</v>
      </c>
      <c r="O15" s="1"/>
      <c r="V15" s="2" t="s">
        <v>481</v>
      </c>
      <c r="W15" s="1">
        <v>6</v>
      </c>
      <c r="X15" s="1">
        <v>5</v>
      </c>
      <c r="Y15" s="1">
        <v>3</v>
      </c>
      <c r="Z15" s="1">
        <v>3910</v>
      </c>
      <c r="AA15" s="1">
        <v>6400</v>
      </c>
      <c r="AB15" s="1">
        <v>10200</v>
      </c>
      <c r="AC15" s="1">
        <v>15300</v>
      </c>
      <c r="AD15" s="1">
        <v>22100</v>
      </c>
      <c r="AE15" s="1">
        <v>31000</v>
      </c>
      <c r="AF15" s="1">
        <v>43500</v>
      </c>
      <c r="AG15" s="1">
        <v>60500</v>
      </c>
      <c r="AH15" s="1">
        <v>85000</v>
      </c>
      <c r="AI15" s="1">
        <v>119000</v>
      </c>
      <c r="AJ15" s="1">
        <v>166000</v>
      </c>
      <c r="AK15" s="1">
        <v>233000</v>
      </c>
      <c r="AL15" s="1" t="s">
        <v>59</v>
      </c>
      <c r="AM15" s="3">
        <f t="shared" si="0"/>
        <v>3183640</v>
      </c>
    </row>
    <row r="16" spans="2:39">
      <c r="B16" s="2"/>
      <c r="C16" s="1" t="s">
        <v>252</v>
      </c>
      <c r="D16" s="1" t="s">
        <v>250</v>
      </c>
      <c r="E16" s="1" t="s">
        <v>413</v>
      </c>
      <c r="F16" s="1" t="s">
        <v>251</v>
      </c>
      <c r="G16" s="1" t="s">
        <v>248</v>
      </c>
      <c r="H16" s="1"/>
      <c r="I16" s="1"/>
      <c r="J16" s="1" t="s">
        <v>268</v>
      </c>
      <c r="K16" s="1" t="s">
        <v>174</v>
      </c>
      <c r="L16" s="1" t="s">
        <v>288</v>
      </c>
      <c r="M16" s="1">
        <v>570</v>
      </c>
      <c r="N16" s="3" t="s">
        <v>311</v>
      </c>
      <c r="O16" s="1"/>
      <c r="V16" s="2" t="s">
        <v>482</v>
      </c>
      <c r="W16" s="1">
        <v>6</v>
      </c>
      <c r="X16" s="1">
        <v>5</v>
      </c>
      <c r="Y16" s="1">
        <v>4</v>
      </c>
      <c r="Z16" s="1">
        <v>7820</v>
      </c>
      <c r="AA16" s="1">
        <v>12800</v>
      </c>
      <c r="AB16" s="1">
        <v>20400</v>
      </c>
      <c r="AC16" s="1">
        <v>30600</v>
      </c>
      <c r="AD16" s="1">
        <v>44200</v>
      </c>
      <c r="AE16" s="1">
        <v>62000</v>
      </c>
      <c r="AF16" s="1">
        <v>86500</v>
      </c>
      <c r="AG16" s="1">
        <v>121500</v>
      </c>
      <c r="AH16" s="1">
        <v>170000</v>
      </c>
      <c r="AI16" s="1">
        <v>237500</v>
      </c>
      <c r="AJ16" s="1">
        <v>333000</v>
      </c>
      <c r="AK16" s="1">
        <v>466000</v>
      </c>
      <c r="AL16" s="1" t="s">
        <v>59</v>
      </c>
      <c r="AM16" s="3">
        <f t="shared" si="0"/>
        <v>6369280</v>
      </c>
    </row>
    <row r="17" spans="2:39">
      <c r="B17" s="2"/>
      <c r="C17" s="1" t="s">
        <v>438</v>
      </c>
      <c r="D17" s="1" t="s">
        <v>253</v>
      </c>
      <c r="E17" s="1" t="s">
        <v>328</v>
      </c>
      <c r="F17" s="1" t="s">
        <v>255</v>
      </c>
      <c r="G17" s="1" t="s">
        <v>517</v>
      </c>
      <c r="H17" s="1"/>
      <c r="I17" s="1"/>
      <c r="J17" s="1" t="s">
        <v>435</v>
      </c>
      <c r="K17" s="1" t="s">
        <v>279</v>
      </c>
      <c r="L17" s="1" t="s">
        <v>421</v>
      </c>
      <c r="M17" s="1" t="s">
        <v>299</v>
      </c>
      <c r="N17" s="3" t="s">
        <v>522</v>
      </c>
      <c r="O17" s="1"/>
      <c r="V17" s="2" t="s">
        <v>483</v>
      </c>
      <c r="W17" s="1">
        <v>7</v>
      </c>
      <c r="X17" s="1">
        <v>5</v>
      </c>
      <c r="Y17" s="1">
        <v>3</v>
      </c>
      <c r="Z17" s="1">
        <v>9890</v>
      </c>
      <c r="AA17" s="1">
        <v>16100</v>
      </c>
      <c r="AB17" s="1">
        <v>25800</v>
      </c>
      <c r="AC17" s="1">
        <v>38700</v>
      </c>
      <c r="AD17" s="1">
        <v>55900</v>
      </c>
      <c r="AE17" s="1">
        <v>78500</v>
      </c>
      <c r="AF17" s="1">
        <v>109500</v>
      </c>
      <c r="AG17" s="1">
        <v>153500</v>
      </c>
      <c r="AH17" s="1">
        <v>214500</v>
      </c>
      <c r="AI17" s="1">
        <v>300500</v>
      </c>
      <c r="AJ17" s="1">
        <v>421000</v>
      </c>
      <c r="AK17" s="1">
        <v>589000</v>
      </c>
      <c r="AL17" s="1">
        <v>968000</v>
      </c>
      <c r="AM17" s="3">
        <f>4*SUM(Z17:AL17)</f>
        <v>11923560</v>
      </c>
    </row>
    <row r="18" spans="2:39">
      <c r="B18" s="2"/>
      <c r="C18" s="1" t="s">
        <v>452</v>
      </c>
      <c r="D18" s="1" t="s">
        <v>453</v>
      </c>
      <c r="E18" s="1" t="s">
        <v>254</v>
      </c>
      <c r="F18" s="1" t="s">
        <v>456</v>
      </c>
      <c r="G18" s="1" t="s">
        <v>188</v>
      </c>
      <c r="H18" s="1"/>
      <c r="I18" s="1"/>
      <c r="J18" s="1" t="s">
        <v>457</v>
      </c>
      <c r="K18" s="1" t="s">
        <v>458</v>
      </c>
      <c r="L18" s="1" t="s">
        <v>176</v>
      </c>
      <c r="M18" s="1" t="s">
        <v>461</v>
      </c>
      <c r="N18" s="3" t="s">
        <v>312</v>
      </c>
      <c r="O18" s="1"/>
      <c r="V18" s="2" t="s">
        <v>484</v>
      </c>
      <c r="W18" s="1">
        <v>7</v>
      </c>
      <c r="X18" s="1">
        <v>5</v>
      </c>
      <c r="Y18" s="1">
        <v>4</v>
      </c>
      <c r="Z18" s="1">
        <v>3220</v>
      </c>
      <c r="AA18" s="1">
        <v>5300</v>
      </c>
      <c r="AB18" s="1">
        <v>8400</v>
      </c>
      <c r="AC18" s="1">
        <v>12600</v>
      </c>
      <c r="AD18" s="1">
        <v>18200</v>
      </c>
      <c r="AE18" s="1">
        <v>25500</v>
      </c>
      <c r="AF18" s="1">
        <v>35500</v>
      </c>
      <c r="AG18" s="1">
        <v>50000</v>
      </c>
      <c r="AH18" s="1">
        <v>70000</v>
      </c>
      <c r="AI18" s="1">
        <v>98000</v>
      </c>
      <c r="AJ18" s="1">
        <v>137000</v>
      </c>
      <c r="AK18" s="1" t="s">
        <v>59</v>
      </c>
      <c r="AL18" s="1" t="s">
        <v>59</v>
      </c>
      <c r="AM18" s="3">
        <f>4*SUM(Z18:AL18)</f>
        <v>1854880</v>
      </c>
    </row>
    <row r="19" spans="2:39">
      <c r="B19" s="2"/>
      <c r="C19" s="1" t="s">
        <v>322</v>
      </c>
      <c r="D19" s="1" t="s">
        <v>326</v>
      </c>
      <c r="E19" s="1" t="s">
        <v>179</v>
      </c>
      <c r="F19" s="1" t="s">
        <v>256</v>
      </c>
      <c r="G19" s="1" t="s">
        <v>415</v>
      </c>
      <c r="H19" s="1"/>
      <c r="I19" s="1"/>
      <c r="J19" s="1" t="s">
        <v>388</v>
      </c>
      <c r="K19" s="1" t="s">
        <v>327</v>
      </c>
      <c r="L19" s="1" t="s">
        <v>289</v>
      </c>
      <c r="M19" s="1" t="s">
        <v>300</v>
      </c>
      <c r="N19" s="3" t="s">
        <v>313</v>
      </c>
      <c r="O19" s="1"/>
      <c r="V19" s="4"/>
      <c r="Z19" s="1">
        <v>4260</v>
      </c>
      <c r="AA19" s="1">
        <v>6900</v>
      </c>
      <c r="AB19" s="1">
        <v>11100</v>
      </c>
      <c r="AC19" s="1">
        <v>16700</v>
      </c>
      <c r="AD19" s="1">
        <v>24100</v>
      </c>
      <c r="AE19" s="1">
        <v>33500</v>
      </c>
      <c r="AF19" s="1">
        <v>47000</v>
      </c>
      <c r="AG19" s="1">
        <v>66000</v>
      </c>
      <c r="AH19" s="1">
        <v>92500</v>
      </c>
      <c r="AI19" s="1">
        <v>129500</v>
      </c>
      <c r="AJ19" s="1">
        <v>181000</v>
      </c>
      <c r="AK19" s="1">
        <v>254000</v>
      </c>
      <c r="AL19" s="1" t="s">
        <v>59</v>
      </c>
      <c r="AM19" s="3">
        <f t="shared" si="0"/>
        <v>3466240</v>
      </c>
    </row>
    <row r="20" spans="2:39">
      <c r="B20" s="2"/>
      <c r="C20" s="1" t="s">
        <v>410</v>
      </c>
      <c r="D20" s="1" t="s">
        <v>513</v>
      </c>
      <c r="E20" s="1" t="s">
        <v>257</v>
      </c>
      <c r="F20" s="1" t="s">
        <v>515</v>
      </c>
      <c r="G20" s="1" t="s">
        <v>405</v>
      </c>
      <c r="H20" s="1"/>
      <c r="I20" s="1"/>
      <c r="J20" s="1" t="s">
        <v>417</v>
      </c>
      <c r="K20" s="1" t="s">
        <v>518</v>
      </c>
      <c r="L20" s="1" t="s">
        <v>290</v>
      </c>
      <c r="M20" s="1" t="s">
        <v>520</v>
      </c>
      <c r="N20" s="3" t="s">
        <v>430</v>
      </c>
      <c r="O20" s="1"/>
      <c r="V20" s="4"/>
      <c r="Z20" s="1">
        <v>9550</v>
      </c>
      <c r="AA20" s="1">
        <v>15600</v>
      </c>
      <c r="AB20" s="1">
        <v>24900</v>
      </c>
      <c r="AC20" s="1">
        <v>37400</v>
      </c>
      <c r="AD20" s="1">
        <v>54000</v>
      </c>
      <c r="AE20" s="1">
        <v>75500</v>
      </c>
      <c r="AF20" s="1">
        <v>105500</v>
      </c>
      <c r="AG20" s="1">
        <v>148000</v>
      </c>
      <c r="AH20" s="1">
        <v>207500</v>
      </c>
      <c r="AI20" s="1">
        <v>290000</v>
      </c>
      <c r="AJ20" s="1">
        <v>406000</v>
      </c>
      <c r="AK20" s="1">
        <v>569000</v>
      </c>
      <c r="AL20" s="1" t="s">
        <v>59</v>
      </c>
      <c r="AM20" s="3">
        <f t="shared" si="0"/>
        <v>7771800</v>
      </c>
    </row>
    <row r="21" spans="2:39">
      <c r="B21" s="2"/>
      <c r="C21" s="1"/>
      <c r="D21" s="1"/>
      <c r="E21" s="1" t="s">
        <v>376</v>
      </c>
      <c r="F21" s="1" t="s">
        <v>258</v>
      </c>
      <c r="H21" s="1"/>
      <c r="I21" s="1"/>
      <c r="J21" s="1"/>
      <c r="L21" s="1" t="s">
        <v>422</v>
      </c>
      <c r="M21" s="1" t="s">
        <v>426</v>
      </c>
      <c r="N21" s="3"/>
      <c r="O21" s="1"/>
      <c r="V21" s="4"/>
      <c r="Z21" s="1">
        <v>16100</v>
      </c>
      <c r="AA21" s="1">
        <v>26300</v>
      </c>
      <c r="AB21" s="1">
        <v>42000</v>
      </c>
      <c r="AC21" s="1">
        <v>63000</v>
      </c>
      <c r="AD21" s="1">
        <v>91000</v>
      </c>
      <c r="AE21" s="1">
        <v>127500</v>
      </c>
      <c r="AF21" s="1">
        <v>178500</v>
      </c>
      <c r="AG21" s="1">
        <v>249500</v>
      </c>
      <c r="AH21" s="1">
        <v>349500</v>
      </c>
      <c r="AI21" s="1">
        <v>489500</v>
      </c>
      <c r="AJ21" s="1">
        <v>685000</v>
      </c>
      <c r="AK21" s="1">
        <v>959000</v>
      </c>
      <c r="AL21" s="1">
        <v>1575000</v>
      </c>
      <c r="AM21" s="3">
        <f t="shared" si="0"/>
        <v>19407600</v>
      </c>
    </row>
    <row r="22" spans="2:39">
      <c r="B22" s="2"/>
      <c r="C22" s="1"/>
      <c r="D22" s="1"/>
      <c r="E22" s="1" t="s">
        <v>259</v>
      </c>
      <c r="F22" s="1" t="s">
        <v>260</v>
      </c>
      <c r="H22" s="1"/>
      <c r="I22" s="1"/>
      <c r="J22" s="1"/>
      <c r="K22" s="1"/>
      <c r="L22" s="1" t="s">
        <v>181</v>
      </c>
      <c r="M22" s="1" t="s">
        <v>301</v>
      </c>
      <c r="N22" s="3"/>
      <c r="O22" s="1"/>
      <c r="V22" s="4"/>
      <c r="Z22" s="1">
        <v>5290</v>
      </c>
      <c r="AA22" s="1">
        <v>8600</v>
      </c>
      <c r="AB22" s="1">
        <v>13800</v>
      </c>
      <c r="AC22" s="1">
        <v>20700</v>
      </c>
      <c r="AD22" s="1">
        <v>29900</v>
      </c>
      <c r="AE22" s="1">
        <v>42000</v>
      </c>
      <c r="AF22" s="1">
        <v>58500</v>
      </c>
      <c r="AG22" s="1">
        <v>82000</v>
      </c>
      <c r="AH22" s="1">
        <v>115000</v>
      </c>
      <c r="AI22" s="1">
        <v>161000</v>
      </c>
      <c r="AJ22" s="1">
        <v>225000</v>
      </c>
      <c r="AK22" s="1">
        <v>315000</v>
      </c>
      <c r="AL22" s="1">
        <v>517000</v>
      </c>
      <c r="AM22" s="3">
        <f t="shared" si="0"/>
        <v>6375160</v>
      </c>
    </row>
    <row r="23" spans="2:39">
      <c r="B23" s="4"/>
      <c r="C23" s="1"/>
      <c r="D23" s="1"/>
      <c r="E23" s="1" t="s">
        <v>455</v>
      </c>
      <c r="F23" s="1" t="s">
        <v>431</v>
      </c>
      <c r="L23" s="1" t="s">
        <v>460</v>
      </c>
      <c r="M23" s="1" t="s">
        <v>427</v>
      </c>
      <c r="N23" s="3"/>
      <c r="V23" s="4"/>
      <c r="Z23" s="1">
        <v>4600</v>
      </c>
      <c r="AA23" s="1">
        <v>7500</v>
      </c>
      <c r="AB23" s="1">
        <v>12000</v>
      </c>
      <c r="AC23" s="1">
        <v>18000</v>
      </c>
      <c r="AD23" s="1">
        <v>26000</v>
      </c>
      <c r="AE23" s="1">
        <v>36500</v>
      </c>
      <c r="AF23" s="1">
        <v>51000</v>
      </c>
      <c r="AG23" s="1">
        <v>71500</v>
      </c>
      <c r="AH23" s="1">
        <v>100000</v>
      </c>
      <c r="AI23" s="1">
        <v>140000</v>
      </c>
      <c r="AJ23" s="1">
        <v>196000</v>
      </c>
      <c r="AK23" s="1">
        <v>274000</v>
      </c>
      <c r="AL23" s="1" t="s">
        <v>59</v>
      </c>
      <c r="AM23" s="3">
        <f t="shared" si="0"/>
        <v>3748400</v>
      </c>
    </row>
    <row r="24" spans="2:39">
      <c r="B24" s="4"/>
      <c r="C24" s="1"/>
      <c r="D24" s="1"/>
      <c r="E24" s="1" t="s">
        <v>331</v>
      </c>
      <c r="F24" s="1"/>
      <c r="L24" s="1" t="s">
        <v>423</v>
      </c>
      <c r="N24" s="3"/>
      <c r="V24" s="4"/>
      <c r="Z24" s="1">
        <v>5640</v>
      </c>
      <c r="AA24" s="1">
        <v>9200</v>
      </c>
      <c r="AB24" s="1">
        <v>14700</v>
      </c>
      <c r="AC24" s="1">
        <v>22100</v>
      </c>
      <c r="AD24" s="1">
        <v>31900</v>
      </c>
      <c r="AE24" s="1">
        <v>44500</v>
      </c>
      <c r="AF24" s="1">
        <v>62500</v>
      </c>
      <c r="AG24" s="1">
        <v>87500</v>
      </c>
      <c r="AH24" s="1">
        <v>122500</v>
      </c>
      <c r="AI24" s="1">
        <v>171500</v>
      </c>
      <c r="AJ24" s="1">
        <v>240000</v>
      </c>
      <c r="AK24" s="1">
        <v>336000</v>
      </c>
      <c r="AL24" s="1">
        <v>551500</v>
      </c>
      <c r="AM24" s="3">
        <f t="shared" si="0"/>
        <v>6798160</v>
      </c>
    </row>
    <row r="25" spans="2:39">
      <c r="B25" s="4"/>
      <c r="C25" s="1"/>
      <c r="D25" s="1"/>
      <c r="E25" s="1"/>
      <c r="F25" s="1"/>
      <c r="L25" s="1"/>
      <c r="N25" s="3"/>
      <c r="V25" s="4"/>
      <c r="Z25" s="1">
        <v>6440</v>
      </c>
      <c r="AA25" s="1">
        <v>10500</v>
      </c>
      <c r="AB25" s="1">
        <v>16800</v>
      </c>
      <c r="AC25" s="1">
        <v>25200</v>
      </c>
      <c r="AD25" s="1">
        <v>36400</v>
      </c>
      <c r="AE25" s="1">
        <v>51000</v>
      </c>
      <c r="AF25" s="1">
        <v>71500</v>
      </c>
      <c r="AG25" s="1">
        <v>100000</v>
      </c>
      <c r="AH25" s="1">
        <v>140000</v>
      </c>
      <c r="AI25" s="1">
        <v>196000</v>
      </c>
      <c r="AJ25" s="1">
        <v>274000</v>
      </c>
      <c r="AK25" s="1" t="s">
        <v>59</v>
      </c>
      <c r="AL25" s="1" t="s">
        <v>59</v>
      </c>
      <c r="AM25" s="3">
        <f t="shared" si="0"/>
        <v>3711360</v>
      </c>
    </row>
    <row r="26" spans="2:39" ht="15.45" thickBot="1">
      <c r="B26" s="4"/>
      <c r="C26" s="1"/>
      <c r="D26" s="1"/>
      <c r="E26" s="1" t="s">
        <v>433</v>
      </c>
      <c r="F26" s="1"/>
      <c r="L26" s="1" t="s">
        <v>434</v>
      </c>
      <c r="N26" s="3"/>
      <c r="V26" s="6"/>
      <c r="W26" s="7"/>
      <c r="X26" s="7"/>
      <c r="Y26" s="7"/>
      <c r="Z26" s="243">
        <v>23000</v>
      </c>
      <c r="AA26" s="243">
        <v>37500</v>
      </c>
      <c r="AB26" s="243">
        <v>60000</v>
      </c>
      <c r="AC26" s="243">
        <v>90000</v>
      </c>
      <c r="AD26" s="243">
        <v>130000</v>
      </c>
      <c r="AE26" s="243">
        <v>182000</v>
      </c>
      <c r="AF26" s="243">
        <v>255000</v>
      </c>
      <c r="AG26" s="243">
        <v>356500</v>
      </c>
      <c r="AH26" s="243">
        <v>499500</v>
      </c>
      <c r="AI26" s="243">
        <v>699000</v>
      </c>
      <c r="AJ26" s="243">
        <v>979000</v>
      </c>
      <c r="AK26" s="243">
        <v>1370000</v>
      </c>
      <c r="AL26" s="243">
        <v>2250000</v>
      </c>
      <c r="AM26" s="244">
        <f t="shared" si="0"/>
        <v>27726000</v>
      </c>
    </row>
    <row r="27" spans="2:39" ht="15.45" thickTop="1">
      <c r="B27" s="4"/>
      <c r="E27" s="1" t="s">
        <v>514</v>
      </c>
      <c r="L27" s="1" t="s">
        <v>519</v>
      </c>
      <c r="N27" s="5"/>
      <c r="AM27" s="1"/>
    </row>
    <row r="28" spans="2:39">
      <c r="B28" s="4"/>
      <c r="N28" s="5"/>
      <c r="AM28" s="1"/>
    </row>
    <row r="29" spans="2:39">
      <c r="B29" s="4"/>
      <c r="N29" s="5"/>
      <c r="AM29" s="1"/>
    </row>
    <row r="30" spans="2:39">
      <c r="B30" s="4"/>
      <c r="N30" s="5"/>
      <c r="AM30" s="1"/>
    </row>
    <row r="31" spans="2:39">
      <c r="B31" s="4"/>
      <c r="N31" s="5"/>
      <c r="AM31" s="1"/>
    </row>
    <row r="32" spans="2:39">
      <c r="B32" s="4"/>
      <c r="N32" s="5"/>
    </row>
    <row r="33" spans="2:14">
      <c r="B33" s="4"/>
      <c r="N33" s="5"/>
    </row>
    <row r="34" spans="2:14">
      <c r="B34" s="4"/>
      <c r="N34" s="5"/>
    </row>
    <row r="35" spans="2:14">
      <c r="B35" s="4"/>
      <c r="N35" s="5"/>
    </row>
    <row r="36" spans="2:14">
      <c r="B36" s="4"/>
      <c r="N36" s="5"/>
    </row>
    <row r="37" spans="2:14">
      <c r="B37" s="4"/>
      <c r="N37" s="5"/>
    </row>
    <row r="38" spans="2:14">
      <c r="B38" s="4"/>
      <c r="N38" s="5"/>
    </row>
    <row r="39" spans="2:14">
      <c r="B39" s="4"/>
      <c r="N39" s="5"/>
    </row>
    <row r="40" spans="2:14">
      <c r="B40" s="4"/>
      <c r="N40" s="5"/>
    </row>
    <row r="41" spans="2:14">
      <c r="B41" s="4"/>
      <c r="N41" s="5"/>
    </row>
    <row r="42" spans="2:14">
      <c r="B42" s="4"/>
      <c r="N42" s="5"/>
    </row>
    <row r="43" spans="2:14">
      <c r="B43" s="4"/>
      <c r="N43" s="5"/>
    </row>
    <row r="44" spans="2:14">
      <c r="B44" s="4"/>
      <c r="N44" s="5"/>
    </row>
    <row r="45" spans="2:14">
      <c r="B45" s="4"/>
      <c r="N45" s="5"/>
    </row>
    <row r="46" spans="2:14">
      <c r="B46" s="4"/>
      <c r="N46" s="5"/>
    </row>
    <row r="47" spans="2:14">
      <c r="B47" s="4"/>
      <c r="N47" s="5"/>
    </row>
    <row r="48" spans="2:14">
      <c r="B48" s="4"/>
      <c r="N48" s="5"/>
    </row>
    <row r="49" spans="2:14">
      <c r="B49" s="4"/>
      <c r="N49" s="5"/>
    </row>
    <row r="50" spans="2:14">
      <c r="B50" s="4"/>
      <c r="N50" s="5"/>
    </row>
    <row r="51" spans="2:14">
      <c r="B51" s="4"/>
      <c r="N51" s="5"/>
    </row>
    <row r="52" spans="2:14" ht="15.45" thickBot="1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</row>
    <row r="53" spans="2:14" ht="15.45" thickTop="1"/>
  </sheetData>
  <sheetProtection formatCells="0" formatColumns="0" formatRows="0" insertColumns="0" insertRows="0" deleteColumns="0" deleteRows="0"/>
  <mergeCells count="6">
    <mergeCell ref="V2:AM2"/>
    <mergeCell ref="W3:Y3"/>
    <mergeCell ref="Z3:AM3"/>
    <mergeCell ref="B2:N2"/>
    <mergeCell ref="P8:T8"/>
    <mergeCell ref="P2:T2"/>
  </mergeCells>
  <phoneticPr fontId="2" type="noConversion"/>
  <dataValidations count="2">
    <dataValidation type="list" allowBlank="1" showInputMessage="1" showErrorMessage="1" sqref="C22" xr:uid="{C144E4D5-29C9-4840-AE17-475A38888413}">
      <formula1>等级</formula1>
    </dataValidation>
    <dataValidation type="list" allowBlank="1" showInputMessage="1" showErrorMessage="1" sqref="D22" xr:uid="{E47DC62C-13C1-4DBE-B69F-C7F6FF30800B}">
      <formula1>INDEX(名称,0,MATCH($C$22,等级,0))</formula1>
    </dataValidation>
  </dataValidations>
  <pageMargins left="0.7" right="0.7" top="0.75" bottom="0.75" header="0.3" footer="0.3"/>
  <pageSetup paperSize="9" orientation="portrait" r:id="rId1"/>
  <ignoredErrors>
    <ignoredError sqref="AM17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8BE-6949-4FA7-AC93-00DAAC1FE07A}">
  <dimension ref="A1:C130"/>
  <sheetViews>
    <sheetView topLeftCell="A94" workbookViewId="0">
      <selection activeCell="G109" sqref="G109"/>
    </sheetView>
  </sheetViews>
  <sheetFormatPr defaultColWidth="8.85546875" defaultRowHeight="15"/>
  <cols>
    <col min="1" max="1" width="15.140625" style="264" customWidth="1"/>
    <col min="2" max="2" width="21.85546875" style="264" customWidth="1"/>
  </cols>
  <sheetData>
    <row r="1" spans="1:3" ht="17.149999999999999">
      <c r="A1" s="252" t="str">
        <f>全车数据表!AT3</f>
        <v>lancer</v>
      </c>
      <c r="B1" s="263" t="s">
        <v>600</v>
      </c>
      <c r="C1" t="str">
        <f>VLOOKUP(B1,A:A,1,FALSE)</f>
        <v>lancer</v>
      </c>
    </row>
    <row r="2" spans="1:3" ht="17.149999999999999">
      <c r="A2" s="252" t="str">
        <f>全车数据表!AT4</f>
        <v>z4</v>
      </c>
      <c r="B2" s="263" t="s">
        <v>262</v>
      </c>
      <c r="C2" t="str">
        <f t="shared" ref="C2:C65" si="0">VLOOKUP(B2,A:A,1,FALSE)</f>
        <v>z4</v>
      </c>
    </row>
    <row r="3" spans="1:3" ht="17.149999999999999">
      <c r="A3" s="252" t="str">
        <f>全车数据表!AT5</f>
        <v>lt</v>
      </c>
      <c r="B3" s="263" t="s">
        <v>603</v>
      </c>
      <c r="C3" t="str">
        <f t="shared" si="0"/>
        <v>lt</v>
      </c>
    </row>
    <row r="4" spans="1:3" ht="17.149999999999999">
      <c r="A4" s="252" t="str">
        <f>全车数据表!AT6</f>
        <v>rc</v>
      </c>
      <c r="B4" s="263" t="s">
        <v>598</v>
      </c>
      <c r="C4" t="str">
        <f t="shared" si="0"/>
        <v>370</v>
      </c>
    </row>
    <row r="5" spans="1:3" ht="17.149999999999999">
      <c r="A5" s="252" t="str">
        <f>全车数据表!AT7</f>
        <v>370</v>
      </c>
      <c r="B5" s="263" t="s">
        <v>269</v>
      </c>
      <c r="C5" t="str">
        <f t="shared" si="0"/>
        <v>srt8</v>
      </c>
    </row>
    <row r="6" spans="1:3" ht="17.149999999999999">
      <c r="A6" s="252" t="str">
        <f>全车数据表!AT9</f>
        <v>xl</v>
      </c>
      <c r="B6" s="263" t="s">
        <v>606</v>
      </c>
      <c r="C6" t="str">
        <f t="shared" si="0"/>
        <v>xl</v>
      </c>
    </row>
    <row r="7" spans="1:3" ht="17.149999999999999">
      <c r="A7" s="252" t="str">
        <f>全车数据表!AT10</f>
        <v>ds</v>
      </c>
      <c r="B7" s="263" t="s">
        <v>608</v>
      </c>
      <c r="C7" t="e">
        <f t="shared" si="0"/>
        <v>#N/A</v>
      </c>
    </row>
    <row r="8" spans="1:3" ht="17.149999999999999">
      <c r="A8" s="252">
        <f>全车数据表!AT11</f>
        <v>392</v>
      </c>
      <c r="B8" s="263" t="s">
        <v>271</v>
      </c>
      <c r="C8" t="str">
        <f t="shared" si="0"/>
        <v>50th</v>
      </c>
    </row>
    <row r="9" spans="1:3" ht="17.149999999999999">
      <c r="A9" s="252" t="str">
        <f>全车数据表!AT13</f>
        <v>davinci</v>
      </c>
      <c r="B9" s="263" t="s">
        <v>601</v>
      </c>
      <c r="C9" t="str">
        <f t="shared" si="0"/>
        <v>ds</v>
      </c>
    </row>
    <row r="10" spans="1:3" ht="17.149999999999999">
      <c r="A10" s="252" t="str">
        <f>全车数据表!AT14</f>
        <v>i8</v>
      </c>
      <c r="B10" s="263" t="s">
        <v>605</v>
      </c>
      <c r="C10" t="str">
        <f t="shared" si="0"/>
        <v>g60</v>
      </c>
    </row>
    <row r="11" spans="1:3" ht="17.149999999999999">
      <c r="A11" s="252" t="str">
        <f>全车数据表!AT17</f>
        <v>718</v>
      </c>
      <c r="B11" s="263" t="s">
        <v>597</v>
      </c>
      <c r="C11" t="str">
        <f t="shared" si="0"/>
        <v>rc</v>
      </c>
    </row>
    <row r="12" spans="1:3" ht="17.149999999999999">
      <c r="A12" s="252" t="str">
        <f>全车数据表!AT18</f>
        <v>infiniti</v>
      </c>
      <c r="B12" s="263" t="s">
        <v>877</v>
      </c>
      <c r="C12" t="str">
        <f t="shared" si="0"/>
        <v>davinci</v>
      </c>
    </row>
    <row r="13" spans="1:3" ht="17.149999999999999">
      <c r="A13" s="252" t="str">
        <f>全车数据表!AT19</f>
        <v>220</v>
      </c>
      <c r="B13" s="263" t="s">
        <v>878</v>
      </c>
      <c r="C13" t="str">
        <f t="shared" si="0"/>
        <v>i8</v>
      </c>
    </row>
    <row r="14" spans="1:3" ht="17.149999999999999">
      <c r="A14" s="252" t="str">
        <f>全车数据表!AT22</f>
        <v>gt350r</v>
      </c>
      <c r="B14" s="263" t="s">
        <v>879</v>
      </c>
      <c r="C14" t="str">
        <f t="shared" si="0"/>
        <v>infiniti</v>
      </c>
    </row>
    <row r="15" spans="1:3" ht="17.149999999999999">
      <c r="A15" s="252" t="str">
        <f>全车数据表!AT24</f>
        <v>targa</v>
      </c>
      <c r="B15" s="263" t="s">
        <v>611</v>
      </c>
      <c r="C15" t="str">
        <f t="shared" si="0"/>
        <v>c7r</v>
      </c>
    </row>
    <row r="16" spans="1:3" ht="17.149999999999999">
      <c r="A16" s="252" t="str">
        <f>全车数据表!AT27</f>
        <v>g60</v>
      </c>
      <c r="B16" s="263" t="s">
        <v>910</v>
      </c>
      <c r="C16" t="str">
        <f t="shared" si="0"/>
        <v>huracanste</v>
      </c>
    </row>
    <row r="17" spans="1:3" ht="17.149999999999999">
      <c r="A17" s="252" t="str">
        <f>全车数据表!AT30</f>
        <v>civic</v>
      </c>
      <c r="B17" s="263" t="s">
        <v>615</v>
      </c>
      <c r="C17" t="str">
        <f t="shared" si="0"/>
        <v>410</v>
      </c>
    </row>
    <row r="18" spans="1:3" ht="17.149999999999999">
      <c r="A18" s="252" t="str">
        <f>全车数据表!AT31</f>
        <v>taycan</v>
      </c>
      <c r="B18" s="263" t="s">
        <v>880</v>
      </c>
      <c r="C18" t="e">
        <f t="shared" si="0"/>
        <v>#N/A</v>
      </c>
    </row>
    <row r="19" spans="1:3" ht="17.149999999999999">
      <c r="A19" s="252" t="str">
        <f>全车数据表!AT32</f>
        <v>griffith</v>
      </c>
      <c r="B19" s="263" t="s">
        <v>619</v>
      </c>
      <c r="C19" t="str">
        <f t="shared" si="0"/>
        <v>911</v>
      </c>
    </row>
    <row r="20" spans="1:3" ht="17.149999999999999">
      <c r="A20" s="252" t="str">
        <f>全车数据表!AT33</f>
        <v>continental</v>
      </c>
      <c r="B20" s="263" t="s">
        <v>620</v>
      </c>
      <c r="C20" t="str">
        <f t="shared" si="0"/>
        <v>amg</v>
      </c>
    </row>
    <row r="21" spans="1:3" ht="17.149999999999999">
      <c r="A21" s="252" t="str">
        <f>全车数据表!AT34</f>
        <v>furai</v>
      </c>
      <c r="B21" s="263" t="s">
        <v>280</v>
      </c>
      <c r="C21" t="str">
        <f t="shared" si="0"/>
        <v>db11</v>
      </c>
    </row>
    <row r="22" spans="1:3" ht="17.149999999999999">
      <c r="A22" s="252" t="str">
        <f>全车数据表!AT37</f>
        <v>c7r</v>
      </c>
      <c r="B22" s="263" t="s">
        <v>607</v>
      </c>
      <c r="C22" t="str">
        <f t="shared" si="0"/>
        <v>718</v>
      </c>
    </row>
    <row r="23" spans="1:3" ht="17.149999999999999">
      <c r="A23" s="252" t="str">
        <f>全车数据表!AT39</f>
        <v>huracanste</v>
      </c>
      <c r="B23" s="263" t="s">
        <v>599</v>
      </c>
      <c r="C23" t="str">
        <f t="shared" si="0"/>
        <v>220</v>
      </c>
    </row>
    <row r="24" spans="1:3" ht="17.149999999999999">
      <c r="A24" s="252" t="str">
        <f>全车数据表!AT45</f>
        <v>srt8</v>
      </c>
      <c r="B24" s="263" t="s">
        <v>274</v>
      </c>
      <c r="C24" t="str">
        <f t="shared" si="0"/>
        <v>m4</v>
      </c>
    </row>
    <row r="25" spans="1:3" ht="17.149999999999999">
      <c r="A25" s="252" t="str">
        <f>全车数据表!AT46</f>
        <v>hommage</v>
      </c>
      <c r="B25" s="263" t="s">
        <v>631</v>
      </c>
      <c r="C25" t="str">
        <f t="shared" si="0"/>
        <v>svr</v>
      </c>
    </row>
    <row r="26" spans="1:3" ht="17.149999999999999">
      <c r="A26" s="252" t="str">
        <f>全车数据表!AT48</f>
        <v>50th</v>
      </c>
      <c r="B26" s="263" t="s">
        <v>881</v>
      </c>
      <c r="C26" t="str">
        <f t="shared" si="0"/>
        <v>gt350r</v>
      </c>
    </row>
    <row r="27" spans="1:3" ht="17.149999999999999">
      <c r="A27" s="252" t="str">
        <f>全车数据表!AT49</f>
        <v>410</v>
      </c>
      <c r="B27" s="263" t="s">
        <v>612</v>
      </c>
      <c r="C27" t="str">
        <f t="shared" si="0"/>
        <v>targa</v>
      </c>
    </row>
    <row r="28" spans="1:3" ht="17.149999999999999">
      <c r="A28" s="252" t="str">
        <f>全车数据表!AT50</f>
        <v>amg</v>
      </c>
      <c r="B28" s="263" t="s">
        <v>604</v>
      </c>
      <c r="C28" t="str">
        <f t="shared" si="0"/>
        <v>civic</v>
      </c>
    </row>
    <row r="29" spans="1:3" ht="17.149999999999999">
      <c r="A29" s="252" t="str">
        <f>全车数据表!AT51</f>
        <v>m4</v>
      </c>
      <c r="B29" s="263" t="s">
        <v>882</v>
      </c>
      <c r="C29" t="str">
        <f t="shared" si="0"/>
        <v>beast</v>
      </c>
    </row>
    <row r="30" spans="1:3" ht="17.149999999999999">
      <c r="A30" s="252" t="str">
        <f>全车数据表!AT52</f>
        <v>beast</v>
      </c>
      <c r="B30" s="263" t="s">
        <v>626</v>
      </c>
      <c r="C30" t="str">
        <f t="shared" si="0"/>
        <v>griffith</v>
      </c>
    </row>
    <row r="31" spans="1:3" ht="17.149999999999999">
      <c r="A31" s="252" t="str">
        <f>全车数据表!AT57</f>
        <v>acr</v>
      </c>
      <c r="B31" s="263" t="s">
        <v>616</v>
      </c>
      <c r="C31" t="str">
        <f t="shared" si="0"/>
        <v>gr-1</v>
      </c>
    </row>
    <row r="32" spans="1:3" ht="17.149999999999999">
      <c r="A32" s="252" t="str">
        <f>全车数据表!AT59</f>
        <v>gr-1</v>
      </c>
      <c r="B32" s="263" t="s">
        <v>602</v>
      </c>
      <c r="C32" t="str">
        <f t="shared" si="0"/>
        <v>taycan</v>
      </c>
    </row>
    <row r="33" spans="1:3" ht="17.149999999999999">
      <c r="A33" s="252" t="str">
        <f>全车数据表!AT60</f>
        <v>h2</v>
      </c>
      <c r="B33" s="263" t="s">
        <v>883</v>
      </c>
      <c r="C33" t="str">
        <f t="shared" si="0"/>
        <v>continental</v>
      </c>
    </row>
    <row r="34" spans="1:3" ht="17.149999999999999">
      <c r="A34" s="252" t="str">
        <f>全车数据表!AT62</f>
        <v>ass</v>
      </c>
      <c r="B34" s="263" t="s">
        <v>884</v>
      </c>
      <c r="C34" t="str">
        <f t="shared" si="0"/>
        <v>rrturbo</v>
      </c>
    </row>
    <row r="35" spans="1:3" ht="17.149999999999999">
      <c r="A35" s="252" t="str">
        <f>全车数据表!AT64</f>
        <v>nsx</v>
      </c>
      <c r="B35" s="263" t="s">
        <v>885</v>
      </c>
      <c r="C35" t="str">
        <f t="shared" si="0"/>
        <v>f40</v>
      </c>
    </row>
    <row r="36" spans="1:3" ht="17.149999999999999">
      <c r="A36" s="252" t="str">
        <f>全车数据表!AT65</f>
        <v>alfieri</v>
      </c>
      <c r="B36" s="263" t="s">
        <v>886</v>
      </c>
      <c r="C36" t="str">
        <f t="shared" si="0"/>
        <v>nsxgt3</v>
      </c>
    </row>
    <row r="37" spans="1:3" ht="17.149999999999999">
      <c r="A37" s="252" t="str">
        <f>全车数据表!AT71</f>
        <v>rrturbo</v>
      </c>
      <c r="B37" s="263" t="s">
        <v>618</v>
      </c>
      <c r="C37" t="str">
        <f t="shared" si="0"/>
        <v>stingray</v>
      </c>
    </row>
    <row r="38" spans="1:3" ht="17.149999999999999">
      <c r="A38" s="252" t="str">
        <f>全车数据表!AT79</f>
        <v>sarthe</v>
      </c>
      <c r="B38" s="263" t="s">
        <v>887</v>
      </c>
      <c r="C38" t="str">
        <f t="shared" si="0"/>
        <v>xxe</v>
      </c>
    </row>
    <row r="39" spans="1:3" ht="17.149999999999999">
      <c r="A39" s="252" t="str">
        <f>全车数据表!AT74</f>
        <v>f40</v>
      </c>
      <c r="B39" s="263" t="s">
        <v>282</v>
      </c>
      <c r="C39" t="str">
        <f t="shared" si="0"/>
        <v>w70</v>
      </c>
    </row>
    <row r="40" spans="1:3" ht="17.149999999999999">
      <c r="A40" s="252" t="str">
        <f>全车数据表!AT78</f>
        <v>nsxgt3</v>
      </c>
      <c r="B40" s="263" t="s">
        <v>650</v>
      </c>
      <c r="C40" t="str">
        <f t="shared" si="0"/>
        <v>fordgt</v>
      </c>
    </row>
    <row r="41" spans="1:3" ht="17.149999999999999">
      <c r="A41" s="252" t="str">
        <f>全车数据表!AT81</f>
        <v>bacalar</v>
      </c>
      <c r="B41" s="263" t="s">
        <v>609</v>
      </c>
      <c r="C41" t="str">
        <f t="shared" si="0"/>
        <v>acr</v>
      </c>
    </row>
    <row r="42" spans="1:3" ht="17.149999999999999">
      <c r="A42" s="252" t="str">
        <f>全车数据表!AT84</f>
        <v>718gt4</v>
      </c>
      <c r="B42" s="263" t="s">
        <v>624</v>
      </c>
      <c r="C42" t="str">
        <f t="shared" si="0"/>
        <v>asterion</v>
      </c>
    </row>
    <row r="43" spans="1:3" ht="17.149999999999999">
      <c r="A43" s="252" t="str">
        <f>全车数据表!AT86</f>
        <v>stingray</v>
      </c>
      <c r="B43" s="263" t="s">
        <v>633</v>
      </c>
      <c r="C43" t="str">
        <f t="shared" si="0"/>
        <v>vulcan</v>
      </c>
    </row>
    <row r="44" spans="1:3" ht="17.149999999999999">
      <c r="A44" s="252" t="str">
        <f>全车数据表!AT89</f>
        <v>xxe</v>
      </c>
      <c r="B44" s="263" t="s">
        <v>277</v>
      </c>
      <c r="C44" t="str">
        <f t="shared" si="0"/>
        <v>h2</v>
      </c>
    </row>
    <row r="45" spans="1:3" ht="17.149999999999999">
      <c r="A45" s="252" t="str">
        <f>全车数据表!AT92</f>
        <v>33</v>
      </c>
      <c r="B45" s="263" t="s">
        <v>622</v>
      </c>
      <c r="C45" t="str">
        <f t="shared" si="0"/>
        <v>911gt1</v>
      </c>
    </row>
    <row r="46" spans="1:3" ht="17.149999999999999">
      <c r="A46" s="252" t="str">
        <f>全车数据表!AT95</f>
        <v>gallardo</v>
      </c>
      <c r="B46" s="263" t="s">
        <v>888</v>
      </c>
      <c r="C46" t="str">
        <f t="shared" si="0"/>
        <v>roma</v>
      </c>
    </row>
    <row r="47" spans="1:3" ht="17.149999999999999">
      <c r="A47" s="252" t="str">
        <f>全车数据表!AT101</f>
        <v>911</v>
      </c>
      <c r="B47" s="263" t="s">
        <v>614</v>
      </c>
      <c r="C47" t="str">
        <f t="shared" si="0"/>
        <v>ass</v>
      </c>
    </row>
    <row r="48" spans="1:3" ht="17.149999999999999">
      <c r="A48" s="252" t="str">
        <f>全车数据表!AT102</f>
        <v>db11</v>
      </c>
      <c r="B48" s="263" t="s">
        <v>621</v>
      </c>
      <c r="C48" t="str">
        <f t="shared" si="0"/>
        <v>gtr</v>
      </c>
    </row>
    <row r="49" spans="1:3" ht="17.149999999999999">
      <c r="A49" s="252" t="str">
        <f>全车数据表!AT103</f>
        <v>svr</v>
      </c>
      <c r="B49" s="263" t="s">
        <v>661</v>
      </c>
      <c r="C49" t="str">
        <f t="shared" si="0"/>
        <v>cien</v>
      </c>
    </row>
    <row r="50" spans="1:3" ht="17.149999999999999">
      <c r="A50" s="252" t="str">
        <f>全车数据表!AT105</f>
        <v>w70</v>
      </c>
      <c r="B50" s="263" t="s">
        <v>613</v>
      </c>
      <c r="C50" t="str">
        <f t="shared" si="0"/>
        <v>mk2</v>
      </c>
    </row>
    <row r="51" spans="1:3" ht="17.149999999999999">
      <c r="A51" s="252" t="str">
        <f>全车数据表!AT106</f>
        <v>911gt1</v>
      </c>
      <c r="B51" s="263" t="s">
        <v>278</v>
      </c>
      <c r="C51" t="str">
        <f t="shared" si="0"/>
        <v>nsx</v>
      </c>
    </row>
    <row r="52" spans="1:3" ht="17.149999999999999">
      <c r="A52" s="252" t="str">
        <f>全车数据表!AT107</f>
        <v>fordgt</v>
      </c>
      <c r="B52" s="263" t="s">
        <v>623</v>
      </c>
      <c r="C52" t="str">
        <f t="shared" si="0"/>
        <v>alfieri</v>
      </c>
    </row>
    <row r="53" spans="1:3" ht="17.149999999999999">
      <c r="A53" s="252" t="str">
        <f>全车数据表!AT108</f>
        <v>asterion</v>
      </c>
      <c r="B53" s="263" t="s">
        <v>638</v>
      </c>
      <c r="C53" t="str">
        <f t="shared" si="0"/>
        <v>j50</v>
      </c>
    </row>
    <row r="54" spans="1:3" ht="17.149999999999999">
      <c r="A54" s="252" t="str">
        <f>全车数据表!AT110</f>
        <v>roma</v>
      </c>
      <c r="B54" s="263" t="s">
        <v>637</v>
      </c>
      <c r="C54" t="str">
        <f t="shared" si="0"/>
        <v>sarthe</v>
      </c>
    </row>
    <row r="55" spans="1:3" ht="17.149999999999999">
      <c r="A55" s="252" t="str">
        <f>全车数据表!AT113</f>
        <v>cien</v>
      </c>
      <c r="B55" s="263" t="s">
        <v>632</v>
      </c>
      <c r="C55" t="str">
        <f t="shared" si="0"/>
        <v>zerouno</v>
      </c>
    </row>
    <row r="56" spans="1:3" ht="17.149999999999999">
      <c r="A56" s="252" t="str">
        <f>全车数据表!AT115</f>
        <v>mk2</v>
      </c>
      <c r="B56" s="263" t="s">
        <v>641</v>
      </c>
      <c r="C56" t="str">
        <f t="shared" si="0"/>
        <v>vipergts</v>
      </c>
    </row>
    <row r="57" spans="1:3" ht="17.149999999999999">
      <c r="A57" s="252" t="str">
        <f>全车数据表!AT117</f>
        <v>zerouno</v>
      </c>
      <c r="B57" s="263" t="s">
        <v>635</v>
      </c>
      <c r="C57" t="str">
        <f t="shared" si="0"/>
        <v>488</v>
      </c>
    </row>
    <row r="58" spans="1:3" ht="17.149999999999999">
      <c r="A58" s="252" t="str">
        <f>全车数据表!AT120</f>
        <v>488</v>
      </c>
      <c r="B58" s="263" t="s">
        <v>629</v>
      </c>
      <c r="C58" t="str">
        <f t="shared" si="0"/>
        <v>bacalar</v>
      </c>
    </row>
    <row r="59" spans="1:3" ht="17.149999999999999">
      <c r="A59" s="252" t="str">
        <f>全车数据表!AT124</f>
        <v>003</v>
      </c>
      <c r="B59" s="263" t="s">
        <v>640</v>
      </c>
      <c r="C59" t="str">
        <f t="shared" si="0"/>
        <v>slr</v>
      </c>
    </row>
    <row r="60" spans="1:3" ht="17.149999999999999">
      <c r="A60" s="252" t="str">
        <f>全车数据表!AT129</f>
        <v>f12tdf</v>
      </c>
      <c r="B60" s="263" t="s">
        <v>634</v>
      </c>
      <c r="C60" t="str">
        <f t="shared" si="0"/>
        <v>evo</v>
      </c>
    </row>
    <row r="61" spans="1:3" ht="17.149999999999999">
      <c r="A61" s="252" t="str">
        <f>全车数据表!AT134</f>
        <v>cgs</v>
      </c>
      <c r="B61" s="263" t="s">
        <v>610</v>
      </c>
      <c r="C61" t="str">
        <f t="shared" si="0"/>
        <v>furai</v>
      </c>
    </row>
    <row r="62" spans="1:3" ht="17.149999999999999">
      <c r="A62" s="252" t="str">
        <f>全车数据表!AT131</f>
        <v>murcielago</v>
      </c>
      <c r="B62" s="263" t="s">
        <v>617</v>
      </c>
      <c r="C62" t="str">
        <f t="shared" si="0"/>
        <v>718gt4</v>
      </c>
    </row>
    <row r="63" spans="1:3" ht="17.149999999999999">
      <c r="A63" s="252" t="str">
        <f>全车数据表!AT135</f>
        <v>ap-0</v>
      </c>
      <c r="B63" s="263" t="s">
        <v>643</v>
      </c>
      <c r="C63" t="str">
        <f t="shared" si="0"/>
        <v>dbs</v>
      </c>
    </row>
    <row r="64" spans="1:3" ht="17.149999999999999">
      <c r="A64" s="252" t="str">
        <f>全车数据表!AT136</f>
        <v>gt12</v>
      </c>
      <c r="B64" s="263" t="s">
        <v>889</v>
      </c>
      <c r="C64" t="str">
        <f t="shared" si="0"/>
        <v>murcielago</v>
      </c>
    </row>
    <row r="65" spans="1:3" ht="17.149999999999999">
      <c r="A65" s="252" t="str">
        <f>全车数据表!AT138</f>
        <v>ie</v>
      </c>
      <c r="B65" s="263" t="s">
        <v>890</v>
      </c>
      <c r="C65" t="str">
        <f t="shared" si="0"/>
        <v>ie</v>
      </c>
    </row>
    <row r="66" spans="1:3" ht="17.149999999999999">
      <c r="A66" s="252">
        <f>全车数据表!AT139</f>
        <v>550</v>
      </c>
      <c r="B66" s="263" t="s">
        <v>891</v>
      </c>
      <c r="C66" t="str">
        <f t="shared" ref="C66:C129" si="1">VLOOKUP(B66,A:A,1,FALSE)</f>
        <v>enzo</v>
      </c>
    </row>
    <row r="67" spans="1:3" ht="17.149999999999999">
      <c r="A67" s="252" t="str">
        <f>全车数据表!AT141</f>
        <v>enzo</v>
      </c>
      <c r="B67" s="263" t="s">
        <v>892</v>
      </c>
      <c r="C67" t="str">
        <f t="shared" si="1"/>
        <v>scv12</v>
      </c>
    </row>
    <row r="68" spans="1:3" ht="17.149999999999999">
      <c r="A68" s="252" t="str">
        <f>全车数据表!AT144</f>
        <v>n</v>
      </c>
      <c r="B68" s="263" t="s">
        <v>909</v>
      </c>
      <c r="C68" t="str">
        <f t="shared" si="1"/>
        <v>488gtbevo</v>
      </c>
    </row>
    <row r="69" spans="1:3" ht="17.149999999999999">
      <c r="A69" s="252" t="str">
        <f>全车数据表!AT145</f>
        <v>slr</v>
      </c>
      <c r="B69" s="263" t="s">
        <v>654</v>
      </c>
      <c r="C69" t="str">
        <f t="shared" si="1"/>
        <v>laferrari</v>
      </c>
    </row>
    <row r="70" spans="1:3" ht="17.149999999999999">
      <c r="A70" s="252" t="str">
        <f>全车数据表!AT146</f>
        <v>dbs</v>
      </c>
      <c r="B70" s="263" t="s">
        <v>286</v>
      </c>
      <c r="C70" t="str">
        <f t="shared" si="1"/>
        <v>003</v>
      </c>
    </row>
    <row r="71" spans="1:3" ht="17.149999999999999">
      <c r="A71" s="252" t="str">
        <f>全车数据表!AT147</f>
        <v>scv12</v>
      </c>
      <c r="B71" s="263" t="s">
        <v>667</v>
      </c>
      <c r="C71" t="str">
        <f t="shared" si="1"/>
        <v>n</v>
      </c>
    </row>
    <row r="72" spans="1:3" ht="17.149999999999999">
      <c r="A72" s="252" t="str">
        <f>全车数据表!AT154</f>
        <v>evo</v>
      </c>
      <c r="B72" s="263" t="s">
        <v>655</v>
      </c>
      <c r="C72" t="str">
        <f t="shared" si="1"/>
        <v>p1</v>
      </c>
    </row>
    <row r="73" spans="1:3" ht="17.149999999999999">
      <c r="A73" s="252" t="str">
        <f>全车数据表!AT155</f>
        <v>carrera</v>
      </c>
      <c r="B73" s="263" t="s">
        <v>630</v>
      </c>
      <c r="C73" t="str">
        <f t="shared" si="1"/>
        <v>gallardo</v>
      </c>
    </row>
    <row r="74" spans="1:3" ht="17.149999999999999">
      <c r="A74" s="252" t="str">
        <f>全车数据表!AT160</f>
        <v>911gt3</v>
      </c>
      <c r="B74" s="263" t="s">
        <v>653</v>
      </c>
      <c r="C74" t="str">
        <f t="shared" si="1"/>
        <v>centenario</v>
      </c>
    </row>
    <row r="75" spans="1:3" ht="17.149999999999999">
      <c r="A75" s="252" t="str">
        <f>全车数据表!AT162</f>
        <v>488gtbevo</v>
      </c>
      <c r="B75" s="263" t="s">
        <v>647</v>
      </c>
      <c r="C75" t="str">
        <f t="shared" si="1"/>
        <v>f12tdf</v>
      </c>
    </row>
    <row r="76" spans="1:3" ht="17.149999999999999">
      <c r="A76" s="252" t="str">
        <f>全车数据表!AT165</f>
        <v>evija</v>
      </c>
      <c r="B76" s="263" t="s">
        <v>660</v>
      </c>
      <c r="C76" t="str">
        <f t="shared" si="1"/>
        <v>sv</v>
      </c>
    </row>
    <row r="77" spans="1:3" ht="17.149999999999999">
      <c r="A77" s="252" t="str">
        <f>全车数据表!AT167</f>
        <v>f1</v>
      </c>
      <c r="B77" s="263" t="s">
        <v>651</v>
      </c>
      <c r="C77" t="str">
        <f t="shared" si="1"/>
        <v>fxxk</v>
      </c>
    </row>
    <row r="78" spans="1:3" ht="17.149999999999999">
      <c r="A78" s="252" t="str">
        <f>全车数据表!AT174</f>
        <v>vulcan</v>
      </c>
      <c r="B78" s="263" t="s">
        <v>893</v>
      </c>
      <c r="C78" t="str">
        <f t="shared" si="1"/>
        <v>c-x75</v>
      </c>
    </row>
    <row r="79" spans="1:3" ht="17.149999999999999">
      <c r="A79" s="252" t="str">
        <f>全车数据表!AT175</f>
        <v>gtr</v>
      </c>
      <c r="B79" s="263" t="s">
        <v>894</v>
      </c>
      <c r="C79" t="str">
        <f t="shared" si="1"/>
        <v>cgs</v>
      </c>
    </row>
    <row r="80" spans="1:3" ht="17.149999999999999">
      <c r="A80" s="252" t="str">
        <f>全车数据表!AT176</f>
        <v>ep9</v>
      </c>
      <c r="B80" s="263" t="s">
        <v>639</v>
      </c>
      <c r="C80" t="str">
        <f t="shared" si="1"/>
        <v>33</v>
      </c>
    </row>
    <row r="81" spans="1:3" ht="17.149999999999999">
      <c r="A81" s="252" t="str">
        <f>全车数据表!AT177</f>
        <v>j50</v>
      </c>
      <c r="B81" s="263" t="s">
        <v>895</v>
      </c>
      <c r="C81" t="str">
        <f t="shared" si="1"/>
        <v>ap-0</v>
      </c>
    </row>
    <row r="82" spans="1:3" ht="17.149999999999999">
      <c r="A82" s="252" t="str">
        <f>全车数据表!AT178</f>
        <v>vipergts</v>
      </c>
      <c r="B82" s="263" t="s">
        <v>665</v>
      </c>
      <c r="C82" t="str">
        <f t="shared" si="1"/>
        <v>1v10</v>
      </c>
    </row>
    <row r="83" spans="1:3" ht="17.149999999999999">
      <c r="A83" s="252" t="str">
        <f>全车数据表!AT180</f>
        <v>laferrari</v>
      </c>
      <c r="B83" s="263" t="s">
        <v>642</v>
      </c>
      <c r="C83" t="str">
        <f t="shared" si="1"/>
        <v>812</v>
      </c>
    </row>
    <row r="84" spans="1:3" ht="17.149999999999999">
      <c r="A84" s="252" t="str">
        <f>全车数据表!AT182</f>
        <v>p1</v>
      </c>
      <c r="B84" s="263" t="s">
        <v>896</v>
      </c>
      <c r="C84" t="e">
        <f t="shared" si="1"/>
        <v>#N/A</v>
      </c>
    </row>
    <row r="85" spans="1:3" ht="17.149999999999999">
      <c r="A85" s="252" t="str">
        <f>全车数据表!AT184</f>
        <v>sv</v>
      </c>
      <c r="B85" s="263" t="s">
        <v>625</v>
      </c>
      <c r="C85" t="str">
        <f t="shared" si="1"/>
        <v>gt12</v>
      </c>
    </row>
    <row r="86" spans="1:3" ht="17.149999999999999">
      <c r="A86" s="252" t="str">
        <f>全车数据表!AT186</f>
        <v>812</v>
      </c>
      <c r="B86" s="263" t="s">
        <v>652</v>
      </c>
      <c r="C86" t="str">
        <f t="shared" si="1"/>
        <v>avj</v>
      </c>
    </row>
    <row r="87" spans="1:3" ht="17.149999999999999">
      <c r="A87" s="252" t="str">
        <f>全车数据表!AT188</f>
        <v>zr1</v>
      </c>
      <c r="B87" s="263" t="s">
        <v>636</v>
      </c>
      <c r="C87" t="str">
        <f t="shared" si="1"/>
        <v>carrera</v>
      </c>
    </row>
    <row r="88" spans="1:3" ht="17.149999999999999">
      <c r="A88" s="252" t="str">
        <f>全车数据表!AT189</f>
        <v>c-x75</v>
      </c>
      <c r="B88" s="263" t="s">
        <v>627</v>
      </c>
      <c r="C88" t="str">
        <f t="shared" si="1"/>
        <v>911gt3</v>
      </c>
    </row>
    <row r="89" spans="1:3" ht="17.149999999999999">
      <c r="A89" s="252" t="str">
        <f>全车数据表!AT191</f>
        <v>1v10</v>
      </c>
      <c r="B89" s="263" t="s">
        <v>656</v>
      </c>
      <c r="C89" t="str">
        <f t="shared" si="1"/>
        <v>at96</v>
      </c>
    </row>
    <row r="90" spans="1:3" ht="17.149999999999999">
      <c r="A90" s="252" t="str">
        <f>全车数据表!AT195</f>
        <v>918</v>
      </c>
      <c r="B90" s="263" t="s">
        <v>644</v>
      </c>
      <c r="C90" t="str">
        <f t="shared" si="1"/>
        <v>zr1</v>
      </c>
    </row>
    <row r="91" spans="1:3" ht="17.149999999999999">
      <c r="A91" s="252" t="str">
        <f>全车数据表!AT196</f>
        <v>vanda</v>
      </c>
      <c r="B91" s="263" t="s">
        <v>648</v>
      </c>
      <c r="C91" t="str">
        <f t="shared" si="1"/>
        <v>sc18</v>
      </c>
    </row>
    <row r="92" spans="1:3" ht="17.149999999999999">
      <c r="A92" s="252" t="str">
        <f>全车数据表!AT200</f>
        <v>570</v>
      </c>
      <c r="B92" s="263" t="s">
        <v>668</v>
      </c>
      <c r="C92" t="str">
        <f t="shared" si="1"/>
        <v>valhalla</v>
      </c>
    </row>
    <row r="93" spans="1:3" ht="17.149999999999999">
      <c r="A93" s="252" t="str">
        <f>全车数据表!AT202</f>
        <v>avj</v>
      </c>
      <c r="B93" s="263" t="s">
        <v>897</v>
      </c>
      <c r="C93" t="str">
        <f t="shared" si="1"/>
        <v>onyx</v>
      </c>
    </row>
    <row r="94" spans="1:3" ht="17.149999999999999">
      <c r="A94" s="252" t="str">
        <f>全车数据表!AT203</f>
        <v>onyx</v>
      </c>
      <c r="B94" s="263" t="s">
        <v>908</v>
      </c>
      <c r="C94" t="str">
        <f t="shared" si="1"/>
        <v>citroengt</v>
      </c>
    </row>
    <row r="95" spans="1:3" ht="17.149999999999999">
      <c r="A95" s="252" t="str">
        <f>全车数据表!AT207</f>
        <v>citroengt</v>
      </c>
      <c r="B95" s="263" t="s">
        <v>898</v>
      </c>
      <c r="C95" t="str">
        <f t="shared" si="1"/>
        <v>f8</v>
      </c>
    </row>
    <row r="96" spans="1:3" ht="17.149999999999999">
      <c r="A96" s="252" t="str">
        <f>全车数据表!AT210</f>
        <v>911gt2</v>
      </c>
      <c r="B96" s="263" t="s">
        <v>899</v>
      </c>
      <c r="C96" t="str">
        <f t="shared" si="1"/>
        <v>imola</v>
      </c>
    </row>
    <row r="97" spans="1:3" ht="17.149999999999999">
      <c r="A97" s="252" t="str">
        <f>全车数据表!AT211</f>
        <v>bc</v>
      </c>
      <c r="B97" s="263" t="s">
        <v>671</v>
      </c>
      <c r="C97" t="str">
        <f t="shared" si="1"/>
        <v>vulcano</v>
      </c>
    </row>
    <row r="98" spans="1:3" ht="17.149999999999999">
      <c r="A98" s="252" t="str">
        <f>全车数据表!AT213</f>
        <v>sc18</v>
      </c>
      <c r="B98" s="263" t="s">
        <v>673</v>
      </c>
      <c r="C98" t="str">
        <f t="shared" si="1"/>
        <v>lykan</v>
      </c>
    </row>
    <row r="99" spans="1:3" ht="17.149999999999999">
      <c r="A99" s="252" t="str">
        <f>全车数据表!AT216</f>
        <v>aperta</v>
      </c>
      <c r="B99" s="263" t="s">
        <v>649</v>
      </c>
      <c r="C99" t="str">
        <f t="shared" si="1"/>
        <v>918</v>
      </c>
    </row>
    <row r="100" spans="1:3" ht="17.149999999999999">
      <c r="A100" s="252" t="str">
        <f>全车数据表!AT217</f>
        <v>f8</v>
      </c>
      <c r="B100" s="263" t="s">
        <v>628</v>
      </c>
      <c r="C100" t="str">
        <f t="shared" si="1"/>
        <v>vanda</v>
      </c>
    </row>
    <row r="101" spans="1:3" ht="17.149999999999999">
      <c r="A101" s="252" t="str">
        <f>全车数据表!AT220</f>
        <v>akylone</v>
      </c>
      <c r="B101" s="263" t="s">
        <v>900</v>
      </c>
      <c r="C101" t="str">
        <f t="shared" si="1"/>
        <v>veneno</v>
      </c>
    </row>
    <row r="102" spans="1:3" ht="17.149999999999999">
      <c r="A102" s="252" t="str">
        <f>全车数据表!AT223</f>
        <v>at96</v>
      </c>
      <c r="B102" s="263" t="s">
        <v>669</v>
      </c>
      <c r="C102" t="str">
        <f t="shared" si="1"/>
        <v>570</v>
      </c>
    </row>
    <row r="103" spans="1:3" ht="17.149999999999999">
      <c r="A103" s="252" t="str">
        <f>全车数据表!AT226</f>
        <v>valhalla</v>
      </c>
      <c r="B103" s="263" t="s">
        <v>659</v>
      </c>
      <c r="C103" t="str">
        <f t="shared" si="1"/>
        <v>egoista</v>
      </c>
    </row>
    <row r="104" spans="1:3" ht="17.149999999999999">
      <c r="A104" s="252" t="str">
        <f>全车数据表!AT227</f>
        <v>imola</v>
      </c>
      <c r="B104" s="263" t="s">
        <v>645</v>
      </c>
      <c r="C104" t="str">
        <f t="shared" si="1"/>
        <v>911gt2</v>
      </c>
    </row>
    <row r="105" spans="1:3" ht="17.149999999999999">
      <c r="A105" s="252" t="str">
        <f>全车数据表!AT236</f>
        <v>centenario</v>
      </c>
      <c r="B105" s="263" t="s">
        <v>657</v>
      </c>
      <c r="C105" t="str">
        <f t="shared" si="1"/>
        <v>bc</v>
      </c>
    </row>
    <row r="106" spans="1:3" ht="17.149999999999999">
      <c r="A106" s="252" t="str">
        <f>全车数据表!AT237</f>
        <v>fxxk</v>
      </c>
      <c r="B106" s="263" t="s">
        <v>658</v>
      </c>
      <c r="C106" t="str">
        <f t="shared" si="1"/>
        <v>aperta</v>
      </c>
    </row>
    <row r="107" spans="1:3" ht="17.149999999999999">
      <c r="A107" s="252" t="str">
        <f>全车数据表!AT239</f>
        <v>vulcano</v>
      </c>
      <c r="B107" s="263" t="s">
        <v>670</v>
      </c>
      <c r="C107" t="str">
        <f t="shared" si="1"/>
        <v>f1</v>
      </c>
    </row>
    <row r="108" spans="1:3" ht="17.149999999999999">
      <c r="A108" s="252" t="str">
        <f>全车数据表!AT240</f>
        <v>lykan</v>
      </c>
      <c r="B108" s="263" t="s">
        <v>666</v>
      </c>
      <c r="C108" t="str">
        <f t="shared" si="1"/>
        <v>akylone</v>
      </c>
    </row>
    <row r="109" spans="1:3" ht="17.149999999999999">
      <c r="A109" s="252" t="str">
        <f>全车数据表!AT242</f>
        <v>veneno</v>
      </c>
      <c r="B109" s="263" t="s">
        <v>680</v>
      </c>
      <c r="C109" t="str">
        <f t="shared" si="1"/>
        <v>nemesis</v>
      </c>
    </row>
    <row r="110" spans="1:3" ht="17.149999999999999">
      <c r="A110" s="252" t="str">
        <f>全车数据表!AT245</f>
        <v>egoista</v>
      </c>
      <c r="B110" s="263" t="s">
        <v>901</v>
      </c>
      <c r="C110" t="str">
        <f t="shared" si="1"/>
        <v>sf90</v>
      </c>
    </row>
    <row r="111" spans="1:3" ht="17.149999999999999">
      <c r="A111" s="252" t="str">
        <f>全车数据表!AT248</f>
        <v>nemesis</v>
      </c>
      <c r="B111" s="263" t="s">
        <v>672</v>
      </c>
      <c r="C111" t="str">
        <f t="shared" si="1"/>
        <v>terzo</v>
      </c>
    </row>
    <row r="112" spans="1:3" ht="17.149999999999999">
      <c r="A112" s="252" t="str">
        <f>全车数据表!AT251</f>
        <v>sf90</v>
      </c>
      <c r="B112" s="263" t="s">
        <v>646</v>
      </c>
      <c r="C112" t="str">
        <f t="shared" si="1"/>
        <v>senna</v>
      </c>
    </row>
    <row r="113" spans="1:3" ht="17.149999999999999">
      <c r="A113" s="252" t="str">
        <f>全车数据表!AT253</f>
        <v>senna</v>
      </c>
      <c r="B113" s="263" t="s">
        <v>662</v>
      </c>
      <c r="C113" t="str">
        <f t="shared" si="1"/>
        <v>evija</v>
      </c>
    </row>
    <row r="114" spans="1:3" ht="17.149999999999999">
      <c r="A114" s="252" t="str">
        <f>全车数据表!AT255</f>
        <v>terzo</v>
      </c>
      <c r="B114" s="263" t="s">
        <v>675</v>
      </c>
      <c r="C114" t="str">
        <f t="shared" si="1"/>
        <v>fenyr</v>
      </c>
    </row>
    <row r="115" spans="1:3" ht="17.149999999999999">
      <c r="A115" s="252" t="str">
        <f>全车数据表!AT258</f>
        <v>fenyr</v>
      </c>
      <c r="B115" s="263" t="s">
        <v>676</v>
      </c>
      <c r="C115" t="str">
        <f t="shared" si="1"/>
        <v>ts1</v>
      </c>
    </row>
    <row r="116" spans="1:3" ht="17.149999999999999">
      <c r="A116" s="252" t="str">
        <f>全车数据表!AT260</f>
        <v>ts1</v>
      </c>
      <c r="B116" s="263" t="s">
        <v>664</v>
      </c>
      <c r="C116" t="str">
        <f t="shared" si="1"/>
        <v>battista</v>
      </c>
    </row>
    <row r="117" spans="1:3" ht="17.149999999999999">
      <c r="A117" s="252" t="str">
        <f>全车数据表!AT262</f>
        <v>battista</v>
      </c>
      <c r="B117" s="263" t="s">
        <v>902</v>
      </c>
      <c r="C117" t="str">
        <f t="shared" si="1"/>
        <v>ep9</v>
      </c>
    </row>
    <row r="118" spans="1:3" ht="17.149999999999999">
      <c r="A118" s="252" t="str">
        <f>全车数据表!AT264</f>
        <v>speedtail</v>
      </c>
      <c r="B118" s="263" t="s">
        <v>674</v>
      </c>
      <c r="C118" t="str">
        <f t="shared" si="1"/>
        <v>speedtail</v>
      </c>
    </row>
    <row r="119" spans="1:3" ht="17.149999999999999">
      <c r="A119" s="252" t="str">
        <f>全车数据表!AT266</f>
        <v>regera</v>
      </c>
      <c r="B119" s="263" t="s">
        <v>311</v>
      </c>
      <c r="C119" t="str">
        <f t="shared" si="1"/>
        <v>regera</v>
      </c>
    </row>
    <row r="120" spans="1:3" ht="17.149999999999999">
      <c r="A120" s="252" t="str">
        <f>全车数据表!AT269</f>
        <v>sian</v>
      </c>
      <c r="B120" s="263" t="s">
        <v>903</v>
      </c>
      <c r="C120" t="str">
        <f t="shared" si="1"/>
        <v>inferno</v>
      </c>
    </row>
    <row r="121" spans="1:3" ht="17.149999999999999">
      <c r="A121" s="252" t="str">
        <f>全车数据表!AT273</f>
        <v>chiron</v>
      </c>
      <c r="B121" s="263" t="s">
        <v>678</v>
      </c>
      <c r="C121" t="str">
        <f t="shared" si="1"/>
        <v>chiron</v>
      </c>
    </row>
    <row r="122" spans="1:3" ht="17.149999999999999">
      <c r="A122" s="252" t="str">
        <f>全车数据表!AT274</f>
        <v>bxr</v>
      </c>
      <c r="B122" s="263" t="s">
        <v>679</v>
      </c>
      <c r="C122" t="str">
        <f t="shared" si="1"/>
        <v>bxr</v>
      </c>
    </row>
    <row r="123" spans="1:3" ht="17.149999999999999">
      <c r="A123" s="252" t="str">
        <f>全车数据表!AT271</f>
        <v>inferno</v>
      </c>
      <c r="B123" s="263" t="s">
        <v>904</v>
      </c>
      <c r="C123" t="str">
        <f t="shared" si="1"/>
        <v>divo</v>
      </c>
    </row>
    <row r="124" spans="1:3" ht="17.149999999999999">
      <c r="A124" s="252" t="str">
        <f>全车数据表!AT275</f>
        <v>divo</v>
      </c>
      <c r="B124" s="263" t="s">
        <v>905</v>
      </c>
      <c r="C124" t="str">
        <f t="shared" si="1"/>
        <v>millecavalli</v>
      </c>
    </row>
    <row r="125" spans="1:3" ht="17.149999999999999">
      <c r="A125" s="252" t="str">
        <f>全车数据表!AT278</f>
        <v>millecavalli</v>
      </c>
      <c r="B125" s="263" t="s">
        <v>682</v>
      </c>
      <c r="C125" t="str">
        <f t="shared" si="1"/>
        <v>jesko</v>
      </c>
    </row>
    <row r="126" spans="1:3" ht="17.149999999999999">
      <c r="A126" s="252" t="str">
        <f>全车数据表!AT282</f>
        <v>jesko</v>
      </c>
      <c r="B126" s="263" t="s">
        <v>663</v>
      </c>
      <c r="C126" t="str">
        <f t="shared" si="1"/>
        <v>sian</v>
      </c>
    </row>
    <row r="127" spans="1:3" ht="17.149999999999999">
      <c r="A127" s="252" t="str">
        <f>全车数据表!AT287</f>
        <v>owl</v>
      </c>
      <c r="B127" s="263" t="s">
        <v>906</v>
      </c>
      <c r="C127" t="str">
        <f t="shared" si="1"/>
        <v>owl</v>
      </c>
    </row>
    <row r="128" spans="1:3" ht="17.149999999999999">
      <c r="A128" s="252" t="str">
        <f>全车数据表!AT288</f>
        <v>c2</v>
      </c>
      <c r="B128" s="263" t="s">
        <v>677</v>
      </c>
      <c r="C128" t="str">
        <f t="shared" si="1"/>
        <v>c2</v>
      </c>
    </row>
    <row r="129" spans="1:3" ht="17.149999999999999">
      <c r="A129" s="252" t="str">
        <f>全车数据表!AT291</f>
        <v>ssc</v>
      </c>
      <c r="B129" s="263" t="s">
        <v>681</v>
      </c>
      <c r="C129" t="str">
        <f t="shared" si="1"/>
        <v>ssc</v>
      </c>
    </row>
    <row r="130" spans="1:3" ht="17.149999999999999">
      <c r="A130" s="252" t="str">
        <f>全车数据表!AT295</f>
        <v>lvn</v>
      </c>
      <c r="B130" s="263" t="s">
        <v>907</v>
      </c>
      <c r="C130" t="str">
        <f>VLOOKUP(B130,A:A,1,FALSE)</f>
        <v>lvn</v>
      </c>
    </row>
  </sheetData>
  <phoneticPr fontId="7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11</vt:i4>
      </vt:variant>
      <vt:variant>
        <vt:lpstr>图表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16" baseType="lpstr">
      <vt:lpstr>备忘录</vt:lpstr>
      <vt:lpstr>全车数据表</vt:lpstr>
      <vt:lpstr>versionNoteGL</vt:lpstr>
      <vt:lpstr>数据卡片</vt:lpstr>
      <vt:lpstr>编者的话</vt:lpstr>
      <vt:lpstr>快速查询</vt:lpstr>
      <vt:lpstr>满改数据表</vt:lpstr>
      <vt:lpstr>四维图</vt:lpstr>
      <vt:lpstr>车辆数据预测</vt:lpstr>
      <vt:lpstr>计算辅助页面</vt:lpstr>
      <vt:lpstr>car_id校对</vt:lpstr>
      <vt:lpstr>Chart2</vt:lpstr>
      <vt:lpstr>Chart1</vt:lpstr>
      <vt:lpstr>别称</vt:lpstr>
      <vt:lpstr>等级</vt:lpstr>
      <vt:lpstr>名称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水明 沈</cp:lastModifiedBy>
  <dcterms:created xsi:type="dcterms:W3CDTF">2018-07-22T07:21:02Z</dcterms:created>
  <dcterms:modified xsi:type="dcterms:W3CDTF">2025-08-02T09:44:12Z</dcterms:modified>
</cp:coreProperties>
</file>