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a9helper/a9-data/"/>
    </mc:Choice>
  </mc:AlternateContent>
  <xr:revisionPtr revIDLastSave="0" documentId="13_ncr:1_{261BBAA6-9069-944A-9696-FC8AED0C1D80}" xr6:coauthVersionLast="47" xr6:coauthVersionMax="47" xr10:uidLastSave="{00000000-0000-0000-0000-000000000000}"/>
  <bookViews>
    <workbookView xWindow="0" yWindow="500" windowWidth="38400" windowHeight="2014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全车数据表!$A$2:$DE$301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148" i="6" l="1"/>
  <c r="BL148" i="6"/>
  <c r="BM148" i="6"/>
  <c r="BN148" i="6"/>
  <c r="BF148" i="6"/>
  <c r="BG148" i="6"/>
  <c r="BH148" i="6"/>
  <c r="BI148" i="6"/>
  <c r="BJ148" i="6"/>
  <c r="BJ65" i="6"/>
  <c r="BN65" i="6" s="1"/>
  <c r="BI65" i="6"/>
  <c r="BM65" i="6" s="1"/>
  <c r="BH65" i="6"/>
  <c r="BL65" i="6"/>
  <c r="BG65" i="6"/>
  <c r="BK65" i="6"/>
  <c r="BF65" i="6"/>
  <c r="BJ110" i="6"/>
  <c r="BI110" i="6"/>
  <c r="BH110" i="6"/>
  <c r="BG110" i="6"/>
  <c r="BF110" i="6"/>
  <c r="BK271" i="6"/>
  <c r="BB271" i="6" s="1"/>
  <c r="BL271" i="6"/>
  <c r="BM271" i="6"/>
  <c r="BN271" i="6"/>
  <c r="BE271" i="6" s="1"/>
  <c r="BD271" i="6"/>
  <c r="BC271" i="6"/>
  <c r="BA271" i="6"/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X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V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R185" i="6"/>
  <c r="AR186" i="6"/>
  <c r="AN183" i="6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R241" i="6"/>
  <c r="AN241" i="6"/>
  <c r="AA240" i="12" s="1"/>
  <c r="AL241" i="6"/>
  <c r="Z240" i="12" s="1"/>
  <c r="AK241" i="6"/>
  <c r="AJ241" i="6"/>
  <c r="Y240" i="12" s="1"/>
  <c r="AH241" i="6"/>
  <c r="U240" i="12" s="1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41" i="6"/>
  <c r="AR271" i="6"/>
  <c r="AN271" i="6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32" i="6"/>
  <c r="AN134" i="6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R99" i="6"/>
  <c r="AJ99" i="6"/>
  <c r="Y98" i="12" s="1"/>
  <c r="AK99" i="6"/>
  <c r="AL99" i="6"/>
  <c r="Z98" i="12" s="1"/>
  <c r="AN99" i="6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R36" i="6"/>
  <c r="AH36" i="6"/>
  <c r="U35" i="12" s="1"/>
  <c r="AR148" i="6"/>
  <c r="BJ182" i="6"/>
  <c r="BG181" i="12" s="1"/>
  <c r="BI182" i="6"/>
  <c r="BF181" i="12" s="1"/>
  <c r="BH182" i="6"/>
  <c r="BE181" i="12" s="1"/>
  <c r="BG182" i="6"/>
  <c r="BF182" i="6"/>
  <c r="BC181" i="12" s="1"/>
  <c r="BA225" i="6"/>
  <c r="BN225" i="6"/>
  <c r="BE225" i="6" s="1"/>
  <c r="BM225" i="6"/>
  <c r="BD225" i="6" s="1"/>
  <c r="BL225" i="6"/>
  <c r="BC225" i="6" s="1"/>
  <c r="BK225" i="6"/>
  <c r="BB225" i="6" s="1"/>
  <c r="BA200" i="6"/>
  <c r="BN200" i="6"/>
  <c r="BE200" i="6" s="1"/>
  <c r="BM200" i="6"/>
  <c r="BD200" i="6" s="1"/>
  <c r="BL200" i="6"/>
  <c r="BC200" i="6" s="1"/>
  <c r="BK200" i="6"/>
  <c r="BB200" i="6" s="1"/>
  <c r="BA113" i="6"/>
  <c r="BN20" i="6"/>
  <c r="BE20" i="6" s="1"/>
  <c r="BM20" i="6"/>
  <c r="BD20" i="6" s="1"/>
  <c r="BL20" i="6"/>
  <c r="BC20" i="6" s="1"/>
  <c r="BK20" i="6"/>
  <c r="BB20" i="6" s="1"/>
  <c r="BA20" i="6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A23" i="6"/>
  <c r="BN23" i="6"/>
  <c r="BE23" i="6" s="1"/>
  <c r="BM23" i="6"/>
  <c r="BD23" i="6" s="1"/>
  <c r="BL23" i="6"/>
  <c r="BC23" i="6" s="1"/>
  <c r="BK23" i="6"/>
  <c r="BB23" i="6" s="1"/>
  <c r="BN239" i="6"/>
  <c r="BE239" i="6" s="1"/>
  <c r="BM239" i="6"/>
  <c r="BD239" i="6" s="1"/>
  <c r="BL239" i="6"/>
  <c r="BC239" i="6" s="1"/>
  <c r="BK239" i="6"/>
  <c r="BB239" i="6" s="1"/>
  <c r="BA239" i="6"/>
  <c r="BA289" i="6"/>
  <c r="BN291" i="6"/>
  <c r="BE291" i="6" s="1"/>
  <c r="BM291" i="6"/>
  <c r="BD291" i="6" s="1"/>
  <c r="BL291" i="6"/>
  <c r="BC291" i="6" s="1"/>
  <c r="BK291" i="6"/>
  <c r="BB291" i="6" s="1"/>
  <c r="BA291" i="6"/>
  <c r="BJ151" i="6"/>
  <c r="BG150" i="12" s="1"/>
  <c r="BI151" i="6"/>
  <c r="BF150" i="12" s="1"/>
  <c r="BH151" i="6"/>
  <c r="BE150" i="12" s="1"/>
  <c r="BG151" i="6"/>
  <c r="BD150" i="12" s="1"/>
  <c r="BF151" i="6"/>
  <c r="BC150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5" i="6"/>
  <c r="AR291" i="6"/>
  <c r="AN291" i="6"/>
  <c r="AL291" i="6"/>
  <c r="Z290" i="12" s="1"/>
  <c r="AK291" i="6"/>
  <c r="AJ291" i="6"/>
  <c r="Y290" i="12" s="1"/>
  <c r="AH291" i="6"/>
  <c r="U290" i="12" s="1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N291" i="6"/>
  <c r="AR239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N239" i="6"/>
  <c r="AR225" i="6"/>
  <c r="AN225" i="6"/>
  <c r="AA224" i="12" s="1"/>
  <c r="AL225" i="6"/>
  <c r="Z224" i="12" s="1"/>
  <c r="AK225" i="6"/>
  <c r="AJ225" i="6"/>
  <c r="Y224" i="12" s="1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N225" i="6"/>
  <c r="AR165" i="6"/>
  <c r="AN165" i="6"/>
  <c r="AA164" i="12" s="1"/>
  <c r="AL165" i="6"/>
  <c r="Z164" i="12" s="1"/>
  <c r="AK165" i="6"/>
  <c r="AJ165" i="6"/>
  <c r="Y164" i="12" s="1"/>
  <c r="AH165" i="6"/>
  <c r="U164" i="12" s="1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3" i="6"/>
  <c r="BG262" i="12" s="1"/>
  <c r="BI263" i="6"/>
  <c r="BF262" i="12" s="1"/>
  <c r="BH263" i="6"/>
  <c r="BE262" i="12" s="1"/>
  <c r="BG263" i="6"/>
  <c r="BD262" i="12" s="1"/>
  <c r="BF263" i="6"/>
  <c r="BC262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84" i="6"/>
  <c r="BN284" i="6" s="1"/>
  <c r="BI284" i="6"/>
  <c r="BF283" i="12" s="1"/>
  <c r="BH284" i="6"/>
  <c r="BL284" i="6" s="1"/>
  <c r="BG284" i="6"/>
  <c r="BF284" i="6"/>
  <c r="BC283" i="12" s="1"/>
  <c r="BA44" i="6"/>
  <c r="BN44" i="6"/>
  <c r="BE44" i="6" s="1"/>
  <c r="BM44" i="6"/>
  <c r="BD44" i="6" s="1"/>
  <c r="BL44" i="6"/>
  <c r="BC44" i="6" s="1"/>
  <c r="BK44" i="6"/>
  <c r="BB44" i="6" s="1"/>
  <c r="BN215" i="6"/>
  <c r="BE215" i="6" s="1"/>
  <c r="BM215" i="6"/>
  <c r="BD215" i="6" s="1"/>
  <c r="BL215" i="6"/>
  <c r="BC215" i="6" s="1"/>
  <c r="BK215" i="6"/>
  <c r="BB215" i="6" s="1"/>
  <c r="BA215" i="6"/>
  <c r="AR284" i="6"/>
  <c r="AN284" i="6"/>
  <c r="AM284" i="6" s="1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154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74" i="6"/>
  <c r="AN74" i="6"/>
  <c r="AA73" i="12" s="1"/>
  <c r="AL74" i="6"/>
  <c r="Z73" i="12" s="1"/>
  <c r="AK74" i="6"/>
  <c r="AJ74" i="6"/>
  <c r="Y73" i="12" s="1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N74" i="6"/>
  <c r="AR65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44" i="6"/>
  <c r="AM44" i="6"/>
  <c r="AK44" i="6"/>
  <c r="AH44" i="6"/>
  <c r="U43" i="12" s="1"/>
  <c r="N44" i="6"/>
  <c r="BJ251" i="6"/>
  <c r="BG250" i="12" s="1"/>
  <c r="BI251" i="6"/>
  <c r="BF250" i="12" s="1"/>
  <c r="BH251" i="6"/>
  <c r="BE250" i="12" s="1"/>
  <c r="BG251" i="6"/>
  <c r="BD250" i="12" s="1"/>
  <c r="BF251" i="6"/>
  <c r="BC250" i="12" s="1"/>
  <c r="BJ227" i="6"/>
  <c r="BG226" i="12" s="1"/>
  <c r="BI227" i="6"/>
  <c r="BF226" i="12" s="1"/>
  <c r="BH227" i="6"/>
  <c r="BE226" i="12" s="1"/>
  <c r="BG227" i="6"/>
  <c r="BD226" i="12" s="1"/>
  <c r="BF227" i="6"/>
  <c r="BC226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288" i="6"/>
  <c r="BG287" i="12" s="1"/>
  <c r="BI288" i="6"/>
  <c r="BF287" i="12" s="1"/>
  <c r="BH288" i="6"/>
  <c r="BG288" i="6"/>
  <c r="BD287" i="12" s="1"/>
  <c r="BF288" i="6"/>
  <c r="BC287" i="12" s="1"/>
  <c r="BJ287" i="6"/>
  <c r="BI287" i="6"/>
  <c r="BF286" i="12" s="1"/>
  <c r="BH287" i="6"/>
  <c r="BL287" i="6" s="1"/>
  <c r="BG287" i="6"/>
  <c r="BD286" i="12" s="1"/>
  <c r="BF287" i="6"/>
  <c r="BC286" i="12" s="1"/>
  <c r="BJ260" i="6"/>
  <c r="BG259" i="12" s="1"/>
  <c r="BI260" i="6"/>
  <c r="BF259" i="12" s="1"/>
  <c r="BH260" i="6"/>
  <c r="BE259" i="12" s="1"/>
  <c r="BG260" i="6"/>
  <c r="BD259" i="12" s="1"/>
  <c r="BF260" i="6"/>
  <c r="BC25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26" i="6"/>
  <c r="AN226" i="6"/>
  <c r="AA225" i="12" s="1"/>
  <c r="AL226" i="6"/>
  <c r="Z225" i="12" s="1"/>
  <c r="AK226" i="6"/>
  <c r="AJ226" i="6"/>
  <c r="Y225" i="12" s="1"/>
  <c r="AH226" i="6"/>
  <c r="U225" i="12" s="1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N226" i="6"/>
  <c r="BN301" i="6"/>
  <c r="BM301" i="6"/>
  <c r="BL301" i="6"/>
  <c r="BK301" i="6"/>
  <c r="AR301" i="6"/>
  <c r="AN301" i="6"/>
  <c r="AA300" i="12" s="1"/>
  <c r="AL301" i="6"/>
  <c r="Z300" i="12" s="1"/>
  <c r="AK301" i="6"/>
  <c r="AJ301" i="6"/>
  <c r="Y300" i="12" s="1"/>
  <c r="AH301" i="6"/>
  <c r="U300" i="12" s="1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N301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1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22" i="6"/>
  <c r="AN122" i="6"/>
  <c r="AA121" i="12" s="1"/>
  <c r="AL122" i="6"/>
  <c r="Z121" i="12" s="1"/>
  <c r="AK122" i="6"/>
  <c r="AJ122" i="6"/>
  <c r="Y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122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77" i="6"/>
  <c r="BN277" i="6" s="1"/>
  <c r="BI277" i="6"/>
  <c r="BF276" i="12" s="1"/>
  <c r="BH277" i="6"/>
  <c r="BE276" i="12" s="1"/>
  <c r="BG277" i="6"/>
  <c r="BF277" i="6"/>
  <c r="BC276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92" i="6"/>
  <c r="BG291" i="12" s="1"/>
  <c r="BI292" i="6"/>
  <c r="BF291" i="12" s="1"/>
  <c r="BH292" i="6"/>
  <c r="BE291" i="12" s="1"/>
  <c r="BG292" i="6"/>
  <c r="BD291" i="12" s="1"/>
  <c r="BF292" i="6"/>
  <c r="BC291" i="12" s="1"/>
  <c r="BJ280" i="6"/>
  <c r="BN280" i="6" s="1"/>
  <c r="BI280" i="6"/>
  <c r="BF279" i="12" s="1"/>
  <c r="BH280" i="6"/>
  <c r="BG280" i="6"/>
  <c r="BK280" i="6" s="1"/>
  <c r="BF280" i="6"/>
  <c r="BC279" i="12" s="1"/>
  <c r="BJ222" i="6"/>
  <c r="BG221" i="12" s="1"/>
  <c r="BI222" i="6"/>
  <c r="BF221" i="12" s="1"/>
  <c r="BH222" i="6"/>
  <c r="BE221" i="12" s="1"/>
  <c r="BG222" i="6"/>
  <c r="BD221" i="12" s="1"/>
  <c r="BF222" i="6"/>
  <c r="BC221" i="12" s="1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N196" i="6"/>
  <c r="N277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BJ295" i="6"/>
  <c r="BG294" i="12" s="1"/>
  <c r="BI295" i="6"/>
  <c r="BF294" i="12" s="1"/>
  <c r="BH295" i="6"/>
  <c r="BE294" i="12" s="1"/>
  <c r="BG295" i="6"/>
  <c r="BD294" i="12" s="1"/>
  <c r="BF295" i="6"/>
  <c r="BC294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297" i="6"/>
  <c r="BN297" i="6"/>
  <c r="BM297" i="6"/>
  <c r="BL297" i="6"/>
  <c r="BK297" i="6"/>
  <c r="N297" i="6"/>
  <c r="AR163" i="6"/>
  <c r="N163" i="6"/>
  <c r="AR141" i="6"/>
  <c r="N141" i="6"/>
  <c r="AR84" i="6"/>
  <c r="N84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J169" i="6"/>
  <c r="BG168" i="12" s="1"/>
  <c r="BI169" i="6"/>
  <c r="BF168" i="12" s="1"/>
  <c r="BH169" i="6"/>
  <c r="BE168" i="12" s="1"/>
  <c r="BG169" i="6"/>
  <c r="BD168" i="12" s="1"/>
  <c r="BF169" i="6"/>
  <c r="BC168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N109" i="6"/>
  <c r="N113" i="6"/>
  <c r="BJ278" i="6"/>
  <c r="BG277" i="12" s="1"/>
  <c r="BI278" i="6"/>
  <c r="BF277" i="12" s="1"/>
  <c r="BH278" i="6"/>
  <c r="BE277" i="12" s="1"/>
  <c r="BG278" i="6"/>
  <c r="BD277" i="12" s="1"/>
  <c r="BF278" i="6"/>
  <c r="BC277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A168" i="6"/>
  <c r="BA188" i="6"/>
  <c r="AR290" i="6"/>
  <c r="AN290" i="6"/>
  <c r="AM290" i="6" s="1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1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BN113" i="6"/>
  <c r="BE113" i="6" s="1"/>
  <c r="BM113" i="6"/>
  <c r="BD113" i="6" s="1"/>
  <c r="BL113" i="6"/>
  <c r="BC113" i="6" s="1"/>
  <c r="BK113" i="6"/>
  <c r="BB113" i="6" s="1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N231" i="6"/>
  <c r="BJ300" i="6"/>
  <c r="BG299" i="12" s="1"/>
  <c r="BI300" i="6"/>
  <c r="BF299" i="12" s="1"/>
  <c r="BH300" i="6"/>
  <c r="BE299" i="12" s="1"/>
  <c r="BG300" i="6"/>
  <c r="BD299" i="12" s="1"/>
  <c r="BF300" i="6"/>
  <c r="BC299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F258" i="6"/>
  <c r="BC257" i="12" s="1"/>
  <c r="BG258" i="6"/>
  <c r="BD257" i="12" s="1"/>
  <c r="BH258" i="6"/>
  <c r="BE257" i="12" s="1"/>
  <c r="BI258" i="6"/>
  <c r="BF257" i="12" s="1"/>
  <c r="BJ258" i="6"/>
  <c r="BG257" i="12" s="1"/>
  <c r="BF192" i="6"/>
  <c r="BC191" i="12" s="1"/>
  <c r="BG192" i="6"/>
  <c r="BD191" i="12" s="1"/>
  <c r="BH192" i="6"/>
  <c r="BE191" i="12" s="1"/>
  <c r="BI192" i="6"/>
  <c r="BF191" i="12" s="1"/>
  <c r="BJ192" i="6"/>
  <c r="BG191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F172" i="6"/>
  <c r="BC171" i="12" s="1"/>
  <c r="BG172" i="6"/>
  <c r="BD171" i="12" s="1"/>
  <c r="BH172" i="6"/>
  <c r="BE171" i="12" s="1"/>
  <c r="BI172" i="6"/>
  <c r="BF171" i="12" s="1"/>
  <c r="BJ172" i="6"/>
  <c r="BG171" i="12" s="1"/>
  <c r="BF142" i="6"/>
  <c r="BC141" i="12" s="1"/>
  <c r="BG142" i="6"/>
  <c r="BD141" i="12" s="1"/>
  <c r="BH142" i="6"/>
  <c r="BE141" i="12" s="1"/>
  <c r="BI142" i="6"/>
  <c r="BF141" i="12" s="1"/>
  <c r="BJ142" i="6"/>
  <c r="BG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75" i="6"/>
  <c r="BG274" i="12" s="1"/>
  <c r="BI275" i="6"/>
  <c r="BF274" i="12" s="1"/>
  <c r="BH275" i="6"/>
  <c r="BE274" i="12" s="1"/>
  <c r="BG275" i="6"/>
  <c r="BD274" i="12" s="1"/>
  <c r="BF275" i="6"/>
  <c r="BC274" i="12" s="1"/>
  <c r="BF231" i="6"/>
  <c r="BC230" i="12" s="1"/>
  <c r="BG231" i="6"/>
  <c r="BD230" i="12" s="1"/>
  <c r="BH231" i="6"/>
  <c r="BE230" i="12" s="1"/>
  <c r="BI231" i="6"/>
  <c r="BF230" i="12" s="1"/>
  <c r="BJ231" i="6"/>
  <c r="BG230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247" i="6"/>
  <c r="BG246" i="12" s="1"/>
  <c r="BI247" i="6"/>
  <c r="BF246" i="12" s="1"/>
  <c r="BH247" i="6"/>
  <c r="BE246" i="12" s="1"/>
  <c r="BG247" i="6"/>
  <c r="BD246" i="12" s="1"/>
  <c r="BF247" i="6"/>
  <c r="BC246" i="12" s="1"/>
  <c r="BJ238" i="6"/>
  <c r="BG237" i="12" s="1"/>
  <c r="BI238" i="6"/>
  <c r="BF237" i="12" s="1"/>
  <c r="BH238" i="6"/>
  <c r="BE237" i="12" s="1"/>
  <c r="BG238" i="6"/>
  <c r="BD237" i="12" s="1"/>
  <c r="BF238" i="6"/>
  <c r="BC237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A173" i="6"/>
  <c r="BK108" i="6"/>
  <c r="BB108" i="6" s="1"/>
  <c r="BL108" i="6"/>
  <c r="BC108" i="6" s="1"/>
  <c r="BM108" i="6"/>
  <c r="BD108" i="6" s="1"/>
  <c r="BN108" i="6"/>
  <c r="BE108" i="6" s="1"/>
  <c r="BA108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3" i="6"/>
  <c r="BA138" i="6"/>
  <c r="BA144" i="6"/>
  <c r="BA181" i="6"/>
  <c r="BN181" i="6"/>
  <c r="BE181" i="6" s="1"/>
  <c r="BM181" i="6"/>
  <c r="BD181" i="6" s="1"/>
  <c r="BL181" i="6"/>
  <c r="BC181" i="6" s="1"/>
  <c r="BK181" i="6"/>
  <c r="BB181" i="6" s="1"/>
  <c r="BA244" i="6"/>
  <c r="N108" i="6"/>
  <c r="N275" i="6"/>
  <c r="N188" i="6"/>
  <c r="N209" i="6"/>
  <c r="N67" i="6"/>
  <c r="N299" i="6"/>
  <c r="AR299" i="6"/>
  <c r="AN299" i="6"/>
  <c r="AA298" i="12" s="1"/>
  <c r="AL299" i="6"/>
  <c r="Z298" i="12" s="1"/>
  <c r="AK299" i="6"/>
  <c r="AJ299" i="6"/>
  <c r="Y298" i="12" s="1"/>
  <c r="AH299" i="6"/>
  <c r="U298" i="12" s="1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BN299" i="6"/>
  <c r="BM299" i="6"/>
  <c r="BL299" i="6"/>
  <c r="BK299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AR231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E188" i="6" s="1"/>
  <c r="BM188" i="6"/>
  <c r="BD188" i="6" s="1"/>
  <c r="BL188" i="6"/>
  <c r="BC188" i="6" s="1"/>
  <c r="BK188" i="6"/>
  <c r="BB188" i="6" s="1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279" i="6"/>
  <c r="BJ193" i="6"/>
  <c r="BG192" i="12" s="1"/>
  <c r="BI193" i="6"/>
  <c r="BF192" i="12" s="1"/>
  <c r="BH193" i="6"/>
  <c r="BE192" i="12" s="1"/>
  <c r="BG193" i="6"/>
  <c r="BD192" i="12" s="1"/>
  <c r="BF193" i="6"/>
  <c r="BC19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179" i="6"/>
  <c r="BJ204" i="6"/>
  <c r="BG203" i="12" s="1"/>
  <c r="BI204" i="6"/>
  <c r="BF203" i="12" s="1"/>
  <c r="BH204" i="6"/>
  <c r="BE203" i="12" s="1"/>
  <c r="BG204" i="6"/>
  <c r="BD203" i="12" s="1"/>
  <c r="BF204" i="6"/>
  <c r="BC203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A125" i="6"/>
  <c r="BK125" i="6"/>
  <c r="BB125" i="6" s="1"/>
  <c r="BL125" i="6"/>
  <c r="BC125" i="6" s="1"/>
  <c r="BM125" i="6"/>
  <c r="BD125" i="6" s="1"/>
  <c r="BN125" i="6"/>
  <c r="BE125" i="6" s="1"/>
  <c r="BA87" i="6"/>
  <c r="BK87" i="6"/>
  <c r="BB87" i="6" s="1"/>
  <c r="BL87" i="6"/>
  <c r="BC87" i="6" s="1"/>
  <c r="BM87" i="6"/>
  <c r="BD87" i="6" s="1"/>
  <c r="BN87" i="6"/>
  <c r="BE87" i="6" s="1"/>
  <c r="BA156" i="6"/>
  <c r="BA201" i="6"/>
  <c r="BA243" i="6"/>
  <c r="BA170" i="6"/>
  <c r="BA285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BN244" i="6"/>
  <c r="BE244" i="6" s="1"/>
  <c r="BM244" i="6"/>
  <c r="BD244" i="6" s="1"/>
  <c r="BL244" i="6"/>
  <c r="BC244" i="6" s="1"/>
  <c r="BK244" i="6"/>
  <c r="BB244" i="6" s="1"/>
  <c r="N244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170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BN170" i="6"/>
  <c r="BE170" i="6" s="1"/>
  <c r="BM170" i="6"/>
  <c r="BD170" i="6" s="1"/>
  <c r="BL170" i="6"/>
  <c r="BC170" i="6" s="1"/>
  <c r="BK170" i="6"/>
  <c r="BB170" i="6" s="1"/>
  <c r="N170" i="6"/>
  <c r="AR125" i="6"/>
  <c r="AN125" i="6"/>
  <c r="AA124" i="12" s="1"/>
  <c r="AL125" i="6"/>
  <c r="Z124" i="12" s="1"/>
  <c r="AK125" i="6"/>
  <c r="AJ125" i="6"/>
  <c r="Y124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87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V2" i="12"/>
  <c r="BJ189" i="6"/>
  <c r="BG188" i="12" s="1"/>
  <c r="BI189" i="6"/>
  <c r="BF188" i="12" s="1"/>
  <c r="BH189" i="6"/>
  <c r="BE188" i="12" s="1"/>
  <c r="BG189" i="6"/>
  <c r="BD188" i="12" s="1"/>
  <c r="BF189" i="6"/>
  <c r="BC188" i="12" s="1"/>
  <c r="BA294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A255" i="6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219" i="6"/>
  <c r="BG218" i="12" s="1"/>
  <c r="BI219" i="6"/>
  <c r="BF218" i="12" s="1"/>
  <c r="BH219" i="6"/>
  <c r="BE218" i="12" s="1"/>
  <c r="BG219" i="6"/>
  <c r="BD218" i="12" s="1"/>
  <c r="BF219" i="6"/>
  <c r="BC218" i="12" s="1"/>
  <c r="BJ217" i="6"/>
  <c r="BG216" i="12" s="1"/>
  <c r="BI217" i="6"/>
  <c r="BF216" i="12" s="1"/>
  <c r="BH217" i="6"/>
  <c r="BE216" i="12" s="1"/>
  <c r="BG217" i="6"/>
  <c r="BD216" i="12" s="1"/>
  <c r="BF217" i="6"/>
  <c r="BC216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A194" i="6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A81" i="6"/>
  <c r="BJ77" i="6"/>
  <c r="BG76" i="12" s="1"/>
  <c r="BI77" i="6"/>
  <c r="BF76" i="12" s="1"/>
  <c r="BH77" i="6"/>
  <c r="BE76" i="12" s="1"/>
  <c r="BG77" i="6"/>
  <c r="BD76" i="12" s="1"/>
  <c r="BF77" i="6"/>
  <c r="BC76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68" i="6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A48" i="6"/>
  <c r="BA254" i="6"/>
  <c r="BJ171" i="6"/>
  <c r="BG170" i="12" s="1"/>
  <c r="BI171" i="6"/>
  <c r="BF170" i="12" s="1"/>
  <c r="BH171" i="6"/>
  <c r="BE170" i="12" s="1"/>
  <c r="BG171" i="6"/>
  <c r="BD170" i="12" s="1"/>
  <c r="BF171" i="6"/>
  <c r="BC170" i="12" s="1"/>
  <c r="BA216" i="6"/>
  <c r="BN216" i="6"/>
  <c r="BE216" i="6" s="1"/>
  <c r="BM216" i="6"/>
  <c r="BD216" i="6" s="1"/>
  <c r="BL216" i="6"/>
  <c r="BC216" i="6" s="1"/>
  <c r="BK216" i="6"/>
  <c r="BB216" i="6" s="1"/>
  <c r="BJ205" i="6"/>
  <c r="BG204" i="12" s="1"/>
  <c r="BI205" i="6"/>
  <c r="BF204" i="12" s="1"/>
  <c r="BH205" i="6"/>
  <c r="BE204" i="12" s="1"/>
  <c r="BG205" i="6"/>
  <c r="BD204" i="12" s="1"/>
  <c r="BF205" i="6"/>
  <c r="BC204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A19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A149" i="6"/>
  <c r="BJ147" i="6"/>
  <c r="BG146" i="12" s="1"/>
  <c r="BI147" i="6"/>
  <c r="BF146" i="12" s="1"/>
  <c r="BH147" i="6"/>
  <c r="BE146" i="12" s="1"/>
  <c r="BG147" i="6"/>
  <c r="BD146" i="12" s="1"/>
  <c r="BF147" i="6"/>
  <c r="BC146" i="12" s="1"/>
  <c r="BA146" i="6"/>
  <c r="BK146" i="6"/>
  <c r="BB146" i="6" s="1"/>
  <c r="BL146" i="6"/>
  <c r="BC146" i="6" s="1"/>
  <c r="BM146" i="6"/>
  <c r="BD146" i="6" s="1"/>
  <c r="BN146" i="6"/>
  <c r="BE146" i="6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3" i="6"/>
  <c r="BG132" i="12" s="1"/>
  <c r="BI133" i="6"/>
  <c r="BF132" i="12" s="1"/>
  <c r="BH133" i="6"/>
  <c r="BE132" i="12" s="1"/>
  <c r="BG133" i="6"/>
  <c r="BD132" i="12" s="1"/>
  <c r="BF133" i="6"/>
  <c r="BC132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94" i="6"/>
  <c r="N216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BN81" i="6"/>
  <c r="BE81" i="6" s="1"/>
  <c r="BM81" i="6"/>
  <c r="BD81" i="6" s="1"/>
  <c r="BL81" i="6"/>
  <c r="BC81" i="6" s="1"/>
  <c r="BK81" i="6"/>
  <c r="BB81" i="6" s="1"/>
  <c r="N81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6" i="6"/>
  <c r="AN146" i="6"/>
  <c r="AA145" i="12" s="1"/>
  <c r="AL146" i="6"/>
  <c r="Z145" i="12" s="1"/>
  <c r="AK146" i="6"/>
  <c r="AJ146" i="6"/>
  <c r="Y145" i="12" s="1"/>
  <c r="AH146" i="6"/>
  <c r="U145" i="12" s="1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16" i="6"/>
  <c r="N16" i="6"/>
  <c r="AR216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R294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BN294" i="6"/>
  <c r="BE294" i="6" s="1"/>
  <c r="BM294" i="6"/>
  <c r="BD294" i="6" s="1"/>
  <c r="BL294" i="6"/>
  <c r="BC294" i="6" s="1"/>
  <c r="BK294" i="6"/>
  <c r="BB294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8" i="6"/>
  <c r="BG77" i="12" s="1"/>
  <c r="BI78" i="6"/>
  <c r="BF77" i="12" s="1"/>
  <c r="BH78" i="6"/>
  <c r="BE77" i="12" s="1"/>
  <c r="BG78" i="6"/>
  <c r="BD77" i="12" s="1"/>
  <c r="BF78" i="6"/>
  <c r="BC7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A71" i="6"/>
  <c r="BA98" i="6"/>
  <c r="BA207" i="6"/>
  <c r="BA211" i="6"/>
  <c r="BA213" i="6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A240" i="6"/>
  <c r="BJ246" i="6"/>
  <c r="BG245" i="12" s="1"/>
  <c r="BI246" i="6"/>
  <c r="BF245" i="12" s="1"/>
  <c r="BH246" i="6"/>
  <c r="BE245" i="12" s="1"/>
  <c r="BG246" i="6"/>
  <c r="BD245" i="12" s="1"/>
  <c r="BF246" i="6"/>
  <c r="BC245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0" i="6"/>
  <c r="BG249" i="12" s="1"/>
  <c r="BI250" i="6"/>
  <c r="BF249" i="12" s="1"/>
  <c r="BH250" i="6"/>
  <c r="BE249" i="12" s="1"/>
  <c r="BG250" i="6"/>
  <c r="BD249" i="12" s="1"/>
  <c r="BF250" i="6"/>
  <c r="BC249" i="12" s="1"/>
  <c r="BJ249" i="6"/>
  <c r="BG248" i="12" s="1"/>
  <c r="BI249" i="6"/>
  <c r="BF248" i="12" s="1"/>
  <c r="BH249" i="6"/>
  <c r="BE248" i="12" s="1"/>
  <c r="BG249" i="6"/>
  <c r="BD248" i="12" s="1"/>
  <c r="BF249" i="6"/>
  <c r="BC248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A221" i="6"/>
  <c r="BD2" i="12"/>
  <c r="BE2" i="12"/>
  <c r="BF2" i="12"/>
  <c r="BG2" i="12"/>
  <c r="BC2" i="12"/>
  <c r="BJ270" i="6"/>
  <c r="BG269" i="12" s="1"/>
  <c r="BI270" i="6"/>
  <c r="BF269" i="12" s="1"/>
  <c r="BH270" i="6"/>
  <c r="BE269" i="12" s="1"/>
  <c r="BG270" i="6"/>
  <c r="BD269" i="12" s="1"/>
  <c r="BF270" i="6"/>
  <c r="BC269" i="12" s="1"/>
  <c r="BA86" i="6"/>
  <c r="BA167" i="6"/>
  <c r="BA35" i="6"/>
  <c r="BA261" i="6"/>
  <c r="BA79" i="6"/>
  <c r="BA115" i="6"/>
  <c r="BA157" i="6"/>
  <c r="BA161" i="6"/>
  <c r="BA218" i="6"/>
  <c r="BA279" i="6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J276" i="6"/>
  <c r="BG275" i="12" s="1"/>
  <c r="BI276" i="6"/>
  <c r="BF275" i="12" s="1"/>
  <c r="BH276" i="6"/>
  <c r="BE275" i="12" s="1"/>
  <c r="BG276" i="6"/>
  <c r="BD275" i="12" s="1"/>
  <c r="BF276" i="6"/>
  <c r="BC275" i="12" s="1"/>
  <c r="BJ267" i="6"/>
  <c r="BG266" i="12" s="1"/>
  <c r="BI267" i="6"/>
  <c r="BF266" i="12" s="1"/>
  <c r="BH267" i="6"/>
  <c r="BE266" i="12" s="1"/>
  <c r="BG267" i="6"/>
  <c r="BD266" i="12" s="1"/>
  <c r="BF267" i="6"/>
  <c r="BC266" i="12" s="1"/>
  <c r="BA236" i="6"/>
  <c r="BJ230" i="6"/>
  <c r="BG229" i="12" s="1"/>
  <c r="BI230" i="6"/>
  <c r="BF229" i="12" s="1"/>
  <c r="BH230" i="6"/>
  <c r="BE229" i="12" s="1"/>
  <c r="BG230" i="6"/>
  <c r="BD229" i="12" s="1"/>
  <c r="BF230" i="6"/>
  <c r="BC229" i="12" s="1"/>
  <c r="BJ210" i="6"/>
  <c r="BG209" i="12" s="1"/>
  <c r="BI210" i="6"/>
  <c r="BF209" i="12" s="1"/>
  <c r="BH210" i="6"/>
  <c r="BE209" i="12" s="1"/>
  <c r="BG210" i="6"/>
  <c r="BD209" i="12" s="1"/>
  <c r="BF210" i="6"/>
  <c r="BC209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J158" i="6"/>
  <c r="BG157" i="12" s="1"/>
  <c r="BI158" i="6"/>
  <c r="BF157" i="12" s="1"/>
  <c r="BH158" i="6"/>
  <c r="BE157" i="12" s="1"/>
  <c r="BG158" i="6"/>
  <c r="BD157" i="12" s="1"/>
  <c r="BF158" i="6"/>
  <c r="BC157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0" i="6"/>
  <c r="BD159" i="12" s="1"/>
  <c r="BH160" i="6"/>
  <c r="BE159" i="12" s="1"/>
  <c r="BI160" i="6"/>
  <c r="BF159" i="12" s="1"/>
  <c r="BJ160" i="6"/>
  <c r="BG159" i="12" s="1"/>
  <c r="BF160" i="6"/>
  <c r="BC159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1" i="6"/>
  <c r="BB71" i="6" s="1"/>
  <c r="BL71" i="6"/>
  <c r="BC71" i="6" s="1"/>
  <c r="BM71" i="6"/>
  <c r="BD71" i="6" s="1"/>
  <c r="BN71" i="6"/>
  <c r="BE71" i="6" s="1"/>
  <c r="BK79" i="6"/>
  <c r="BB79" i="6" s="1"/>
  <c r="BL79" i="6"/>
  <c r="BC79" i="6" s="1"/>
  <c r="BM79" i="6"/>
  <c r="BD79" i="6" s="1"/>
  <c r="BN79" i="6"/>
  <c r="BE79" i="6" s="1"/>
  <c r="BK86" i="6"/>
  <c r="BL86" i="6"/>
  <c r="BM86" i="6"/>
  <c r="BN86" i="6"/>
  <c r="BK98" i="6"/>
  <c r="BL98" i="6"/>
  <c r="BM98" i="6"/>
  <c r="BN98" i="6"/>
  <c r="BK101" i="6"/>
  <c r="BL101" i="6"/>
  <c r="BM101" i="6"/>
  <c r="BN101" i="6"/>
  <c r="BK104" i="6"/>
  <c r="BL104" i="6"/>
  <c r="BM104" i="6"/>
  <c r="BN104" i="6"/>
  <c r="BK110" i="6"/>
  <c r="BL110" i="6"/>
  <c r="BM110" i="6"/>
  <c r="BN110" i="6"/>
  <c r="BK115" i="6"/>
  <c r="BB115" i="6" s="1"/>
  <c r="BL115" i="6"/>
  <c r="BC115" i="6" s="1"/>
  <c r="BM115" i="6"/>
  <c r="BD115" i="6" s="1"/>
  <c r="BN115" i="6"/>
  <c r="BE115" i="6" s="1"/>
  <c r="BK137" i="6"/>
  <c r="BL137" i="6"/>
  <c r="BM137" i="6"/>
  <c r="BN137" i="6"/>
  <c r="BK138" i="6"/>
  <c r="BB138" i="6" s="1"/>
  <c r="BL138" i="6"/>
  <c r="BC138" i="6" s="1"/>
  <c r="BM138" i="6"/>
  <c r="BD138" i="6" s="1"/>
  <c r="BN138" i="6"/>
  <c r="BE138" i="6" s="1"/>
  <c r="BK144" i="6"/>
  <c r="BB144" i="6" s="1"/>
  <c r="BL144" i="6"/>
  <c r="BC144" i="6" s="1"/>
  <c r="BM144" i="6"/>
  <c r="BD144" i="6" s="1"/>
  <c r="BN144" i="6"/>
  <c r="BE144" i="6" s="1"/>
  <c r="BK149" i="6"/>
  <c r="BB149" i="6" s="1"/>
  <c r="BL149" i="6"/>
  <c r="BC149" i="6" s="1"/>
  <c r="BM149" i="6"/>
  <c r="BD149" i="6" s="1"/>
  <c r="BN149" i="6"/>
  <c r="BE149" i="6" s="1"/>
  <c r="BK156" i="6"/>
  <c r="BB156" i="6" s="1"/>
  <c r="BL156" i="6"/>
  <c r="BC156" i="6" s="1"/>
  <c r="BM156" i="6"/>
  <c r="BD156" i="6" s="1"/>
  <c r="BN156" i="6"/>
  <c r="BE156" i="6" s="1"/>
  <c r="BK157" i="6"/>
  <c r="BB157" i="6" s="1"/>
  <c r="BL157" i="6"/>
  <c r="BC157" i="6" s="1"/>
  <c r="BM157" i="6"/>
  <c r="BD157" i="6" s="1"/>
  <c r="BN157" i="6"/>
  <c r="BE157" i="6" s="1"/>
  <c r="BK161" i="6"/>
  <c r="BB161" i="6" s="1"/>
  <c r="BL161" i="6"/>
  <c r="BC161" i="6" s="1"/>
  <c r="BM161" i="6"/>
  <c r="BD161" i="6" s="1"/>
  <c r="BN161" i="6"/>
  <c r="BE161" i="6" s="1"/>
  <c r="BK159" i="6"/>
  <c r="BL159" i="6"/>
  <c r="BM159" i="6"/>
  <c r="BN159" i="6"/>
  <c r="BK166" i="6"/>
  <c r="BL166" i="6"/>
  <c r="BM166" i="6"/>
  <c r="BN166" i="6"/>
  <c r="BK167" i="6"/>
  <c r="BL167" i="6"/>
  <c r="BM167" i="6"/>
  <c r="BN167" i="6"/>
  <c r="BK168" i="6"/>
  <c r="BB168" i="6" s="1"/>
  <c r="BL168" i="6"/>
  <c r="BC168" i="6" s="1"/>
  <c r="BM168" i="6"/>
  <c r="BD168" i="6" s="1"/>
  <c r="BN168" i="6"/>
  <c r="BE168" i="6" s="1"/>
  <c r="BK173" i="6"/>
  <c r="BB173" i="6" s="1"/>
  <c r="BL173" i="6"/>
  <c r="BC173" i="6" s="1"/>
  <c r="BM173" i="6"/>
  <c r="BD173" i="6" s="1"/>
  <c r="BN173" i="6"/>
  <c r="BE173" i="6" s="1"/>
  <c r="BK179" i="6"/>
  <c r="BB179" i="6" s="1"/>
  <c r="BL179" i="6"/>
  <c r="BC179" i="6" s="1"/>
  <c r="BM179" i="6"/>
  <c r="BD179" i="6" s="1"/>
  <c r="BN179" i="6"/>
  <c r="BE179" i="6" s="1"/>
  <c r="BK183" i="6"/>
  <c r="BL183" i="6"/>
  <c r="BM183" i="6"/>
  <c r="BN183" i="6"/>
  <c r="BK194" i="6"/>
  <c r="BB194" i="6" s="1"/>
  <c r="BL194" i="6"/>
  <c r="BC194" i="6" s="1"/>
  <c r="BM194" i="6"/>
  <c r="BD194" i="6" s="1"/>
  <c r="BN194" i="6"/>
  <c r="BE194" i="6" s="1"/>
  <c r="BK199" i="6"/>
  <c r="BB199" i="6" s="1"/>
  <c r="BL199" i="6"/>
  <c r="BC199" i="6" s="1"/>
  <c r="BM199" i="6"/>
  <c r="BD199" i="6" s="1"/>
  <c r="BN199" i="6"/>
  <c r="BE199" i="6" s="1"/>
  <c r="BK201" i="6"/>
  <c r="BB201" i="6" s="1"/>
  <c r="BL201" i="6"/>
  <c r="BC201" i="6" s="1"/>
  <c r="BM201" i="6"/>
  <c r="BD201" i="6" s="1"/>
  <c r="BN201" i="6"/>
  <c r="BE201" i="6" s="1"/>
  <c r="BK207" i="6"/>
  <c r="BB207" i="6" s="1"/>
  <c r="BL207" i="6"/>
  <c r="BC207" i="6" s="1"/>
  <c r="BM207" i="6"/>
  <c r="BD207" i="6" s="1"/>
  <c r="BN207" i="6"/>
  <c r="BE207" i="6" s="1"/>
  <c r="BK211" i="6"/>
  <c r="BB211" i="6" s="1"/>
  <c r="BL211" i="6"/>
  <c r="BC211" i="6" s="1"/>
  <c r="BM211" i="6"/>
  <c r="BD211" i="6" s="1"/>
  <c r="BN211" i="6"/>
  <c r="BE211" i="6" s="1"/>
  <c r="BK212" i="6"/>
  <c r="BL212" i="6"/>
  <c r="BM212" i="6"/>
  <c r="BN212" i="6"/>
  <c r="BK213" i="6"/>
  <c r="BB213" i="6" s="1"/>
  <c r="BL213" i="6"/>
  <c r="BC213" i="6" s="1"/>
  <c r="BM213" i="6"/>
  <c r="BD213" i="6" s="1"/>
  <c r="BN213" i="6"/>
  <c r="BE213" i="6" s="1"/>
  <c r="BK218" i="6"/>
  <c r="BB218" i="6" s="1"/>
  <c r="BL218" i="6"/>
  <c r="BC218" i="6" s="1"/>
  <c r="BM218" i="6"/>
  <c r="BD218" i="6" s="1"/>
  <c r="BN218" i="6"/>
  <c r="BE218" i="6" s="1"/>
  <c r="BK221" i="6"/>
  <c r="BB221" i="6" s="1"/>
  <c r="BL221" i="6"/>
  <c r="BC221" i="6" s="1"/>
  <c r="BM221" i="6"/>
  <c r="BD221" i="6" s="1"/>
  <c r="BN221" i="6"/>
  <c r="BE221" i="6" s="1"/>
  <c r="BK223" i="6"/>
  <c r="BB223" i="6" s="1"/>
  <c r="BL223" i="6"/>
  <c r="BC223" i="6" s="1"/>
  <c r="BM223" i="6"/>
  <c r="BD223" i="6" s="1"/>
  <c r="BN223" i="6"/>
  <c r="BE223" i="6" s="1"/>
  <c r="BK236" i="6"/>
  <c r="BB236" i="6" s="1"/>
  <c r="BL236" i="6"/>
  <c r="BC236" i="6" s="1"/>
  <c r="BM236" i="6"/>
  <c r="BD236" i="6" s="1"/>
  <c r="BN236" i="6"/>
  <c r="BE236" i="6" s="1"/>
  <c r="BK240" i="6"/>
  <c r="BB240" i="6" s="1"/>
  <c r="BL240" i="6"/>
  <c r="BC240" i="6" s="1"/>
  <c r="BM240" i="6"/>
  <c r="BD240" i="6" s="1"/>
  <c r="BN240" i="6"/>
  <c r="BE240" i="6" s="1"/>
  <c r="BK243" i="6"/>
  <c r="BB243" i="6" s="1"/>
  <c r="BL243" i="6"/>
  <c r="BC243" i="6" s="1"/>
  <c r="BM243" i="6"/>
  <c r="BD243" i="6" s="1"/>
  <c r="BN243" i="6"/>
  <c r="BE243" i="6" s="1"/>
  <c r="BK245" i="6"/>
  <c r="BB245" i="6" s="1"/>
  <c r="BL245" i="6"/>
  <c r="BC245" i="6" s="1"/>
  <c r="BM245" i="6"/>
  <c r="BD245" i="6" s="1"/>
  <c r="BN245" i="6"/>
  <c r="BE245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61" i="6"/>
  <c r="BB261" i="6" s="1"/>
  <c r="BL261" i="6"/>
  <c r="BC261" i="6" s="1"/>
  <c r="BM261" i="6"/>
  <c r="BD261" i="6" s="1"/>
  <c r="BN261" i="6"/>
  <c r="BE261" i="6" s="1"/>
  <c r="BK265" i="6"/>
  <c r="BL265" i="6"/>
  <c r="BM265" i="6"/>
  <c r="BN265" i="6"/>
  <c r="BK268" i="6"/>
  <c r="BB268" i="6" s="1"/>
  <c r="BL268" i="6"/>
  <c r="BC268" i="6" s="1"/>
  <c r="BM268" i="6"/>
  <c r="BD268" i="6" s="1"/>
  <c r="BN268" i="6"/>
  <c r="BE268" i="6" s="1"/>
  <c r="BK272" i="6"/>
  <c r="BL272" i="6"/>
  <c r="BM272" i="6"/>
  <c r="BN272" i="6"/>
  <c r="BK273" i="6"/>
  <c r="BL273" i="6"/>
  <c r="BM273" i="6"/>
  <c r="BN273" i="6"/>
  <c r="BK274" i="6"/>
  <c r="BL274" i="6"/>
  <c r="BM274" i="6"/>
  <c r="BN274" i="6"/>
  <c r="BK279" i="6"/>
  <c r="BB279" i="6" s="1"/>
  <c r="BL279" i="6"/>
  <c r="BC279" i="6" s="1"/>
  <c r="BM279" i="6"/>
  <c r="BD279" i="6" s="1"/>
  <c r="BN279" i="6"/>
  <c r="BE279" i="6" s="1"/>
  <c r="BK285" i="6"/>
  <c r="BB285" i="6" s="1"/>
  <c r="BL285" i="6"/>
  <c r="BC285" i="6" s="1"/>
  <c r="BM285" i="6"/>
  <c r="BD285" i="6" s="1"/>
  <c r="BN285" i="6"/>
  <c r="BE285" i="6" s="1"/>
  <c r="BK286" i="6"/>
  <c r="BL286" i="6"/>
  <c r="BM286" i="6"/>
  <c r="BN286" i="6"/>
  <c r="BK289" i="6"/>
  <c r="BB289" i="6" s="1"/>
  <c r="BL289" i="6"/>
  <c r="BC289" i="6" s="1"/>
  <c r="BM289" i="6"/>
  <c r="BD289" i="6" s="1"/>
  <c r="BN289" i="6"/>
  <c r="BE289" i="6" s="1"/>
  <c r="BK298" i="6"/>
  <c r="BL298" i="6"/>
  <c r="BM298" i="6"/>
  <c r="BN298" i="6"/>
  <c r="BN3" i="6"/>
  <c r="BM3" i="6"/>
  <c r="BL3" i="6"/>
  <c r="BK3" i="6"/>
  <c r="N236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R236" i="6"/>
  <c r="AN236" i="6"/>
  <c r="AA235" i="12" s="1"/>
  <c r="AL236" i="6"/>
  <c r="Z235" i="12" s="1"/>
  <c r="AK236" i="6"/>
  <c r="AJ236" i="6"/>
  <c r="Y235" i="12" s="1"/>
  <c r="AH236" i="6"/>
  <c r="U235" i="12" s="1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R35" i="6"/>
  <c r="AM35" i="6"/>
  <c r="AK35" i="6"/>
  <c r="AH35" i="6"/>
  <c r="U34" i="12" s="1"/>
  <c r="N35" i="6"/>
  <c r="AR213" i="6"/>
  <c r="AN213" i="6"/>
  <c r="AA212" i="12" s="1"/>
  <c r="AL213" i="6"/>
  <c r="Z212" i="12" s="1"/>
  <c r="AK213" i="6"/>
  <c r="AJ213" i="6"/>
  <c r="Y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N213" i="6"/>
  <c r="AR98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N98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N222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95" i="6"/>
  <c r="AN95" i="6"/>
  <c r="AA94" i="12" s="1"/>
  <c r="AL95" i="6"/>
  <c r="Z94" i="12" s="1"/>
  <c r="AK95" i="6"/>
  <c r="AJ95" i="6"/>
  <c r="Y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N300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N43" i="6"/>
  <c r="AR129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29" i="6"/>
  <c r="AA128" i="12" s="1"/>
  <c r="AL129" i="6"/>
  <c r="Z128" i="12" s="1"/>
  <c r="AK129" i="6"/>
  <c r="AJ129" i="6"/>
  <c r="Y128" i="12" s="1"/>
  <c r="AH129" i="6"/>
  <c r="U128" i="12" s="1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N129" i="6"/>
  <c r="AR117" i="6"/>
  <c r="N117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87" i="6"/>
  <c r="AN287" i="6"/>
  <c r="AA286" i="12" s="1"/>
  <c r="AL287" i="6"/>
  <c r="Z286" i="12" s="1"/>
  <c r="AK287" i="6"/>
  <c r="AJ287" i="6"/>
  <c r="Y286" i="12" s="1"/>
  <c r="AH287" i="6"/>
  <c r="U286" i="12" s="1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292" i="6"/>
  <c r="AN292" i="6"/>
  <c r="AA291" i="12" s="1"/>
  <c r="AL292" i="6"/>
  <c r="Z291" i="12" s="1"/>
  <c r="AK292" i="6"/>
  <c r="AJ292" i="6"/>
  <c r="Y291" i="12" s="1"/>
  <c r="AH292" i="6"/>
  <c r="U291" i="12" s="1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N2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F296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18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N218" i="6"/>
  <c r="AR149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N149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6" i="6"/>
  <c r="AR203" i="6"/>
  <c r="AR202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59" i="6"/>
  <c r="AA158" i="12" s="1"/>
  <c r="AL159" i="6"/>
  <c r="Z158" i="12" s="1"/>
  <c r="AK159" i="6"/>
  <c r="AJ159" i="6"/>
  <c r="Y158" i="12" s="1"/>
  <c r="AH159" i="6"/>
  <c r="U158" i="12" s="1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76" i="6"/>
  <c r="AA75" i="12" s="1"/>
  <c r="AL76" i="6"/>
  <c r="Z75" i="12" s="1"/>
  <c r="AK76" i="6"/>
  <c r="AJ76" i="6"/>
  <c r="Y75" i="12" s="1"/>
  <c r="AH76" i="6"/>
  <c r="U75" i="12" s="1"/>
  <c r="AG76" i="6"/>
  <c r="AF76" i="6"/>
  <c r="AE76" i="6"/>
  <c r="AD76" i="6"/>
  <c r="AC76" i="6"/>
  <c r="AB76" i="6"/>
  <c r="AA76" i="6"/>
  <c r="Z76" i="6"/>
  <c r="Y76" i="6"/>
  <c r="X76" i="6"/>
  <c r="W76" i="6"/>
  <c r="V76" i="6"/>
  <c r="N111" i="6"/>
  <c r="N93" i="6"/>
  <c r="N203" i="6"/>
  <c r="N161" i="6"/>
  <c r="N227" i="6"/>
  <c r="AR227" i="6"/>
  <c r="AR111" i="6"/>
  <c r="AR93" i="6"/>
  <c r="AR161" i="6"/>
  <c r="AR75" i="6"/>
  <c r="AR76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9" i="6"/>
  <c r="AA78" i="12" s="1"/>
  <c r="AL79" i="6"/>
  <c r="Z78" i="12" s="1"/>
  <c r="AK79" i="6"/>
  <c r="AJ79" i="6"/>
  <c r="Y78" i="12" s="1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AN120" i="6"/>
  <c r="AA119" i="12" s="1"/>
  <c r="AL120" i="6"/>
  <c r="Z119" i="12" s="1"/>
  <c r="AK120" i="6"/>
  <c r="AJ120" i="6"/>
  <c r="Y119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N223" i="6"/>
  <c r="AA222" i="12" s="1"/>
  <c r="AL223" i="6"/>
  <c r="Z222" i="12" s="1"/>
  <c r="AK223" i="6"/>
  <c r="AJ223" i="6"/>
  <c r="Y222" i="12" s="1"/>
  <c r="AH223" i="6"/>
  <c r="U222" i="12" s="1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N288" i="6"/>
  <c r="AA287" i="12" s="1"/>
  <c r="AL288" i="6"/>
  <c r="Z287" i="12" s="1"/>
  <c r="AK288" i="6"/>
  <c r="AJ288" i="6"/>
  <c r="Y287" i="12" s="1"/>
  <c r="AH288" i="6"/>
  <c r="U287" i="12" s="1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R288" i="6"/>
  <c r="N288" i="6"/>
  <c r="AR246" i="6"/>
  <c r="N246" i="6"/>
  <c r="AR223" i="6"/>
  <c r="N223" i="6"/>
  <c r="AR120" i="6"/>
  <c r="N120" i="6"/>
  <c r="AR79" i="6"/>
  <c r="N79" i="6"/>
  <c r="N8" i="6"/>
  <c r="AR8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AN278" i="6"/>
  <c r="AA277" i="12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176" i="6"/>
  <c r="AA175" i="12" s="1"/>
  <c r="AL176" i="6"/>
  <c r="Z175" i="12" s="1"/>
  <c r="AK176" i="6"/>
  <c r="AJ176" i="6"/>
  <c r="Y175" i="12" s="1"/>
  <c r="AH176" i="6"/>
  <c r="U175" i="12" s="1"/>
  <c r="AG176" i="6"/>
  <c r="AF176" i="6"/>
  <c r="AN167" i="6"/>
  <c r="AA166" i="12" s="1"/>
  <c r="AL167" i="6"/>
  <c r="Z166" i="12" s="1"/>
  <c r="AK167" i="6"/>
  <c r="AJ167" i="6"/>
  <c r="Y166" i="12" s="1"/>
  <c r="AH167" i="6"/>
  <c r="U166" i="12" s="1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A130" i="12" s="1"/>
  <c r="AL131" i="6"/>
  <c r="Z130" i="12" s="1"/>
  <c r="AK131" i="6"/>
  <c r="AJ131" i="6"/>
  <c r="Y130" i="12" s="1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N97" i="6"/>
  <c r="AA96" i="12" s="1"/>
  <c r="AL97" i="6"/>
  <c r="Z96" i="12" s="1"/>
  <c r="AK97" i="6"/>
  <c r="AJ97" i="6"/>
  <c r="Y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66" i="6"/>
  <c r="N266" i="6"/>
  <c r="AR243" i="6"/>
  <c r="N243" i="6"/>
  <c r="AR147" i="6"/>
  <c r="N147" i="6"/>
  <c r="AR103" i="6"/>
  <c r="N103" i="6"/>
  <c r="AR97" i="6"/>
  <c r="N9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298" i="6"/>
  <c r="AL295" i="6"/>
  <c r="Z294" i="12" s="1"/>
  <c r="N298" i="6"/>
  <c r="AR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F259" i="6"/>
  <c r="N259" i="6"/>
  <c r="AR240" i="6"/>
  <c r="AN240" i="6"/>
  <c r="AA239" i="12" s="1"/>
  <c r="AL240" i="6"/>
  <c r="Z239" i="12" s="1"/>
  <c r="AK240" i="6"/>
  <c r="AJ240" i="6"/>
  <c r="Y239" i="12" s="1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50" i="6"/>
  <c r="N240" i="6"/>
  <c r="AR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U206" i="12" s="1"/>
  <c r="AJ207" i="6"/>
  <c r="Y206" i="12" s="1"/>
  <c r="AK207" i="6"/>
  <c r="AL207" i="6"/>
  <c r="Z206" i="12" s="1"/>
  <c r="AN207" i="6"/>
  <c r="AA206" i="12" s="1"/>
  <c r="N207" i="6"/>
  <c r="AR193" i="6"/>
  <c r="AN193" i="6"/>
  <c r="AA192" i="12" s="1"/>
  <c r="AL193" i="6"/>
  <c r="Z192" i="12" s="1"/>
  <c r="AK193" i="6"/>
  <c r="AJ193" i="6"/>
  <c r="Y192" i="12" s="1"/>
  <c r="AH193" i="6"/>
  <c r="U192" i="12" s="1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89" i="6"/>
  <c r="AJ89" i="6"/>
  <c r="Y88" i="12" s="1"/>
  <c r="AK89" i="6"/>
  <c r="AL89" i="6"/>
  <c r="Z88" i="12" s="1"/>
  <c r="AN89" i="6"/>
  <c r="AA88" i="12" s="1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U88" i="12" s="1"/>
  <c r="N89" i="6"/>
  <c r="F89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AN264" i="6"/>
  <c r="AA263" i="12" s="1"/>
  <c r="AL264" i="6"/>
  <c r="Z263" i="12" s="1"/>
  <c r="AK264" i="6"/>
  <c r="AJ264" i="6"/>
  <c r="Y263" i="12" s="1"/>
  <c r="AH264" i="6"/>
  <c r="U263" i="12" s="1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R264" i="6"/>
  <c r="F264" i="6"/>
  <c r="N264" i="6"/>
  <c r="N126" i="6"/>
  <c r="AR72" i="6"/>
  <c r="N72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86" i="6"/>
  <c r="AJ286" i="6"/>
  <c r="Y285" i="12" s="1"/>
  <c r="AK286" i="6"/>
  <c r="AL286" i="6"/>
  <c r="Z285" i="12" s="1"/>
  <c r="AN286" i="6"/>
  <c r="AA285" i="12" s="1"/>
  <c r="AO286" i="6"/>
  <c r="W285" i="12" s="1"/>
  <c r="N286" i="6"/>
  <c r="AR159" i="6"/>
  <c r="N159" i="6"/>
  <c r="AR278" i="6"/>
  <c r="AR176" i="6"/>
  <c r="N176" i="6"/>
  <c r="AR167" i="6"/>
  <c r="N167" i="6"/>
  <c r="AR131" i="6"/>
  <c r="N131" i="6"/>
  <c r="AR92" i="6"/>
  <c r="AJ92" i="6"/>
  <c r="Y91" i="12" s="1"/>
  <c r="AK92" i="6"/>
  <c r="AL92" i="6"/>
  <c r="Z91" i="12" s="1"/>
  <c r="AN92" i="6"/>
  <c r="AA91" i="12" s="1"/>
  <c r="N92" i="6"/>
  <c r="AR69" i="6"/>
  <c r="N69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AJ57" i="6"/>
  <c r="Y56" i="12" s="1"/>
  <c r="AK57" i="6"/>
  <c r="AL57" i="6"/>
  <c r="Z56" i="12" s="1"/>
  <c r="AN57" i="6"/>
  <c r="AA56" i="12" s="1"/>
  <c r="AJ82" i="6"/>
  <c r="Y81" i="12" s="1"/>
  <c r="AK82" i="6"/>
  <c r="AL82" i="6"/>
  <c r="Z81" i="12" s="1"/>
  <c r="AN82" i="6"/>
  <c r="AA81" i="12" s="1"/>
  <c r="AJ83" i="6"/>
  <c r="Y82" i="12" s="1"/>
  <c r="AK83" i="6"/>
  <c r="AL83" i="6"/>
  <c r="Z82" i="12" s="1"/>
  <c r="AN83" i="6"/>
  <c r="AA82" i="12" s="1"/>
  <c r="AJ85" i="6"/>
  <c r="Y84" i="12" s="1"/>
  <c r="AK85" i="6"/>
  <c r="AL85" i="6"/>
  <c r="Z84" i="12" s="1"/>
  <c r="AN85" i="6"/>
  <c r="AA84" i="12" s="1"/>
  <c r="AJ86" i="6"/>
  <c r="Y85" i="12" s="1"/>
  <c r="AK86" i="6"/>
  <c r="AL86" i="6"/>
  <c r="Z85" i="12" s="1"/>
  <c r="AN86" i="6"/>
  <c r="AA85" i="12" s="1"/>
  <c r="AJ88" i="6"/>
  <c r="Y87" i="12" s="1"/>
  <c r="AK88" i="6"/>
  <c r="AL88" i="6"/>
  <c r="Z87" i="12" s="1"/>
  <c r="AN88" i="6"/>
  <c r="AA87" i="12" s="1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Y137" i="12" s="1"/>
  <c r="AK138" i="6"/>
  <c r="AL138" i="6"/>
  <c r="Z137" i="12" s="1"/>
  <c r="AN138" i="6"/>
  <c r="AA137" i="12" s="1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U223" i="12" s="1"/>
  <c r="AJ224" i="6"/>
  <c r="Y223" i="12" s="1"/>
  <c r="AK224" i="6"/>
  <c r="AL224" i="6"/>
  <c r="Z223" i="12" s="1"/>
  <c r="AN224" i="6"/>
  <c r="AA223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N82" i="6"/>
  <c r="N224" i="6"/>
  <c r="N157" i="6"/>
  <c r="N138" i="6"/>
  <c r="N90" i="6"/>
  <c r="N21" i="6"/>
  <c r="AR224" i="6"/>
  <c r="AR157" i="6"/>
  <c r="AR138" i="6"/>
  <c r="AR90" i="6"/>
  <c r="AR82" i="6"/>
  <c r="AR21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118" i="6"/>
  <c r="Y117" i="12" s="1"/>
  <c r="AK118" i="6"/>
  <c r="AL118" i="6"/>
  <c r="Z117" i="12" s="1"/>
  <c r="AN118" i="6"/>
  <c r="AA117" i="12" s="1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Y149" i="12" s="1"/>
  <c r="AK150" i="6"/>
  <c r="AL150" i="6"/>
  <c r="Z149" i="12" s="1"/>
  <c r="AN150" i="6"/>
  <c r="AA149" i="12" s="1"/>
  <c r="N118" i="6"/>
  <c r="AR250" i="6"/>
  <c r="AR270" i="6"/>
  <c r="F270" i="6"/>
  <c r="N270" i="6"/>
  <c r="AR150" i="6"/>
  <c r="N150" i="6"/>
  <c r="AR118" i="6"/>
  <c r="AR86" i="6"/>
  <c r="N86" i="6"/>
  <c r="AR57" i="6"/>
  <c r="N57" i="6"/>
  <c r="AJ262" i="6"/>
  <c r="Y261" i="12" s="1"/>
  <c r="AK262" i="6"/>
  <c r="AL262" i="6"/>
  <c r="Z261" i="12" s="1"/>
  <c r="AN262" i="6"/>
  <c r="AA261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U236" i="12" s="1"/>
  <c r="AJ237" i="6"/>
  <c r="Y236" i="12" s="1"/>
  <c r="AK237" i="6"/>
  <c r="AL237" i="6"/>
  <c r="Z236" i="12" s="1"/>
  <c r="AN237" i="6"/>
  <c r="AA236" i="12" s="1"/>
  <c r="AJ189" i="6"/>
  <c r="Y188" i="12" s="1"/>
  <c r="AK189" i="6"/>
  <c r="AL189" i="6"/>
  <c r="Z188" i="12" s="1"/>
  <c r="AN189" i="6"/>
  <c r="AA188" i="12" s="1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U188" i="12" s="1"/>
  <c r="AJ293" i="6"/>
  <c r="Y292" i="12" s="1"/>
  <c r="AK293" i="6"/>
  <c r="AL293" i="6"/>
  <c r="Z292" i="12" s="1"/>
  <c r="AN293" i="6"/>
  <c r="AA292" i="12" s="1"/>
  <c r="AJ273" i="6"/>
  <c r="Y272" i="12" s="1"/>
  <c r="AK273" i="6"/>
  <c r="AL273" i="6"/>
  <c r="Z272" i="12" s="1"/>
  <c r="AN273" i="6"/>
  <c r="AA272" i="12" s="1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U292" i="12" s="1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U272" i="12" s="1"/>
  <c r="AJ257" i="6"/>
  <c r="Y256" i="12" s="1"/>
  <c r="AK257" i="6"/>
  <c r="AL257" i="6"/>
  <c r="Z256" i="12" s="1"/>
  <c r="AN257" i="6"/>
  <c r="AA256" i="12" s="1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U256" i="12" s="1"/>
  <c r="AJ248" i="6"/>
  <c r="Y247" i="12" s="1"/>
  <c r="AK248" i="6"/>
  <c r="AL248" i="6"/>
  <c r="Z247" i="12" s="1"/>
  <c r="AN248" i="6"/>
  <c r="AA247" i="12" s="1"/>
  <c r="AH248" i="6"/>
  <c r="U247" i="12" s="1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J219" i="6"/>
  <c r="Y218" i="12" s="1"/>
  <c r="AK219" i="6"/>
  <c r="AL219" i="6"/>
  <c r="Z218" i="12" s="1"/>
  <c r="AN219" i="6"/>
  <c r="AA218" i="12" s="1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U218" i="12" s="1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21" i="6"/>
  <c r="Y120" i="12" s="1"/>
  <c r="AK121" i="6"/>
  <c r="AL121" i="6"/>
  <c r="Z120" i="12" s="1"/>
  <c r="AN121" i="6"/>
  <c r="AA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140" i="6"/>
  <c r="Y139" i="12" s="1"/>
  <c r="AK140" i="6"/>
  <c r="AL140" i="6"/>
  <c r="Z139" i="12" s="1"/>
  <c r="AN140" i="6"/>
  <c r="AA139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Y95" i="12" s="1"/>
  <c r="AL96" i="6"/>
  <c r="Z95" i="12" s="1"/>
  <c r="AN96" i="6"/>
  <c r="AA95" i="12" s="1"/>
  <c r="N257" i="6"/>
  <c r="N262" i="6"/>
  <c r="N237" i="6"/>
  <c r="N189" i="6"/>
  <c r="N140" i="6"/>
  <c r="N96" i="6"/>
  <c r="N25" i="6"/>
  <c r="N183" i="6"/>
  <c r="AR262" i="6"/>
  <c r="AR237" i="6"/>
  <c r="AR189" i="6"/>
  <c r="AR140" i="6"/>
  <c r="AR96" i="6"/>
  <c r="AR25" i="6"/>
  <c r="AK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AJ201" i="6"/>
  <c r="Y200" i="12" s="1"/>
  <c r="AL201" i="6"/>
  <c r="Z200" i="12" s="1"/>
  <c r="AN201" i="6"/>
  <c r="AA200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Y154" i="12" s="1"/>
  <c r="AK155" i="6"/>
  <c r="AL155" i="6"/>
  <c r="Z154" i="12" s="1"/>
  <c r="AN155" i="6"/>
  <c r="AA154" i="12" s="1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AJ62" i="6"/>
  <c r="Y61" i="12" s="1"/>
  <c r="AL62" i="6"/>
  <c r="Z61" i="12" s="1"/>
  <c r="AN62" i="6"/>
  <c r="AA61" i="12" s="1"/>
  <c r="AJ110" i="6"/>
  <c r="Y109" i="12" s="1"/>
  <c r="AK110" i="6"/>
  <c r="AL110" i="6"/>
  <c r="Z109" i="12" s="1"/>
  <c r="AN110" i="6"/>
  <c r="AA109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R293" i="6"/>
  <c r="F293" i="6"/>
  <c r="N293" i="6"/>
  <c r="AR257" i="6"/>
  <c r="AR201" i="6"/>
  <c r="N201" i="6"/>
  <c r="AR199" i="6"/>
  <c r="N199" i="6"/>
  <c r="AR155" i="6"/>
  <c r="N155" i="6"/>
  <c r="AR110" i="6"/>
  <c r="N110" i="6"/>
  <c r="AR62" i="6"/>
  <c r="N62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U233" i="12" s="1"/>
  <c r="AJ234" i="6"/>
  <c r="Y233" i="12" s="1"/>
  <c r="AK234" i="6"/>
  <c r="AL234" i="6"/>
  <c r="Z233" i="12" s="1"/>
  <c r="AN234" i="6"/>
  <c r="AA233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34" i="6"/>
  <c r="AR273" i="6"/>
  <c r="N273" i="6"/>
  <c r="F273" i="6"/>
  <c r="AR234" i="6"/>
  <c r="AR219" i="6"/>
  <c r="N219" i="6"/>
  <c r="AR121" i="6"/>
  <c r="N121" i="6"/>
  <c r="AR40" i="6"/>
  <c r="N40" i="6"/>
  <c r="F40" i="6"/>
  <c r="AR28" i="6"/>
  <c r="N28" i="6"/>
  <c r="BB2" i="12"/>
  <c r="AR18" i="6"/>
  <c r="AR134" i="6"/>
  <c r="AR173" i="6"/>
  <c r="AR183" i="6"/>
  <c r="AR198" i="6"/>
  <c r="AR272" i="6"/>
  <c r="AR281" i="6"/>
  <c r="AR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U294" i="12" s="1"/>
  <c r="AJ295" i="6"/>
  <c r="Y294" i="12" s="1"/>
  <c r="AK295" i="6"/>
  <c r="AN295" i="6"/>
  <c r="AA294" i="12" s="1"/>
  <c r="BA2" i="12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U189" i="12" s="1"/>
  <c r="AJ190" i="6"/>
  <c r="Y189" i="12" s="1"/>
  <c r="AK190" i="6"/>
  <c r="AL190" i="6"/>
  <c r="Z189" i="12" s="1"/>
  <c r="AN190" i="6"/>
  <c r="AA189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Y211" i="12" s="1"/>
  <c r="AK212" i="6"/>
  <c r="AL212" i="6"/>
  <c r="Z211" i="12" s="1"/>
  <c r="AN212" i="6"/>
  <c r="AA211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4" i="6"/>
  <c r="AA123" i="12" s="1"/>
  <c r="AL124" i="6"/>
  <c r="Z123" i="12" s="1"/>
  <c r="AK124" i="6"/>
  <c r="AJ124" i="6"/>
  <c r="Y123" i="12" s="1"/>
  <c r="AJ128" i="6"/>
  <c r="Y127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212" i="6"/>
  <c r="N190" i="6"/>
  <c r="N295" i="6"/>
  <c r="N54" i="6"/>
  <c r="AR54" i="6"/>
  <c r="AR190" i="6"/>
  <c r="AR248" i="6"/>
  <c r="N248" i="6"/>
  <c r="AR179" i="6"/>
  <c r="N179" i="6"/>
  <c r="AR212" i="6"/>
  <c r="F212" i="6"/>
  <c r="N124" i="6"/>
  <c r="AR12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6" i="6"/>
  <c r="CW56" i="6"/>
  <c r="CX56" i="6"/>
  <c r="CY56" i="6"/>
  <c r="CV58" i="6"/>
  <c r="CW58" i="6"/>
  <c r="CX58" i="6"/>
  <c r="CY58" i="6"/>
  <c r="CV59" i="6"/>
  <c r="CW59" i="6"/>
  <c r="CX59" i="6"/>
  <c r="CY59" i="6"/>
  <c r="CV61" i="6"/>
  <c r="CW61" i="6"/>
  <c r="CX61" i="6"/>
  <c r="CY61" i="6"/>
  <c r="CV63" i="6"/>
  <c r="CW63" i="6"/>
  <c r="CX63" i="6"/>
  <c r="CY63" i="6"/>
  <c r="CV64" i="6"/>
  <c r="CW64" i="6"/>
  <c r="CX64" i="6"/>
  <c r="CY64" i="6"/>
  <c r="CV70" i="6"/>
  <c r="CW70" i="6"/>
  <c r="CX70" i="6"/>
  <c r="CY70" i="6"/>
  <c r="CV78" i="6"/>
  <c r="CW78" i="6"/>
  <c r="CX78" i="6"/>
  <c r="CY78" i="6"/>
  <c r="CV73" i="6"/>
  <c r="CW73" i="6"/>
  <c r="CX73" i="6"/>
  <c r="CY73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4" i="6"/>
  <c r="CW94" i="6"/>
  <c r="CX94" i="6"/>
  <c r="CY94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4" i="6"/>
  <c r="CW104" i="6"/>
  <c r="CX104" i="6"/>
  <c r="CY104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4" i="6"/>
  <c r="CW114" i="6"/>
  <c r="CX114" i="6"/>
  <c r="CY114" i="6"/>
  <c r="CV116" i="6"/>
  <c r="CW116" i="6"/>
  <c r="CX116" i="6"/>
  <c r="CY116" i="6"/>
  <c r="CV119" i="6"/>
  <c r="CW119" i="6"/>
  <c r="CX119" i="6"/>
  <c r="CY119" i="6"/>
  <c r="CV123" i="6"/>
  <c r="CW123" i="6"/>
  <c r="CX123" i="6"/>
  <c r="CY123" i="6"/>
  <c r="CV128" i="6"/>
  <c r="CW128" i="6"/>
  <c r="CX128" i="6"/>
  <c r="CY128" i="6"/>
  <c r="CV133" i="6"/>
  <c r="CW133" i="6"/>
  <c r="CX133" i="6"/>
  <c r="CY133" i="6"/>
  <c r="CV130" i="6"/>
  <c r="CW130" i="6"/>
  <c r="CX130" i="6"/>
  <c r="CY130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37" i="6"/>
  <c r="CW137" i="6"/>
  <c r="CX137" i="6"/>
  <c r="CY137" i="6"/>
  <c r="CV139" i="6"/>
  <c r="CW139" i="6"/>
  <c r="CX139" i="6"/>
  <c r="CY139" i="6"/>
  <c r="CV142" i="6"/>
  <c r="CW142" i="6"/>
  <c r="CX142" i="6"/>
  <c r="CY142" i="6"/>
  <c r="CV143" i="6"/>
  <c r="CW143" i="6"/>
  <c r="CX143" i="6"/>
  <c r="CY143" i="6"/>
  <c r="CV144" i="6"/>
  <c r="CW144" i="6"/>
  <c r="CX144" i="6"/>
  <c r="CY144" i="6"/>
  <c r="CV145" i="6"/>
  <c r="CW145" i="6"/>
  <c r="CX145" i="6"/>
  <c r="CY145" i="6"/>
  <c r="CV152" i="6"/>
  <c r="CW152" i="6"/>
  <c r="CX152" i="6"/>
  <c r="CY152" i="6"/>
  <c r="CV153" i="6"/>
  <c r="CW153" i="6"/>
  <c r="CX153" i="6"/>
  <c r="CY153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71" i="6"/>
  <c r="CW171" i="6"/>
  <c r="CX171" i="6"/>
  <c r="CY171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91" i="6"/>
  <c r="CW191" i="6"/>
  <c r="CX191" i="6"/>
  <c r="CY191" i="6"/>
  <c r="CV192" i="6"/>
  <c r="CW192" i="6"/>
  <c r="CX192" i="6"/>
  <c r="CY192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10" i="6"/>
  <c r="CW210" i="6"/>
  <c r="CX210" i="6"/>
  <c r="CY210" i="6"/>
  <c r="CV211" i="6"/>
  <c r="CW211" i="6"/>
  <c r="CX211" i="6"/>
  <c r="CY211" i="6"/>
  <c r="CV214" i="6"/>
  <c r="CW214" i="6"/>
  <c r="CX214" i="6"/>
  <c r="CY214" i="6"/>
  <c r="CV217" i="6"/>
  <c r="CW217" i="6"/>
  <c r="CX217" i="6"/>
  <c r="CY217" i="6"/>
  <c r="CV220" i="6"/>
  <c r="CW220" i="6"/>
  <c r="CX220" i="6"/>
  <c r="CY220" i="6"/>
  <c r="CV221" i="6"/>
  <c r="CW221" i="6"/>
  <c r="CX221" i="6"/>
  <c r="CY221" i="6"/>
  <c r="CV229" i="6"/>
  <c r="CW229" i="6"/>
  <c r="CX229" i="6"/>
  <c r="CY229" i="6"/>
  <c r="CV230" i="6"/>
  <c r="CW230" i="6"/>
  <c r="CX230" i="6"/>
  <c r="CY230" i="6"/>
  <c r="CV232" i="6"/>
  <c r="CW232" i="6"/>
  <c r="CX232" i="6"/>
  <c r="CY232" i="6"/>
  <c r="CV233" i="6"/>
  <c r="CW233" i="6"/>
  <c r="CX233" i="6"/>
  <c r="CY233" i="6"/>
  <c r="CV235" i="6"/>
  <c r="CW235" i="6"/>
  <c r="CX235" i="6"/>
  <c r="CY235" i="6"/>
  <c r="CV238" i="6"/>
  <c r="CW238" i="6"/>
  <c r="CX238" i="6"/>
  <c r="CY238" i="6"/>
  <c r="CV242" i="6"/>
  <c r="CW242" i="6"/>
  <c r="CX242" i="6"/>
  <c r="CY242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3" i="6"/>
  <c r="CW253" i="6"/>
  <c r="CX253" i="6"/>
  <c r="CY253" i="6"/>
  <c r="CV254" i="6"/>
  <c r="CW254" i="6"/>
  <c r="CX254" i="6"/>
  <c r="CY254" i="6"/>
  <c r="CV256" i="6"/>
  <c r="CW256" i="6"/>
  <c r="CX256" i="6"/>
  <c r="CY256" i="6"/>
  <c r="CV258" i="6"/>
  <c r="CW258" i="6"/>
  <c r="CX258" i="6"/>
  <c r="CY258" i="6"/>
  <c r="CV260" i="6"/>
  <c r="CW260" i="6"/>
  <c r="CX260" i="6"/>
  <c r="CY260" i="6"/>
  <c r="CV263" i="6"/>
  <c r="CW263" i="6"/>
  <c r="CX263" i="6"/>
  <c r="CY263" i="6"/>
  <c r="CV265" i="6"/>
  <c r="CW265" i="6"/>
  <c r="CX265" i="6"/>
  <c r="CY265" i="6"/>
  <c r="CV267" i="6"/>
  <c r="CW267" i="6"/>
  <c r="CX267" i="6"/>
  <c r="CY267" i="6"/>
  <c r="CV268" i="6"/>
  <c r="CW268" i="6"/>
  <c r="CX268" i="6"/>
  <c r="CY268" i="6"/>
  <c r="CV269" i="6"/>
  <c r="CW269" i="6"/>
  <c r="CX269" i="6"/>
  <c r="CY269" i="6"/>
  <c r="CV272" i="6"/>
  <c r="CW272" i="6"/>
  <c r="CX272" i="6"/>
  <c r="CY272" i="6"/>
  <c r="CV276" i="6"/>
  <c r="CW276" i="6"/>
  <c r="CX276" i="6"/>
  <c r="CY276" i="6"/>
  <c r="CV281" i="6"/>
  <c r="CW281" i="6"/>
  <c r="CX281" i="6"/>
  <c r="CY281" i="6"/>
  <c r="CV282" i="6"/>
  <c r="CW282" i="6"/>
  <c r="CX282" i="6"/>
  <c r="CY282" i="6"/>
  <c r="CV285" i="6"/>
  <c r="CW285" i="6"/>
  <c r="CX285" i="6"/>
  <c r="CY285" i="6"/>
  <c r="CV289" i="6"/>
  <c r="CW289" i="6"/>
  <c r="CX289" i="6"/>
  <c r="CY289" i="6"/>
  <c r="CW3" i="6"/>
  <c r="CX3" i="6"/>
  <c r="CY3" i="6"/>
  <c r="CV3" i="6"/>
  <c r="DA70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6" i="6"/>
  <c r="DA58" i="6"/>
  <c r="DA59" i="6"/>
  <c r="DA61" i="6"/>
  <c r="DA63" i="6"/>
  <c r="DA64" i="6"/>
  <c r="DA78" i="6"/>
  <c r="DA73" i="6"/>
  <c r="DA75" i="6"/>
  <c r="DA77" i="6"/>
  <c r="DA80" i="6"/>
  <c r="DA83" i="6"/>
  <c r="DA85" i="6"/>
  <c r="DA88" i="6"/>
  <c r="DA91" i="6"/>
  <c r="DA94" i="6"/>
  <c r="DA100" i="6"/>
  <c r="DA101" i="6"/>
  <c r="DA102" i="6"/>
  <c r="DA104" i="6"/>
  <c r="DA105" i="6"/>
  <c r="DA106" i="6"/>
  <c r="DA107" i="6"/>
  <c r="DA109" i="6"/>
  <c r="DA112" i="6"/>
  <c r="DA114" i="6"/>
  <c r="DA116" i="6"/>
  <c r="DA119" i="6"/>
  <c r="DA123" i="6"/>
  <c r="DA128" i="6"/>
  <c r="DA133" i="6"/>
  <c r="DA130" i="6"/>
  <c r="DA134" i="6"/>
  <c r="DA135" i="6"/>
  <c r="DA136" i="6"/>
  <c r="DA137" i="6"/>
  <c r="DA139" i="6"/>
  <c r="DA142" i="6"/>
  <c r="DA143" i="6"/>
  <c r="DA144" i="6"/>
  <c r="DA145" i="6"/>
  <c r="DA152" i="6"/>
  <c r="DA153" i="6"/>
  <c r="DA156" i="6"/>
  <c r="DA158" i="6"/>
  <c r="DA160" i="6"/>
  <c r="DA162" i="6"/>
  <c r="DA164" i="6"/>
  <c r="DA166" i="6"/>
  <c r="DA171" i="6"/>
  <c r="DA172" i="6"/>
  <c r="DA173" i="6"/>
  <c r="DA174" i="6"/>
  <c r="DA175" i="6"/>
  <c r="DA177" i="6"/>
  <c r="DA178" i="6"/>
  <c r="DA180" i="6"/>
  <c r="DA182" i="6"/>
  <c r="DA184" i="6"/>
  <c r="DA185" i="6"/>
  <c r="DA187" i="6"/>
  <c r="DA191" i="6"/>
  <c r="DA192" i="6"/>
  <c r="DA195" i="6"/>
  <c r="DA197" i="6"/>
  <c r="DA198" i="6"/>
  <c r="DA202" i="6"/>
  <c r="DA204" i="6"/>
  <c r="DA205" i="6"/>
  <c r="DA206" i="6"/>
  <c r="DA208" i="6"/>
  <c r="DA210" i="6"/>
  <c r="DA211" i="6"/>
  <c r="DA214" i="6"/>
  <c r="DA217" i="6"/>
  <c r="DA220" i="6"/>
  <c r="DA221" i="6"/>
  <c r="DA229" i="6"/>
  <c r="DA230" i="6"/>
  <c r="DA232" i="6"/>
  <c r="DA233" i="6"/>
  <c r="DA235" i="6"/>
  <c r="DA238" i="6"/>
  <c r="DA242" i="6"/>
  <c r="DA245" i="6"/>
  <c r="DA247" i="6"/>
  <c r="DA249" i="6"/>
  <c r="DA252" i="6"/>
  <c r="DA253" i="6"/>
  <c r="DA254" i="6"/>
  <c r="DA256" i="6"/>
  <c r="DA258" i="6"/>
  <c r="DA260" i="6"/>
  <c r="DA263" i="6"/>
  <c r="DA267" i="6"/>
  <c r="DA268" i="6"/>
  <c r="DA265" i="6"/>
  <c r="DA269" i="6"/>
  <c r="DA272" i="6"/>
  <c r="DA276" i="6"/>
  <c r="DA281" i="6"/>
  <c r="DA282" i="6"/>
  <c r="DA285" i="6"/>
  <c r="DA289" i="6"/>
  <c r="DA3" i="6"/>
  <c r="AK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U155" i="12" s="1"/>
  <c r="AJ156" i="6"/>
  <c r="Y155" i="12" s="1"/>
  <c r="AL156" i="6"/>
  <c r="Z155" i="12" s="1"/>
  <c r="AN156" i="6"/>
  <c r="AA155" i="12" s="1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U271" i="12" s="1"/>
  <c r="AJ272" i="6"/>
  <c r="Y271" i="12" s="1"/>
  <c r="AK272" i="6"/>
  <c r="AL272" i="6"/>
  <c r="Z271" i="12" s="1"/>
  <c r="AN272" i="6"/>
  <c r="AA271" i="12" s="1"/>
  <c r="V269" i="6"/>
  <c r="AE269" i="6"/>
  <c r="AF269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U252" i="12" s="1"/>
  <c r="AJ253" i="6"/>
  <c r="Y252" i="12" s="1"/>
  <c r="AK253" i="6"/>
  <c r="AL253" i="6"/>
  <c r="Z252" i="12" s="1"/>
  <c r="AN253" i="6"/>
  <c r="AA252" i="12" s="1"/>
  <c r="AJ166" i="6"/>
  <c r="Y165" i="12" s="1"/>
  <c r="AK166" i="6"/>
  <c r="AL166" i="6"/>
  <c r="Z165" i="12" s="1"/>
  <c r="AN166" i="6"/>
  <c r="AA165" i="12" s="1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75" i="6"/>
  <c r="Y74" i="12" s="1"/>
  <c r="AK75" i="6"/>
  <c r="AL75" i="6"/>
  <c r="Z74" i="12" s="1"/>
  <c r="AN75" i="6"/>
  <c r="AA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204" i="6"/>
  <c r="Y203" i="12" s="1"/>
  <c r="AK204" i="6"/>
  <c r="AL204" i="6"/>
  <c r="Z203" i="12" s="1"/>
  <c r="AN204" i="6"/>
  <c r="AA203" i="12" s="1"/>
  <c r="N204" i="6"/>
  <c r="AR166" i="6"/>
  <c r="N166" i="6"/>
  <c r="N75" i="6"/>
  <c r="AR156" i="6"/>
  <c r="N156" i="6"/>
  <c r="AR204" i="6"/>
  <c r="AR253" i="6"/>
  <c r="N253" i="6"/>
  <c r="F25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09" i="6"/>
  <c r="Y108" i="12" s="1"/>
  <c r="AK109" i="6"/>
  <c r="AL109" i="6"/>
  <c r="Z108" i="12" s="1"/>
  <c r="AN109" i="6"/>
  <c r="AA108" i="12" s="1"/>
  <c r="AK145" i="6"/>
  <c r="AH145" i="6"/>
  <c r="U144" i="12" s="1"/>
  <c r="AG145" i="6"/>
  <c r="V145" i="6"/>
  <c r="W145" i="6"/>
  <c r="X145" i="6"/>
  <c r="Y145" i="6"/>
  <c r="Z145" i="6"/>
  <c r="AA145" i="6"/>
  <c r="AB145" i="6"/>
  <c r="AC145" i="6"/>
  <c r="AD145" i="6"/>
  <c r="AE145" i="6"/>
  <c r="AF14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1" i="6"/>
  <c r="Y220" i="12" s="1"/>
  <c r="AK221" i="6"/>
  <c r="AL221" i="6"/>
  <c r="Z220" i="12" s="1"/>
  <c r="AN221" i="6"/>
  <c r="AA220" i="12" s="1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U220" i="12" s="1"/>
  <c r="AK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U69" i="12" s="1"/>
  <c r="AK130" i="6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M25" i="9"/>
  <c r="AH173" i="6"/>
  <c r="U172" i="12" s="1"/>
  <c r="AF173" i="6"/>
  <c r="AG173" i="6"/>
  <c r="AR133" i="6"/>
  <c r="AN145" i="6"/>
  <c r="AA144" i="12" s="1"/>
  <c r="AL145" i="6"/>
  <c r="Z144" i="12" s="1"/>
  <c r="AJ145" i="6"/>
  <c r="Y144" i="12" s="1"/>
  <c r="AN130" i="6"/>
  <c r="AA129" i="12" s="1"/>
  <c r="AL130" i="6"/>
  <c r="Z129" i="12" s="1"/>
  <c r="AJ130" i="6"/>
  <c r="Y129" i="12" s="1"/>
  <c r="AN70" i="6"/>
  <c r="AA69" i="12" s="1"/>
  <c r="AL70" i="6"/>
  <c r="Z69" i="12" s="1"/>
  <c r="AJ70" i="6"/>
  <c r="Y69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6" i="6"/>
  <c r="U55" i="12" s="1"/>
  <c r="AN56" i="6"/>
  <c r="AA55" i="12" s="1"/>
  <c r="AJ56" i="6"/>
  <c r="Y55" i="12" s="1"/>
  <c r="AK56" i="6"/>
  <c r="AL56" i="6"/>
  <c r="Z55" i="12" s="1"/>
  <c r="AM10" i="9"/>
  <c r="AH58" i="6"/>
  <c r="U57" i="12" s="1"/>
  <c r="AN58" i="6"/>
  <c r="AA57" i="12" s="1"/>
  <c r="AJ58" i="6"/>
  <c r="Y57" i="12" s="1"/>
  <c r="AK58" i="6"/>
  <c r="AL58" i="6"/>
  <c r="Z57" i="12" s="1"/>
  <c r="AH59" i="6"/>
  <c r="U58" i="12" s="1"/>
  <c r="AN59" i="6"/>
  <c r="AA58" i="12" s="1"/>
  <c r="AJ59" i="6"/>
  <c r="Y58" i="12" s="1"/>
  <c r="AK59" i="6"/>
  <c r="AL59" i="6"/>
  <c r="Z58" i="12" s="1"/>
  <c r="AH61" i="6"/>
  <c r="U60" i="12" s="1"/>
  <c r="AN61" i="6"/>
  <c r="AA60" i="12" s="1"/>
  <c r="AJ61" i="6"/>
  <c r="Y60" i="12" s="1"/>
  <c r="AK61" i="6"/>
  <c r="AL61" i="6"/>
  <c r="Z60" i="12" s="1"/>
  <c r="AH63" i="6"/>
  <c r="U62" i="12" s="1"/>
  <c r="AN63" i="6"/>
  <c r="AA62" i="12" s="1"/>
  <c r="AJ63" i="6"/>
  <c r="Y62" i="12" s="1"/>
  <c r="AK63" i="6"/>
  <c r="AL63" i="6"/>
  <c r="Z62" i="12" s="1"/>
  <c r="AH64" i="6"/>
  <c r="U63" i="12" s="1"/>
  <c r="AN64" i="6"/>
  <c r="AA63" i="12" s="1"/>
  <c r="AJ64" i="6"/>
  <c r="Y63" i="12" s="1"/>
  <c r="AK64" i="6"/>
  <c r="AL64" i="6"/>
  <c r="Z63" i="12" s="1"/>
  <c r="AM11" i="9"/>
  <c r="AH78" i="6"/>
  <c r="U77" i="12" s="1"/>
  <c r="AN78" i="6"/>
  <c r="AA77" i="12" s="1"/>
  <c r="AJ78" i="6"/>
  <c r="Y77" i="12" s="1"/>
  <c r="AK78" i="6"/>
  <c r="AL78" i="6"/>
  <c r="Z77" i="12" s="1"/>
  <c r="AH73" i="6"/>
  <c r="U72" i="12" s="1"/>
  <c r="AN73" i="6"/>
  <c r="AA72" i="12" s="1"/>
  <c r="AJ73" i="6"/>
  <c r="Y72" i="12" s="1"/>
  <c r="AK73" i="6"/>
  <c r="AL73" i="6"/>
  <c r="Z72" i="12" s="1"/>
  <c r="AH77" i="6"/>
  <c r="U76" i="12" s="1"/>
  <c r="AN77" i="6"/>
  <c r="AA76" i="12" s="1"/>
  <c r="AJ77" i="6"/>
  <c r="Y76" i="12" s="1"/>
  <c r="AK77" i="6"/>
  <c r="AL77" i="6"/>
  <c r="Z76" i="12" s="1"/>
  <c r="AH80" i="6"/>
  <c r="U79" i="12" s="1"/>
  <c r="AN80" i="6"/>
  <c r="AA79" i="12" s="1"/>
  <c r="AJ80" i="6"/>
  <c r="Y79" i="12" s="1"/>
  <c r="AK80" i="6"/>
  <c r="AL80" i="6"/>
  <c r="Z79" i="12" s="1"/>
  <c r="AH83" i="6"/>
  <c r="U82" i="12" s="1"/>
  <c r="AH85" i="6"/>
  <c r="U84" i="12" s="1"/>
  <c r="AH88" i="6"/>
  <c r="U87" i="12" s="1"/>
  <c r="AH91" i="6"/>
  <c r="U90" i="12" s="1"/>
  <c r="AN91" i="6"/>
  <c r="AA90" i="12" s="1"/>
  <c r="AJ91" i="6"/>
  <c r="Y90" i="12" s="1"/>
  <c r="AK91" i="6"/>
  <c r="AL91" i="6"/>
  <c r="Z90" i="12" s="1"/>
  <c r="AH94" i="6"/>
  <c r="U93" i="12" s="1"/>
  <c r="AN94" i="6"/>
  <c r="AA93" i="12" s="1"/>
  <c r="AJ94" i="6"/>
  <c r="Y93" i="12" s="1"/>
  <c r="AK94" i="6"/>
  <c r="AL94" i="6"/>
  <c r="Z93" i="12" s="1"/>
  <c r="AM12" i="9"/>
  <c r="AH100" i="6"/>
  <c r="U99" i="12" s="1"/>
  <c r="AN100" i="6"/>
  <c r="AA99" i="12" s="1"/>
  <c r="AJ100" i="6"/>
  <c r="Y99" i="12" s="1"/>
  <c r="AK100" i="6"/>
  <c r="AL100" i="6"/>
  <c r="Z99" i="12" s="1"/>
  <c r="AH101" i="6"/>
  <c r="U100" i="12" s="1"/>
  <c r="AN101" i="6"/>
  <c r="AA100" i="12" s="1"/>
  <c r="AJ101" i="6"/>
  <c r="Y100" i="12" s="1"/>
  <c r="AK101" i="6"/>
  <c r="AL101" i="6"/>
  <c r="Z100" i="12" s="1"/>
  <c r="AM13" i="9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M14" i="9"/>
  <c r="AH105" i="6"/>
  <c r="U104" i="12" s="1"/>
  <c r="AN105" i="6"/>
  <c r="AA104" i="12" s="1"/>
  <c r="AJ105" i="6"/>
  <c r="Y104" i="12" s="1"/>
  <c r="AK105" i="6"/>
  <c r="AL105" i="6"/>
  <c r="Z104" i="12" s="1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12" i="6"/>
  <c r="U111" i="12" s="1"/>
  <c r="AN112" i="6"/>
  <c r="AA111" i="12" s="1"/>
  <c r="AJ112" i="6"/>
  <c r="Y111" i="12" s="1"/>
  <c r="AK112" i="6"/>
  <c r="AL112" i="6"/>
  <c r="Z111" i="12" s="1"/>
  <c r="AH114" i="6"/>
  <c r="U113" i="12" s="1"/>
  <c r="AN114" i="6"/>
  <c r="AA113" i="12" s="1"/>
  <c r="AJ114" i="6"/>
  <c r="Y113" i="12" s="1"/>
  <c r="AK114" i="6"/>
  <c r="AL114" i="6"/>
  <c r="Z113" i="12" s="1"/>
  <c r="AH116" i="6"/>
  <c r="U115" i="12" s="1"/>
  <c r="AN116" i="6"/>
  <c r="AA115" i="12" s="1"/>
  <c r="AJ116" i="6"/>
  <c r="Y115" i="12" s="1"/>
  <c r="AK116" i="6"/>
  <c r="AL116" i="6"/>
  <c r="Z115" i="12" s="1"/>
  <c r="AH119" i="6"/>
  <c r="U118" i="12" s="1"/>
  <c r="AN119" i="6"/>
  <c r="AA118" i="12" s="1"/>
  <c r="AJ119" i="6"/>
  <c r="Y118" i="12" s="1"/>
  <c r="AK119" i="6"/>
  <c r="AL119" i="6"/>
  <c r="Z118" i="12" s="1"/>
  <c r="AH123" i="6"/>
  <c r="U122" i="12" s="1"/>
  <c r="AN123" i="6"/>
  <c r="AA122" i="12" s="1"/>
  <c r="AJ123" i="6"/>
  <c r="Y122" i="12" s="1"/>
  <c r="AK123" i="6"/>
  <c r="AL123" i="6"/>
  <c r="Z122" i="12" s="1"/>
  <c r="AM15" i="9"/>
  <c r="AH128" i="6"/>
  <c r="U127" i="12" s="1"/>
  <c r="AN128" i="6"/>
  <c r="AA127" i="12" s="1"/>
  <c r="AK128" i="6"/>
  <c r="AL128" i="6"/>
  <c r="Z127" i="12" s="1"/>
  <c r="AH133" i="6"/>
  <c r="U132" i="12" s="1"/>
  <c r="AN133" i="6"/>
  <c r="AA132" i="12" s="1"/>
  <c r="AJ133" i="6"/>
  <c r="Y132" i="12" s="1"/>
  <c r="AK133" i="6"/>
  <c r="AL133" i="6"/>
  <c r="Z132" i="12" s="1"/>
  <c r="AM16" i="9"/>
  <c r="AH135" i="6"/>
  <c r="U134" i="12" s="1"/>
  <c r="AN135" i="6"/>
  <c r="AA134" i="12" s="1"/>
  <c r="AJ135" i="6"/>
  <c r="Y134" i="12" s="1"/>
  <c r="AK135" i="6"/>
  <c r="AL135" i="6"/>
  <c r="Z134" i="12" s="1"/>
  <c r="AH136" i="6"/>
  <c r="U135" i="12" s="1"/>
  <c r="AN136" i="6"/>
  <c r="AA135" i="12" s="1"/>
  <c r="AJ136" i="6"/>
  <c r="Y135" i="12" s="1"/>
  <c r="AK136" i="6"/>
  <c r="AL136" i="6"/>
  <c r="Z135" i="12" s="1"/>
  <c r="AH137" i="6"/>
  <c r="U136" i="12" s="1"/>
  <c r="AN137" i="6"/>
  <c r="AA136" i="12" s="1"/>
  <c r="AJ137" i="6"/>
  <c r="Y136" i="12" s="1"/>
  <c r="AK137" i="6"/>
  <c r="AL137" i="6"/>
  <c r="Z136" i="12" s="1"/>
  <c r="AH139" i="6"/>
  <c r="U138" i="12" s="1"/>
  <c r="AN139" i="6"/>
  <c r="AA138" i="12" s="1"/>
  <c r="AJ139" i="6"/>
  <c r="Y138" i="12" s="1"/>
  <c r="AK139" i="6"/>
  <c r="AL139" i="6"/>
  <c r="Z138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4" i="6"/>
  <c r="U143" i="12" s="1"/>
  <c r="AN144" i="6"/>
  <c r="AA143" i="12" s="1"/>
  <c r="AJ144" i="6"/>
  <c r="Y143" i="12" s="1"/>
  <c r="AK144" i="6"/>
  <c r="AL144" i="6"/>
  <c r="Z143" i="12" s="1"/>
  <c r="AH152" i="6"/>
  <c r="U151" i="12" s="1"/>
  <c r="AN152" i="6"/>
  <c r="AA151" i="12" s="1"/>
  <c r="AJ152" i="6"/>
  <c r="Y151" i="12" s="1"/>
  <c r="AK152" i="6"/>
  <c r="AL152" i="6"/>
  <c r="Z151" i="12" s="1"/>
  <c r="AH153" i="6"/>
  <c r="U152" i="12" s="1"/>
  <c r="AN153" i="6"/>
  <c r="AA152" i="12" s="1"/>
  <c r="AJ153" i="6"/>
  <c r="Y152" i="12" s="1"/>
  <c r="AK153" i="6"/>
  <c r="AL153" i="6"/>
  <c r="Z152" i="12" s="1"/>
  <c r="AM17" i="9"/>
  <c r="AH158" i="6"/>
  <c r="U157" i="12" s="1"/>
  <c r="AN158" i="6"/>
  <c r="AA157" i="12" s="1"/>
  <c r="AJ158" i="6"/>
  <c r="Y157" i="12" s="1"/>
  <c r="AK158" i="6"/>
  <c r="AL158" i="6"/>
  <c r="Z157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4" i="6"/>
  <c r="U163" i="12" s="1"/>
  <c r="AN164" i="6"/>
  <c r="AA163" i="12" s="1"/>
  <c r="AJ164" i="6"/>
  <c r="Y163" i="12" s="1"/>
  <c r="AK164" i="6"/>
  <c r="AL164" i="6"/>
  <c r="Z163" i="12" s="1"/>
  <c r="AM18" i="9"/>
  <c r="AH171" i="6"/>
  <c r="U170" i="12" s="1"/>
  <c r="AN171" i="6"/>
  <c r="AA170" i="12" s="1"/>
  <c r="AJ171" i="6"/>
  <c r="Y170" i="12" s="1"/>
  <c r="AK171" i="6"/>
  <c r="AL171" i="6"/>
  <c r="Z170" i="12" s="1"/>
  <c r="AH172" i="6"/>
  <c r="U171" i="12" s="1"/>
  <c r="AN172" i="6"/>
  <c r="AA171" i="12" s="1"/>
  <c r="AJ172" i="6"/>
  <c r="Y171" i="12" s="1"/>
  <c r="AK172" i="6"/>
  <c r="AL172" i="6"/>
  <c r="Z171" i="12" s="1"/>
  <c r="AJ173" i="6"/>
  <c r="Y172" i="12" s="1"/>
  <c r="AL173" i="6"/>
  <c r="Z172" i="12" s="1"/>
  <c r="AN173" i="6"/>
  <c r="AA172" i="12" s="1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M19" i="9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0" i="6"/>
  <c r="U179" i="12" s="1"/>
  <c r="AN180" i="6"/>
  <c r="AA179" i="12" s="1"/>
  <c r="AJ180" i="6"/>
  <c r="Y179" i="12" s="1"/>
  <c r="AK180" i="6"/>
  <c r="AL180" i="6"/>
  <c r="Z179" i="12" s="1"/>
  <c r="AM20" i="9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M21" i="9"/>
  <c r="AH192" i="6"/>
  <c r="U191" i="12" s="1"/>
  <c r="AN192" i="6"/>
  <c r="AA191" i="12" s="1"/>
  <c r="AJ192" i="6"/>
  <c r="Y191" i="12" s="1"/>
  <c r="AK192" i="6"/>
  <c r="AL192" i="6"/>
  <c r="Z191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2" i="6"/>
  <c r="U201" i="12" s="1"/>
  <c r="AN202" i="6"/>
  <c r="AA201" i="12" s="1"/>
  <c r="AJ202" i="6"/>
  <c r="Y201" i="12" s="1"/>
  <c r="AK202" i="6"/>
  <c r="AL202" i="6"/>
  <c r="Z201" i="12" s="1"/>
  <c r="AH205" i="6"/>
  <c r="U204" i="12" s="1"/>
  <c r="AN205" i="6"/>
  <c r="AA204" i="12" s="1"/>
  <c r="AJ205" i="6"/>
  <c r="Y204" i="12" s="1"/>
  <c r="AK205" i="6"/>
  <c r="AL205" i="6"/>
  <c r="Z204" i="12" s="1"/>
  <c r="AM22" i="9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10" i="6"/>
  <c r="U209" i="12" s="1"/>
  <c r="AN210" i="6"/>
  <c r="AA209" i="12" s="1"/>
  <c r="AJ210" i="6"/>
  <c r="Y209" i="12" s="1"/>
  <c r="AK210" i="6"/>
  <c r="AL210" i="6"/>
  <c r="Z209" i="12" s="1"/>
  <c r="AH211" i="6"/>
  <c r="U210" i="12" s="1"/>
  <c r="AN211" i="6"/>
  <c r="AA210" i="12" s="1"/>
  <c r="AJ211" i="6"/>
  <c r="Y210" i="12" s="1"/>
  <c r="AK211" i="6"/>
  <c r="AL211" i="6"/>
  <c r="Z210" i="12" s="1"/>
  <c r="AH214" i="6"/>
  <c r="U213" i="12" s="1"/>
  <c r="AN214" i="6"/>
  <c r="AA213" i="12" s="1"/>
  <c r="AJ214" i="6"/>
  <c r="Y213" i="12" s="1"/>
  <c r="AK214" i="6"/>
  <c r="AL214" i="6"/>
  <c r="Z213" i="12" s="1"/>
  <c r="AH217" i="6"/>
  <c r="U216" i="12" s="1"/>
  <c r="AN217" i="6"/>
  <c r="AA216" i="12" s="1"/>
  <c r="AJ217" i="6"/>
  <c r="Y216" i="12" s="1"/>
  <c r="AK217" i="6"/>
  <c r="AL217" i="6"/>
  <c r="Z216" i="12" s="1"/>
  <c r="AH220" i="6"/>
  <c r="U219" i="12" s="1"/>
  <c r="AN220" i="6"/>
  <c r="AA219" i="12" s="1"/>
  <c r="AJ220" i="6"/>
  <c r="Y219" i="12" s="1"/>
  <c r="AK220" i="6"/>
  <c r="AL220" i="6"/>
  <c r="Z219" i="12" s="1"/>
  <c r="AM23" i="9"/>
  <c r="AH229" i="6"/>
  <c r="U228" i="12" s="1"/>
  <c r="AN229" i="6"/>
  <c r="AA228" i="12" s="1"/>
  <c r="AJ229" i="6"/>
  <c r="Y228" i="12" s="1"/>
  <c r="AK229" i="6"/>
  <c r="AL229" i="6"/>
  <c r="Z228" i="12" s="1"/>
  <c r="AH230" i="6"/>
  <c r="U229" i="12" s="1"/>
  <c r="AN230" i="6"/>
  <c r="AA229" i="12" s="1"/>
  <c r="AJ230" i="6"/>
  <c r="Y229" i="12" s="1"/>
  <c r="AK230" i="6"/>
  <c r="AL230" i="6"/>
  <c r="Z229" i="12" s="1"/>
  <c r="AH232" i="6"/>
  <c r="U231" i="12" s="1"/>
  <c r="AN232" i="6"/>
  <c r="AA231" i="12" s="1"/>
  <c r="AJ232" i="6"/>
  <c r="Y231" i="12" s="1"/>
  <c r="AK232" i="6"/>
  <c r="AL232" i="6"/>
  <c r="Z231" i="12" s="1"/>
  <c r="AH233" i="6"/>
  <c r="U232" i="12" s="1"/>
  <c r="AN233" i="6"/>
  <c r="AA232" i="12" s="1"/>
  <c r="AJ233" i="6"/>
  <c r="Y232" i="12" s="1"/>
  <c r="AK233" i="6"/>
  <c r="AL233" i="6"/>
  <c r="Z232" i="12" s="1"/>
  <c r="AM26" i="9"/>
  <c r="AH235" i="6"/>
  <c r="U234" i="12" s="1"/>
  <c r="AN235" i="6"/>
  <c r="AA234" i="12" s="1"/>
  <c r="AJ235" i="6"/>
  <c r="Y234" i="12" s="1"/>
  <c r="AK235" i="6"/>
  <c r="AL235" i="6"/>
  <c r="Z234" i="12" s="1"/>
  <c r="AM24" i="9"/>
  <c r="AH238" i="6"/>
  <c r="U237" i="12" s="1"/>
  <c r="AN238" i="6"/>
  <c r="AA237" i="12" s="1"/>
  <c r="AJ238" i="6"/>
  <c r="Y237" i="12" s="1"/>
  <c r="AK238" i="6"/>
  <c r="AL238" i="6"/>
  <c r="Z237" i="12" s="1"/>
  <c r="AH242" i="6"/>
  <c r="U241" i="12" s="1"/>
  <c r="AN242" i="6"/>
  <c r="AA241" i="12" s="1"/>
  <c r="AJ242" i="6"/>
  <c r="Y241" i="12" s="1"/>
  <c r="AK242" i="6"/>
  <c r="AL242" i="6"/>
  <c r="Z241" i="12" s="1"/>
  <c r="AH245" i="6"/>
  <c r="U244" i="12" s="1"/>
  <c r="AN245" i="6"/>
  <c r="AA244" i="12" s="1"/>
  <c r="AJ245" i="6"/>
  <c r="Y244" i="12" s="1"/>
  <c r="AK245" i="6"/>
  <c r="AL245" i="6"/>
  <c r="Z244" i="12" s="1"/>
  <c r="AH247" i="6"/>
  <c r="U246" i="12" s="1"/>
  <c r="AN247" i="6"/>
  <c r="AA246" i="12" s="1"/>
  <c r="AJ247" i="6"/>
  <c r="Y246" i="12" s="1"/>
  <c r="AK247" i="6"/>
  <c r="AL247" i="6"/>
  <c r="Z246" i="12" s="1"/>
  <c r="AH249" i="6"/>
  <c r="U248" i="12" s="1"/>
  <c r="AN249" i="6"/>
  <c r="AA248" i="12" s="1"/>
  <c r="AJ249" i="6"/>
  <c r="Y248" i="12" s="1"/>
  <c r="AK249" i="6"/>
  <c r="AL249" i="6"/>
  <c r="Z248" i="12" s="1"/>
  <c r="AH252" i="6"/>
  <c r="U251" i="12" s="1"/>
  <c r="AN252" i="6"/>
  <c r="AA251" i="12" s="1"/>
  <c r="AJ252" i="6"/>
  <c r="Y251" i="12" s="1"/>
  <c r="AK252" i="6"/>
  <c r="AL252" i="6"/>
  <c r="Z251" i="12" s="1"/>
  <c r="AH254" i="6"/>
  <c r="U253" i="12" s="1"/>
  <c r="AN254" i="6"/>
  <c r="AA253" i="12" s="1"/>
  <c r="AJ254" i="6"/>
  <c r="Y253" i="12" s="1"/>
  <c r="AK254" i="6"/>
  <c r="AL254" i="6"/>
  <c r="Z253" i="12" s="1"/>
  <c r="AH256" i="6"/>
  <c r="U255" i="12" s="1"/>
  <c r="AN256" i="6"/>
  <c r="AA255" i="12" s="1"/>
  <c r="AJ256" i="6"/>
  <c r="Y255" i="12" s="1"/>
  <c r="AK256" i="6"/>
  <c r="AL256" i="6"/>
  <c r="Z255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3" i="6"/>
  <c r="U262" i="12" s="1"/>
  <c r="AN263" i="6"/>
  <c r="AA262" i="12" s="1"/>
  <c r="AJ263" i="6"/>
  <c r="Y262" i="12" s="1"/>
  <c r="AK263" i="6"/>
  <c r="AL263" i="6"/>
  <c r="Z262" i="12" s="1"/>
  <c r="AH267" i="6"/>
  <c r="U266" i="12" s="1"/>
  <c r="AN267" i="6"/>
  <c r="AA266" i="12" s="1"/>
  <c r="AJ267" i="6"/>
  <c r="Y266" i="12" s="1"/>
  <c r="AK267" i="6"/>
  <c r="AL267" i="6"/>
  <c r="Z266" i="12" s="1"/>
  <c r="AH268" i="6"/>
  <c r="U267" i="12" s="1"/>
  <c r="AN268" i="6"/>
  <c r="AA267" i="12" s="1"/>
  <c r="AJ268" i="6"/>
  <c r="Y267" i="12" s="1"/>
  <c r="AK268" i="6"/>
  <c r="AL268" i="6"/>
  <c r="Z267" i="12" s="1"/>
  <c r="AH265" i="6"/>
  <c r="U264" i="12" s="1"/>
  <c r="AN265" i="6"/>
  <c r="AA264" i="12" s="1"/>
  <c r="AJ265" i="6"/>
  <c r="Y264" i="12" s="1"/>
  <c r="AK265" i="6"/>
  <c r="AL265" i="6"/>
  <c r="Z264" i="12" s="1"/>
  <c r="AH269" i="6"/>
  <c r="U268" i="12" s="1"/>
  <c r="AN269" i="6"/>
  <c r="AA268" i="12" s="1"/>
  <c r="AJ269" i="6"/>
  <c r="Y268" i="12" s="1"/>
  <c r="AK269" i="6"/>
  <c r="AL269" i="6"/>
  <c r="Z268" i="12" s="1"/>
  <c r="AH276" i="6"/>
  <c r="U275" i="12" s="1"/>
  <c r="AN276" i="6"/>
  <c r="AA275" i="12" s="1"/>
  <c r="AJ276" i="6"/>
  <c r="Y275" i="12" s="1"/>
  <c r="AK276" i="6"/>
  <c r="AL276" i="6"/>
  <c r="Z275" i="12" s="1"/>
  <c r="AH281" i="6"/>
  <c r="U280" i="12" s="1"/>
  <c r="AN281" i="6"/>
  <c r="AA280" i="12" s="1"/>
  <c r="AJ281" i="6"/>
  <c r="Y280" i="12" s="1"/>
  <c r="AK281" i="6"/>
  <c r="AL281" i="6"/>
  <c r="Z280" i="12" s="1"/>
  <c r="AH282" i="6"/>
  <c r="U281" i="12" s="1"/>
  <c r="AN282" i="6"/>
  <c r="AA281" i="12" s="1"/>
  <c r="AJ282" i="6"/>
  <c r="Y281" i="12" s="1"/>
  <c r="AK282" i="6"/>
  <c r="AL282" i="6"/>
  <c r="Z281" i="12" s="1"/>
  <c r="AH285" i="6"/>
  <c r="U284" i="12" s="1"/>
  <c r="AN285" i="6"/>
  <c r="AA284" i="12" s="1"/>
  <c r="AJ285" i="6"/>
  <c r="Y284" i="12" s="1"/>
  <c r="AK285" i="6"/>
  <c r="AL285" i="6"/>
  <c r="Z284" i="12" s="1"/>
  <c r="AH289" i="6"/>
  <c r="U288" i="12" s="1"/>
  <c r="AN289" i="6"/>
  <c r="AA288" i="12" s="1"/>
  <c r="AJ289" i="6"/>
  <c r="Y288" i="12" s="1"/>
  <c r="AK289" i="6"/>
  <c r="AL289" i="6"/>
  <c r="Z288" i="12" s="1"/>
  <c r="AR145" i="6"/>
  <c r="F272" i="6"/>
  <c r="N272" i="6"/>
  <c r="AR221" i="6"/>
  <c r="F221" i="6"/>
  <c r="N221" i="6"/>
  <c r="AR130" i="6"/>
  <c r="N145" i="6"/>
  <c r="AR109" i="6"/>
  <c r="F130" i="6"/>
  <c r="N130" i="6"/>
  <c r="N70" i="6"/>
  <c r="AR70" i="6"/>
  <c r="N13" i="6"/>
  <c r="N14" i="6"/>
  <c r="AR13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V77" i="6"/>
  <c r="W77" i="6"/>
  <c r="X77" i="6"/>
  <c r="Y77" i="6"/>
  <c r="Z77" i="6"/>
  <c r="AA77" i="6"/>
  <c r="AB77" i="6"/>
  <c r="AC77" i="6"/>
  <c r="AD77" i="6"/>
  <c r="AE77" i="6"/>
  <c r="AF77" i="6"/>
  <c r="AG77" i="6"/>
  <c r="V80" i="6"/>
  <c r="W80" i="6"/>
  <c r="X80" i="6"/>
  <c r="Y80" i="6"/>
  <c r="Z80" i="6"/>
  <c r="AA80" i="6"/>
  <c r="AB80" i="6"/>
  <c r="AC80" i="6"/>
  <c r="AD80" i="6"/>
  <c r="AE80" i="6"/>
  <c r="AF80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K173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7" i="6"/>
  <c r="F245" i="6"/>
  <c r="F211" i="6"/>
  <c r="F160" i="6"/>
  <c r="F139" i="6"/>
  <c r="F73" i="6"/>
  <c r="F77" i="6"/>
  <c r="F80" i="6"/>
  <c r="F83" i="6"/>
  <c r="F85" i="6"/>
  <c r="F88" i="6"/>
  <c r="N18" i="6"/>
  <c r="F18" i="6"/>
  <c r="N173" i="6"/>
  <c r="F173" i="6"/>
  <c r="N77" i="6"/>
  <c r="N265" i="6"/>
  <c r="F265" i="6"/>
  <c r="AR265" i="6"/>
  <c r="N281" i="6"/>
  <c r="F281" i="6"/>
  <c r="A2" i="12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W269" i="6"/>
  <c r="X269" i="6"/>
  <c r="Y269" i="6"/>
  <c r="Z269" i="6"/>
  <c r="AA269" i="6"/>
  <c r="AB269" i="6"/>
  <c r="AC269" i="6"/>
  <c r="AD269" i="6"/>
  <c r="AG269" i="6"/>
  <c r="I4" i="11"/>
  <c r="AR85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V211" i="6"/>
  <c r="N185" i="6"/>
  <c r="AR136" i="6"/>
  <c r="N289" i="6"/>
  <c r="F289" i="6"/>
  <c r="AR289" i="6"/>
  <c r="N269" i="6"/>
  <c r="F269" i="6"/>
  <c r="AR269" i="6"/>
  <c r="N202" i="6"/>
  <c r="F202" i="6"/>
  <c r="N198" i="6"/>
  <c r="F198" i="6"/>
  <c r="N136" i="6"/>
  <c r="F136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5" i="6"/>
  <c r="AB2" i="12"/>
  <c r="N88" i="6"/>
  <c r="AR245" i="6"/>
  <c r="AR211" i="6"/>
  <c r="AR160" i="6"/>
  <c r="AR139" i="6"/>
  <c r="AR88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W211" i="6"/>
  <c r="X211" i="6"/>
  <c r="Y211" i="6"/>
  <c r="Z211" i="6"/>
  <c r="AA211" i="6"/>
  <c r="AB211" i="6"/>
  <c r="AC211" i="6"/>
  <c r="AD211" i="6"/>
  <c r="AE211" i="6"/>
  <c r="AF211" i="6"/>
  <c r="AG211" i="6"/>
  <c r="N211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N160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AG73" i="6"/>
  <c r="V88" i="6"/>
  <c r="W88" i="6"/>
  <c r="X88" i="6"/>
  <c r="Y88" i="6"/>
  <c r="Z88" i="6"/>
  <c r="AA88" i="6"/>
  <c r="AB88" i="6"/>
  <c r="AC88" i="6"/>
  <c r="AD88" i="6"/>
  <c r="AE88" i="6"/>
  <c r="AF88" i="6"/>
  <c r="AG88" i="6"/>
  <c r="V73" i="6"/>
  <c r="W73" i="6"/>
  <c r="X73" i="6"/>
  <c r="Y73" i="6"/>
  <c r="Z73" i="6"/>
  <c r="AA73" i="6"/>
  <c r="AB73" i="6"/>
  <c r="AC73" i="6"/>
  <c r="AD73" i="6"/>
  <c r="AE73" i="6"/>
  <c r="AF73" i="6"/>
  <c r="N73" i="6"/>
  <c r="AR73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85" i="6"/>
  <c r="W85" i="6"/>
  <c r="X85" i="6"/>
  <c r="Y85" i="6"/>
  <c r="Z85" i="6"/>
  <c r="AA85" i="6"/>
  <c r="AB85" i="6"/>
  <c r="AC85" i="6"/>
  <c r="AD85" i="6"/>
  <c r="AE85" i="6"/>
  <c r="AF85" i="6"/>
  <c r="AG85" i="6"/>
  <c r="AG80" i="6"/>
  <c r="V83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N33" i="6"/>
  <c r="N80" i="6"/>
  <c r="N83" i="6"/>
  <c r="N85" i="6"/>
  <c r="N37" i="6"/>
  <c r="N114" i="6"/>
  <c r="N258" i="6"/>
  <c r="N268" i="6"/>
  <c r="B2" i="12"/>
  <c r="F258" i="6"/>
  <c r="AR258" i="6"/>
  <c r="N220" i="6"/>
  <c r="F220" i="6"/>
  <c r="AR220" i="6"/>
  <c r="N134" i="6"/>
  <c r="F134" i="6"/>
  <c r="F185" i="6"/>
  <c r="AR80" i="6"/>
  <c r="F33" i="6"/>
  <c r="AR33" i="6"/>
  <c r="N285" i="6"/>
  <c r="F285" i="6"/>
  <c r="AR285" i="6"/>
  <c r="F268" i="6"/>
  <c r="AR268" i="6"/>
  <c r="F114" i="6"/>
  <c r="AR114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6" i="6"/>
  <c r="AR58" i="6"/>
  <c r="AR59" i="6"/>
  <c r="AR61" i="6"/>
  <c r="AR63" i="6"/>
  <c r="AR64" i="6"/>
  <c r="AR78" i="6"/>
  <c r="AR83" i="6"/>
  <c r="AR91" i="6"/>
  <c r="AR94" i="6"/>
  <c r="AR100" i="6"/>
  <c r="AR101" i="6"/>
  <c r="AR102" i="6"/>
  <c r="AR104" i="6"/>
  <c r="AR105" i="6"/>
  <c r="AR106" i="6"/>
  <c r="AR107" i="6"/>
  <c r="AR112" i="6"/>
  <c r="AR116" i="6"/>
  <c r="AR119" i="6"/>
  <c r="AR123" i="6"/>
  <c r="AR128" i="6"/>
  <c r="AR135" i="6"/>
  <c r="AR137" i="6"/>
  <c r="AR142" i="6"/>
  <c r="AR143" i="6"/>
  <c r="AR144" i="6"/>
  <c r="AR152" i="6"/>
  <c r="AR153" i="6"/>
  <c r="AR158" i="6"/>
  <c r="AR162" i="6"/>
  <c r="AR164" i="6"/>
  <c r="AR171" i="6"/>
  <c r="AR172" i="6"/>
  <c r="AR174" i="6"/>
  <c r="AR175" i="6"/>
  <c r="AR177" i="6"/>
  <c r="AR178" i="6"/>
  <c r="AR180" i="6"/>
  <c r="AR182" i="6"/>
  <c r="AR184" i="6"/>
  <c r="AR187" i="6"/>
  <c r="AR191" i="6"/>
  <c r="AR192" i="6"/>
  <c r="AR195" i="6"/>
  <c r="AR197" i="6"/>
  <c r="AR205" i="6"/>
  <c r="AR206" i="6"/>
  <c r="AR208" i="6"/>
  <c r="AR210" i="6"/>
  <c r="AR214" i="6"/>
  <c r="AR217" i="6"/>
  <c r="AR229" i="6"/>
  <c r="AR230" i="6"/>
  <c r="AR232" i="6"/>
  <c r="AR233" i="6"/>
  <c r="AR235" i="6"/>
  <c r="AR238" i="6"/>
  <c r="AR242" i="6"/>
  <c r="AR247" i="6"/>
  <c r="AR249" i="6"/>
  <c r="AR252" i="6"/>
  <c r="AR254" i="6"/>
  <c r="AR256" i="6"/>
  <c r="AR260" i="6"/>
  <c r="AR263" i="6"/>
  <c r="AR267" i="6"/>
  <c r="AR276" i="6"/>
  <c r="AR28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4" i="6"/>
  <c r="N162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208" i="6"/>
  <c r="N235" i="6"/>
  <c r="N263" i="6"/>
  <c r="N267" i="6"/>
  <c r="N238" i="6"/>
  <c r="N206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F263" i="6"/>
  <c r="F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F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F91" i="6"/>
  <c r="N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4" i="6"/>
  <c r="AF94" i="6"/>
  <c r="AE94" i="6"/>
  <c r="AD94" i="6"/>
  <c r="AC94" i="6"/>
  <c r="AB94" i="6"/>
  <c r="AA94" i="6"/>
  <c r="Z94" i="6"/>
  <c r="Y94" i="6"/>
  <c r="X94" i="6"/>
  <c r="W94" i="6"/>
  <c r="V94" i="6"/>
  <c r="AG83" i="6"/>
  <c r="AF83" i="6"/>
  <c r="AE83" i="6"/>
  <c r="AD83" i="6"/>
  <c r="AC83" i="6"/>
  <c r="AB83" i="6"/>
  <c r="AA83" i="6"/>
  <c r="Z83" i="6"/>
  <c r="Y83" i="6"/>
  <c r="X83" i="6"/>
  <c r="W83" i="6"/>
  <c r="AG78" i="6"/>
  <c r="AF78" i="6"/>
  <c r="AE78" i="6"/>
  <c r="AD78" i="6"/>
  <c r="AC78" i="6"/>
  <c r="AB78" i="6"/>
  <c r="AA78" i="6"/>
  <c r="Z78" i="6"/>
  <c r="Y78" i="6"/>
  <c r="X78" i="6"/>
  <c r="W78" i="6"/>
  <c r="V78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1" i="6"/>
  <c r="AF61" i="6"/>
  <c r="AE61" i="6"/>
  <c r="AD61" i="6"/>
  <c r="AC61" i="6"/>
  <c r="AB61" i="6"/>
  <c r="AA61" i="6"/>
  <c r="Z61" i="6"/>
  <c r="Y61" i="6"/>
  <c r="X61" i="6"/>
  <c r="W61" i="6"/>
  <c r="V61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6" i="6"/>
  <c r="F58" i="6"/>
  <c r="F59" i="6"/>
  <c r="F61" i="6"/>
  <c r="F63" i="6"/>
  <c r="F64" i="6"/>
  <c r="F78" i="6"/>
  <c r="F94" i="6"/>
  <c r="F100" i="6"/>
  <c r="F101" i="6"/>
  <c r="F102" i="6"/>
  <c r="F104" i="6"/>
  <c r="F105" i="6"/>
  <c r="F106" i="6"/>
  <c r="F107" i="6"/>
  <c r="F112" i="6"/>
  <c r="F116" i="6"/>
  <c r="F119" i="6"/>
  <c r="F123" i="6"/>
  <c r="F128" i="6"/>
  <c r="F133" i="6"/>
  <c r="F135" i="6"/>
  <c r="F137" i="6"/>
  <c r="F142" i="6"/>
  <c r="F143" i="6"/>
  <c r="F144" i="6"/>
  <c r="F152" i="6"/>
  <c r="F153" i="6"/>
  <c r="F158" i="6"/>
  <c r="F164" i="6"/>
  <c r="F171" i="6"/>
  <c r="F172" i="6"/>
  <c r="F174" i="6"/>
  <c r="F175" i="6"/>
  <c r="F177" i="6"/>
  <c r="F178" i="6"/>
  <c r="F180" i="6"/>
  <c r="F182" i="6"/>
  <c r="F184" i="6"/>
  <c r="F187" i="6"/>
  <c r="F191" i="6"/>
  <c r="F192" i="6"/>
  <c r="F195" i="6"/>
  <c r="F197" i="6"/>
  <c r="F205" i="6"/>
  <c r="F206" i="6"/>
  <c r="F210" i="6"/>
  <c r="F214" i="6"/>
  <c r="F217" i="6"/>
  <c r="F229" i="6"/>
  <c r="F230" i="6"/>
  <c r="F232" i="6"/>
  <c r="F233" i="6"/>
  <c r="F238" i="6"/>
  <c r="F242" i="6"/>
  <c r="F247" i="6"/>
  <c r="F249" i="6"/>
  <c r="F252" i="6"/>
  <c r="F254" i="6"/>
  <c r="F256" i="6"/>
  <c r="F260" i="6"/>
  <c r="F267" i="6"/>
  <c r="F276" i="6"/>
  <c r="F282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6" i="6"/>
  <c r="N58" i="6"/>
  <c r="N59" i="6"/>
  <c r="N61" i="6"/>
  <c r="N63" i="6"/>
  <c r="N64" i="6"/>
  <c r="N78" i="6"/>
  <c r="N94" i="6"/>
  <c r="N100" i="6"/>
  <c r="N101" i="6"/>
  <c r="N102" i="6"/>
  <c r="N104" i="6"/>
  <c r="N105" i="6"/>
  <c r="N106" i="6"/>
  <c r="N107" i="6"/>
  <c r="N112" i="6"/>
  <c r="N116" i="6"/>
  <c r="N119" i="6"/>
  <c r="N123" i="6"/>
  <c r="N128" i="6"/>
  <c r="N133" i="6"/>
  <c r="N135" i="6"/>
  <c r="N137" i="6"/>
  <c r="N142" i="6"/>
  <c r="N143" i="6"/>
  <c r="N144" i="6"/>
  <c r="N152" i="6"/>
  <c r="N153" i="6"/>
  <c r="N158" i="6"/>
  <c r="N171" i="6"/>
  <c r="N172" i="6"/>
  <c r="N174" i="6"/>
  <c r="N175" i="6"/>
  <c r="N177" i="6"/>
  <c r="N178" i="6"/>
  <c r="N180" i="6"/>
  <c r="N182" i="6"/>
  <c r="N184" i="6"/>
  <c r="N187" i="6"/>
  <c r="N191" i="6"/>
  <c r="N192" i="6"/>
  <c r="N195" i="6"/>
  <c r="N197" i="6"/>
  <c r="N205" i="6"/>
  <c r="N210" i="6"/>
  <c r="N214" i="6"/>
  <c r="N217" i="6"/>
  <c r="N229" i="6"/>
  <c r="N230" i="6"/>
  <c r="N232" i="6"/>
  <c r="N233" i="6"/>
  <c r="N242" i="6"/>
  <c r="N247" i="6"/>
  <c r="N249" i="6"/>
  <c r="N252" i="6"/>
  <c r="N254" i="6"/>
  <c r="N256" i="6"/>
  <c r="N260" i="6"/>
  <c r="N276" i="6"/>
  <c r="N28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182" i="6" l="1"/>
  <c r="BE286" i="12"/>
  <c r="BN287" i="6"/>
  <c r="BG286" i="12"/>
  <c r="BK284" i="6"/>
  <c r="BD283" i="12"/>
  <c r="AM291" i="6"/>
  <c r="AO291" i="6" s="1"/>
  <c r="W290" i="12" s="1"/>
  <c r="AA290" i="12"/>
  <c r="BK296" i="6"/>
  <c r="AM99" i="6"/>
  <c r="AO99" i="6" s="1"/>
  <c r="AA98" i="12"/>
  <c r="BG279" i="12"/>
  <c r="BL288" i="6"/>
  <c r="BE287" i="12"/>
  <c r="BG283" i="12"/>
  <c r="AM134" i="6"/>
  <c r="AO134" i="6" s="1"/>
  <c r="AA133" i="12"/>
  <c r="AM183" i="6"/>
  <c r="AO183" i="6" s="1"/>
  <c r="W182" i="12" s="1"/>
  <c r="AA182" i="12"/>
  <c r="BD279" i="12"/>
  <c r="AA289" i="12"/>
  <c r="BE283" i="12"/>
  <c r="BK182" i="6"/>
  <c r="BD181" i="12"/>
  <c r="BL280" i="6"/>
  <c r="BE279" i="12"/>
  <c r="BG276" i="12"/>
  <c r="BK277" i="6"/>
  <c r="BD276" i="12"/>
  <c r="AM271" i="6"/>
  <c r="AO271" i="6" s="1"/>
  <c r="AA270" i="12"/>
  <c r="AA283" i="12"/>
  <c r="BL182" i="6"/>
  <c r="BM182" i="6"/>
  <c r="AM186" i="6"/>
  <c r="AO186" i="6" s="1"/>
  <c r="AM241" i="6"/>
  <c r="AO241" i="6" s="1"/>
  <c r="AM132" i="6"/>
  <c r="AO132" i="6" s="1"/>
  <c r="BL296" i="6"/>
  <c r="BN296" i="6"/>
  <c r="BL196" i="6"/>
  <c r="BM296" i="6"/>
  <c r="BM7" i="6"/>
  <c r="BM14" i="6"/>
  <c r="BL7" i="6"/>
  <c r="BK14" i="6"/>
  <c r="BN263" i="6"/>
  <c r="BK67" i="6"/>
  <c r="BN67" i="6"/>
  <c r="BK196" i="6"/>
  <c r="BM288" i="6"/>
  <c r="BM67" i="6"/>
  <c r="BK7" i="6"/>
  <c r="BM196" i="6"/>
  <c r="BM151" i="6"/>
  <c r="BN196" i="6"/>
  <c r="BL151" i="6"/>
  <c r="BK151" i="6"/>
  <c r="BN7" i="6"/>
  <c r="BL226" i="6"/>
  <c r="BL14" i="6"/>
  <c r="BL67" i="6"/>
  <c r="BN151" i="6"/>
  <c r="BN14" i="6"/>
  <c r="BM263" i="6"/>
  <c r="BK74" i="6"/>
  <c r="BM127" i="6"/>
  <c r="AM165" i="6"/>
  <c r="AO165" i="6" s="1"/>
  <c r="W164" i="12" s="1"/>
  <c r="BL74" i="6"/>
  <c r="BN127" i="6"/>
  <c r="BK251" i="6"/>
  <c r="BK54" i="6"/>
  <c r="BM74" i="6"/>
  <c r="BL54" i="6"/>
  <c r="BN74" i="6"/>
  <c r="BM251" i="6"/>
  <c r="BM54" i="6"/>
  <c r="BK226" i="6"/>
  <c r="BM154" i="6"/>
  <c r="BN154" i="6"/>
  <c r="BK57" i="6"/>
  <c r="BM226" i="6"/>
  <c r="AM148" i="6"/>
  <c r="AO148" i="6" s="1"/>
  <c r="W147" i="12" s="1"/>
  <c r="BL57" i="6"/>
  <c r="BN226" i="6"/>
  <c r="BK222" i="6"/>
  <c r="BK127" i="6"/>
  <c r="BL127" i="6"/>
  <c r="BK263" i="6"/>
  <c r="AM239" i="6"/>
  <c r="AO239" i="6" s="1"/>
  <c r="W238" i="12" s="1"/>
  <c r="AM225" i="6"/>
  <c r="AO225" i="6" s="1"/>
  <c r="W224" i="12" s="1"/>
  <c r="BL263" i="6"/>
  <c r="BN222" i="6"/>
  <c r="AM23" i="6"/>
  <c r="AO23" i="6" s="1"/>
  <c r="W22" i="12" s="1"/>
  <c r="AM20" i="6"/>
  <c r="AO20" i="6" s="1"/>
  <c r="W19" i="12" s="1"/>
  <c r="BN54" i="6"/>
  <c r="BL69" i="6"/>
  <c r="BN57" i="6"/>
  <c r="BK154" i="6"/>
  <c r="BL154" i="6"/>
  <c r="BM260" i="6"/>
  <c r="BM57" i="6"/>
  <c r="BM284" i="6"/>
  <c r="BL68" i="6"/>
  <c r="BK260" i="6"/>
  <c r="AM154" i="6"/>
  <c r="AO154" i="6" s="1"/>
  <c r="W153" i="12" s="1"/>
  <c r="BL47" i="6"/>
  <c r="BN68" i="6"/>
  <c r="BL251" i="6"/>
  <c r="BN260" i="6"/>
  <c r="BK70" i="6"/>
  <c r="AM65" i="6"/>
  <c r="AO65" i="6" s="1"/>
  <c r="W64" i="12" s="1"/>
  <c r="BN251" i="6"/>
  <c r="BN120" i="6"/>
  <c r="AM127" i="6"/>
  <c r="AO127" i="6" s="1"/>
  <c r="W126" i="12" s="1"/>
  <c r="BK61" i="6"/>
  <c r="BK42" i="6"/>
  <c r="BL42" i="6"/>
  <c r="BM122" i="6"/>
  <c r="BM42" i="6"/>
  <c r="BL106" i="6"/>
  <c r="BN122" i="6"/>
  <c r="BN42" i="6"/>
  <c r="BN61" i="6"/>
  <c r="BL227" i="6"/>
  <c r="BK106" i="6"/>
  <c r="BK288" i="6"/>
  <c r="AO284" i="6"/>
  <c r="W283" i="12" s="1"/>
  <c r="BN69" i="6"/>
  <c r="BL120" i="6"/>
  <c r="BK227" i="6"/>
  <c r="BM47" i="6"/>
  <c r="AO44" i="6"/>
  <c r="W43" i="12" s="1"/>
  <c r="BN106" i="6"/>
  <c r="AM74" i="6"/>
  <c r="AO74" i="6" s="1"/>
  <c r="W73" i="12" s="1"/>
  <c r="BL70" i="6"/>
  <c r="BK68" i="6"/>
  <c r="BM106" i="6"/>
  <c r="BM287" i="6"/>
  <c r="BN227" i="6"/>
  <c r="BM227" i="6"/>
  <c r="BL61" i="6"/>
  <c r="BL122" i="6"/>
  <c r="BM120" i="6"/>
  <c r="BN47" i="6"/>
  <c r="BK120" i="6"/>
  <c r="BM70" i="6"/>
  <c r="BK287" i="6"/>
  <c r="BM69" i="6"/>
  <c r="BK47" i="6"/>
  <c r="BM68" i="6"/>
  <c r="BL260" i="6"/>
  <c r="BN288" i="6"/>
  <c r="BK69" i="6"/>
  <c r="BN70" i="6"/>
  <c r="BM61" i="6"/>
  <c r="BK122" i="6"/>
  <c r="BK292" i="6"/>
  <c r="BL292" i="6"/>
  <c r="BN266" i="6"/>
  <c r="BL277" i="6"/>
  <c r="AM301" i="6"/>
  <c r="AO301" i="6" s="1"/>
  <c r="W300" i="12" s="1"/>
  <c r="BM277" i="6"/>
  <c r="AM200" i="6"/>
  <c r="AO200" i="6" s="1"/>
  <c r="W199" i="12" s="1"/>
  <c r="BN292" i="6"/>
  <c r="BL222" i="6"/>
  <c r="AM226" i="6"/>
  <c r="AO226" i="6" s="1"/>
  <c r="W225" i="12" s="1"/>
  <c r="BM222" i="6"/>
  <c r="BK129" i="6"/>
  <c r="BK143" i="6"/>
  <c r="AM215" i="6"/>
  <c r="AO215" i="6" s="1"/>
  <c r="W214" i="12" s="1"/>
  <c r="BM143" i="6"/>
  <c r="BN143" i="6"/>
  <c r="BN129" i="6"/>
  <c r="BM266" i="6"/>
  <c r="BL266" i="6"/>
  <c r="AO42" i="6"/>
  <c r="W41" i="12" s="1"/>
  <c r="BL143" i="6"/>
  <c r="BM292" i="6"/>
  <c r="AM251" i="6"/>
  <c r="AO251" i="6" s="1"/>
  <c r="W250" i="12" s="1"/>
  <c r="BK94" i="6"/>
  <c r="BK266" i="6"/>
  <c r="BM129" i="6"/>
  <c r="BL248" i="6"/>
  <c r="BL129" i="6"/>
  <c r="AM122" i="6"/>
  <c r="AO122" i="6" s="1"/>
  <c r="W121" i="12" s="1"/>
  <c r="AM53" i="6"/>
  <c r="AO53" i="6" s="1"/>
  <c r="W52" i="12" s="1"/>
  <c r="BM280" i="6"/>
  <c r="BM281" i="6"/>
  <c r="BL267" i="6"/>
  <c r="BN187" i="6"/>
  <c r="BK282" i="6"/>
  <c r="BN234" i="6"/>
  <c r="BN283" i="6"/>
  <c r="BK242" i="6"/>
  <c r="BL270" i="6"/>
  <c r="BL246" i="6"/>
  <c r="BM233" i="6"/>
  <c r="BK231" i="6"/>
  <c r="BM269" i="6"/>
  <c r="BN269" i="6"/>
  <c r="BM295" i="6"/>
  <c r="BL46" i="6"/>
  <c r="BN112" i="6"/>
  <c r="BN235" i="6"/>
  <c r="BK295" i="6"/>
  <c r="BN220" i="6"/>
  <c r="BL112" i="6"/>
  <c r="BK228" i="6"/>
  <c r="BL93" i="6"/>
  <c r="BK112" i="6"/>
  <c r="BN293" i="6"/>
  <c r="BN93" i="6"/>
  <c r="BN295" i="6"/>
  <c r="BM242" i="6"/>
  <c r="BM46" i="6"/>
  <c r="BM276" i="6"/>
  <c r="AM255" i="6"/>
  <c r="AO255" i="6" s="1"/>
  <c r="W254" i="12" s="1"/>
  <c r="BM262" i="6"/>
  <c r="BL220" i="6"/>
  <c r="BL275" i="6"/>
  <c r="BK259" i="6"/>
  <c r="BK267" i="6"/>
  <c r="BM249" i="6"/>
  <c r="BM275" i="6"/>
  <c r="BL234" i="6"/>
  <c r="BL295" i="6"/>
  <c r="BL242" i="6"/>
  <c r="BM93" i="6"/>
  <c r="BM220" i="6"/>
  <c r="BL228" i="6"/>
  <c r="BK220" i="6"/>
  <c r="BM187" i="6"/>
  <c r="BK93" i="6"/>
  <c r="BM112" i="6"/>
  <c r="BM228" i="6"/>
  <c r="BK187" i="6"/>
  <c r="BN46" i="6"/>
  <c r="BK46" i="6"/>
  <c r="BN228" i="6"/>
  <c r="BN281" i="6"/>
  <c r="BL293" i="6"/>
  <c r="BN242" i="6"/>
  <c r="BN12" i="6"/>
  <c r="BN278" i="6"/>
  <c r="BM283" i="6"/>
  <c r="BK276" i="6"/>
  <c r="BK49" i="6"/>
  <c r="BL276" i="6"/>
  <c r="BL94" i="6"/>
  <c r="BL247" i="6"/>
  <c r="BL60" i="6"/>
  <c r="BN262" i="6"/>
  <c r="BL187" i="6"/>
  <c r="BK204" i="6"/>
  <c r="BL174" i="6"/>
  <c r="BK278" i="6"/>
  <c r="AM277" i="6"/>
  <c r="AO277" i="6" s="1"/>
  <c r="W276" i="12" s="1"/>
  <c r="AM196" i="6"/>
  <c r="AO196" i="6" s="1"/>
  <c r="W195" i="12" s="1"/>
  <c r="BL169" i="6"/>
  <c r="BM290" i="6"/>
  <c r="BN229" i="6"/>
  <c r="BM12" i="6"/>
  <c r="BN49" i="6"/>
  <c r="BL12" i="6"/>
  <c r="BL283" i="6"/>
  <c r="BL259" i="6"/>
  <c r="BK169" i="6"/>
  <c r="BK283" i="6"/>
  <c r="BL257" i="6"/>
  <c r="BK224" i="6"/>
  <c r="BK238" i="6"/>
  <c r="BM258" i="6"/>
  <c r="BN94" i="6"/>
  <c r="BK12" i="6"/>
  <c r="BL176" i="6"/>
  <c r="BN198" i="6"/>
  <c r="BM229" i="6"/>
  <c r="BK208" i="6"/>
  <c r="BL209" i="6"/>
  <c r="BK191" i="6"/>
  <c r="BM209" i="6"/>
  <c r="BL191" i="6"/>
  <c r="BM136" i="6"/>
  <c r="AM169" i="6"/>
  <c r="AO169" i="6" s="1"/>
  <c r="W168" i="12" s="1"/>
  <c r="BK60" i="6"/>
  <c r="BN136" i="6"/>
  <c r="BM60" i="6"/>
  <c r="BN60" i="6"/>
  <c r="BM169" i="6"/>
  <c r="BK235" i="6"/>
  <c r="BN248" i="6"/>
  <c r="BM278" i="6"/>
  <c r="BK229" i="6"/>
  <c r="BM94" i="6"/>
  <c r="BM49" i="6"/>
  <c r="BL229" i="6"/>
  <c r="BL172" i="6"/>
  <c r="BM19" i="6"/>
  <c r="BK290" i="6"/>
  <c r="BK248" i="6"/>
  <c r="BN19" i="6"/>
  <c r="BM235" i="6"/>
  <c r="BL235" i="6"/>
  <c r="BL19" i="6"/>
  <c r="BK19" i="6"/>
  <c r="BL278" i="6"/>
  <c r="BM248" i="6"/>
  <c r="BN290" i="6"/>
  <c r="BN169" i="6"/>
  <c r="BL49" i="6"/>
  <c r="BL290" i="6"/>
  <c r="BN259" i="6"/>
  <c r="BM259" i="6"/>
  <c r="BL175" i="6"/>
  <c r="BM37" i="6"/>
  <c r="BN64" i="6"/>
  <c r="BL185" i="6"/>
  <c r="BM59" i="6"/>
  <c r="BN209" i="6"/>
  <c r="BL56" i="6"/>
  <c r="BN59" i="6"/>
  <c r="AM228" i="6"/>
  <c r="AO228" i="6" s="1"/>
  <c r="W227" i="12" s="1"/>
  <c r="BN103" i="6"/>
  <c r="AM67" i="6"/>
  <c r="AO67" i="6" s="1"/>
  <c r="W66" i="12" s="1"/>
  <c r="BN185" i="6"/>
  <c r="BK66" i="6"/>
  <c r="BN76" i="6"/>
  <c r="BL41" i="6"/>
  <c r="BN174" i="6"/>
  <c r="BL204" i="6"/>
  <c r="BN189" i="6"/>
  <c r="BN204" i="6"/>
  <c r="BM41" i="6"/>
  <c r="BM102" i="6"/>
  <c r="BK142" i="6"/>
  <c r="BL258" i="6"/>
  <c r="AM60" i="6"/>
  <c r="AO60" i="6" s="1"/>
  <c r="W59" i="12" s="1"/>
  <c r="BM174" i="6"/>
  <c r="BN41" i="6"/>
  <c r="BK176" i="6"/>
  <c r="BN102" i="6"/>
  <c r="BK128" i="6"/>
  <c r="BM198" i="6"/>
  <c r="BK25" i="6"/>
  <c r="BM58" i="6"/>
  <c r="BN56" i="6"/>
  <c r="BK88" i="6"/>
  <c r="AM108" i="6"/>
  <c r="AO108" i="6" s="1"/>
  <c r="W107" i="12" s="1"/>
  <c r="BM176" i="6"/>
  <c r="BL25" i="6"/>
  <c r="BN58" i="6"/>
  <c r="BK175" i="6"/>
  <c r="BL300" i="6"/>
  <c r="BN176" i="6"/>
  <c r="BN128" i="6"/>
  <c r="BK209" i="6"/>
  <c r="BL66" i="6"/>
  <c r="BM142" i="6"/>
  <c r="BK37" i="6"/>
  <c r="BL64" i="6"/>
  <c r="BN153" i="6"/>
  <c r="BN25" i="6"/>
  <c r="BK210" i="6"/>
  <c r="BN246" i="6"/>
  <c r="BK185" i="6"/>
  <c r="BM5" i="6"/>
  <c r="BL59" i="6"/>
  <c r="BL5" i="6"/>
  <c r="BN300" i="6"/>
  <c r="BK172" i="6"/>
  <c r="BN192" i="6"/>
  <c r="BN66" i="6"/>
  <c r="BK136" i="6"/>
  <c r="BK59" i="6"/>
  <c r="BM300" i="6"/>
  <c r="AO290" i="6"/>
  <c r="W289" i="12" s="1"/>
  <c r="AM280" i="6"/>
  <c r="AO280" i="6" s="1"/>
  <c r="W279" i="12" s="1"/>
  <c r="BM172" i="6"/>
  <c r="BN172" i="6"/>
  <c r="BK300" i="6"/>
  <c r="AM113" i="6"/>
  <c r="AO113" i="6" s="1"/>
  <c r="W112" i="12" s="1"/>
  <c r="BM192" i="6"/>
  <c r="BN5" i="6"/>
  <c r="BK56" i="6"/>
  <c r="BL11" i="6"/>
  <c r="BL136" i="6"/>
  <c r="BK11" i="6"/>
  <c r="BM66" i="6"/>
  <c r="BM11" i="6"/>
  <c r="BL142" i="6"/>
  <c r="BL231" i="6"/>
  <c r="BM231" i="6"/>
  <c r="BN231" i="6"/>
  <c r="BL192" i="6"/>
  <c r="BN247" i="6"/>
  <c r="BK192" i="6"/>
  <c r="BK275" i="6"/>
  <c r="BN275" i="6"/>
  <c r="BN175" i="6"/>
  <c r="BK293" i="6"/>
  <c r="BK174" i="6"/>
  <c r="BM293" i="6"/>
  <c r="BM175" i="6"/>
  <c r="BL224" i="6"/>
  <c r="BN142" i="6"/>
  <c r="BK258" i="6"/>
  <c r="BN11" i="6"/>
  <c r="BN258" i="6"/>
  <c r="BN111" i="6"/>
  <c r="BM247" i="6"/>
  <c r="BM111" i="6"/>
  <c r="BK58" i="6"/>
  <c r="BN10" i="6"/>
  <c r="BK153" i="6"/>
  <c r="BL111" i="6"/>
  <c r="BK111" i="6"/>
  <c r="BL238" i="6"/>
  <c r="BL153" i="6"/>
  <c r="BN123" i="6"/>
  <c r="BM25" i="6"/>
  <c r="BK247" i="6"/>
  <c r="BK5" i="6"/>
  <c r="BN191" i="6"/>
  <c r="BM191" i="6"/>
  <c r="BM56" i="6"/>
  <c r="BL102" i="6"/>
  <c r="BM224" i="6"/>
  <c r="BK102" i="6"/>
  <c r="BM128" i="6"/>
  <c r="BL128" i="6"/>
  <c r="BL123" i="6"/>
  <c r="BN224" i="6"/>
  <c r="BM123" i="6"/>
  <c r="BM185" i="6"/>
  <c r="BN238" i="6"/>
  <c r="BM153" i="6"/>
  <c r="BM10" i="6"/>
  <c r="BM238" i="6"/>
  <c r="BL10" i="6"/>
  <c r="BK123" i="6"/>
  <c r="BL58" i="6"/>
  <c r="BK10" i="6"/>
  <c r="BK64" i="6"/>
  <c r="BK109" i="6"/>
  <c r="BL109" i="6"/>
  <c r="BL37" i="6"/>
  <c r="BN109" i="6"/>
  <c r="BM109" i="6"/>
  <c r="BM64" i="6"/>
  <c r="BK41" i="6"/>
  <c r="BN37" i="6"/>
  <c r="BM267" i="6"/>
  <c r="BL210" i="6"/>
  <c r="AM287" i="6"/>
  <c r="AO287" i="6" s="1"/>
  <c r="W286" i="12" s="1"/>
  <c r="AM236" i="6"/>
  <c r="AO236" i="6" s="1"/>
  <c r="W235" i="12" s="1"/>
  <c r="BL282" i="6"/>
  <c r="BN206" i="6"/>
  <c r="BN257" i="6"/>
  <c r="AM188" i="6"/>
  <c r="AO188" i="6" s="1"/>
  <c r="W187" i="12" s="1"/>
  <c r="BL190" i="6"/>
  <c r="BL264" i="6"/>
  <c r="BN276" i="6"/>
  <c r="BM270" i="6"/>
  <c r="BM282" i="6"/>
  <c r="BM118" i="6"/>
  <c r="BK214" i="6"/>
  <c r="BK262" i="6"/>
  <c r="BL83" i="6"/>
  <c r="BM197" i="6"/>
  <c r="AM275" i="6"/>
  <c r="AO275" i="6" s="1"/>
  <c r="W274" i="12" s="1"/>
  <c r="BK230" i="6"/>
  <c r="BK270" i="6"/>
  <c r="BK281" i="6"/>
  <c r="BM203" i="6"/>
  <c r="AM209" i="6"/>
  <c r="AO209" i="6" s="1"/>
  <c r="W208" i="12" s="1"/>
  <c r="BL202" i="6"/>
  <c r="BN264" i="6"/>
  <c r="BL281" i="6"/>
  <c r="BK217" i="6"/>
  <c r="BN256" i="6"/>
  <c r="BM103" i="6"/>
  <c r="BK193" i="6"/>
  <c r="BN282" i="6"/>
  <c r="BM219" i="6"/>
  <c r="BK269" i="6"/>
  <c r="BM150" i="6"/>
  <c r="BN100" i="6"/>
  <c r="BK197" i="6"/>
  <c r="BL193" i="6"/>
  <c r="BM217" i="6"/>
  <c r="BK180" i="6"/>
  <c r="BM204" i="6"/>
  <c r="BL164" i="6"/>
  <c r="BL262" i="6"/>
  <c r="AM299" i="6"/>
  <c r="AO299" i="6" s="1"/>
  <c r="W298" i="12" s="1"/>
  <c r="BM100" i="6"/>
  <c r="BL100" i="6"/>
  <c r="BK103" i="6"/>
  <c r="BK164" i="6"/>
  <c r="BK100" i="6"/>
  <c r="BN164" i="6"/>
  <c r="BL197" i="6"/>
  <c r="BM164" i="6"/>
  <c r="BM193" i="6"/>
  <c r="BN193" i="6"/>
  <c r="BM76" i="6"/>
  <c r="BL103" i="6"/>
  <c r="BN197" i="6"/>
  <c r="AM170" i="6"/>
  <c r="AO170" i="6" s="1"/>
  <c r="W169" i="12" s="1"/>
  <c r="BK90" i="6"/>
  <c r="BN190" i="6"/>
  <c r="BM230" i="6"/>
  <c r="BK252" i="6"/>
  <c r="BM246" i="6"/>
  <c r="BN233" i="6"/>
  <c r="BM51" i="6"/>
  <c r="BM88" i="6"/>
  <c r="BK134" i="6"/>
  <c r="BL171" i="6"/>
  <c r="BN135" i="6"/>
  <c r="BN26" i="6"/>
  <c r="BK83" i="6"/>
  <c r="BL208" i="6"/>
  <c r="BN230" i="6"/>
  <c r="BL252" i="6"/>
  <c r="BM22" i="6"/>
  <c r="BN88" i="6"/>
  <c r="BK114" i="6"/>
  <c r="BM171" i="6"/>
  <c r="BM15" i="6"/>
  <c r="BK162" i="6"/>
  <c r="BL203" i="6"/>
  <c r="BN214" i="6"/>
  <c r="BK232" i="6"/>
  <c r="BK195" i="6"/>
  <c r="BM208" i="6"/>
  <c r="AM16" i="6"/>
  <c r="AO16" i="6" s="1"/>
  <c r="W15" i="12" s="1"/>
  <c r="BM80" i="6"/>
  <c r="BL114" i="6"/>
  <c r="BK131" i="6"/>
  <c r="BK155" i="6"/>
  <c r="BN171" i="6"/>
  <c r="BK105" i="6"/>
  <c r="BN15" i="6"/>
  <c r="BL162" i="6"/>
  <c r="AM87" i="6"/>
  <c r="AO87" i="6" s="1"/>
  <c r="W86" i="12" s="1"/>
  <c r="BK147" i="6"/>
  <c r="BL105" i="6"/>
  <c r="AM213" i="6"/>
  <c r="AO213" i="6" s="1"/>
  <c r="W212" i="12" s="1"/>
  <c r="BM73" i="6"/>
  <c r="BM195" i="6"/>
  <c r="BM155" i="6"/>
  <c r="BM105" i="6"/>
  <c r="BK24" i="6"/>
  <c r="BN162" i="6"/>
  <c r="BL217" i="6"/>
  <c r="BN232" i="6"/>
  <c r="AM181" i="6"/>
  <c r="AO181" i="6" s="1"/>
  <c r="W180" i="12" s="1"/>
  <c r="BN80" i="6"/>
  <c r="BM232" i="6"/>
  <c r="BM130" i="6"/>
  <c r="BN195" i="6"/>
  <c r="BN249" i="6"/>
  <c r="AM216" i="6"/>
  <c r="AO216" i="6" s="1"/>
  <c r="W215" i="12" s="1"/>
  <c r="BN63" i="6"/>
  <c r="BK85" i="6"/>
  <c r="BM97" i="6"/>
  <c r="BM147" i="6"/>
  <c r="BN155" i="6"/>
  <c r="BK92" i="6"/>
  <c r="BK206" i="6"/>
  <c r="BK257" i="6"/>
  <c r="BL63" i="6"/>
  <c r="BN203" i="6"/>
  <c r="BK34" i="6"/>
  <c r="BM158" i="6"/>
  <c r="BL253" i="6"/>
  <c r="BM234" i="6"/>
  <c r="BM29" i="6"/>
  <c r="BL85" i="6"/>
  <c r="BN97" i="6"/>
  <c r="BM124" i="6"/>
  <c r="BL92" i="6"/>
  <c r="BK184" i="6"/>
  <c r="BM189" i="6"/>
  <c r="BK82" i="6"/>
  <c r="BM91" i="6"/>
  <c r="BK198" i="6"/>
  <c r="BM210" i="6"/>
  <c r="BN267" i="6"/>
  <c r="BN29" i="6"/>
  <c r="BM121" i="6"/>
  <c r="BN24" i="6"/>
  <c r="BL77" i="6"/>
  <c r="BM92" i="6"/>
  <c r="BL184" i="6"/>
  <c r="BM206" i="6"/>
  <c r="BN208" i="6"/>
  <c r="BL131" i="6"/>
  <c r="BK139" i="6"/>
  <c r="BL198" i="6"/>
  <c r="BN210" i="6"/>
  <c r="BM16" i="6"/>
  <c r="BL75" i="6"/>
  <c r="BK107" i="6"/>
  <c r="BL133" i="6"/>
  <c r="BN121" i="6"/>
  <c r="BK202" i="6"/>
  <c r="BK95" i="6"/>
  <c r="BK219" i="6"/>
  <c r="BK72" i="6"/>
  <c r="BK190" i="6"/>
  <c r="BK264" i="6"/>
  <c r="BM250" i="6"/>
  <c r="BK52" i="6"/>
  <c r="BL107" i="6"/>
  <c r="BN119" i="6"/>
  <c r="BK135" i="6"/>
  <c r="BM117" i="6"/>
  <c r="BM40" i="6"/>
  <c r="BL95" i="6"/>
  <c r="BN184" i="6"/>
  <c r="BM162" i="6"/>
  <c r="BM107" i="6"/>
  <c r="BL126" i="6"/>
  <c r="BN133" i="6"/>
  <c r="BL150" i="6"/>
  <c r="BM202" i="6"/>
  <c r="BL135" i="6"/>
  <c r="BM95" i="6"/>
  <c r="BM140" i="6"/>
  <c r="BL195" i="6"/>
  <c r="BM114" i="6"/>
  <c r="AM244" i="6"/>
  <c r="AO244" i="6" s="1"/>
  <c r="W243" i="12" s="1"/>
  <c r="BK21" i="6"/>
  <c r="BM72" i="6"/>
  <c r="BM190" i="6"/>
  <c r="BL230" i="6"/>
  <c r="BM264" i="6"/>
  <c r="BM52" i="6"/>
  <c r="BK171" i="6"/>
  <c r="BK178" i="6"/>
  <c r="BM135" i="6"/>
  <c r="BK15" i="6"/>
  <c r="BL214" i="6"/>
  <c r="AM125" i="6"/>
  <c r="AO125" i="6" s="1"/>
  <c r="W124" i="12" s="1"/>
  <c r="BN96" i="6"/>
  <c r="BL189" i="6"/>
  <c r="BL206" i="6"/>
  <c r="BL237" i="6"/>
  <c r="BK237" i="6"/>
  <c r="BN205" i="6"/>
  <c r="BK40" i="6"/>
  <c r="BN217" i="6"/>
  <c r="BN55" i="6"/>
  <c r="BK189" i="6"/>
  <c r="BK77" i="6"/>
  <c r="AO38" i="6"/>
  <c r="W37" i="12" s="1"/>
  <c r="BM55" i="6"/>
  <c r="BN13" i="6"/>
  <c r="BM13" i="6"/>
  <c r="BL40" i="6"/>
  <c r="BM256" i="6"/>
  <c r="BM133" i="6"/>
  <c r="BK126" i="6"/>
  <c r="BK26" i="6"/>
  <c r="BM184" i="6"/>
  <c r="BN180" i="6"/>
  <c r="BM75" i="6"/>
  <c r="BN117" i="6"/>
  <c r="BK96" i="6"/>
  <c r="BN95" i="6"/>
  <c r="BL96" i="6"/>
  <c r="BM33" i="6"/>
  <c r="BL269" i="6"/>
  <c r="BN40" i="6"/>
  <c r="BM24" i="6"/>
  <c r="BM214" i="6"/>
  <c r="BL76" i="6"/>
  <c r="BL256" i="6"/>
  <c r="BM26" i="6"/>
  <c r="BM96" i="6"/>
  <c r="BN237" i="6"/>
  <c r="BM237" i="6"/>
  <c r="BN178" i="6"/>
  <c r="BM178" i="6"/>
  <c r="BL55" i="6"/>
  <c r="BN177" i="6"/>
  <c r="BL178" i="6"/>
  <c r="BM177" i="6"/>
  <c r="BL13" i="6"/>
  <c r="BN124" i="6"/>
  <c r="BM83" i="6"/>
  <c r="BL219" i="6"/>
  <c r="BN83" i="6"/>
  <c r="BL27" i="6"/>
  <c r="BM257" i="6"/>
  <c r="BM180" i="6"/>
  <c r="BL177" i="6"/>
  <c r="BK117" i="6"/>
  <c r="BK13" i="6"/>
  <c r="BL180" i="6"/>
  <c r="BL26" i="6"/>
  <c r="BL117" i="6"/>
  <c r="BN92" i="6"/>
  <c r="BK177" i="6"/>
  <c r="BN105" i="6"/>
  <c r="BN77" i="6"/>
  <c r="BN33" i="6"/>
  <c r="BN27" i="6"/>
  <c r="BK203" i="6"/>
  <c r="BM77" i="6"/>
  <c r="BM27" i="6"/>
  <c r="BN219" i="6"/>
  <c r="BL232" i="6"/>
  <c r="BL33" i="6"/>
  <c r="BL24" i="6"/>
  <c r="BL15" i="6"/>
  <c r="BK256" i="6"/>
  <c r="BK33" i="6"/>
  <c r="BK27" i="6"/>
  <c r="BK97" i="6"/>
  <c r="BN16" i="6"/>
  <c r="BK76" i="6"/>
  <c r="BK55" i="6"/>
  <c r="BN147" i="6"/>
  <c r="BN85" i="6"/>
  <c r="BM119" i="6"/>
  <c r="BK133" i="6"/>
  <c r="BM134" i="6"/>
  <c r="BN134" i="6"/>
  <c r="BL52" i="6"/>
  <c r="BL80" i="6"/>
  <c r="BN75" i="6"/>
  <c r="BN150" i="6"/>
  <c r="BL88" i="6"/>
  <c r="BK43" i="6"/>
  <c r="BL97" i="6"/>
  <c r="BM63" i="6"/>
  <c r="BL155" i="6"/>
  <c r="BN107" i="6"/>
  <c r="BK22" i="6"/>
  <c r="BM126" i="6"/>
  <c r="BK29" i="6"/>
  <c r="BN43" i="6"/>
  <c r="BN202" i="6"/>
  <c r="BL134" i="6"/>
  <c r="BM205" i="6"/>
  <c r="BL205" i="6"/>
  <c r="BN114" i="6"/>
  <c r="BK63" i="6"/>
  <c r="BM131" i="6"/>
  <c r="BM43" i="6"/>
  <c r="BL147" i="6"/>
  <c r="BK124" i="6"/>
  <c r="BN22" i="6"/>
  <c r="BK205" i="6"/>
  <c r="BL119" i="6"/>
  <c r="BM85" i="6"/>
  <c r="BK75" i="6"/>
  <c r="BK119" i="6"/>
  <c r="BL29" i="6"/>
  <c r="BL22" i="6"/>
  <c r="BL43" i="6"/>
  <c r="BL16" i="6"/>
  <c r="BN131" i="6"/>
  <c r="BN126" i="6"/>
  <c r="BL124" i="6"/>
  <c r="BK80" i="6"/>
  <c r="BN52" i="6"/>
  <c r="BK16" i="6"/>
  <c r="BL121" i="6"/>
  <c r="BK150" i="6"/>
  <c r="BK121" i="6"/>
  <c r="BK17" i="6"/>
  <c r="BB17" i="6" s="1"/>
  <c r="BK39" i="6"/>
  <c r="BL116" i="6"/>
  <c r="BN139" i="6"/>
  <c r="BK152" i="6"/>
  <c r="BN118" i="6"/>
  <c r="BL21" i="6"/>
  <c r="BL39" i="6"/>
  <c r="BN72" i="6"/>
  <c r="BM116" i="6"/>
  <c r="BL152" i="6"/>
  <c r="AM294" i="6"/>
  <c r="AO294" i="6" s="1"/>
  <c r="W293" i="12" s="1"/>
  <c r="BM21" i="6"/>
  <c r="BK32" i="6"/>
  <c r="BM39" i="6"/>
  <c r="BL90" i="6"/>
  <c r="BN116" i="6"/>
  <c r="BK140" i="6"/>
  <c r="BM152" i="6"/>
  <c r="BK89" i="6"/>
  <c r="BN21" i="6"/>
  <c r="BL32" i="6"/>
  <c r="BN39" i="6"/>
  <c r="BK73" i="6"/>
  <c r="BM90" i="6"/>
  <c r="BL140" i="6"/>
  <c r="BN51" i="6"/>
  <c r="BM32" i="6"/>
  <c r="BL73" i="6"/>
  <c r="BN90" i="6"/>
  <c r="BK130" i="6"/>
  <c r="BA17" i="6"/>
  <c r="BK31" i="6"/>
  <c r="BN32" i="6"/>
  <c r="BK62" i="6"/>
  <c r="BL130" i="6"/>
  <c r="BN140" i="6"/>
  <c r="BK158" i="6"/>
  <c r="BL31" i="6"/>
  <c r="BL62" i="6"/>
  <c r="BN73" i="6"/>
  <c r="BK91" i="6"/>
  <c r="BL158" i="6"/>
  <c r="BN160" i="6"/>
  <c r="BM31" i="6"/>
  <c r="BM62" i="6"/>
  <c r="BL91" i="6"/>
  <c r="BN130" i="6"/>
  <c r="BK145" i="6"/>
  <c r="BM160" i="6"/>
  <c r="BN31" i="6"/>
  <c r="BL34" i="6"/>
  <c r="BN62" i="6"/>
  <c r="BL145" i="6"/>
  <c r="BN158" i="6"/>
  <c r="BL78" i="6"/>
  <c r="AM146" i="6"/>
  <c r="AO146" i="6" s="1"/>
  <c r="W145" i="12" s="1"/>
  <c r="BN17" i="6"/>
  <c r="BE17" i="6" s="1"/>
  <c r="BM34" i="6"/>
  <c r="BL82" i="6"/>
  <c r="BN91" i="6"/>
  <c r="BM145" i="6"/>
  <c r="BK118" i="6"/>
  <c r="BM78" i="6"/>
  <c r="BK160" i="6"/>
  <c r="BM17" i="6"/>
  <c r="BD17" i="6" s="1"/>
  <c r="BN34" i="6"/>
  <c r="BM82" i="6"/>
  <c r="BL139" i="6"/>
  <c r="BN145" i="6"/>
  <c r="BL118" i="6"/>
  <c r="BN78" i="6"/>
  <c r="AM115" i="6"/>
  <c r="AO115" i="6" s="1"/>
  <c r="W114" i="12" s="1"/>
  <c r="BL17" i="6"/>
  <c r="BC17" i="6" s="1"/>
  <c r="BL72" i="6"/>
  <c r="BN82" i="6"/>
  <c r="BM139" i="6"/>
  <c r="AM81" i="6"/>
  <c r="AO81" i="6" s="1"/>
  <c r="W80" i="12" s="1"/>
  <c r="BL89" i="6"/>
  <c r="BK116" i="6"/>
  <c r="BM89" i="6"/>
  <c r="BN252" i="6"/>
  <c r="BL249" i="6"/>
  <c r="BK249" i="6"/>
  <c r="BN253" i="6"/>
  <c r="BN89" i="6"/>
  <c r="BK253" i="6"/>
  <c r="BN270" i="6"/>
  <c r="BM252" i="6"/>
  <c r="BL51" i="6"/>
  <c r="BK250" i="6"/>
  <c r="BM253" i="6"/>
  <c r="BK78" i="6"/>
  <c r="BK234" i="6"/>
  <c r="BK51" i="6"/>
  <c r="BK246" i="6"/>
  <c r="BL233" i="6"/>
  <c r="BK233" i="6"/>
  <c r="BL160" i="6"/>
  <c r="BL250" i="6"/>
  <c r="BN152" i="6"/>
  <c r="BN250" i="6"/>
  <c r="AM151" i="6"/>
  <c r="AO151" i="6" s="1"/>
  <c r="W150" i="12" s="1"/>
  <c r="AM279" i="6"/>
  <c r="AO279" i="6" s="1"/>
  <c r="W278" i="12" s="1"/>
  <c r="AM98" i="6"/>
  <c r="AO98" i="6" s="1"/>
  <c r="W97" i="12" s="1"/>
  <c r="AM71" i="6"/>
  <c r="AO71" i="6" s="1"/>
  <c r="W70" i="12" s="1"/>
  <c r="AM68" i="6"/>
  <c r="AO68" i="6" s="1"/>
  <c r="W67" i="12" s="1"/>
  <c r="AO35" i="6"/>
  <c r="W34" i="12" s="1"/>
  <c r="AM95" i="6"/>
  <c r="AO95" i="6" s="1"/>
  <c r="W94" i="12" s="1"/>
  <c r="AM194" i="6"/>
  <c r="AO194" i="6" s="1"/>
  <c r="W193" i="12" s="1"/>
  <c r="AM222" i="6"/>
  <c r="AO222" i="6" s="1"/>
  <c r="W221" i="12" s="1"/>
  <c r="AM292" i="6"/>
  <c r="AO292" i="6" s="1"/>
  <c r="W291" i="12" s="1"/>
  <c r="AM300" i="6"/>
  <c r="AO300" i="6" s="1"/>
  <c r="W299" i="12" s="1"/>
  <c r="AO40" i="6"/>
  <c r="W39" i="12" s="1"/>
  <c r="AO41" i="6"/>
  <c r="W40" i="12" s="1"/>
  <c r="AM296" i="6"/>
  <c r="AO296" i="6" s="1"/>
  <c r="W295" i="12" s="1"/>
  <c r="AM129" i="6"/>
  <c r="AO129" i="6" s="1"/>
  <c r="W128" i="12" s="1"/>
  <c r="AM117" i="6"/>
  <c r="AO117" i="6" s="1"/>
  <c r="W116" i="12" s="1"/>
  <c r="AM29" i="6"/>
  <c r="AO29" i="6" s="1"/>
  <c r="W28" i="12" s="1"/>
  <c r="AO43" i="6"/>
  <c r="W42" i="12" s="1"/>
  <c r="AM218" i="6"/>
  <c r="AO218" i="6" s="1"/>
  <c r="W217" i="12" s="1"/>
  <c r="AM223" i="6"/>
  <c r="AO223" i="6" s="1"/>
  <c r="W222" i="12" s="1"/>
  <c r="AM149" i="6"/>
  <c r="AO149" i="6" s="1"/>
  <c r="W148" i="12" s="1"/>
  <c r="AM261" i="6"/>
  <c r="AO261" i="6" s="1"/>
  <c r="W260" i="12" s="1"/>
  <c r="AM66" i="6"/>
  <c r="AO66" i="6" s="1"/>
  <c r="W65" i="12" s="1"/>
  <c r="AM243" i="6"/>
  <c r="AO243" i="6" s="1"/>
  <c r="W242" i="12" s="1"/>
  <c r="AM161" i="6"/>
  <c r="AO161" i="6" s="1"/>
  <c r="W160" i="12" s="1"/>
  <c r="AM93" i="6"/>
  <c r="AO93" i="6" s="1"/>
  <c r="W92" i="12" s="1"/>
  <c r="AM79" i="6"/>
  <c r="AO79" i="6" s="1"/>
  <c r="W78" i="12" s="1"/>
  <c r="AM203" i="6"/>
  <c r="AO203" i="6" s="1"/>
  <c r="W202" i="12" s="1"/>
  <c r="AM227" i="6"/>
  <c r="AO227" i="6" s="1"/>
  <c r="W226" i="12" s="1"/>
  <c r="AM97" i="6"/>
  <c r="AO97" i="6" s="1"/>
  <c r="W96" i="12" s="1"/>
  <c r="AM273" i="6"/>
  <c r="AO273" i="6" s="1"/>
  <c r="W272" i="12" s="1"/>
  <c r="AM89" i="6"/>
  <c r="AO89" i="6" s="1"/>
  <c r="W88" i="12" s="1"/>
  <c r="AM159" i="6"/>
  <c r="AO159" i="6" s="1"/>
  <c r="W158" i="12" s="1"/>
  <c r="AM111" i="6"/>
  <c r="AO111" i="6" s="1"/>
  <c r="W110" i="12" s="1"/>
  <c r="AM76" i="6"/>
  <c r="AO76" i="6" s="1"/>
  <c r="W75" i="12" s="1"/>
  <c r="AO8" i="6"/>
  <c r="W7" i="12" s="1"/>
  <c r="AM120" i="6"/>
  <c r="AO120" i="6" s="1"/>
  <c r="W119" i="12" s="1"/>
  <c r="AM8" i="6"/>
  <c r="AM246" i="6"/>
  <c r="AO246" i="6" s="1"/>
  <c r="W245" i="12" s="1"/>
  <c r="AM288" i="6"/>
  <c r="AO288" i="6" s="1"/>
  <c r="W287" i="12" s="1"/>
  <c r="AM12" i="6"/>
  <c r="AO12" i="6" s="1"/>
  <c r="W11" i="12" s="1"/>
  <c r="AM69" i="6"/>
  <c r="AO69" i="6" s="1"/>
  <c r="W68" i="12" s="1"/>
  <c r="AM207" i="6"/>
  <c r="AO207" i="6" s="1"/>
  <c r="W206" i="12" s="1"/>
  <c r="AM168" i="6"/>
  <c r="AO168" i="6" s="1"/>
  <c r="W167" i="12" s="1"/>
  <c r="AM167" i="6"/>
  <c r="AO167" i="6" s="1"/>
  <c r="W166" i="12" s="1"/>
  <c r="AM55" i="6"/>
  <c r="AO55" i="6" s="1"/>
  <c r="W54" i="12" s="1"/>
  <c r="AM298" i="6"/>
  <c r="AO298" i="6" s="1"/>
  <c r="W297" i="12" s="1"/>
  <c r="AM147" i="6"/>
  <c r="AO147" i="6" s="1"/>
  <c r="W146" i="12" s="1"/>
  <c r="AM176" i="6"/>
  <c r="AO176" i="6" s="1"/>
  <c r="W175" i="12" s="1"/>
  <c r="AM131" i="6"/>
  <c r="AO131" i="6" s="1"/>
  <c r="W130" i="12" s="1"/>
  <c r="AM258" i="6"/>
  <c r="AO258" i="6" s="1"/>
  <c r="W257" i="12" s="1"/>
  <c r="AM272" i="6"/>
  <c r="AO272" i="6" s="1"/>
  <c r="W271" i="12" s="1"/>
  <c r="AM269" i="6"/>
  <c r="AO269" i="6" s="1"/>
  <c r="W268" i="12" s="1"/>
  <c r="AM103" i="6"/>
  <c r="AO103" i="6" s="1"/>
  <c r="W102" i="12" s="1"/>
  <c r="AM278" i="6"/>
  <c r="AO278" i="6" s="1"/>
  <c r="W277" i="12" s="1"/>
  <c r="AM270" i="6"/>
  <c r="AO270" i="6" s="1"/>
  <c r="W269" i="12" s="1"/>
  <c r="AM266" i="6"/>
  <c r="AO266" i="6" s="1"/>
  <c r="W265" i="12" s="1"/>
  <c r="AM26" i="6"/>
  <c r="AO26" i="6" s="1"/>
  <c r="W25" i="12" s="1"/>
  <c r="AM259" i="6"/>
  <c r="AO259" i="6" s="1"/>
  <c r="W258" i="12" s="1"/>
  <c r="AM47" i="6"/>
  <c r="AO47" i="6" s="1"/>
  <c r="W46" i="12" s="1"/>
  <c r="AM240" i="6"/>
  <c r="AO240" i="6" s="1"/>
  <c r="W239" i="12" s="1"/>
  <c r="AM250" i="6"/>
  <c r="AO250" i="6" s="1"/>
  <c r="W249" i="12" s="1"/>
  <c r="AM193" i="6"/>
  <c r="AO193" i="6" s="1"/>
  <c r="W192" i="12" s="1"/>
  <c r="AM286" i="6"/>
  <c r="AM72" i="6"/>
  <c r="AO72" i="6" s="1"/>
  <c r="W71" i="12" s="1"/>
  <c r="AM15" i="6"/>
  <c r="AO15" i="6" s="1"/>
  <c r="W14" i="12" s="1"/>
  <c r="AM264" i="6"/>
  <c r="AO264" i="6" s="1"/>
  <c r="W263" i="12" s="1"/>
  <c r="AM283" i="6"/>
  <c r="AO283" i="6" s="1"/>
  <c r="W282" i="12" s="1"/>
  <c r="AM274" i="6"/>
  <c r="AO274" i="6" s="1"/>
  <c r="W273" i="12" s="1"/>
  <c r="AM126" i="6"/>
  <c r="AO126" i="6" s="1"/>
  <c r="W125" i="12" s="1"/>
  <c r="AM201" i="6"/>
  <c r="AO201" i="6" s="1"/>
  <c r="W200" i="12" s="1"/>
  <c r="AM257" i="6"/>
  <c r="AO257" i="6" s="1"/>
  <c r="W256" i="12" s="1"/>
  <c r="AM262" i="6"/>
  <c r="AO262" i="6" s="1"/>
  <c r="W261" i="12" s="1"/>
  <c r="AM224" i="6"/>
  <c r="AO224" i="6" s="1"/>
  <c r="W223" i="12" s="1"/>
  <c r="AM248" i="6"/>
  <c r="AO248" i="6" s="1"/>
  <c r="W247" i="12" s="1"/>
  <c r="AM237" i="6"/>
  <c r="AO237" i="6" s="1"/>
  <c r="W236" i="12" s="1"/>
  <c r="AM85" i="6"/>
  <c r="AO85" i="6" s="1"/>
  <c r="W84" i="12" s="1"/>
  <c r="AM57" i="6"/>
  <c r="AO57" i="6" s="1"/>
  <c r="W56" i="12" s="1"/>
  <c r="AM138" i="6"/>
  <c r="AO138" i="6" s="1"/>
  <c r="W137" i="12" s="1"/>
  <c r="AM83" i="6"/>
  <c r="AO83" i="6" s="1"/>
  <c r="W82" i="12" s="1"/>
  <c r="AM21" i="6"/>
  <c r="AO21" i="6" s="1"/>
  <c r="W20" i="12" s="1"/>
  <c r="AM157" i="6"/>
  <c r="AO157" i="6" s="1"/>
  <c r="W156" i="12" s="1"/>
  <c r="AM219" i="6"/>
  <c r="AO219" i="6" s="1"/>
  <c r="W218" i="12" s="1"/>
  <c r="AM253" i="6"/>
  <c r="AO253" i="6" s="1"/>
  <c r="W252" i="12" s="1"/>
  <c r="AM86" i="6"/>
  <c r="AO86" i="6" s="1"/>
  <c r="W85" i="12" s="1"/>
  <c r="AM82" i="6"/>
  <c r="AO82" i="6" s="1"/>
  <c r="W81" i="12" s="1"/>
  <c r="AM92" i="6"/>
  <c r="AO92" i="6" s="1"/>
  <c r="W91" i="12" s="1"/>
  <c r="AM88" i="6"/>
  <c r="AO88" i="6" s="1"/>
  <c r="W87" i="12" s="1"/>
  <c r="AM90" i="6"/>
  <c r="AO90" i="6" s="1"/>
  <c r="W89" i="12" s="1"/>
  <c r="AM140" i="6"/>
  <c r="AO140" i="6" s="1"/>
  <c r="W139" i="12" s="1"/>
  <c r="AM118" i="6"/>
  <c r="AO118" i="6" s="1"/>
  <c r="W117" i="12" s="1"/>
  <c r="AM245" i="6"/>
  <c r="AO245" i="6" s="1"/>
  <c r="W244" i="12" s="1"/>
  <c r="AM234" i="6"/>
  <c r="AO234" i="6" s="1"/>
  <c r="W233" i="12" s="1"/>
  <c r="AM150" i="6"/>
  <c r="AO150" i="6" s="1"/>
  <c r="W149" i="12" s="1"/>
  <c r="AM199" i="6"/>
  <c r="AO199" i="6" s="1"/>
  <c r="W198" i="12" s="1"/>
  <c r="AM254" i="6"/>
  <c r="AO254" i="6" s="1"/>
  <c r="W253" i="12" s="1"/>
  <c r="AM110" i="6"/>
  <c r="AO110" i="6" s="1"/>
  <c r="W109" i="12" s="1"/>
  <c r="AM190" i="6"/>
  <c r="AO190" i="6" s="1"/>
  <c r="W189" i="12" s="1"/>
  <c r="AM96" i="6"/>
  <c r="AO96" i="6" s="1"/>
  <c r="W95" i="12" s="1"/>
  <c r="AM121" i="6"/>
  <c r="AO121" i="6" s="1"/>
  <c r="W120" i="12" s="1"/>
  <c r="AM25" i="6"/>
  <c r="AO25" i="6" s="1"/>
  <c r="W24" i="12" s="1"/>
  <c r="AM293" i="6"/>
  <c r="AO293" i="6" s="1"/>
  <c r="W292" i="12" s="1"/>
  <c r="AM62" i="6"/>
  <c r="AO62" i="6" s="1"/>
  <c r="W61" i="12" s="1"/>
  <c r="AM189" i="6"/>
  <c r="AO189" i="6" s="1"/>
  <c r="W188" i="12" s="1"/>
  <c r="AM155" i="6"/>
  <c r="AO155" i="6" s="1"/>
  <c r="W154" i="12" s="1"/>
  <c r="AM28" i="6"/>
  <c r="AO28" i="6" s="1"/>
  <c r="W27" i="12" s="1"/>
  <c r="AM276" i="6"/>
  <c r="AO276" i="6" s="1"/>
  <c r="W275" i="12" s="1"/>
  <c r="O41" i="8"/>
  <c r="AM295" i="6"/>
  <c r="AO295" i="6" s="1"/>
  <c r="W294" i="12" s="1"/>
  <c r="AM179" i="6"/>
  <c r="AO179" i="6" s="1"/>
  <c r="W178" i="12" s="1"/>
  <c r="AM289" i="6"/>
  <c r="AO289" i="6" s="1"/>
  <c r="W288" i="12" s="1"/>
  <c r="N53" i="8"/>
  <c r="AM124" i="6"/>
  <c r="AO124" i="6" s="1"/>
  <c r="W123" i="12" s="1"/>
  <c r="AM191" i="6"/>
  <c r="AO191" i="6" s="1"/>
  <c r="W190" i="12" s="1"/>
  <c r="AM282" i="6"/>
  <c r="AO282" i="6" s="1"/>
  <c r="W281" i="12" s="1"/>
  <c r="AM212" i="6"/>
  <c r="AO212" i="6" s="1"/>
  <c r="W211" i="12" s="1"/>
  <c r="M11" i="8"/>
  <c r="AM54" i="6"/>
  <c r="AO54" i="6" s="1"/>
  <c r="W53" i="12" s="1"/>
  <c r="AM156" i="6"/>
  <c r="AO156" i="6" s="1"/>
  <c r="W155" i="12" s="1"/>
  <c r="AM184" i="6"/>
  <c r="AO184" i="6" s="1"/>
  <c r="W183" i="12" s="1"/>
  <c r="AM139" i="6"/>
  <c r="AO139" i="6" s="1"/>
  <c r="W138" i="12" s="1"/>
  <c r="AM105" i="6"/>
  <c r="AO105" i="6" s="1"/>
  <c r="W104" i="12" s="1"/>
  <c r="AM210" i="6"/>
  <c r="AO210" i="6" s="1"/>
  <c r="W209" i="12" s="1"/>
  <c r="AM158" i="6"/>
  <c r="AO158" i="6" s="1"/>
  <c r="W157" i="12" s="1"/>
  <c r="AM204" i="6"/>
  <c r="AO204" i="6" s="1"/>
  <c r="W203" i="12" s="1"/>
  <c r="AM77" i="6"/>
  <c r="AO77" i="6" s="1"/>
  <c r="W76" i="12" s="1"/>
  <c r="AM64" i="6"/>
  <c r="AO64" i="6" s="1"/>
  <c r="W63" i="12" s="1"/>
  <c r="O4" i="8"/>
  <c r="AM198" i="6"/>
  <c r="AO198" i="6" s="1"/>
  <c r="W197" i="12" s="1"/>
  <c r="N40" i="8"/>
  <c r="M30" i="8"/>
  <c r="AM238" i="6"/>
  <c r="AO238" i="6" s="1"/>
  <c r="W237" i="12" s="1"/>
  <c r="AM50" i="6"/>
  <c r="AO50" i="6" s="1"/>
  <c r="W49" i="12" s="1"/>
  <c r="AM75" i="6"/>
  <c r="AO75" i="6" s="1"/>
  <c r="W74" i="12" s="1"/>
  <c r="AM195" i="6"/>
  <c r="AO195" i="6" s="1"/>
  <c r="W194" i="12" s="1"/>
  <c r="AM187" i="6"/>
  <c r="AO187" i="6" s="1"/>
  <c r="W186" i="12" s="1"/>
  <c r="AM18" i="6"/>
  <c r="AO18" i="6" s="1"/>
  <c r="W17" i="12" s="1"/>
  <c r="AM166" i="6"/>
  <c r="AO166" i="6" s="1"/>
  <c r="W165" i="12" s="1"/>
  <c r="U2" i="12"/>
  <c r="N16" i="8"/>
  <c r="AM4" i="6"/>
  <c r="CZ242" i="6"/>
  <c r="CZ235" i="6"/>
  <c r="CZ232" i="6"/>
  <c r="CZ210" i="6"/>
  <c r="CZ144" i="6"/>
  <c r="CZ130" i="6"/>
  <c r="CZ249" i="6"/>
  <c r="CZ233" i="6"/>
  <c r="CZ230" i="6"/>
  <c r="CZ133" i="6"/>
  <c r="CZ123" i="6"/>
  <c r="CZ276" i="6"/>
  <c r="CZ214" i="6"/>
  <c r="CZ204" i="6"/>
  <c r="CZ195" i="6"/>
  <c r="CZ182" i="6"/>
  <c r="CZ135" i="6"/>
  <c r="CZ128" i="6"/>
  <c r="CZ24" i="6"/>
  <c r="CZ269" i="6"/>
  <c r="CZ252" i="6"/>
  <c r="CZ229" i="6"/>
  <c r="CZ185" i="6"/>
  <c r="CZ178" i="6"/>
  <c r="CZ171" i="6"/>
  <c r="CZ160" i="6"/>
  <c r="CZ142" i="6"/>
  <c r="CZ119" i="6"/>
  <c r="CZ109" i="6"/>
  <c r="CZ106" i="6"/>
  <c r="CZ104" i="6"/>
  <c r="CZ83" i="6"/>
  <c r="CZ73" i="6"/>
  <c r="CZ56" i="6"/>
  <c r="CZ46" i="6"/>
  <c r="CZ39" i="6"/>
  <c r="CZ217" i="6"/>
  <c r="CZ202" i="6"/>
  <c r="CZ187" i="6"/>
  <c r="CZ162" i="6"/>
  <c r="CZ158" i="6"/>
  <c r="CZ143" i="6"/>
  <c r="CZ272" i="6"/>
  <c r="CZ268" i="6"/>
  <c r="CZ260" i="6"/>
  <c r="CZ256" i="6"/>
  <c r="CZ211" i="6"/>
  <c r="CZ197" i="6"/>
  <c r="CZ192" i="6"/>
  <c r="CZ180" i="6"/>
  <c r="CZ174" i="6"/>
  <c r="CZ172" i="6"/>
  <c r="CZ166" i="6"/>
  <c r="CZ153" i="6"/>
  <c r="CZ139" i="6"/>
  <c r="CZ136" i="6"/>
  <c r="CZ134" i="6"/>
  <c r="CZ112" i="6"/>
  <c r="CZ102" i="6"/>
  <c r="CZ100" i="6"/>
  <c r="CZ85" i="6"/>
  <c r="CZ75" i="6"/>
  <c r="CZ78" i="6"/>
  <c r="CZ64" i="6"/>
  <c r="CZ61" i="6"/>
  <c r="CZ58" i="6"/>
  <c r="CZ48" i="6"/>
  <c r="CZ45" i="6"/>
  <c r="CZ31" i="6"/>
  <c r="CZ22" i="6"/>
  <c r="CZ11" i="6"/>
  <c r="CZ9" i="6"/>
  <c r="CZ4" i="6"/>
  <c r="CZ191" i="6"/>
  <c r="CZ164" i="6"/>
  <c r="CZ101" i="6"/>
  <c r="CZ94" i="6"/>
  <c r="CZ88" i="6"/>
  <c r="CZ70" i="6"/>
  <c r="CZ59" i="6"/>
  <c r="CZ49" i="6"/>
  <c r="CZ7" i="6"/>
  <c r="CZ289" i="6"/>
  <c r="CZ258" i="6"/>
  <c r="CZ254" i="6"/>
  <c r="CZ206" i="6"/>
  <c r="CZ175" i="6"/>
  <c r="CZ173" i="6"/>
  <c r="CZ152" i="6"/>
  <c r="CZ137" i="6"/>
  <c r="CZ114" i="6"/>
  <c r="CZ77" i="6"/>
  <c r="CZ63" i="6"/>
  <c r="CZ51" i="6"/>
  <c r="CZ34" i="6"/>
  <c r="CZ19" i="6"/>
  <c r="CZ13" i="6"/>
  <c r="CZ282" i="6"/>
  <c r="CZ267" i="6"/>
  <c r="CZ263" i="6"/>
  <c r="CZ247" i="6"/>
  <c r="CZ220" i="6"/>
  <c r="CZ198" i="6"/>
  <c r="CZ156" i="6"/>
  <c r="CZ32" i="6"/>
  <c r="CZ30" i="6"/>
  <c r="CZ17" i="6"/>
  <c r="CZ10" i="6"/>
  <c r="CZ5" i="6"/>
  <c r="CZ116" i="6"/>
  <c r="CZ105" i="6"/>
  <c r="CZ91" i="6"/>
  <c r="CZ80" i="6"/>
  <c r="CZ33" i="6"/>
  <c r="CZ14" i="6"/>
  <c r="CZ3" i="6"/>
  <c r="CZ265" i="6"/>
  <c r="CZ205" i="6"/>
  <c r="CZ184" i="6"/>
  <c r="CZ177" i="6"/>
  <c r="CZ145" i="6"/>
  <c r="CZ107" i="6"/>
  <c r="CZ52" i="6"/>
  <c r="CZ50" i="6"/>
  <c r="CZ37" i="6"/>
  <c r="CZ27" i="6"/>
  <c r="CZ18" i="6"/>
  <c r="CZ6" i="6"/>
  <c r="CZ285" i="6"/>
  <c r="CZ281" i="6"/>
  <c r="CZ253" i="6"/>
  <c r="CZ245" i="6"/>
  <c r="CZ238" i="6"/>
  <c r="CZ221" i="6"/>
  <c r="CZ208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7" i="6"/>
  <c r="AO137" i="6" s="1"/>
  <c r="W136" i="12" s="1"/>
  <c r="O58" i="8"/>
  <c r="O56" i="8"/>
  <c r="AM116" i="6"/>
  <c r="AO116" i="6" s="1"/>
  <c r="W115" i="12" s="1"/>
  <c r="AM31" i="6"/>
  <c r="AO31" i="6" s="1"/>
  <c r="W30" i="12" s="1"/>
  <c r="AM14" i="6"/>
  <c r="AO14" i="6" s="1"/>
  <c r="W13" i="12" s="1"/>
  <c r="AM109" i="6"/>
  <c r="AO109" i="6" s="1"/>
  <c r="W108" i="12" s="1"/>
  <c r="O76" i="8"/>
  <c r="AM104" i="6"/>
  <c r="AO104" i="6" s="1"/>
  <c r="W103" i="12" s="1"/>
  <c r="AM130" i="6"/>
  <c r="AO130" i="6" s="1"/>
  <c r="W129" i="12" s="1"/>
  <c r="O88" i="8"/>
  <c r="O73" i="8"/>
  <c r="M57" i="8"/>
  <c r="AM45" i="6"/>
  <c r="AO45" i="6" s="1"/>
  <c r="W44" i="12" s="1"/>
  <c r="AM9" i="6"/>
  <c r="O8" i="8"/>
  <c r="M48" i="8"/>
  <c r="AM91" i="6"/>
  <c r="AO91" i="6" s="1"/>
  <c r="W90" i="12" s="1"/>
  <c r="AM49" i="6"/>
  <c r="AO49" i="6" s="1"/>
  <c r="W48" i="12" s="1"/>
  <c r="AM27" i="6"/>
  <c r="AO27" i="6" s="1"/>
  <c r="W26" i="12" s="1"/>
  <c r="O9" i="8"/>
  <c r="AM100" i="6"/>
  <c r="AO100" i="6" s="1"/>
  <c r="W99" i="12" s="1"/>
  <c r="O14" i="8"/>
  <c r="N29" i="8"/>
  <c r="AM230" i="6"/>
  <c r="AO230" i="6" s="1"/>
  <c r="W229" i="12" s="1"/>
  <c r="AM136" i="6"/>
  <c r="AO136" i="6" s="1"/>
  <c r="W135" i="12" s="1"/>
  <c r="O49" i="8"/>
  <c r="O46" i="8"/>
  <c r="M7" i="8"/>
  <c r="AM58" i="6"/>
  <c r="AO58" i="6" s="1"/>
  <c r="W57" i="12" s="1"/>
  <c r="AM206" i="6"/>
  <c r="AO206" i="6" s="1"/>
  <c r="W205" i="12" s="1"/>
  <c r="O7" i="8"/>
  <c r="AM107" i="6"/>
  <c r="AO107" i="6" s="1"/>
  <c r="W106" i="12" s="1"/>
  <c r="AM94" i="6"/>
  <c r="AO94" i="6" s="1"/>
  <c r="W93" i="12" s="1"/>
  <c r="AM78" i="6"/>
  <c r="AO78" i="6" s="1"/>
  <c r="W77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3" i="6"/>
  <c r="AO173" i="6" s="1"/>
  <c r="W17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6" i="6"/>
  <c r="AO106" i="6" s="1"/>
  <c r="W105" i="12" s="1"/>
  <c r="C2" i="16"/>
  <c r="AO33" i="6"/>
  <c r="W32" i="12" s="1"/>
  <c r="AM63" i="6"/>
  <c r="AO63" i="6" s="1"/>
  <c r="W62" i="12" s="1"/>
  <c r="AM220" i="6"/>
  <c r="AO220" i="6" s="1"/>
  <c r="W219" i="12" s="1"/>
  <c r="AM180" i="6"/>
  <c r="AO180" i="6" s="1"/>
  <c r="W179" i="12" s="1"/>
  <c r="AM101" i="6"/>
  <c r="AO101" i="6" s="1"/>
  <c r="W100" i="12" s="1"/>
  <c r="AM233" i="6"/>
  <c r="AO233" i="6" s="1"/>
  <c r="W232" i="12" s="1"/>
  <c r="AM128" i="6"/>
  <c r="AO128" i="6" s="1"/>
  <c r="W127" i="12" s="1"/>
  <c r="AM61" i="6"/>
  <c r="AO61" i="6" s="1"/>
  <c r="W60" i="12" s="1"/>
  <c r="AM34" i="6"/>
  <c r="AO34" i="6" s="1"/>
  <c r="W33" i="12" s="1"/>
  <c r="AM142" i="6"/>
  <c r="AO142" i="6" s="1"/>
  <c r="W141" i="12" s="1"/>
  <c r="AM114" i="6"/>
  <c r="AO114" i="6" s="1"/>
  <c r="W113" i="12" s="1"/>
  <c r="N93" i="8"/>
  <c r="AM260" i="6"/>
  <c r="AO260" i="6" s="1"/>
  <c r="W259" i="12" s="1"/>
  <c r="O79" i="8"/>
  <c r="AM153" i="6"/>
  <c r="AO153" i="6" s="1"/>
  <c r="W152" i="12" s="1"/>
  <c r="AM119" i="6"/>
  <c r="AO119" i="6" s="1"/>
  <c r="W118" i="12" s="1"/>
  <c r="M41" i="8"/>
  <c r="AM46" i="6"/>
  <c r="AO46" i="6" s="1"/>
  <c r="W45" i="12" s="1"/>
  <c r="AO5" i="6"/>
  <c r="W4" i="12" s="1"/>
  <c r="AM70" i="6"/>
  <c r="AO70" i="6" s="1"/>
  <c r="W69" i="12" s="1"/>
  <c r="AM221" i="6"/>
  <c r="AO221" i="6" s="1"/>
  <c r="W220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08" i="6"/>
  <c r="AO208" i="6" s="1"/>
  <c r="W207" i="12" s="1"/>
  <c r="N17" i="8"/>
  <c r="N80" i="8"/>
  <c r="O82" i="8"/>
  <c r="AM197" i="6"/>
  <c r="AO197" i="6" s="1"/>
  <c r="W196" i="12" s="1"/>
  <c r="N52" i="8"/>
  <c r="N22" i="8"/>
  <c r="AM7" i="6"/>
  <c r="AO10" i="6"/>
  <c r="W9" i="12" s="1"/>
  <c r="M3" i="8"/>
  <c r="AO3" i="6"/>
  <c r="Y2" i="12"/>
  <c r="AM263" i="6"/>
  <c r="AO263" i="6" s="1"/>
  <c r="W262" i="12" s="1"/>
  <c r="O93" i="8"/>
  <c r="AM10" i="6"/>
  <c r="AM178" i="6"/>
  <c r="AO178" i="6" s="1"/>
  <c r="W177" i="12" s="1"/>
  <c r="O65" i="8"/>
  <c r="AM123" i="6"/>
  <c r="AO123" i="6" s="1"/>
  <c r="W122" i="12" s="1"/>
  <c r="M31" i="8"/>
  <c r="AM56" i="6"/>
  <c r="AO56" i="6" s="1"/>
  <c r="W55" i="12" s="1"/>
  <c r="AO7" i="6"/>
  <c r="W6" i="12" s="1"/>
  <c r="AM52" i="6"/>
  <c r="AO52" i="6" s="1"/>
  <c r="W51" i="12" s="1"/>
  <c r="AM19" i="6"/>
  <c r="AO19" i="6" s="1"/>
  <c r="W18" i="12" s="1"/>
  <c r="C10" i="16"/>
  <c r="AM162" i="6"/>
  <c r="AO162" i="6" s="1"/>
  <c r="W161" i="12" s="1"/>
  <c r="AM112" i="6"/>
  <c r="AO112" i="6" s="1"/>
  <c r="W111" i="12" s="1"/>
  <c r="AO39" i="6"/>
  <c r="W38" i="12" s="1"/>
  <c r="C8" i="16"/>
  <c r="AM281" i="6"/>
  <c r="AO281" i="6" s="1"/>
  <c r="W280" i="12" s="1"/>
  <c r="AM242" i="6"/>
  <c r="AO242" i="6" s="1"/>
  <c r="W241" i="12" s="1"/>
  <c r="AM185" i="6"/>
  <c r="AO185" i="6" s="1"/>
  <c r="W184" i="12" s="1"/>
  <c r="AM164" i="6"/>
  <c r="AO164" i="6" s="1"/>
  <c r="W163" i="12" s="1"/>
  <c r="AO37" i="6"/>
  <c r="W36" i="12" s="1"/>
  <c r="AM24" i="6"/>
  <c r="AO24" i="6" s="1"/>
  <c r="W23" i="12" s="1"/>
  <c r="C1" i="16"/>
  <c r="L35" i="8"/>
  <c r="L36" i="8"/>
  <c r="AM268" i="6"/>
  <c r="AO268" i="6" s="1"/>
  <c r="W267" i="12" s="1"/>
  <c r="AM214" i="6"/>
  <c r="AO214" i="6" s="1"/>
  <c r="W213" i="12" s="1"/>
  <c r="AM205" i="6"/>
  <c r="AO205" i="6" s="1"/>
  <c r="W204" i="12" s="1"/>
  <c r="AM174" i="6"/>
  <c r="AO174" i="6" s="1"/>
  <c r="W173" i="12" s="1"/>
  <c r="AM249" i="6"/>
  <c r="AO249" i="6" s="1"/>
  <c r="W248" i="12" s="1"/>
  <c r="AM285" i="6"/>
  <c r="AO285" i="6" s="1"/>
  <c r="W284" i="12" s="1"/>
  <c r="AM235" i="6"/>
  <c r="AO235" i="6" s="1"/>
  <c r="W234" i="12" s="1"/>
  <c r="AM267" i="6"/>
  <c r="AO267" i="6" s="1"/>
  <c r="W266" i="12" s="1"/>
  <c r="AM247" i="6"/>
  <c r="AO247" i="6" s="1"/>
  <c r="W246" i="12" s="1"/>
  <c r="AM211" i="6"/>
  <c r="AO211" i="6" s="1"/>
  <c r="W210" i="12" s="1"/>
  <c r="AM202" i="6"/>
  <c r="AO202" i="6" s="1"/>
  <c r="W201" i="12" s="1"/>
  <c r="AM265" i="6"/>
  <c r="AO265" i="6" s="1"/>
  <c r="W264" i="12" s="1"/>
  <c r="AM252" i="6"/>
  <c r="AO252" i="6" s="1"/>
  <c r="W251" i="12" s="1"/>
  <c r="AM229" i="6"/>
  <c r="AO229" i="6" s="1"/>
  <c r="W228" i="12" s="1"/>
  <c r="AM217" i="6"/>
  <c r="AO217" i="6" s="1"/>
  <c r="W216" i="12" s="1"/>
  <c r="AM175" i="6"/>
  <c r="AO175" i="6" s="1"/>
  <c r="W174" i="12" s="1"/>
  <c r="AM256" i="6"/>
  <c r="AO256" i="6" s="1"/>
  <c r="W255" i="12" s="1"/>
  <c r="AM232" i="6"/>
  <c r="AO232" i="6" s="1"/>
  <c r="W231" i="12" s="1"/>
  <c r="AM192" i="6"/>
  <c r="AO192" i="6" s="1"/>
  <c r="W191" i="12" s="1"/>
  <c r="AM182" i="6"/>
  <c r="AO182" i="6" s="1"/>
  <c r="W181" i="12" s="1"/>
  <c r="AM152" i="6"/>
  <c r="AO152" i="6" s="1"/>
  <c r="W151" i="12" s="1"/>
  <c r="AM144" i="6"/>
  <c r="AO144" i="6" s="1"/>
  <c r="W143" i="12" s="1"/>
  <c r="AM133" i="6"/>
  <c r="AO133" i="6" s="1"/>
  <c r="W132" i="12" s="1"/>
  <c r="AM177" i="6"/>
  <c r="AO177" i="6" s="1"/>
  <c r="W176" i="12" s="1"/>
  <c r="AM172" i="6"/>
  <c r="AO172" i="6" s="1"/>
  <c r="W171" i="12" s="1"/>
  <c r="AM171" i="6"/>
  <c r="AO171" i="6" s="1"/>
  <c r="W170" i="12" s="1"/>
  <c r="AM143" i="6"/>
  <c r="AO143" i="6" s="1"/>
  <c r="W142" i="12" s="1"/>
  <c r="AM160" i="6"/>
  <c r="AO160" i="6" s="1"/>
  <c r="W159" i="12" s="1"/>
  <c r="AM135" i="6"/>
  <c r="AO135" i="6" s="1"/>
  <c r="W134" i="12" s="1"/>
  <c r="AM80" i="6"/>
  <c r="AO80" i="6" s="1"/>
  <c r="W79" i="12" s="1"/>
  <c r="AM59" i="6"/>
  <c r="AO59" i="6" s="1"/>
  <c r="W58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5" i="6"/>
  <c r="AO145" i="6" s="1"/>
  <c r="W144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2" i="6"/>
  <c r="AO102" i="6" s="1"/>
  <c r="W101" i="12" s="1"/>
  <c r="AM73" i="6"/>
  <c r="AO73" i="6" s="1"/>
  <c r="W72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1" i="6" l="1"/>
  <c r="X270" i="12" s="1"/>
  <c r="W270" i="12"/>
  <c r="AP99" i="6"/>
  <c r="X98" i="12" s="1"/>
  <c r="W98" i="12"/>
  <c r="AP241" i="6"/>
  <c r="X240" i="12" s="1"/>
  <c r="W240" i="12"/>
  <c r="AP186" i="6"/>
  <c r="X185" i="12" s="1"/>
  <c r="W185" i="12"/>
  <c r="AP132" i="6"/>
  <c r="X131" i="12" s="1"/>
  <c r="W131" i="12"/>
  <c r="AP134" i="6"/>
  <c r="X133" i="12" s="1"/>
  <c r="W133" i="12"/>
  <c r="AP183" i="6"/>
  <c r="X182" i="12" s="1"/>
  <c r="AP148" i="6"/>
  <c r="X147" i="12" s="1"/>
  <c r="AP165" i="6"/>
  <c r="X164" i="12" s="1"/>
  <c r="AP291" i="6"/>
  <c r="X290" i="12" s="1"/>
  <c r="AP20" i="6"/>
  <c r="X19" i="12" s="1"/>
  <c r="AP23" i="6"/>
  <c r="X22" i="12" s="1"/>
  <c r="AP225" i="6"/>
  <c r="X224" i="12" s="1"/>
  <c r="AP239" i="6"/>
  <c r="X238" i="12" s="1"/>
  <c r="AP246" i="6"/>
  <c r="X245" i="12" s="1"/>
  <c r="AP154" i="6"/>
  <c r="X153" i="12" s="1"/>
  <c r="AP284" i="6"/>
  <c r="X283" i="12" s="1"/>
  <c r="AP65" i="6"/>
  <c r="X64" i="12" s="1"/>
  <c r="AP74" i="6"/>
  <c r="X73" i="12" s="1"/>
  <c r="AP44" i="6"/>
  <c r="X43" i="12" s="1"/>
  <c r="AP127" i="6"/>
  <c r="X126" i="12" s="1"/>
  <c r="AP226" i="6"/>
  <c r="X225" i="12" s="1"/>
  <c r="AP215" i="6"/>
  <c r="X214" i="12" s="1"/>
  <c r="AP251" i="6"/>
  <c r="X250" i="12" s="1"/>
  <c r="AP53" i="6"/>
  <c r="X52" i="12" s="1"/>
  <c r="AP42" i="6"/>
  <c r="X41" i="12" s="1"/>
  <c r="AP122" i="6"/>
  <c r="X121" i="12" s="1"/>
  <c r="AP301" i="6"/>
  <c r="X300" i="12" s="1"/>
  <c r="AP200" i="6"/>
  <c r="X199" i="12" s="1"/>
  <c r="AP38" i="6"/>
  <c r="X37" i="12" s="1"/>
  <c r="AP196" i="6"/>
  <c r="X195" i="12" s="1"/>
  <c r="AP277" i="6"/>
  <c r="X276" i="12" s="1"/>
  <c r="AP60" i="6"/>
  <c r="X59" i="12" s="1"/>
  <c r="AP113" i="6"/>
  <c r="X112" i="12" s="1"/>
  <c r="AP169" i="6"/>
  <c r="X168" i="12" s="1"/>
  <c r="AP228" i="6"/>
  <c r="X227" i="12" s="1"/>
  <c r="AP290" i="6"/>
  <c r="X289" i="12" s="1"/>
  <c r="AP280" i="6"/>
  <c r="X279" i="12" s="1"/>
  <c r="AP188" i="6"/>
  <c r="X187" i="12" s="1"/>
  <c r="AP275" i="6"/>
  <c r="X274" i="12" s="1"/>
  <c r="AP299" i="6"/>
  <c r="X298" i="12" s="1"/>
  <c r="AP108" i="6"/>
  <c r="X107" i="12" s="1"/>
  <c r="AP67" i="6"/>
  <c r="X66" i="12" s="1"/>
  <c r="AP209" i="6"/>
  <c r="X208" i="12" s="1"/>
  <c r="AP244" i="6"/>
  <c r="X243" i="12" s="1"/>
  <c r="AP87" i="6"/>
  <c r="X86" i="12" s="1"/>
  <c r="AP125" i="6"/>
  <c r="X124" i="12" s="1"/>
  <c r="AP170" i="6"/>
  <c r="X169" i="12" s="1"/>
  <c r="AP181" i="6"/>
  <c r="X180" i="12" s="1"/>
  <c r="AP294" i="6"/>
  <c r="X293" i="12" s="1"/>
  <c r="AP216" i="6"/>
  <c r="X215" i="12" s="1"/>
  <c r="AP146" i="6"/>
  <c r="X145" i="12" s="1"/>
  <c r="AP16" i="6"/>
  <c r="X15" i="12" s="1"/>
  <c r="AP81" i="6"/>
  <c r="X80" i="12" s="1"/>
  <c r="AP71" i="6"/>
  <c r="X70" i="12" s="1"/>
  <c r="AP279" i="6"/>
  <c r="X278" i="12" s="1"/>
  <c r="AP236" i="6"/>
  <c r="X235" i="12" s="1"/>
  <c r="AP115" i="6"/>
  <c r="X114" i="12" s="1"/>
  <c r="AP98" i="6"/>
  <c r="X97" i="12" s="1"/>
  <c r="AP213" i="6"/>
  <c r="X212" i="12" s="1"/>
  <c r="AP35" i="6"/>
  <c r="X34" i="12" s="1"/>
  <c r="AP40" i="6"/>
  <c r="X39" i="12" s="1"/>
  <c r="AP300" i="6"/>
  <c r="X299" i="12" s="1"/>
  <c r="AP68" i="6"/>
  <c r="X67" i="12" s="1"/>
  <c r="AP151" i="6"/>
  <c r="X150" i="12" s="1"/>
  <c r="AP95" i="6"/>
  <c r="X94" i="12" s="1"/>
  <c r="AP194" i="6"/>
  <c r="X193" i="12" s="1"/>
  <c r="AP222" i="6"/>
  <c r="X221" i="12" s="1"/>
  <c r="AP41" i="6"/>
  <c r="X40" i="12" s="1"/>
  <c r="AP43" i="6"/>
  <c r="X42" i="12" s="1"/>
  <c r="AP117" i="6"/>
  <c r="X116" i="12" s="1"/>
  <c r="AP292" i="6"/>
  <c r="X291" i="12" s="1"/>
  <c r="AP287" i="6"/>
  <c r="X286" i="12" s="1"/>
  <c r="AP255" i="6"/>
  <c r="X254" i="12" s="1"/>
  <c r="AP129" i="6"/>
  <c r="X128" i="12" s="1"/>
  <c r="AP37" i="6"/>
  <c r="X36" i="12" s="1"/>
  <c r="AP39" i="6"/>
  <c r="X38" i="12" s="1"/>
  <c r="AP261" i="6"/>
  <c r="X260" i="12" s="1"/>
  <c r="AP218" i="6"/>
  <c r="X217" i="12" s="1"/>
  <c r="AP29" i="6"/>
  <c r="X28" i="12" s="1"/>
  <c r="AP66" i="6"/>
  <c r="X65" i="12" s="1"/>
  <c r="AP149" i="6"/>
  <c r="X148" i="12" s="1"/>
  <c r="AP296" i="6"/>
  <c r="X295" i="12" s="1"/>
  <c r="AP227" i="6"/>
  <c r="X226" i="12" s="1"/>
  <c r="AP111" i="6"/>
  <c r="X110" i="12" s="1"/>
  <c r="AP203" i="6"/>
  <c r="X202" i="12" s="1"/>
  <c r="AP93" i="6"/>
  <c r="X92" i="12" s="1"/>
  <c r="AP161" i="6"/>
  <c r="X160" i="12" s="1"/>
  <c r="AP76" i="6"/>
  <c r="X75" i="12" s="1"/>
  <c r="AP223" i="6"/>
  <c r="X222" i="12" s="1"/>
  <c r="AP159" i="6"/>
  <c r="X158" i="12" s="1"/>
  <c r="AP92" i="6"/>
  <c r="X91" i="12" s="1"/>
  <c r="AP8" i="6"/>
  <c r="X7" i="12" s="1"/>
  <c r="AP120" i="6"/>
  <c r="X119" i="12" s="1"/>
  <c r="AP79" i="6"/>
  <c r="X78" i="12" s="1"/>
  <c r="AP288" i="6"/>
  <c r="X287" i="12" s="1"/>
  <c r="AP168" i="6"/>
  <c r="X167" i="12" s="1"/>
  <c r="AP12" i="6"/>
  <c r="X11" i="12" s="1"/>
  <c r="AP131" i="6"/>
  <c r="X130" i="12" s="1"/>
  <c r="AP298" i="6"/>
  <c r="X297" i="12" s="1"/>
  <c r="AP176" i="6"/>
  <c r="X175" i="12" s="1"/>
  <c r="AP97" i="6"/>
  <c r="X96" i="12" s="1"/>
  <c r="AP243" i="6"/>
  <c r="X242" i="12" s="1"/>
  <c r="AP55" i="6"/>
  <c r="X54" i="12" s="1"/>
  <c r="AP147" i="6"/>
  <c r="X146" i="12" s="1"/>
  <c r="AP103" i="6"/>
  <c r="X102" i="12" s="1"/>
  <c r="AP167" i="6"/>
  <c r="X166" i="12" s="1"/>
  <c r="AP69" i="6"/>
  <c r="X68" i="12" s="1"/>
  <c r="AP278" i="6"/>
  <c r="X277" i="12" s="1"/>
  <c r="AP270" i="6"/>
  <c r="X269" i="12" s="1"/>
  <c r="AP266" i="6"/>
  <c r="X265" i="12" s="1"/>
  <c r="AP47" i="6"/>
  <c r="X46" i="12" s="1"/>
  <c r="AP207" i="6"/>
  <c r="X206" i="12" s="1"/>
  <c r="AP240" i="6"/>
  <c r="X239" i="12" s="1"/>
  <c r="AP259" i="6"/>
  <c r="X258" i="12" s="1"/>
  <c r="AP193" i="6"/>
  <c r="X192" i="12" s="1"/>
  <c r="AP26" i="6"/>
  <c r="X25" i="12" s="1"/>
  <c r="AP89" i="6"/>
  <c r="X88" i="12" s="1"/>
  <c r="AP250" i="6"/>
  <c r="X249" i="12" s="1"/>
  <c r="AP15" i="6"/>
  <c r="X14" i="12" s="1"/>
  <c r="AP283" i="6"/>
  <c r="X282" i="12" s="1"/>
  <c r="AP72" i="6"/>
  <c r="X71" i="12" s="1"/>
  <c r="AP264" i="6"/>
  <c r="X263" i="12" s="1"/>
  <c r="AP274" i="6"/>
  <c r="X273" i="12" s="1"/>
  <c r="AP126" i="6"/>
  <c r="X125" i="12" s="1"/>
  <c r="AP157" i="6"/>
  <c r="X156" i="12" s="1"/>
  <c r="AP83" i="6"/>
  <c r="X82" i="12" s="1"/>
  <c r="AP85" i="6"/>
  <c r="X84" i="12" s="1"/>
  <c r="AP82" i="6"/>
  <c r="X81" i="12" s="1"/>
  <c r="AP88" i="6"/>
  <c r="X87" i="12" s="1"/>
  <c r="AP21" i="6"/>
  <c r="X20" i="12" s="1"/>
  <c r="AP57" i="6"/>
  <c r="X56" i="12" s="1"/>
  <c r="AP90" i="6"/>
  <c r="X89" i="12" s="1"/>
  <c r="AP86" i="6"/>
  <c r="X85" i="12" s="1"/>
  <c r="AP138" i="6"/>
  <c r="X137" i="12" s="1"/>
  <c r="AP224" i="6"/>
  <c r="X223" i="12" s="1"/>
  <c r="AP118" i="6"/>
  <c r="X117" i="12" s="1"/>
  <c r="AP150" i="6"/>
  <c r="X149" i="12" s="1"/>
  <c r="AP257" i="6"/>
  <c r="X256" i="12" s="1"/>
  <c r="AP140" i="6"/>
  <c r="X139" i="12" s="1"/>
  <c r="AP199" i="6"/>
  <c r="X198" i="12" s="1"/>
  <c r="AP237" i="6"/>
  <c r="X236" i="12" s="1"/>
  <c r="AP262" i="6"/>
  <c r="X261" i="12" s="1"/>
  <c r="AP219" i="6"/>
  <c r="X218" i="12" s="1"/>
  <c r="AP121" i="6"/>
  <c r="X120" i="12" s="1"/>
  <c r="AP189" i="6"/>
  <c r="X188" i="12" s="1"/>
  <c r="AP293" i="6"/>
  <c r="X292" i="12" s="1"/>
  <c r="AP273" i="6"/>
  <c r="X272" i="12" s="1"/>
  <c r="AP248" i="6"/>
  <c r="X247" i="12" s="1"/>
  <c r="AP25" i="6"/>
  <c r="X24" i="12" s="1"/>
  <c r="AP96" i="6"/>
  <c r="X95" i="12" s="1"/>
  <c r="AP201" i="6"/>
  <c r="X200" i="12" s="1"/>
  <c r="AP155" i="6"/>
  <c r="X154" i="12" s="1"/>
  <c r="AP62" i="6"/>
  <c r="X61" i="12" s="1"/>
  <c r="AP110" i="6"/>
  <c r="X109" i="12" s="1"/>
  <c r="AP28" i="6"/>
  <c r="X27" i="12" s="1"/>
  <c r="AP234" i="6"/>
  <c r="X233" i="12" s="1"/>
  <c r="AP191" i="6"/>
  <c r="X190" i="12" s="1"/>
  <c r="AP295" i="6"/>
  <c r="X294" i="12" s="1"/>
  <c r="AP190" i="6"/>
  <c r="X189" i="12" s="1"/>
  <c r="AP179" i="6"/>
  <c r="X178" i="12" s="1"/>
  <c r="AP124" i="6"/>
  <c r="X123" i="12" s="1"/>
  <c r="AP212" i="6"/>
  <c r="X211" i="12" s="1"/>
  <c r="AP54" i="6"/>
  <c r="X53" i="12" s="1"/>
  <c r="AP156" i="6"/>
  <c r="X155" i="12" s="1"/>
  <c r="AP272" i="6"/>
  <c r="X271" i="12" s="1"/>
  <c r="AP253" i="6"/>
  <c r="X252" i="12" s="1"/>
  <c r="AP166" i="6"/>
  <c r="X165" i="12" s="1"/>
  <c r="AP75" i="6"/>
  <c r="X74" i="12" s="1"/>
  <c r="AP204" i="6"/>
  <c r="X203" i="12" s="1"/>
  <c r="AP45" i="6"/>
  <c r="X44" i="12" s="1"/>
  <c r="AP130" i="6"/>
  <c r="X129" i="12" s="1"/>
  <c r="AP184" i="6"/>
  <c r="X183" i="12" s="1"/>
  <c r="AP100" i="6"/>
  <c r="X99" i="12" s="1"/>
  <c r="AP276" i="6"/>
  <c r="X275" i="12" s="1"/>
  <c r="AP5" i="6"/>
  <c r="X4" i="12" s="1"/>
  <c r="AP34" i="6"/>
  <c r="X33" i="12" s="1"/>
  <c r="AP238" i="6"/>
  <c r="X237" i="12" s="1"/>
  <c r="AP10" i="6"/>
  <c r="X9" i="12" s="1"/>
  <c r="AP13" i="6"/>
  <c r="X12" i="12" s="1"/>
  <c r="AP137" i="6"/>
  <c r="X136" i="12" s="1"/>
  <c r="AP58" i="6"/>
  <c r="X57" i="12" s="1"/>
  <c r="AP91" i="6"/>
  <c r="X90" i="12" s="1"/>
  <c r="AP19" i="6"/>
  <c r="X18" i="12" s="1"/>
  <c r="AP46" i="6"/>
  <c r="X45" i="12" s="1"/>
  <c r="AP33" i="6"/>
  <c r="X32" i="12" s="1"/>
  <c r="AP64" i="6"/>
  <c r="X63" i="12" s="1"/>
  <c r="AP61" i="6"/>
  <c r="X60" i="12" s="1"/>
  <c r="AP258" i="6"/>
  <c r="X257" i="12" s="1"/>
  <c r="AP116" i="6"/>
  <c r="X115" i="12" s="1"/>
  <c r="AP265" i="6"/>
  <c r="X264" i="12" s="1"/>
  <c r="AP198" i="6"/>
  <c r="X197" i="12" s="1"/>
  <c r="AP139" i="6"/>
  <c r="X138" i="12" s="1"/>
  <c r="AP195" i="6"/>
  <c r="X194" i="12" s="1"/>
  <c r="AP114" i="6"/>
  <c r="X113" i="12" s="1"/>
  <c r="AP269" i="6"/>
  <c r="X268" i="12" s="1"/>
  <c r="AP59" i="6"/>
  <c r="X58" i="12" s="1"/>
  <c r="AP101" i="6"/>
  <c r="X100" i="12" s="1"/>
  <c r="AP153" i="6"/>
  <c r="X152" i="12" s="1"/>
  <c r="AP106" i="6"/>
  <c r="X105" i="12" s="1"/>
  <c r="AP158" i="6"/>
  <c r="X157" i="12" s="1"/>
  <c r="AP254" i="6"/>
  <c r="X253" i="12" s="1"/>
  <c r="AP187" i="6"/>
  <c r="X186" i="12" s="1"/>
  <c r="AP208" i="6"/>
  <c r="X207" i="12" s="1"/>
  <c r="AP104" i="6"/>
  <c r="X103" i="12" s="1"/>
  <c r="AP7" i="6"/>
  <c r="X6" i="12" s="1"/>
  <c r="AP252" i="6"/>
  <c r="X251" i="12" s="1"/>
  <c r="AP63" i="6"/>
  <c r="X62" i="12" s="1"/>
  <c r="AP77" i="6"/>
  <c r="X76" i="12" s="1"/>
  <c r="AP48" i="6"/>
  <c r="X47" i="12" s="1"/>
  <c r="AP112" i="6"/>
  <c r="X111" i="12" s="1"/>
  <c r="AP152" i="6"/>
  <c r="X151" i="12" s="1"/>
  <c r="AP263" i="6"/>
  <c r="X262" i="12" s="1"/>
  <c r="AP119" i="6"/>
  <c r="X118" i="12" s="1"/>
  <c r="AP22" i="6"/>
  <c r="X21" i="12" s="1"/>
  <c r="AP164" i="6"/>
  <c r="X163" i="12" s="1"/>
  <c r="AP24" i="6"/>
  <c r="X23" i="12" s="1"/>
  <c r="AP162" i="6"/>
  <c r="X161" i="12" s="1"/>
  <c r="AP17" i="6"/>
  <c r="X16" i="12" s="1"/>
  <c r="AP31" i="6"/>
  <c r="X30" i="12" s="1"/>
  <c r="AP32" i="6"/>
  <c r="X31" i="12" s="1"/>
  <c r="AP180" i="6"/>
  <c r="X179" i="12" s="1"/>
  <c r="AP3" i="6"/>
  <c r="W2" i="12"/>
  <c r="AP56" i="6"/>
  <c r="X55" i="12" s="1"/>
  <c r="AP260" i="6"/>
  <c r="X259" i="12" s="1"/>
  <c r="AP245" i="6"/>
  <c r="X244" i="12" s="1"/>
  <c r="F97" i="8"/>
  <c r="AP144" i="6"/>
  <c r="X143" i="12" s="1"/>
  <c r="AP105" i="6"/>
  <c r="X104" i="12" s="1"/>
  <c r="AP229" i="6"/>
  <c r="X228" i="12" s="1"/>
  <c r="AP136" i="6"/>
  <c r="X135" i="12" s="1"/>
  <c r="AP220" i="6"/>
  <c r="X219" i="12" s="1"/>
  <c r="AP49" i="6"/>
  <c r="X48" i="12" s="1"/>
  <c r="AP178" i="6"/>
  <c r="X177" i="12" s="1"/>
  <c r="AP128" i="6"/>
  <c r="X127" i="12" s="1"/>
  <c r="AP51" i="6"/>
  <c r="X50" i="12" s="1"/>
  <c r="AP145" i="6"/>
  <c r="X144" i="12" s="1"/>
  <c r="AP80" i="6"/>
  <c r="X79" i="12" s="1"/>
  <c r="AP160" i="6"/>
  <c r="X159" i="12" s="1"/>
  <c r="AP177" i="6"/>
  <c r="X176" i="12" s="1"/>
  <c r="AP135" i="6"/>
  <c r="X134" i="12" s="1"/>
  <c r="AP30" i="6"/>
  <c r="X29" i="12" s="1"/>
  <c r="AP235" i="6"/>
  <c r="X234" i="12" s="1"/>
  <c r="AP143" i="6"/>
  <c r="X142" i="12" s="1"/>
  <c r="AP211" i="6"/>
  <c r="X210" i="12" s="1"/>
  <c r="AP171" i="6"/>
  <c r="X170" i="12" s="1"/>
  <c r="AP192" i="6"/>
  <c r="X191" i="12" s="1"/>
  <c r="AP133" i="6"/>
  <c r="X132" i="12" s="1"/>
  <c r="AP232" i="6"/>
  <c r="X231" i="12" s="1"/>
  <c r="AP267" i="6"/>
  <c r="X266" i="12" s="1"/>
  <c r="AP285" i="6"/>
  <c r="X284" i="12" s="1"/>
  <c r="AP4" i="6"/>
  <c r="X3" i="12" s="1"/>
  <c r="AP27" i="6"/>
  <c r="X26" i="12" s="1"/>
  <c r="AP175" i="6"/>
  <c r="X174" i="12" s="1"/>
  <c r="AP182" i="6"/>
  <c r="X181" i="12" s="1"/>
  <c r="AP52" i="6"/>
  <c r="X51" i="12" s="1"/>
  <c r="AP217" i="6"/>
  <c r="X216" i="12" s="1"/>
  <c r="AP247" i="6"/>
  <c r="X246" i="12" s="1"/>
  <c r="AP185" i="6"/>
  <c r="X184" i="12" s="1"/>
  <c r="AP142" i="6"/>
  <c r="X141" i="12" s="1"/>
  <c r="AP230" i="6"/>
  <c r="X229" i="12" s="1"/>
  <c r="AP268" i="6"/>
  <c r="X267" i="12" s="1"/>
  <c r="AP233" i="6"/>
  <c r="X232" i="12" s="1"/>
  <c r="AP9" i="6"/>
  <c r="X8" i="12" s="1"/>
  <c r="AP14" i="6"/>
  <c r="X13" i="12" s="1"/>
  <c r="AP6" i="6"/>
  <c r="X5" i="12" s="1"/>
  <c r="AP94" i="6"/>
  <c r="X93" i="12" s="1"/>
  <c r="AP249" i="6"/>
  <c r="X248" i="12" s="1"/>
  <c r="AP205" i="6"/>
  <c r="X204" i="12" s="1"/>
  <c r="AP282" i="6"/>
  <c r="X281" i="12" s="1"/>
  <c r="AP73" i="6"/>
  <c r="X72" i="12" s="1"/>
  <c r="AP11" i="6"/>
  <c r="X10" i="12" s="1"/>
  <c r="AP50" i="6"/>
  <c r="X49" i="12" s="1"/>
  <c r="AP197" i="6"/>
  <c r="X196" i="12" s="1"/>
  <c r="AP289" i="6"/>
  <c r="X288" i="12" s="1"/>
  <c r="AP256" i="6"/>
  <c r="X255" i="12" s="1"/>
  <c r="AP18" i="6"/>
  <c r="X17" i="12" s="1"/>
  <c r="AP102" i="6"/>
  <c r="X101" i="12" s="1"/>
  <c r="AP107" i="6"/>
  <c r="X106" i="12" s="1"/>
  <c r="AP123" i="6"/>
  <c r="X122" i="12" s="1"/>
  <c r="AP70" i="6"/>
  <c r="X69" i="12" s="1"/>
  <c r="AP202" i="6"/>
  <c r="X201" i="12" s="1"/>
  <c r="AP174" i="6"/>
  <c r="X173" i="12" s="1"/>
  <c r="AP214" i="6"/>
  <c r="X213" i="12" s="1"/>
  <c r="AP78" i="6"/>
  <c r="X77" i="12" s="1"/>
  <c r="AP172" i="6"/>
  <c r="X171" i="12" s="1"/>
  <c r="AP242" i="6"/>
  <c r="X241" i="12" s="1"/>
  <c r="AP173" i="6"/>
  <c r="X172" i="12" s="1"/>
  <c r="AP206" i="6"/>
  <c r="X205" i="12" s="1"/>
  <c r="AP281" i="6"/>
  <c r="X280" i="12" s="1"/>
  <c r="AP210" i="6"/>
  <c r="X209" i="12" s="1"/>
  <c r="AP109" i="6"/>
  <c r="X108" i="12" s="1"/>
  <c r="AP221" i="6"/>
  <c r="X220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<sst xmlns="http://schemas.openxmlformats.org/spreadsheetml/2006/main" count="5020" uniqueCount="1969">
  <si>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</si>
  <si>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</si>
  <si>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</si>
  <si>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</si>
  <si>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</si>
  <si>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</si>
  <si>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</si>
  <si>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</si>
  <si>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</si>
  <si>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</si>
  <si>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</si>
  <si>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</si>
  <si>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</si>
  <si>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</si>
  <si>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</si>
  <si>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</si>
  <si>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</si>
  <si>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</si>
  <si>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</si>
  <si>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</si>
  <si>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</si>
  <si>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</si>
  <si>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</si>
  <si>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</si>
  <si>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</si>
  <si>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</si>
  <si>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</si>
  <si>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</si>
  <si>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</si>
  <si>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</si>
  <si>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</si>
  <si>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</si>
  <si>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</si>
  <si>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</si>
  <si>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</si>
  <si>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</si>
  <si>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</si>
  <si>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</si>
  <si>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</si>
  <si>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</si>
  <si>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</si>
  <si>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</si>
  <si>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</si>
  <si>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</si>
  <si>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</si>
  <si>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</si>
  <si>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</si>
  <si>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</si>
  <si>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</si>
  <si>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</si>
  <si>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</si>
  <si>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</si>
  <si>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</si>
  <si>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</si>
  <si>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</si>
  <si>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</si>
  <si>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</si>
  <si>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</si>
  <si>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</si>
  <si>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</si>
  <si>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</si>
  <si>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</si>
  <si>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</si>
  <si>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</si>
  <si>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</si>
  <si>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</si>
  <si>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</si>
  <si>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</si>
  <si>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</si>
  <si>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</si>
  <si>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</si>
  <si>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</si>
  <si>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</si>
  <si>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</si>
  <si>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</si>
  <si>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</si>
  <si>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</si>
  <si>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</si>
  <si>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</si>
  <si>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</si>
  <si>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</si>
  <si>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</si>
  <si>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</si>
  <si>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</si>
  <si>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</si>
  <si>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</si>
  <si>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</si>
  <si>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</si>
  <si>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</si>
  <si>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</si>
  <si>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</si>
  <si>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</si>
  <si>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</si>
  <si>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</si>
  <si>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</si>
  <si>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</si>
  <si>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</si>
  <si>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</si>
  <si>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</si>
  <si>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</si>
  <si>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</si>
  <si>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</si>
  <si>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</si>
  <si>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</si>
  <si>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</si>
  <si>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</si>
  <si>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</si>
  <si>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</si>
  <si>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</si>
  <si>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</si>
  <si>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</si>
  <si>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</si>
  <si>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</si>
  <si>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</si>
  <si>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</si>
  <si>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</si>
  <si>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</si>
  <si>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</si>
  <si>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</si>
  <si>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</si>
  <si>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</si>
  <si>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</si>
  <si>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</si>
  <si>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</si>
  <si>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</si>
  <si>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</si>
  <si>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</si>
  <si>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</si>
  <si>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</si>
  <si>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</si>
  <si>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</si>
  <si>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</si>
  <si>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</si>
  <si>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</si>
  <si>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</si>
  <si>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</si>
  <si>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</si>
  <si>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</si>
  <si>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</si>
  <si>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</si>
  <si>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</si>
  <si>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</si>
  <si>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</si>
  <si>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</si>
  <si>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</si>
  <si>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</si>
  <si>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</si>
  <si>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</si>
  <si>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</si>
  <si>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</si>
  <si>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</si>
  <si>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</si>
  <si>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</si>
  <si>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</si>
  <si>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</si>
  <si>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</si>
  <si>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</si>
  <si>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</si>
  <si>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</si>
  <si>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</si>
  <si>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</si>
  <si>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</si>
  <si>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</si>
  <si>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</si>
  <si>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</si>
  <si>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</si>
  <si>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</si>
  <si>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</si>
  <si>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</si>
  <si>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</si>
  <si>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</si>
  <si>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</si>
  <si>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</si>
  <si>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</si>
  <si>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</si>
  <si>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</si>
  <si>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</si>
  <si>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</si>
  <si>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</si>
  <si>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</si>
  <si>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</si>
  <si>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</si>
  <si>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</si>
  <si>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</si>
  <si>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</si>
  <si>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</si>
  <si>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</si>
  <si>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</si>
  <si>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</si>
  <si>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</si>
  <si>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</si>
  <si>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</si>
  <si>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</si>
  <si>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</si>
  <si>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</si>
  <si>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</si>
  <si>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</si>
  <si>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</si>
  <si>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</si>
  <si>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</si>
  <si>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</si>
  <si>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</si>
  <si>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</si>
  <si>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</si>
  <si>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</si>
  <si>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</si>
  <si>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</si>
  <si>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</si>
  <si>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</si>
  <si>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</si>
  <si>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</si>
  <si>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</si>
  <si>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</si>
  <si>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</si>
  <si>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</si>
  <si>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</si>
  <si>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</si>
  <si>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</si>
  <si>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</si>
  <si>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</si>
  <si>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</si>
  <si>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</si>
  <si>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</si>
  <si>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</si>
  <si>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</si>
  <si>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</si>
  <si>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</si>
  <si>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</si>
  <si>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</si>
  <si>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</si>
  <si>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</si>
  <si>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</si>
  <si>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</si>
  <si>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</si>
  <si>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</si>
  <si>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</si>
  <si>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</si>
  <si>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</si>
  <si>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</si>
  <si>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</si>
  <si>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</si>
  <si>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</si>
  <si>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</si>
  <si>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</si>
  <si>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</si>
  <si>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</si>
  <si>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</si>
  <si>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</si>
  <si>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</si>
  <si>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</si>
  <si>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</si>
  <si>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</si>
  <si>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</si>
  <si>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</si>
  <si>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</si>
  <si>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</si>
  <si>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</si>
  <si>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</si>
  <si>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</si>
  <si>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</si>
  <si>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</si>
  <si>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</si>
  <si>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</si>
  <si>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</si>
  <si>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</si>
  <si>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</si>
  <si>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</si>
  <si>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</si>
  <si>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</si>
  <si>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</si>
  <si>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</si>
  <si>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</si>
  <si>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</si>
  <si>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</si>
  <si>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</si>
  <si>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</si>
  <si>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</si>
  <si>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</si>
  <si>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</si>
  <si>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</si>
  <si>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</si>
  <si>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</si>
  <si>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</si>
  <si>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</si>
  <si>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</si>
  <si>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</si>
  <si>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</si>
  <si>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</si>
  <si>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</si>
  <si>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</si>
  <si>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</si>
  <si>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</si>
  <si>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</si>
  <si>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</si>
  <si>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</si>
  <si>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</si>
  <si>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</si>
  <si>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</si>
  <si>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</si>
  <si>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</si>
  <si>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</si>
  <si>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</si>
  <si>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</si>
  <si>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</si>
  <si>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</si>
  <si>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</si>
  <si>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</si>
  <si>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</si>
  <si>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</si>
  <si>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</si>
  <si>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</si>
  <si>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</si>
  <si>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</si>
  <si>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</si>
  <si>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</si>
  <si>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</si>
  <si>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</si>
  <si>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</si>
  <si>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</si>
  <si>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</si>
  <si>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</si>
  <si>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</si>
  <si>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</si>
  <si>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</si>
  <si>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</si>
  <si>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</si>
  <si>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</si>
  <si>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</si>
  <si>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</si>
  <si>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</si>
  <si>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</si>
  <si>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</si>
  <si>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</si>
  <si>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</si>
  <si>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</si>
  <si>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</si>
  <si>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</si>
  <si>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</si>
  <si>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</si>
  <si>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</si>
  <si>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</si>
  <si>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</si>
  <si>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</si>
  <si>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</si>
  <si>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</si>
  <si>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</si>
  <si>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</si>
  <si>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</si>
  <si>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</si>
  <si>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</si>
  <si>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</si>
  <si>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</si>
  <si>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</si>
  <si>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</si>
  <si>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</si>
  <si>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</si>
  <si>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</si>
  <si>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</si>
  <si>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</si>
  <si>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</si>
  <si>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</si>
  <si>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</si>
  <si>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</si>
  <si>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</si>
  <si>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</si>
  <si>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</si>
  <si>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</si>
  <si>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</si>
  <si>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</si>
  <si>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</si>
  <si>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</si>
  <si>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</si>
  <si>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</si>
  <si>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</si>
  <si>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</si>
  <si>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</si>
  <si>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</si>
  <si>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</si>
  <si>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</si>
  <si>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</si>
  <si>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</si>
  <si>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</si>
  <si>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</si>
  <si>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</si>
  <si>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</si>
  <si>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</si>
  <si>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</si>
  <si>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</si>
  <si>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</si>
  <si>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</si>
  <si>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</si>
  <si>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</si>
  <si>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</si>
  <si>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</si>
  <si>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</si>
  <si>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</si>
  <si>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</si>
  <si>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</si>
  <si>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</si>
  <si>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</si>
  <si>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</si>
  <si>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</si>
  <si>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</si>
  <si>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</si>
  <si>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</si>
  <si>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</si>
  <si>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</si>
  <si>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</si>
  <si>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</si>
  <si>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</si>
  <si>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</si>
  <si>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</si>
  <si>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</si>
  <si>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</si>
  <si>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</si>
  <si>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</si>
  <si>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</si>
  <si>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</si>
  <si>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</si>
  <si>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</si>
  <si>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</si>
  <si>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</si>
  <si>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</si>
  <si>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</si>
  <si>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</si>
  <si>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</si>
  <si>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</si>
  <si>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</si>
  <si>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</si>
  <si>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</si>
  <si>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</si>
  <si>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</si>
  <si>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</si>
  <si>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</si>
  <si>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</si>
  <si>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</si>
  <si>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</si>
  <si>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</si>
  <si>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</si>
  <si>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</si>
  <si>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</si>
  <si>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</si>
  <si>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</si>
  <si>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</si>
  <si>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</si>
  <si>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</si>
  <si>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</si>
  <si>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</si>
  <si>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</si>
  <si>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</si>
  <si>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</si>
  <si>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</si>
  <si>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</si>
  <si>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</si>
  <si>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</si>
  <si>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</si>
  <si>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</si>
  <si>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</si>
  <si>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</si>
  <si>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</si>
  <si>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</si>
  <si>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</si>
  <si>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</si>
  <si>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</si>
  <si>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</si>
  <si>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</si>
  <si>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</si>
  <si>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</si>
  <si>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</si>
  <si>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</si>
  <si>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</si>
  <si>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</si>
  <si>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</si>
  <si>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</si>
  <si>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</si>
  <si>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</si>
  <si>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</si>
  <si>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</si>
  <si>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</si>
  <si>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</si>
  <si>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</si>
  <si>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</si>
  <si>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</si>
  <si>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</si>
  <si>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</si>
  <si>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</si>
  <si>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</si>
  <si>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</si>
  <si>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</si>
  <si>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</si>
  <si>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</si>
  <si>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</si>
  <si>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</si>
  <si>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</si>
  <si>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</si>
  <si>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</si>
  <si>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</si>
  <si>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</si>
  <si>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</si>
  <si>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</si>
  <si>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</si>
  <si>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</si>
  <si>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</si>
  <si>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</si>
  <si>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</si>
  <si>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</si>
  <si>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</si>
  <si>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</si>
  <si>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</si>
  <si>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</si>
  <si>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</si>
  <si>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</si>
  <si>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</si>
  <si>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</si>
  <si>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</si>
  <si>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</si>
  <si>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</si>
  <si>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</si>
  <si>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</si>
  <si>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</si>
  <si>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</si>
  <si>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</si>
  <si>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</si>
  <si>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</si>
  <si>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</si>
  <si>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</si>
  <si>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</si>
  <si>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</si>
  <si>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</si>
  <si>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</si>
  <si>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</si>
  <si>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</si>
  <si>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</si>
  <si>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</si>
  <si>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</si>
  <si>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</si>
  <si>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</si>
  <si>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</si>
  <si>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</si>
  <si>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</si>
  <si>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</si>
  <si>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</si>
  <si>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</si>
  <si>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</si>
  <si>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</si>
  <si>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</si>
  <si>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</si>
  <si>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</si>
  <si>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</si>
  <si>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</si>
  <si>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</si>
  <si>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</si>
  <si>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</si>
  <si>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</si>
  <si>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</si>
  <si>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</si>
  <si>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</si>
  <si>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</si>
  <si>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</si>
  <si>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</si>
  <si>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</si>
  <si>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</si>
  <si>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</si>
  <si>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</si>
  <si>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</si>
  <si>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</si>
  <si>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</si>
  <si>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</si>
  <si>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</si>
  <si>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</si>
  <si>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</si>
  <si>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</si>
  <si>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</si>
  <si>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</si>
  <si>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</si>
  <si>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</si>
  <si>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</si>
  <si>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</si>
  <si>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</si>
  <si>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</si>
  <si>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</si>
  <si>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</si>
  <si>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</si>
  <si>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</si>
  <si>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</si>
  <si>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</si>
  <si>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</si>
  <si>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</si>
  <si>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</si>
  <si>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</si>
  <si>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</si>
  <si>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</si>
  <si>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</si>
  <si>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</si>
  <si>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</si>
  <si>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</si>
  <si>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</si>
  <si>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</si>
  <si>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</si>
  <si>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</si>
  <si>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</si>
  <si>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</si>
  <si>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</si>
  <si>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</si>
  <si>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</si>
  <si>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</si>
  <si>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</si>
  <si>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</si>
  <si>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</si>
  <si>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</si>
  <si>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</si>
  <si>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</si>
  <si>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</si>
  <si>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</si>
  <si>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</si>
  <si>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</si>
  <si>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</si>
  <si>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</si>
  <si>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</si>
  <si>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</si>
  <si>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</si>
  <si>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</si>
  <si>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</si>
  <si>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</si>
  <si>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</si>
  <si>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</si>
  <si>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</si>
  <si>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</si>
  <si>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</si>
  <si>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</si>
  <si>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</si>
  <si>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</si>
  <si>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</si>
  <si>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</si>
  <si>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</si>
  <si>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</si>
  <si>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</si>
  <si>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</si>
  <si>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</si>
  <si>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</si>
  <si>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</si>
  <si>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</si>
  <si>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</si>
  <si>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</si>
  <si>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</si>
  <si>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</si>
  <si>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</si>
  <si>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</si>
  <si>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</si>
  <si>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</si>
  <si>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</si>
  <si>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</si>
  <si>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</si>
  <si>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</si>
  <si>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</si>
  <si>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</si>
  <si>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</si>
  <si>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</si>
  <si>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</si>
  <si>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</si>
  <si>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</si>
  <si>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</si>
  <si>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</si>
  <si>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</si>
  <si>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</si>
  <si>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</si>
  <si>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</si>
  <si>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</si>
  <si>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</si>
  <si>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</si>
  <si>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</si>
  <si>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</si>
  <si>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</si>
  <si>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</si>
  <si>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</si>
  <si>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</si>
  <si>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</si>
  <si>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</si>
  <si>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</si>
  <si>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</si>
  <si>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</si>
  <si>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</si>
  <si>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</si>
  <si>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</si>
  <si>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</si>
  <si>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</si>
  <si>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</si>
  <si>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</si>
  <si>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</si>
  <si>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</si>
  <si>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</si>
  <si>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</si>
  <si>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</si>
  <si>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</si>
  <si>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</si>
  <si>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</si>
  <si>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</si>
  <si>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</si>
  <si>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</si>
  <si>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</si>
  <si>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</si>
  <si>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</si>
  <si>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</si>
  <si>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</si>
  <si>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</si>
  <si>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</si>
  <si>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</si>
  <si>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</si>
  <si>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</si>
  <si>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</si>
  <si>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</si>
  <si>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</si>
  <si>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</si>
  <si>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</si>
  <si>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</si>
  <si>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</si>
  <si>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</si>
  <si>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</si>
  <si>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</si>
  <si>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</si>
  <si>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</si>
  <si>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</si>
  <si>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</si>
  <si>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</si>
  <si>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</si>
  <si>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</si>
  <si>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</si>
  <si>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</si>
  <si>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</si>
  <si>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</si>
  <si>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</si>
  <si>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</si>
  <si>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</si>
  <si>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</si>
  <si>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</si>
  <si>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</si>
  <si>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</si>
  <si>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</si>
  <si>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</si>
  <si>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</si>
  <si>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</si>
  <si>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</si>
  <si>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</si>
  <si>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</si>
  <si>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</si>
  <si>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</si>
  <si>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</si>
  <si>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</si>
  <si>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</si>
  <si>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</si>
  <si>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</si>
  <si>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</si>
  <si>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</si>
  <si>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</si>
  <si>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</si>
  <si>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</si>
  <si>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</si>
  <si>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</si>
  <si>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</si>
  <si>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</si>
  <si>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</si>
  <si>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</si>
  <si>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</si>
  <si>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</si>
  <si>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</si>
  <si>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</si>
  <si>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</si>
  <si>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</si>
  <si>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</si>
  <si>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</si>
  <si>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</si>
  <si>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</si>
  <si>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</si>
  <si>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</si>
  <si>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</si>
  <si>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</si>
  <si>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</si>
  <si>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</si>
  <si>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</si>
  <si>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</si>
  <si>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</si>
  <si>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</si>
  <si>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</si>
  <si>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</si>
  <si>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</si>
  <si>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</si>
  <si>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</si>
  <si>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</si>
  <si>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</si>
  <si>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</si>
  <si>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</si>
  <si>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</si>
  <si>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</si>
  <si>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</si>
  <si>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</si>
  <si>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</si>
  <si>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</si>
  <si>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</si>
  <si>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</si>
  <si>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</si>
  <si>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</si>
  <si>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</si>
  <si>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</si>
  <si>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</si>
  <si>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</si>
  <si>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</si>
  <si>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</si>
  <si>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</si>
  <si>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</si>
  <si>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</si>
  <si>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</si>
  <si>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</si>
  <si>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</si>
  <si>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</si>
  <si>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</si>
  <si>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</si>
  <si>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</si>
  <si>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</si>
  <si>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</si>
  <si>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</si>
  <si>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</si>
  <si>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</si>
  <si>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</si>
  <si>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</si>
  <si>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</si>
  <si>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</si>
  <si>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</si>
  <si>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</si>
  <si>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</si>
  <si>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</si>
  <si>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</si>
  <si>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</si>
  <si>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</si>
  <si>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</si>
  <si>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</si>
  <si>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</si>
  <si>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</si>
  <si>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</si>
  <si>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</si>
  <si>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</si>
  <si>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</si>
  <si>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</si>
  <si>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</si>
  <si>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</si>
  <si>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</si>
  <si>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</si>
  <si>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</si>
  <si>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</si>
  <si>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</si>
  <si>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</si>
  <si>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</si>
  <si>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</si>
  <si>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</si>
  <si>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</si>
  <si>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</si>
  <si>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</si>
  <si>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</si>
  <si>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</si>
  <si>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</si>
  <si>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</si>
  <si>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</si>
  <si>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</si>
  <si>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</si>
  <si>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</si>
  <si>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</si>
  <si>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</si>
  <si>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</si>
  <si>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</si>
  <si>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</si>
  <si>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</si>
  <si>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</si>
  <si>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</si>
  <si>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</si>
  <si>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</si>
  <si>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</si>
  <si>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</si>
  <si>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</si>
  <si>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</si>
  <si>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</si>
  <si>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</si>
  <si>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</si>
  <si>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</si>
  <si>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</si>
  <si>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</si>
  <si>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</si>
  <si>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</si>
  <si>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</si>
  <si>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</si>
  <si>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</si>
  <si>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</si>
  <si>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</si>
  <si>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</si>
  <si>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</si>
  <si>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</si>
  <si>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</si>
  <si>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</si>
  <si>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</si>
  <si>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</si>
  <si>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</si>
  <si>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</si>
  <si>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</si>
  <si>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</si>
  <si>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</si>
  <si>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</si>
  <si>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</si>
  <si>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</si>
  <si>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</si>
  <si>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</si>
  <si>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</si>
  <si>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</si>
  <si>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</si>
  <si>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</si>
  <si>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</si>
  <si>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</si>
  <si>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</si>
  <si>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</si>
  <si>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</si>
  <si>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</si>
  <si>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</si>
  <si>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</si>
  <si>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</si>
  <si>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</si>
  <si>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</si>
  <si>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</si>
  <si>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</si>
  <si>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</si>
  <si>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</si>
  <si>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</si>
  <si>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</si>
  <si>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</si>
  <si>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</si>
  <si>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</si>
  <si>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</si>
  <si>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</si>
  <si>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</si>
  <si>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</si>
  <si>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</si>
  <si>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</si>
  <si>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</si>
  <si>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</si>
  <si>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</si>
  <si>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</si>
  <si>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</si>
  <si>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</si>
  <si>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</si>
  <si>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</si>
  <si>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</si>
  <si>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</si>
  <si>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</si>
  <si>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</si>
  <si>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</si>
  <si>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</si>
  <si>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</si>
  <si>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</si>
  <si>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</si>
  <si>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</si>
  <si>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</si>
  <si>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</si>
  <si>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</si>
  <si>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</si>
  <si>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</si>
  <si>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</si>
  <si>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</si>
  <si>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</si>
  <si>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</si>
  <si>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</si>
  <si>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</si>
  <si>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</si>
  <si>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</si>
  <si>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</si>
  <si>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</si>
  <si>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</si>
  <si>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</si>
  <si>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</si>
  <si>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</si>
  <si>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</si>
  <si>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</si>
  <si>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</si>
  <si>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</si>
  <si>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</si>
  <si>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</si>
  <si>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</si>
  <si>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</si>
  <si>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</si>
  <si>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</si>
  <si>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</si>
  <si>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</si>
  <si>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</si>
  <si>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</si>
  <si>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</si>
  <si>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</si>
  <si>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</si>
  <si>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</si>
  <si>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</si>
  <si>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</si>
  <si>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</si>
  <si>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</si>
  <si>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</si>
  <si>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</si>
  <si>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</si>
  <si>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</si>
  <si>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</si>
  <si>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</si>
  <si>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</si>
  <si>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</si>
  <si>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</si>
  <si>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</si>
  <si>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</si>
  <si>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</si>
  <si>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</si>
  <si>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</si>
  <si>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</si>
  <si>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</si>
  <si>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</si>
  <si>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</si>
  <si>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</si>
  <si>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</si>
  <si>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</si>
  <si>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</si>
  <si>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</si>
  <si>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</si>
  <si>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</si>
  <si>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</si>
  <si>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</si>
  <si>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</si>
  <si>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</si>
  <si>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</si>
  <si>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</si>
  <si>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</si>
  <si>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</si>
  <si>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</si>
  <si>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</si>
  <si>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</si>
  <si>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</si>
  <si>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</si>
  <si>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</si>
  <si>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</si>
  <si>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</si>
  <si>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</si>
  <si>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</si>
  <si>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</si>
  <si>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</si>
  <si>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</si>
  <si>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</si>
  <si>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</si>
  <si>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</si>
  <si>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</si>
  <si>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</si>
  <si>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</si>
  <si>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</si>
  <si>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</si>
  <si>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</si>
  <si>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</si>
  <si>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</si>
  <si>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</si>
  <si>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</si>
  <si>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</si>
  <si>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</si>
  <si>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</si>
  <si>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</si>
  <si>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</si>
  <si>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</si>
  <si>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</si>
  <si>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</si>
  <si>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</si>
  <si>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</si>
  <si>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</si>
  <si>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</si>
  <si>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</si>
  <si>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</si>
  <si>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</si>
  <si>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</si>
  <si>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</si>
  <si>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</si>
  <si>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</si>
  <si>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</si>
  <si>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</si>
  <si>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</si>
  <si>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</si>
  <si>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</si>
  <si>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</si>
  <si>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</si>
  <si>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</si>
  <si>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</si>
  <si>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</si>
  <si>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</si>
  <si>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</si>
  <si>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</si>
  <si>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</si>
  <si>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</si>
  <si>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</si>
  <si>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</si>
  <si>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</si>
  <si>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</si>
  <si>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</si>
  <si>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</si>
  <si>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</si>
  <si>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</si>
  <si>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</si>
  <si>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</si>
  <si>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</si>
  <si>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</si>
  <si>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</si>
  <si>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</si>
  <si>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</si>
  <si>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</si>
  <si>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</si>
  <si>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</si>
  <si>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</si>
  <si>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</si>
  <si>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</si>
  <si>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</si>
  <si>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</si>
  <si>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</si>
  <si>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</si>
  <si>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</si>
  <si>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</si>
  <si>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</si>
  <si>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</si>
  <si>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</si>
  <si>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</si>
  <si>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</si>
  <si>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</si>
  <si>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</si>
  <si>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</si>
  <si>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</si>
  <si>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</si>
  <si>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</si>
  <si>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</si>
  <si>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</si>
  <si>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</si>
  <si>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</si>
  <si>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</si>
  <si>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</si>
  <si>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</si>
  <si>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</si>
  <si>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</si>
  <si>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</si>
  <si>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</si>
  <si>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</si>
  <si>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</si>
  <si>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</si>
  <si>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</si>
  <si>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</si>
  <si>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</si>
  <si>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</si>
  <si>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</si>
  <si>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</si>
  <si>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</si>
  <si>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</si>
  <si>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</si>
  <si>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</si>
  <si>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</si>
  <si>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</si>
  <si>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</si>
  <si>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</si>
  <si>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</si>
  <si>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</si>
  <si>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</si>
  <si>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</si>
  <si>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</si>
  <si>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</si>
  <si>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</si>
  <si>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</si>
  <si>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</si>
  <si>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</si>
  <si>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</si>
  <si>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</si>
  <si>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</si>
  <si>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</si>
  <si>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</si>
  <si>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</si>
  <si>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</si>
  <si>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</si>
  <si>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</si>
  <si>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</si>
  <si>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</si>
  <si>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</si>
  <si>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</si>
  <si>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</si>
  <si>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</si>
  <si>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</si>
  <si>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</si>
  <si>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</si>
  <si>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</si>
  <si>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</si>
  <si>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</si>
  <si>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</si>
  <si>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</si>
  <si>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</si>
  <si>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</si>
  <si>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</si>
  <si>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</si>
  <si>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</si>
  <si>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</si>
  <si>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</si>
  <si>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</si>
  <si>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</si>
  <si>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</si>
  <si>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</si>
  <si>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</si>
  <si>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</si>
  <si>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</si>
  <si>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</si>
  <si>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</si>
  <si>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</si>
  <si>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</si>
  <si>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</si>
  <si>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</si>
  <si>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</si>
  <si>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</si>
  <si>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</si>
  <si>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</si>
  <si>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</si>
  <si>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</si>
  <si>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</si>
  <si>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</si>
  <si>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</si>
  <si>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</si>
  <si>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</si>
  <si>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</si>
  <si>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</si>
  <si>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</si>
  <si>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</si>
  <si>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</si>
  <si>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</si>
  <si>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</si>
  <si>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</si>
  <si>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</si>
  <si>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</si>
  <si>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</si>
  <si>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</si>
  <si>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</si>
  <si>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</si>
  <si>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</si>
  <si>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</si>
  <si>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</si>
  <si>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</si>
  <si>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</si>
  <si>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</si>
  <si>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</si>
  <si>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</si>
  <si>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</si>
  <si>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</si>
  <si>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</si>
  <si>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</si>
  <si>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</si>
  <si>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</si>
  <si>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</si>
  <si>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</si>
  <si>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</si>
  <si>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</si>
  <si>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</si>
  <si>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</si>
  <si>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</si>
  <si>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</si>
  <si>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</si>
  <si>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</si>
  <si>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</si>
  <si>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</si>
  <si>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</si>
  <si>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</si>
  <si>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</si>
  <si>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</si>
  <si>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</si>
  <si>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</si>
  <si>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</si>
  <si>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</si>
  <si>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</si>
  <si>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</si>
  <si>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</si>
  <si>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</si>
  <si>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</si>
  <si>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</si>
  <si>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</si>
  <si>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</si>
  <si>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</si>
  <si>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</si>
  <si>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</si>
  <si>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</si>
  <si>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</si>
  <si>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</si>
  <si>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</si>
  <si>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</si>
  <si>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</si>
  <si>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</si>
  <si>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</si>
  <si>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</si>
  <si>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</si>
  <si>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</si>
  <si>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</si>
  <si>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</si>
  <si>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</si>
  <si>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</si>
  <si>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</si>
  <si>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</si>
  <si>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</si>
  <si>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</si>
  <si>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</si>
  <si>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</si>
  <si>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</si>
  <si>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</si>
  <si>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</si>
  <si>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</si>
  <si>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</si>
  <si>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</si>
  <si>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</si>
  <si>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</si>
  <si>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</si>
  <si>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</si>
  <si>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</si>
  <si>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</si>
  <si>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</si>
  <si>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</si>
  <si>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</si>
  <si>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</si>
  <si>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</si>
  <si>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</si>
  <si>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</si>
  <si>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</si>
  <si>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</si>
  <si>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</si>
  <si>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</si>
  <si>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</si>
  <si>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</si>
  <si>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</si>
  <si>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</si>
  <si>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</si>
  <si>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</si>
  <si>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</si>
  <si>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</si>
  <si>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</si>
  <si>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</si>
  <si>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</si>
  <si>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</si>
  <si>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</si>
  <si>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</si>
  <si>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</si>
  <si>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</si>
  <si>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</si>
  <si>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</si>
  <si>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</si>
  <si>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</si>
  <si>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</si>
  <si>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</si>
  <si>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</si>
  <si>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</si>
  <si>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</si>
  <si>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</si>
  <si>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</si>
  <si>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</si>
  <si>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</si>
  <si>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</si>
  <si>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</si>
  <si>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</si>
  <si>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</si>
  <si>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</si>
  <si>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</si>
  <si>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</si>
  <si>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</si>
  <si>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</si>
  <si>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</si>
  <si>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</si>
  <si>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</si>
  <si>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</si>
  <si>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</si>
  <si>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</si>
  <si>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</si>
  <si>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</si>
  <si>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</si>
  <si>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</si>
  <si>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</si>
  <si>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</si>
  <si>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</si>
  <si>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</si>
  <si>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</si>
  <si>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</si>
  <si>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</si>
  <si>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</si>
  <si>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</si>
  <si>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</si>
  <si>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</si>
  <si>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</si>
  <si>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</si>
  <si>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</si>
  <si>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</si>
  <si>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</si>
  <si>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</si>
  <si>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</si>
  <si>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</si>
  <si>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</si>
  <si>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</si>
  <si>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</si>
  <si>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</si>
  <si>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</si>
  <si>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</si>
  <si>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</si>
  <si>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</si>
  <si>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</si>
  <si>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</si>
  <si>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</si>
  <si>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</si>
  <si>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</si>
  <si>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</si>
  <si>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</si>
  <si>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</si>
  <si>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</si>
  <si>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</si>
  <si>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</si>
  <si>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</si>
  <si>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</si>
  <si>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</si>
  <si>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</si>
  <si>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</si>
  <si>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</si>
  <si>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</si>
  <si>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</si>
  <si>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</si>
  <si>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</si>
  <si>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</si>
  <si>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</si>
  <si>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</si>
  <si>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</si>
  <si>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</si>
  <si>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</si>
  <si>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</si>
  <si>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</si>
  <si>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</si>
  <si>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</si>
  <si>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</si>
  <si>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</si>
  <si>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</si>
  <si>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</si>
  <si>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</si>
  <si>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</si>
  <si>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</si>
  <si>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</si>
  <si>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</si>
  <si>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</si>
  <si>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</si>
  <si>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</si>
  <si>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</si>
  <si>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</si>
  <si>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</si>
  <si>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</si>
  <si>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</si>
  <si>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</si>
  <si>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</si>
  <si>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</si>
  <si>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</si>
  <si>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</si>
  <si>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</si>
  <si>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</si>
  <si>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</si>
  <si>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</si>
  <si>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</si>
  <si>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</si>
  <si>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</si>
  <si>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</si>
  <si>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</si>
  <si>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</si>
  <si>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</si>
  <si>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</si>
  <si>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</si>
  <si>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</si>
  <si>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</si>
  <si>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</si>
  <si>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</si>
  <si>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</si>
  <si>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</si>
  <si>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</si>
  <si>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</si>
  <si>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</si>
  <si>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</si>
  <si>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</si>
  <si>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</si>
  <si>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</si>
  <si>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</si>
  <si>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</si>
  <si>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</si>
  <si>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</si>
  <si>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</si>
  <si>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</si>
  <si>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</si>
  <si>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</si>
  <si>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</si>
  <si>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</si>
  <si>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</si>
  <si>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</si>
  <si>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</si>
  <si>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</si>
  <si>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</si>
  <si>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</si>
  <si>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</si>
  <si>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</si>
  <si>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</si>
  <si>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</si>
  <si>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</si>
  <si>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</si>
  <si>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</si>
  <si>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</si>
  <si>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</si>
  <si>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</si>
  <si>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</si>
  <si>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</si>
  <si>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</si>
  <si>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</si>
  <si>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</si>
  <si>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</si>
  <si>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</si>
  <si>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</si>
  <si>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</si>
  <si>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</si>
  <si>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</si>
  <si>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</si>
  <si>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</si>
  <si>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</si>
  <si>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</si>
  <si>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</si>
  <si>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</si>
  <si>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</si>
  <si>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</si>
  <si>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</si>
  <si>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</si>
  <si>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</si>
  <si>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</si>
  <si>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</si>
  <si>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</si>
  <si>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</si>
  <si>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</si>
  <si>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</si>
  <si>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</si>
  <si>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</si>
  <si>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</si>
  <si>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</si>
  <si>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</si>
  <si>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</si>
  <si>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</si>
  <si>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</si>
  <si>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</si>
  <si>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</si>
  <si>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</si>
  <si>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</si>
  <si>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</si>
  <si>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</si>
  <si>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</si>
  <si>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</si>
  <si>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</si>
  <si>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</si>
  <si>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</si>
  <si>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</si>
  <si>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</si>
  <si>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</si>
  <si>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</si>
  <si>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</si>
  <si>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</si>
  <si>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</si>
  <si>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</si>
  <si>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</si>
  <si>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</si>
  <si>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</si>
  <si>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</si>
  <si>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</si>
  <si>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</si>
  <si>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</si>
  <si>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</si>
  <si>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</si>
  <si>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</si>
  <si>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</si>
  <si>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</si>
  <si>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</si>
  <si>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</si>
  <si>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</si>
  <si>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</si>
  <si>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</si>
  <si>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</si>
  <si>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</si>
  <si>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</si>
  <si>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</si>
  <si>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</si>
  <si>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</si>
  <si>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</si>
  <si>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</si>
  <si>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</si>
  <si>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</si>
  <si>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</si>
  <si>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</si>
  <si>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</si>
  <si>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</si>
  <si>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</si>
  <si>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</si>
  <si>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</si>
  <si>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</si>
  <si>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</si>
  <si>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</si>
  <si>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</si>
  <si>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</si>
  <si>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</si>
  <si>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</si>
  <si>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</si>
  <si>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</si>
  <si>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</si>
  <si>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</si>
  <si>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</si>
  <si>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</si>
  <si>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</si>
  <si>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</si>
  <si>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</si>
  <si>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</si>
  <si>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</si>
  <si>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</si>
  <si>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</si>
  <si>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</si>
  <si>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</si>
  <si>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</si>
  <si>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</si>
  <si>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</si>
  <si>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</si>
  <si>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</si>
  <si>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</si>
  <si>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</si>
  <si>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</si>
  <si>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</si>
  <si>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</si>
  <si>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</si>
  <si>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</si>
  <si>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</si>
  <si>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</si>
  <si>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</si>
  <si>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</si>
  <si>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</si>
  <si>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</si>
  <si>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</si>
  <si>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</si>
  <si>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</si>
  <si>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</si>
  <si>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</si>
  <si>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</si>
  <si>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</si>
  <si>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</si>
  <si>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</si>
  <si>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</si>
  <si>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</si>
  <si>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</si>
  <si>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</si>
  <si>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</si>
  <si>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</si>
  <si>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</si>
  <si>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</si>
  <si>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</si>
  <si>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</si>
  <si>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</si>
  <si>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</si>
  <si>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</si>
  <si>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</si>
  <si>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</si>
  <si>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</si>
  <si>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</si>
  <si>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</si>
  <si>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</si>
  <si>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</si>
  <si>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</si>
  <si>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</si>
  <si>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</si>
  <si>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</si>
  <si>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</si>
  <si>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</si>
  <si>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</si>
  <si>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</si>
  <si>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</si>
  <si>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</si>
  <si>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</si>
  <si>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</si>
  <si>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</si>
  <si>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</si>
  <si>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</si>
  <si>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</si>
  <si>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</si>
  <si>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</si>
  <si>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</si>
  <si>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</si>
  <si>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</si>
  <si>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</si>
  <si>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</si>
  <si>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</si>
  <si>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</si>
  <si>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</si>
  <si>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</si>
  <si>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</si>
  <si>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</si>
  <si>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</si>
  <si>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</si>
  <si>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</si>
  <si>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</si>
  <si>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</si>
  <si>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</si>
  <si>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</si>
  <si>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</si>
  <si>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</si>
  <si>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</si>
  <si>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</si>
  <si>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</si>
  <si>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</si>
  <si>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</si>
  <si>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</si>
  <si>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</si>
  <si>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</si>
  <si>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</si>
  <si>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</si>
  <si>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</si>
  <si>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</si>
  <si>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</si>
  <si>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</si>
  <si>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</si>
  <si>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</si>
  <si>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</si>
  <si>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</si>
  <si>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</si>
  <si>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</si>
  <si>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</si>
  <si>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</si>
  <si>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</si>
  <si>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</si>
  <si>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</si>
  <si>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</si>
  <si>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</si>
  <si>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</si>
  <si>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</si>
  <si>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</si>
  <si>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</si>
  <si>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</si>
  <si>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</si>
  <si>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</si>
  <si>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</si>
  <si>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</si>
  <si>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</si>
  <si>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</si>
  <si>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</si>
  <si>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</si>
  <si>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</si>
  <si>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</si>
  <si>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</si>
  <si>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</si>
  <si>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</si>
  <si>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</si>
  <si>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</si>
  <si>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</si>
  <si>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</si>
  <si>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</si>
  <si>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</si>
  <si>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</si>
  <si>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</si>
  <si>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</si>
  <si>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</si>
  <si>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</si>
  <si>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</si>
  <si>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</si>
  <si>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</si>
  <si>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</si>
  <si>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</si>
  <si>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</si>
  <si>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</si>
  <si>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</si>
  <si>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</si>
  <si>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</si>
  <si>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</si>
  <si>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</si>
  <si>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</si>
  <si>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</si>
  <si>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</si>
  <si>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</si>
  <si>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</si>
  <si>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</si>
  <si>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</si>
  <si>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</si>
  <si>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</si>
  <si>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</si>
  <si>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</si>
  <si>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</si>
  <si>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</si>
  <si>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</si>
  <si>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</si>
  <si>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</si>
  <si>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</si>
  <si>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</si>
  <si>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</si>
  <si>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</si>
  <si>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</si>
  <si>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</si>
  <si>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</si>
  <si>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</si>
  <si>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</si>
  <si>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</si>
  <si>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</si>
  <si>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</si>
  <si>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</si>
  <si>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</si>
  <si>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</si>
  <si>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</si>
  <si>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</si>
  <si>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</si>
  <si>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</si>
  <si>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</si>
  <si>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</si>
  <si>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</si>
  <si>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</si>
  <si>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</si>
  <si>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</si>
  <si>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</si>
  <si>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</si>
  <si>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</si>
  <si>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</si>
  <si>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</si>
  <si>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</si>
  <si>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</si>
  <si>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</si>
  <si>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</si>
  <si>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</si>
  <si>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</si>
  <si>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</si>
  <si>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</si>
  <si>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</si>
  <si>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</si>
  <si>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</si>
  <si>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</si>
  <si>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</si>
  <si>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</si>
  <si>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</si>
  <si>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</si>
  <si>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</si>
  <si>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</si>
  <si>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</si>
  <si>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</si>
  <si>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</si>
  <si>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</si>
  <si>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</si>
  <si>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</si>
  <si>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</si>
  <si>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</si>
  <si>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</si>
  <si>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</si>
  <si>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</si>
  <si>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</si>
  <si>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</si>
  <si>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</si>
  <si>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</si>
  <si>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</si>
  <si>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</si>
  <si>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</si>
  <si>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</si>
  <si>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</si>
  <si>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</si>
  <si>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</si>
  <si>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</si>
  <si>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</si>
  <si>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</si>
  <si>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</si>
  <si>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</si>
  <si>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</si>
  <si>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</si>
  <si>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</si>
  <si>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</si>
  <si>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</si>
  <si>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</si>
  <si>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</si>
  <si>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</si>
  <si>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</si>
  <si>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</si>
  <si>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</si>
  <si>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</si>
  <si>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</si>
  <si>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</si>
  <si>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</si>
  <si>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</si>
  <si>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</si>
  <si>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</si>
  <si>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</si>
  <si>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</si>
  <si>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</si>
  <si>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</si>
  <si>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</si>
  <si>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</si>
  <si>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</si>
  <si>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</si>
  <si>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</si>
  <si>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</si>
  <si>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</si>
  <si>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</si>
  <si>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</si>
  <si>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</si>
  <si>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</si>
  <si>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</si>
  <si>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</si>
  <si>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</si>
  <si>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</si>
  <si>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</si>
  <si>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</si>
  <si>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</si>
  <si>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</si>
  <si>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</si>
  <si>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</si>
  <si>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</si>
  <si>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</si>
  <si>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</si>
  <si>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</si>
  <si>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</si>
  <si>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</si>
  <si>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</si>
  <si>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</si>
  <si>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</si>
  <si>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</si>
  <si>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</si>
  <si>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</si>
  <si>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</si>
  <si>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</si>
  <si>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</si>
  <si>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</si>
  <si>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</si>
  <si>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</si>
  <si>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</si>
  <si>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</si>
  <si>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</si>
  <si>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</si>
  <si>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</si>
  <si>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</si>
  <si>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</si>
  <si>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</si>
  <si>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</si>
  <si>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?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</si>
  <si>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</si>
  <si>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</si>
  <si>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</si>
  <si>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</si>
  <si>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</si>
  <si>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</si>
  <si>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</si>
  <si>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</si>
  <si>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</si>
  <si>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</si>
  <si>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</si>
  <si>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</si>
  <si>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</si>
  <si>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</si>
  <si>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</si>
  <si>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</si>
  <si>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？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</si>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</sst>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33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全车数据表!$CK$3:$CK$300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全车数据表!$CL$3:$CL$300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全车数据表!$CM$3:$CM$300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全车数据表!$CN$3:$CN$300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5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7">
                  <c:v>1</c:v>
                </c:pt>
                <c:pt idx="218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7">
                  <c:v>350</c:v>
                </c:pt>
                <c:pt idx="208">
                  <c:v>340</c:v>
                </c:pt>
                <c:pt idx="211">
                  <c:v>354</c:v>
                </c:pt>
                <c:pt idx="214">
                  <c:v>350</c:v>
                </c:pt>
                <c:pt idx="217">
                  <c:v>354</c:v>
                </c:pt>
                <c:pt idx="218">
                  <c:v>360</c:v>
                </c:pt>
                <c:pt idx="226">
                  <c:v>350</c:v>
                </c:pt>
                <c:pt idx="227">
                  <c:v>350</c:v>
                </c:pt>
                <c:pt idx="229">
                  <c:v>370</c:v>
                </c:pt>
                <c:pt idx="230">
                  <c:v>395</c:v>
                </c:pt>
                <c:pt idx="232">
                  <c:v>355</c:v>
                </c:pt>
                <c:pt idx="235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7">
                  <c:v>73</c:v>
                </c:pt>
                <c:pt idx="208">
                  <c:v>73.900000000000006</c:v>
                </c:pt>
                <c:pt idx="211">
                  <c:v>75.7</c:v>
                </c:pt>
                <c:pt idx="214">
                  <c:v>77.5</c:v>
                </c:pt>
                <c:pt idx="217">
                  <c:v>77.41</c:v>
                </c:pt>
                <c:pt idx="218">
                  <c:v>73</c:v>
                </c:pt>
                <c:pt idx="226">
                  <c:v>74.8</c:v>
                </c:pt>
                <c:pt idx="227">
                  <c:v>76.599999999999994</c:v>
                </c:pt>
                <c:pt idx="229">
                  <c:v>75.7</c:v>
                </c:pt>
                <c:pt idx="230">
                  <c:v>74.8</c:v>
                </c:pt>
                <c:pt idx="232">
                  <c:v>73.900000000000006</c:v>
                </c:pt>
                <c:pt idx="235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7">
                  <c:v>60.62</c:v>
                </c:pt>
                <c:pt idx="208">
                  <c:v>66.86</c:v>
                </c:pt>
                <c:pt idx="211">
                  <c:v>49.56</c:v>
                </c:pt>
                <c:pt idx="214">
                  <c:v>52.98</c:v>
                </c:pt>
                <c:pt idx="217">
                  <c:v>57.27</c:v>
                </c:pt>
                <c:pt idx="218">
                  <c:v>47.83</c:v>
                </c:pt>
                <c:pt idx="226">
                  <c:v>39.22</c:v>
                </c:pt>
                <c:pt idx="227">
                  <c:v>38.450000000000003</c:v>
                </c:pt>
                <c:pt idx="229">
                  <c:v>35.26</c:v>
                </c:pt>
                <c:pt idx="230">
                  <c:v>37</c:v>
                </c:pt>
                <c:pt idx="232">
                  <c:v>53.52</c:v>
                </c:pt>
                <c:pt idx="235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7">
                  <c:v>48.65</c:v>
                </c:pt>
                <c:pt idx="208">
                  <c:v>43.65</c:v>
                </c:pt>
                <c:pt idx="211">
                  <c:v>53.16</c:v>
                </c:pt>
                <c:pt idx="214">
                  <c:v>46.61</c:v>
                </c:pt>
                <c:pt idx="217">
                  <c:v>43.91</c:v>
                </c:pt>
                <c:pt idx="218">
                  <c:v>51.73</c:v>
                </c:pt>
                <c:pt idx="226">
                  <c:v>61.9</c:v>
                </c:pt>
                <c:pt idx="227">
                  <c:v>64.959999999999994</c:v>
                </c:pt>
                <c:pt idx="229">
                  <c:v>53.84</c:v>
                </c:pt>
                <c:pt idx="230">
                  <c:v>39.79</c:v>
                </c:pt>
                <c:pt idx="232">
                  <c:v>61.51</c:v>
                </c:pt>
                <c:pt idx="235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7">
                  <c:v>16.199999999999989</c:v>
                </c:pt>
                <c:pt idx="208">
                  <c:v>20.199999999999989</c:v>
                </c:pt>
                <c:pt idx="211">
                  <c:v>17.699999999999989</c:v>
                </c:pt>
                <c:pt idx="214">
                  <c:v>14.600000000000023</c:v>
                </c:pt>
                <c:pt idx="217">
                  <c:v>23.399999999999977</c:v>
                </c:pt>
                <c:pt idx="218">
                  <c:v>18.899999999999977</c:v>
                </c:pt>
                <c:pt idx="226">
                  <c:v>13.899999999999977</c:v>
                </c:pt>
                <c:pt idx="227">
                  <c:v>13.100000000000023</c:v>
                </c:pt>
                <c:pt idx="229">
                  <c:v>11.699999999999989</c:v>
                </c:pt>
                <c:pt idx="230">
                  <c:v>12.5</c:v>
                </c:pt>
                <c:pt idx="232">
                  <c:v>15.199999999999989</c:v>
                </c:pt>
                <c:pt idx="235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7">
                  <c:v>8.0300000000000011</c:v>
                </c:pt>
                <c:pt idx="208">
                  <c:v>9.2399999999999949</c:v>
                </c:pt>
                <c:pt idx="211">
                  <c:v>7.230000000000004</c:v>
                </c:pt>
                <c:pt idx="214">
                  <c:v>8.0300000000000011</c:v>
                </c:pt>
                <c:pt idx="217">
                  <c:v>4.8200000000000074</c:v>
                </c:pt>
                <c:pt idx="218">
                  <c:v>7.230000000000004</c:v>
                </c:pt>
                <c:pt idx="226">
                  <c:v>5.6800000000000068</c:v>
                </c:pt>
                <c:pt idx="227">
                  <c:v>7.3000000000000114</c:v>
                </c:pt>
                <c:pt idx="229">
                  <c:v>5.6799999999999926</c:v>
                </c:pt>
                <c:pt idx="230">
                  <c:v>5.6800000000000068</c:v>
                </c:pt>
                <c:pt idx="232">
                  <c:v>7.2999999999999972</c:v>
                </c:pt>
                <c:pt idx="235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7">
                  <c:v>21.860000000000007</c:v>
                </c:pt>
                <c:pt idx="208">
                  <c:v>27.36</c:v>
                </c:pt>
                <c:pt idx="211">
                  <c:v>18.25</c:v>
                </c:pt>
                <c:pt idx="214">
                  <c:v>22.759999999999998</c:v>
                </c:pt>
                <c:pt idx="217">
                  <c:v>24.490000000000002</c:v>
                </c:pt>
                <c:pt idx="218">
                  <c:v>24.340000000000003</c:v>
                </c:pt>
                <c:pt idx="226">
                  <c:v>8.240000000000002</c:v>
                </c:pt>
                <c:pt idx="227">
                  <c:v>5.2999999999999972</c:v>
                </c:pt>
                <c:pt idx="229">
                  <c:v>8.1200000000000045</c:v>
                </c:pt>
                <c:pt idx="230">
                  <c:v>3.9699999999999989</c:v>
                </c:pt>
                <c:pt idx="232">
                  <c:v>8.8699999999999974</c:v>
                </c:pt>
                <c:pt idx="235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7">
                  <c:v>21.449999999999996</c:v>
                </c:pt>
                <c:pt idx="208">
                  <c:v>26.140000000000008</c:v>
                </c:pt>
                <c:pt idx="211">
                  <c:v>17.189999999999998</c:v>
                </c:pt>
                <c:pt idx="214">
                  <c:v>23.040000000000006</c:v>
                </c:pt>
                <c:pt idx="217">
                  <c:v>15.64</c:v>
                </c:pt>
                <c:pt idx="218">
                  <c:v>19.410000000000004</c:v>
                </c:pt>
                <c:pt idx="226">
                  <c:v>8.4100000000000037</c:v>
                </c:pt>
                <c:pt idx="227">
                  <c:v>7.4300000000000068</c:v>
                </c:pt>
                <c:pt idx="229">
                  <c:v>12.049999999999997</c:v>
                </c:pt>
                <c:pt idx="230">
                  <c:v>18.47</c:v>
                </c:pt>
                <c:pt idx="232">
                  <c:v>17.280000000000008</c:v>
                </c:pt>
                <c:pt idx="235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7">
                  <c:v>67.539999999999992</c:v>
                </c:pt>
                <c:pt idx="208">
                  <c:v>82.94</c:v>
                </c:pt>
                <c:pt idx="211">
                  <c:v>60.36999999999999</c:v>
                </c:pt>
                <c:pt idx="214">
                  <c:v>68.430000000000035</c:v>
                </c:pt>
                <c:pt idx="217">
                  <c:v>68.349999999999994</c:v>
                </c:pt>
                <c:pt idx="218">
                  <c:v>69.88</c:v>
                </c:pt>
                <c:pt idx="226">
                  <c:v>36.22999999999999</c:v>
                </c:pt>
                <c:pt idx="227">
                  <c:v>33.130000000000038</c:v>
                </c:pt>
                <c:pt idx="229">
                  <c:v>37.549999999999983</c:v>
                </c:pt>
                <c:pt idx="230">
                  <c:v>40.620000000000005</c:v>
                </c:pt>
                <c:pt idx="232">
                  <c:v>48.649999999999991</c:v>
                </c:pt>
                <c:pt idx="235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7">
                  <c:v>71.394300000000001</c:v>
                </c:pt>
                <c:pt idx="208">
                  <c:v>87.009999999999991</c:v>
                </c:pt>
                <c:pt idx="211">
                  <c:v>60.9422</c:v>
                </c:pt>
                <c:pt idx="214">
                  <c:v>73.934500000000014</c:v>
                </c:pt>
                <c:pt idx="217">
                  <c:v>63.615900000000011</c:v>
                </c:pt>
                <c:pt idx="218">
                  <c:v>71.049500000000009</c:v>
                </c:pt>
                <c:pt idx="226">
                  <c:v>34.464000000000013</c:v>
                </c:pt>
                <c:pt idx="227">
                  <c:v>32.466400000000036</c:v>
                </c:pt>
                <c:pt idx="229">
                  <c:v>38.283599999999979</c:v>
                </c:pt>
                <c:pt idx="230">
                  <c:v>42.067700000000016</c:v>
                </c:pt>
                <c:pt idx="232">
                  <c:v>49.780500000000004</c:v>
                </c:pt>
                <c:pt idx="235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5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7">
                  <c:v>1</c:v>
                </c:pt>
                <c:pt idx="218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7">
                  <c:v>350</c:v>
                </c:pt>
                <c:pt idx="208">
                  <c:v>340</c:v>
                </c:pt>
                <c:pt idx="211">
                  <c:v>354</c:v>
                </c:pt>
                <c:pt idx="214">
                  <c:v>350</c:v>
                </c:pt>
                <c:pt idx="217">
                  <c:v>354</c:v>
                </c:pt>
                <c:pt idx="218">
                  <c:v>360</c:v>
                </c:pt>
                <c:pt idx="226">
                  <c:v>350</c:v>
                </c:pt>
                <c:pt idx="227">
                  <c:v>350</c:v>
                </c:pt>
                <c:pt idx="229">
                  <c:v>370</c:v>
                </c:pt>
                <c:pt idx="230">
                  <c:v>395</c:v>
                </c:pt>
                <c:pt idx="232">
                  <c:v>355</c:v>
                </c:pt>
                <c:pt idx="235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7">
                  <c:v>73</c:v>
                </c:pt>
                <c:pt idx="208">
                  <c:v>73.900000000000006</c:v>
                </c:pt>
                <c:pt idx="211">
                  <c:v>75.7</c:v>
                </c:pt>
                <c:pt idx="214">
                  <c:v>77.5</c:v>
                </c:pt>
                <c:pt idx="217">
                  <c:v>77.41</c:v>
                </c:pt>
                <c:pt idx="218">
                  <c:v>73</c:v>
                </c:pt>
                <c:pt idx="226">
                  <c:v>74.8</c:v>
                </c:pt>
                <c:pt idx="227">
                  <c:v>76.599999999999994</c:v>
                </c:pt>
                <c:pt idx="229">
                  <c:v>75.7</c:v>
                </c:pt>
                <c:pt idx="230">
                  <c:v>74.8</c:v>
                </c:pt>
                <c:pt idx="232">
                  <c:v>73.900000000000006</c:v>
                </c:pt>
                <c:pt idx="235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7">
                  <c:v>60.62</c:v>
                </c:pt>
                <c:pt idx="208">
                  <c:v>66.86</c:v>
                </c:pt>
                <c:pt idx="211">
                  <c:v>49.56</c:v>
                </c:pt>
                <c:pt idx="214">
                  <c:v>52.98</c:v>
                </c:pt>
                <c:pt idx="217">
                  <c:v>57.27</c:v>
                </c:pt>
                <c:pt idx="218">
                  <c:v>47.83</c:v>
                </c:pt>
                <c:pt idx="226">
                  <c:v>39.22</c:v>
                </c:pt>
                <c:pt idx="227">
                  <c:v>38.450000000000003</c:v>
                </c:pt>
                <c:pt idx="229">
                  <c:v>35.26</c:v>
                </c:pt>
                <c:pt idx="230">
                  <c:v>37</c:v>
                </c:pt>
                <c:pt idx="232">
                  <c:v>53.52</c:v>
                </c:pt>
                <c:pt idx="235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7">
                  <c:v>48.65</c:v>
                </c:pt>
                <c:pt idx="208">
                  <c:v>43.65</c:v>
                </c:pt>
                <c:pt idx="211">
                  <c:v>53.16</c:v>
                </c:pt>
                <c:pt idx="214">
                  <c:v>46.61</c:v>
                </c:pt>
                <c:pt idx="217">
                  <c:v>43.91</c:v>
                </c:pt>
                <c:pt idx="218">
                  <c:v>51.73</c:v>
                </c:pt>
                <c:pt idx="226">
                  <c:v>61.9</c:v>
                </c:pt>
                <c:pt idx="227">
                  <c:v>64.959999999999994</c:v>
                </c:pt>
                <c:pt idx="229">
                  <c:v>53.84</c:v>
                </c:pt>
                <c:pt idx="230">
                  <c:v>39.79</c:v>
                </c:pt>
                <c:pt idx="232">
                  <c:v>61.51</c:v>
                </c:pt>
                <c:pt idx="235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7">
                  <c:v>16.199999999999989</c:v>
                </c:pt>
                <c:pt idx="208">
                  <c:v>20.199999999999989</c:v>
                </c:pt>
                <c:pt idx="211">
                  <c:v>17.699999999999989</c:v>
                </c:pt>
                <c:pt idx="214">
                  <c:v>14.600000000000023</c:v>
                </c:pt>
                <c:pt idx="217">
                  <c:v>23.399999999999977</c:v>
                </c:pt>
                <c:pt idx="218">
                  <c:v>18.899999999999977</c:v>
                </c:pt>
                <c:pt idx="226">
                  <c:v>13.899999999999977</c:v>
                </c:pt>
                <c:pt idx="227">
                  <c:v>13.100000000000023</c:v>
                </c:pt>
                <c:pt idx="229">
                  <c:v>11.699999999999989</c:v>
                </c:pt>
                <c:pt idx="230">
                  <c:v>12.5</c:v>
                </c:pt>
                <c:pt idx="232">
                  <c:v>15.199999999999989</c:v>
                </c:pt>
                <c:pt idx="235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7">
                  <c:v>8.0300000000000011</c:v>
                </c:pt>
                <c:pt idx="208">
                  <c:v>9.2399999999999949</c:v>
                </c:pt>
                <c:pt idx="211">
                  <c:v>7.230000000000004</c:v>
                </c:pt>
                <c:pt idx="214">
                  <c:v>8.0300000000000011</c:v>
                </c:pt>
                <c:pt idx="217">
                  <c:v>4.8200000000000074</c:v>
                </c:pt>
                <c:pt idx="218">
                  <c:v>7.230000000000004</c:v>
                </c:pt>
                <c:pt idx="226">
                  <c:v>5.6800000000000068</c:v>
                </c:pt>
                <c:pt idx="227">
                  <c:v>7.3000000000000114</c:v>
                </c:pt>
                <c:pt idx="229">
                  <c:v>5.6799999999999926</c:v>
                </c:pt>
                <c:pt idx="230">
                  <c:v>5.6800000000000068</c:v>
                </c:pt>
                <c:pt idx="232">
                  <c:v>7.2999999999999972</c:v>
                </c:pt>
                <c:pt idx="235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7">
                  <c:v>21.860000000000007</c:v>
                </c:pt>
                <c:pt idx="208">
                  <c:v>27.36</c:v>
                </c:pt>
                <c:pt idx="211">
                  <c:v>18.25</c:v>
                </c:pt>
                <c:pt idx="214">
                  <c:v>22.759999999999998</c:v>
                </c:pt>
                <c:pt idx="217">
                  <c:v>24.490000000000002</c:v>
                </c:pt>
                <c:pt idx="218">
                  <c:v>24.340000000000003</c:v>
                </c:pt>
                <c:pt idx="226">
                  <c:v>8.240000000000002</c:v>
                </c:pt>
                <c:pt idx="227">
                  <c:v>5.2999999999999972</c:v>
                </c:pt>
                <c:pt idx="229">
                  <c:v>8.1200000000000045</c:v>
                </c:pt>
                <c:pt idx="230">
                  <c:v>3.9699999999999989</c:v>
                </c:pt>
                <c:pt idx="232">
                  <c:v>8.8699999999999974</c:v>
                </c:pt>
                <c:pt idx="235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7">
                  <c:v>21.449999999999996</c:v>
                </c:pt>
                <c:pt idx="208">
                  <c:v>26.140000000000008</c:v>
                </c:pt>
                <c:pt idx="211">
                  <c:v>17.189999999999998</c:v>
                </c:pt>
                <c:pt idx="214">
                  <c:v>23.040000000000006</c:v>
                </c:pt>
                <c:pt idx="217">
                  <c:v>15.64</c:v>
                </c:pt>
                <c:pt idx="218">
                  <c:v>19.410000000000004</c:v>
                </c:pt>
                <c:pt idx="226">
                  <c:v>8.4100000000000037</c:v>
                </c:pt>
                <c:pt idx="227">
                  <c:v>7.4300000000000068</c:v>
                </c:pt>
                <c:pt idx="229">
                  <c:v>12.049999999999997</c:v>
                </c:pt>
                <c:pt idx="230">
                  <c:v>18.47</c:v>
                </c:pt>
                <c:pt idx="232">
                  <c:v>17.280000000000008</c:v>
                </c:pt>
                <c:pt idx="235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7">
                  <c:v>67.539999999999992</c:v>
                </c:pt>
                <c:pt idx="208">
                  <c:v>82.94</c:v>
                </c:pt>
                <c:pt idx="211">
                  <c:v>60.36999999999999</c:v>
                </c:pt>
                <c:pt idx="214">
                  <c:v>68.430000000000035</c:v>
                </c:pt>
                <c:pt idx="217">
                  <c:v>68.349999999999994</c:v>
                </c:pt>
                <c:pt idx="218">
                  <c:v>69.88</c:v>
                </c:pt>
                <c:pt idx="226">
                  <c:v>36.22999999999999</c:v>
                </c:pt>
                <c:pt idx="227">
                  <c:v>33.130000000000038</c:v>
                </c:pt>
                <c:pt idx="229">
                  <c:v>37.549999999999983</c:v>
                </c:pt>
                <c:pt idx="230">
                  <c:v>40.620000000000005</c:v>
                </c:pt>
                <c:pt idx="232">
                  <c:v>48.649999999999991</c:v>
                </c:pt>
                <c:pt idx="235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法拉利 黑拉法 敞篷拉法</c:v>
                </c:pt>
                <c:pt idx="506">
                  <c:v>法拉利</c:v>
                </c:pt>
                <c:pt idx="507">
                  <c:v>兰博基尼</c:v>
                </c:pt>
                <c:pt idx="508">
                  <c:v>帕加尼</c:v>
                </c:pt>
                <c:pt idx="509">
                  <c:v>阿卡龙</c:v>
                </c:pt>
                <c:pt idx="510">
                  <c:v>谢尔比</c:v>
                </c:pt>
                <c:pt idx="511">
                  <c:v>鼠标</c:v>
                </c:pt>
                <c:pt idx="512">
                  <c:v>泰克鲁斯</c:v>
                </c:pt>
                <c:pt idx="513">
                  <c:v>诺贝尔</c:v>
                </c:pt>
                <c:pt idx="514">
                  <c:v>c1</c:v>
                </c:pt>
                <c:pt idx="515">
                  <c:v>阿斯顿马丁 英灵殿</c:v>
                </c:pt>
                <c:pt idx="516">
                  <c:v>帕加尼</c:v>
                </c:pt>
                <c:pt idx="517">
                  <c:v>福特</c:v>
                </c:pt>
                <c:pt idx="518">
                  <c:v>捷豹</c:v>
                </c:pt>
                <c:pt idx="519">
                  <c:v>兰博基尼</c:v>
                </c:pt>
                <c:pt idx="520">
                  <c:v>雷克萨斯</c:v>
                </c:pt>
                <c:pt idx="521">
                  <c:v>法拉利</c:v>
                </c:pt>
                <c:pt idx="522">
                  <c:v>德托马索</c:v>
                </c:pt>
                <c:pt idx="523">
                  <c:v>梅赛德斯奔驰</c:v>
                </c:pt>
                <c:pt idx="524">
                  <c:v>兰博基尼 百年牛 C霸</c:v>
                </c:pt>
                <c:pt idx="525">
                  <c:v>法拉利 马王 fxxk</c:v>
                </c:pt>
                <c:pt idx="526">
                  <c:v>兰博基尼</c:v>
                </c:pt>
                <c:pt idx="527">
                  <c:v>火山</c:v>
                </c:pt>
                <c:pt idx="528">
                  <c:v>狼崽 莱肯</c:v>
                </c:pt>
                <c:pt idx="529">
                  <c:v>超光速</c:v>
                </c:pt>
                <c:pt idx="530">
                  <c:v>兰博基尼 毒药</c:v>
                </c:pt>
                <c:pt idx="531">
                  <c:v>1</c:v>
                </c:pt>
                <c:pt idx="532">
                  <c:v>捷豹</c:v>
                </c:pt>
                <c:pt idx="533">
                  <c:v>兰博基尼 自私</c:v>
                </c:pt>
                <c:pt idx="534">
                  <c:v>现代</c:v>
                </c:pt>
                <c:pt idx="535">
                  <c:v>克莱斯勒</c:v>
                </c:pt>
                <c:pt idx="536">
                  <c:v>梅赛德斯奔驰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7">
                  <c:v>71.394300000000001</c:v>
                </c:pt>
                <c:pt idx="208">
                  <c:v>87.009999999999991</c:v>
                </c:pt>
                <c:pt idx="211">
                  <c:v>60.9422</c:v>
                </c:pt>
                <c:pt idx="214">
                  <c:v>73.934500000000014</c:v>
                </c:pt>
                <c:pt idx="217">
                  <c:v>63.615900000000011</c:v>
                </c:pt>
                <c:pt idx="218">
                  <c:v>71.049500000000009</c:v>
                </c:pt>
                <c:pt idx="226">
                  <c:v>34.464000000000013</c:v>
                </c:pt>
                <c:pt idx="227">
                  <c:v>32.466400000000036</c:v>
                </c:pt>
                <c:pt idx="229">
                  <c:v>38.283599999999979</c:v>
                </c:pt>
                <c:pt idx="230">
                  <c:v>42.067700000000016</c:v>
                </c:pt>
                <c:pt idx="232">
                  <c:v>49.780500000000004</c:v>
                </c:pt>
                <c:pt idx="235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122</xdr:row>
      <xdr:rowOff>0</xdr:rowOff>
    </xdr:from>
    <xdr:to>
      <xdr:col>47</xdr:col>
      <xdr:colOff>304800</xdr:colOff>
      <xdr:row>123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113</xdr:row>
      <xdr:rowOff>28575</xdr:rowOff>
    </xdr:from>
    <xdr:to>
      <xdr:col>92</xdr:col>
      <xdr:colOff>717939</xdr:colOff>
      <xdr:row>114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baseColWidth="10" defaultColWidth="8.83203125" defaultRowHeight="27.5" customHeight="1"/>
  <cols>
    <col min="2" max="2" width="56.33203125" customWidth="1"/>
  </cols>
  <sheetData>
    <row r="1" spans="1:2" ht="27.5" customHeight="1">
      <c r="A1" s="265" t="s">
        <v>1963</v>
      </c>
      <c r="B1" s="265" t="s">
        <v>1964</v>
      </c>
    </row>
    <row r="2" spans="1:2" ht="27.5" customHeight="1">
      <c r="A2">
        <v>24.6</v>
      </c>
      <c r="B2" s="265" t="s">
        <v>1965</v>
      </c>
    </row>
    <row r="3" spans="1:2" ht="27.5" customHeight="1">
      <c r="B3" t="s">
        <v>1966</v>
      </c>
    </row>
    <row r="4" spans="1:2" ht="27.5" customHeight="1">
      <c r="B4" s="265" t="s">
        <v>1967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baseColWidth="10" defaultColWidth="8.83203125" defaultRowHeight="15"/>
  <cols>
    <col min="2" max="2" width="6.5" bestFit="1" customWidth="1"/>
    <col min="3" max="3" width="34.83203125" bestFit="1" customWidth="1"/>
    <col min="4" max="4" width="32.832031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640625" bestFit="1" customWidth="1"/>
    <col min="13" max="13" width="8.1640625" bestFit="1" customWidth="1"/>
    <col min="14" max="14" width="6.6640625" bestFit="1" customWidth="1"/>
    <col min="16" max="16" width="4.6640625" bestFit="1" customWidth="1"/>
    <col min="17" max="17" width="13.6640625" bestFit="1" customWidth="1"/>
    <col min="18" max="20" width="8.33203125" bestFit="1" customWidth="1"/>
    <col min="22" max="22" width="11.6640625" customWidth="1"/>
  </cols>
  <sheetData>
    <row r="1" spans="2:39" ht="16" thickBot="1"/>
    <row r="2" spans="2:39" ht="17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7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6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baseColWidth="10" defaultColWidth="8.83203125" defaultRowHeight="15"/>
  <cols>
    <col min="1" max="1" width="15.1640625" style="264" customWidth="1"/>
    <col min="2" max="2" width="21.83203125" style="264" customWidth="1"/>
  </cols>
  <sheetData>
    <row r="1" spans="1:3" ht="18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8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8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8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8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8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8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8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8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8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8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8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8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8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8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8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8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8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8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8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8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8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8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8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8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8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8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8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8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8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8">
      <c r="A31" s="252" t="str">
        <f>全车数据表!AT56</f>
        <v>acr</v>
      </c>
      <c r="B31" s="263" t="s">
        <v>616</v>
      </c>
      <c r="C31" t="str">
        <f t="shared" si="0"/>
        <v>gr-1</v>
      </c>
    </row>
    <row r="32" spans="1:3" ht="18">
      <c r="A32" s="252" t="str">
        <f>全车数据表!AT58</f>
        <v>gr-1</v>
      </c>
      <c r="B32" s="263" t="s">
        <v>602</v>
      </c>
      <c r="C32" t="str">
        <f t="shared" si="0"/>
        <v>taycan</v>
      </c>
    </row>
    <row r="33" spans="1:3" ht="18">
      <c r="A33" s="252" t="str">
        <f>全车数据表!AT59</f>
        <v>h2</v>
      </c>
      <c r="B33" s="263" t="s">
        <v>883</v>
      </c>
      <c r="C33" t="str">
        <f t="shared" si="0"/>
        <v>continental</v>
      </c>
    </row>
    <row r="34" spans="1:3" ht="18">
      <c r="A34" s="252" t="str">
        <f>全车数据表!AT61</f>
        <v>ass</v>
      </c>
      <c r="B34" s="263" t="s">
        <v>884</v>
      </c>
      <c r="C34" t="str">
        <f t="shared" si="0"/>
        <v>rrturbo</v>
      </c>
    </row>
    <row r="35" spans="1:3" ht="18">
      <c r="A35" s="252" t="str">
        <f>全车数据表!AT63</f>
        <v>nsx</v>
      </c>
      <c r="B35" s="263" t="s">
        <v>885</v>
      </c>
      <c r="C35" t="str">
        <f t="shared" si="0"/>
        <v>f40</v>
      </c>
    </row>
    <row r="36" spans="1:3" ht="18">
      <c r="A36" s="252" t="str">
        <f>全车数据表!AT64</f>
        <v>alfieri</v>
      </c>
      <c r="B36" s="263" t="s">
        <v>886</v>
      </c>
      <c r="C36" t="str">
        <f t="shared" si="0"/>
        <v>nsxgt3</v>
      </c>
    </row>
    <row r="37" spans="1:3" ht="18">
      <c r="A37" s="252" t="str">
        <f>全车数据表!AT70</f>
        <v>rrturbo</v>
      </c>
      <c r="B37" s="263" t="s">
        <v>618</v>
      </c>
      <c r="C37" t="str">
        <f t="shared" si="0"/>
        <v>stingray</v>
      </c>
    </row>
    <row r="38" spans="1:3" ht="18">
      <c r="A38" s="252" t="str">
        <f>全车数据表!AT78</f>
        <v>sarthe</v>
      </c>
      <c r="B38" s="263" t="s">
        <v>887</v>
      </c>
      <c r="C38" t="str">
        <f t="shared" si="0"/>
        <v>xxe</v>
      </c>
    </row>
    <row r="39" spans="1:3" ht="18">
      <c r="A39" s="252" t="str">
        <f>全车数据表!AT73</f>
        <v>f40</v>
      </c>
      <c r="B39" s="263" t="s">
        <v>282</v>
      </c>
      <c r="C39" t="str">
        <f t="shared" si="0"/>
        <v>w70</v>
      </c>
    </row>
    <row r="40" spans="1:3" ht="18">
      <c r="A40" s="252" t="str">
        <f>全车数据表!AT77</f>
        <v>nsxgt3</v>
      </c>
      <c r="B40" s="263" t="s">
        <v>650</v>
      </c>
      <c r="C40" t="str">
        <f t="shared" si="0"/>
        <v>fordgt</v>
      </c>
    </row>
    <row r="41" spans="1:3" ht="18">
      <c r="A41" s="252" t="str">
        <f>全车数据表!AT80</f>
        <v>bacalar</v>
      </c>
      <c r="B41" s="263" t="s">
        <v>609</v>
      </c>
      <c r="C41" t="str">
        <f t="shared" si="0"/>
        <v>acr</v>
      </c>
    </row>
    <row r="42" spans="1:3" ht="18">
      <c r="A42" s="252" t="str">
        <f>全车数据表!AT83</f>
        <v>718gt4</v>
      </c>
      <c r="B42" s="263" t="s">
        <v>624</v>
      </c>
      <c r="C42" t="str">
        <f t="shared" si="0"/>
        <v>asterion</v>
      </c>
    </row>
    <row r="43" spans="1:3" ht="18">
      <c r="A43" s="252" t="str">
        <f>全车数据表!AT85</f>
        <v>stingray</v>
      </c>
      <c r="B43" s="263" t="s">
        <v>633</v>
      </c>
      <c r="C43" t="str">
        <f t="shared" si="0"/>
        <v>vulcan</v>
      </c>
    </row>
    <row r="44" spans="1:3" ht="18">
      <c r="A44" s="252" t="str">
        <f>全车数据表!AT88</f>
        <v>xxe</v>
      </c>
      <c r="B44" s="263" t="s">
        <v>277</v>
      </c>
      <c r="C44" t="str">
        <f t="shared" si="0"/>
        <v>h2</v>
      </c>
    </row>
    <row r="45" spans="1:3" ht="18">
      <c r="A45" s="252" t="str">
        <f>全车数据表!AT91</f>
        <v>33</v>
      </c>
      <c r="B45" s="263" t="s">
        <v>622</v>
      </c>
      <c r="C45" t="str">
        <f t="shared" si="0"/>
        <v>911gt1</v>
      </c>
    </row>
    <row r="46" spans="1:3" ht="18">
      <c r="A46" s="252" t="str">
        <f>全车数据表!AT94</f>
        <v>gallardo</v>
      </c>
      <c r="B46" s="263" t="s">
        <v>888</v>
      </c>
      <c r="C46" t="str">
        <f t="shared" si="0"/>
        <v>roma</v>
      </c>
    </row>
    <row r="47" spans="1:3" ht="18">
      <c r="A47" s="252" t="str">
        <f>全车数据表!AT100</f>
        <v>911</v>
      </c>
      <c r="B47" s="263" t="s">
        <v>614</v>
      </c>
      <c r="C47" t="str">
        <f t="shared" si="0"/>
        <v>ass</v>
      </c>
    </row>
    <row r="48" spans="1:3" ht="18">
      <c r="A48" s="252" t="str">
        <f>全车数据表!AT101</f>
        <v>db11</v>
      </c>
      <c r="B48" s="263" t="s">
        <v>621</v>
      </c>
      <c r="C48" t="str">
        <f t="shared" si="0"/>
        <v>gtr</v>
      </c>
    </row>
    <row r="49" spans="1:3" ht="18">
      <c r="A49" s="252" t="str">
        <f>全车数据表!AT102</f>
        <v>svr</v>
      </c>
      <c r="B49" s="263" t="s">
        <v>661</v>
      </c>
      <c r="C49" t="str">
        <f t="shared" si="0"/>
        <v>cien</v>
      </c>
    </row>
    <row r="50" spans="1:3" ht="18">
      <c r="A50" s="252" t="str">
        <f>全车数据表!AT104</f>
        <v>w70</v>
      </c>
      <c r="B50" s="263" t="s">
        <v>613</v>
      </c>
      <c r="C50" t="str">
        <f t="shared" si="0"/>
        <v>mk2</v>
      </c>
    </row>
    <row r="51" spans="1:3" ht="18">
      <c r="A51" s="252" t="str">
        <f>全车数据表!AT105</f>
        <v>911gt1</v>
      </c>
      <c r="B51" s="263" t="s">
        <v>278</v>
      </c>
      <c r="C51" t="str">
        <f t="shared" si="0"/>
        <v>nsx</v>
      </c>
    </row>
    <row r="52" spans="1:3" ht="18">
      <c r="A52" s="252" t="str">
        <f>全车数据表!AT106</f>
        <v>fordgt</v>
      </c>
      <c r="B52" s="263" t="s">
        <v>623</v>
      </c>
      <c r="C52" t="str">
        <f t="shared" si="0"/>
        <v>alfieri</v>
      </c>
    </row>
    <row r="53" spans="1:3" ht="18">
      <c r="A53" s="252" t="str">
        <f>全车数据表!AT107</f>
        <v>asterion</v>
      </c>
      <c r="B53" s="263" t="s">
        <v>638</v>
      </c>
      <c r="C53" t="str">
        <f t="shared" si="0"/>
        <v>j50</v>
      </c>
    </row>
    <row r="54" spans="1:3" ht="18">
      <c r="A54" s="252" t="str">
        <f>全车数据表!AT109</f>
        <v>roma</v>
      </c>
      <c r="B54" s="263" t="s">
        <v>637</v>
      </c>
      <c r="C54" t="str">
        <f t="shared" si="0"/>
        <v>sarthe</v>
      </c>
    </row>
    <row r="55" spans="1:3" ht="18">
      <c r="A55" s="252" t="str">
        <f>全车数据表!AT112</f>
        <v>cien</v>
      </c>
      <c r="B55" s="263" t="s">
        <v>632</v>
      </c>
      <c r="C55" t="str">
        <f t="shared" si="0"/>
        <v>zerouno</v>
      </c>
    </row>
    <row r="56" spans="1:3" ht="18">
      <c r="A56" s="252" t="str">
        <f>全车数据表!AT114</f>
        <v>mk2</v>
      </c>
      <c r="B56" s="263" t="s">
        <v>641</v>
      </c>
      <c r="C56" t="str">
        <f t="shared" si="0"/>
        <v>vipergts</v>
      </c>
    </row>
    <row r="57" spans="1:3" ht="18">
      <c r="A57" s="252" t="str">
        <f>全车数据表!AT116</f>
        <v>zerouno</v>
      </c>
      <c r="B57" s="263" t="s">
        <v>635</v>
      </c>
      <c r="C57" t="str">
        <f t="shared" si="0"/>
        <v>488</v>
      </c>
    </row>
    <row r="58" spans="1:3" ht="18">
      <c r="A58" s="252" t="str">
        <f>全车数据表!AT119</f>
        <v>488</v>
      </c>
      <c r="B58" s="263" t="s">
        <v>629</v>
      </c>
      <c r="C58" t="str">
        <f t="shared" si="0"/>
        <v>bacalar</v>
      </c>
    </row>
    <row r="59" spans="1:3" ht="18">
      <c r="A59" s="252" t="str">
        <f>全车数据表!AT123</f>
        <v>003</v>
      </c>
      <c r="B59" s="263" t="s">
        <v>640</v>
      </c>
      <c r="C59" t="str">
        <f t="shared" si="0"/>
        <v>slr</v>
      </c>
    </row>
    <row r="60" spans="1:3" ht="18">
      <c r="A60" s="252" t="str">
        <f>全车数据表!AT128</f>
        <v>f12tdf</v>
      </c>
      <c r="B60" s="263" t="s">
        <v>634</v>
      </c>
      <c r="C60" t="str">
        <f t="shared" si="0"/>
        <v>evo</v>
      </c>
    </row>
    <row r="61" spans="1:3" ht="18">
      <c r="A61" s="252" t="str">
        <f>全车数据表!AT133</f>
        <v>cgs</v>
      </c>
      <c r="B61" s="263" t="s">
        <v>610</v>
      </c>
      <c r="C61" t="str">
        <f t="shared" si="0"/>
        <v>furai</v>
      </c>
    </row>
    <row r="62" spans="1:3" ht="18">
      <c r="A62" s="252" t="str">
        <f>全车数据表!AT130</f>
        <v>murcielago</v>
      </c>
      <c r="B62" s="263" t="s">
        <v>617</v>
      </c>
      <c r="C62" t="str">
        <f t="shared" si="0"/>
        <v>718gt4</v>
      </c>
    </row>
    <row r="63" spans="1:3" ht="18">
      <c r="A63" s="252" t="str">
        <f>全车数据表!AT134</f>
        <v>ap-0</v>
      </c>
      <c r="B63" s="263" t="s">
        <v>643</v>
      </c>
      <c r="C63" t="str">
        <f t="shared" si="0"/>
        <v>dbs</v>
      </c>
    </row>
    <row r="64" spans="1:3" ht="18">
      <c r="A64" s="252" t="str">
        <f>全车数据表!AT135</f>
        <v>gt12</v>
      </c>
      <c r="B64" s="263" t="s">
        <v>889</v>
      </c>
      <c r="C64" t="str">
        <f t="shared" si="0"/>
        <v>murcielago</v>
      </c>
    </row>
    <row r="65" spans="1:3" ht="18">
      <c r="A65" s="252" t="str">
        <f>全车数据表!AT136</f>
        <v>ie</v>
      </c>
      <c r="B65" s="263" t="s">
        <v>890</v>
      </c>
      <c r="C65" t="str">
        <f t="shared" si="0"/>
        <v>ie</v>
      </c>
    </row>
    <row r="66" spans="1:3" ht="18">
      <c r="A66" s="252">
        <f>全车数据表!AT137</f>
        <v>550</v>
      </c>
      <c r="B66" s="263" t="s">
        <v>891</v>
      </c>
      <c r="C66" t="str">
        <f t="shared" ref="C66:C129" si="1">VLOOKUP(B66,A:A,1,FALSE)</f>
        <v>enzo</v>
      </c>
    </row>
    <row r="67" spans="1:3" ht="18">
      <c r="A67" s="252" t="str">
        <f>全车数据表!AT139</f>
        <v>enzo</v>
      </c>
      <c r="B67" s="263" t="s">
        <v>892</v>
      </c>
      <c r="C67" t="str">
        <f t="shared" si="1"/>
        <v>scv12</v>
      </c>
    </row>
    <row r="68" spans="1:3" ht="18">
      <c r="A68" s="252" t="str">
        <f>全车数据表!AT142</f>
        <v>n</v>
      </c>
      <c r="B68" s="263" t="s">
        <v>909</v>
      </c>
      <c r="C68" t="str">
        <f t="shared" si="1"/>
        <v>488gtbevo</v>
      </c>
    </row>
    <row r="69" spans="1:3" ht="18">
      <c r="A69" s="252" t="str">
        <f>全车数据表!AT143</f>
        <v>slr</v>
      </c>
      <c r="B69" s="263" t="s">
        <v>654</v>
      </c>
      <c r="C69" t="str">
        <f t="shared" si="1"/>
        <v>laferrari</v>
      </c>
    </row>
    <row r="70" spans="1:3" ht="18">
      <c r="A70" s="252" t="str">
        <f>全车数据表!AT144</f>
        <v>dbs</v>
      </c>
      <c r="B70" s="263" t="s">
        <v>286</v>
      </c>
      <c r="C70" t="str">
        <f t="shared" si="1"/>
        <v>003</v>
      </c>
    </row>
    <row r="71" spans="1:3" ht="18">
      <c r="A71" s="252" t="str">
        <f>全车数据表!AT145</f>
        <v>scv12</v>
      </c>
      <c r="B71" s="263" t="s">
        <v>667</v>
      </c>
      <c r="C71" t="str">
        <f t="shared" si="1"/>
        <v>n</v>
      </c>
    </row>
    <row r="72" spans="1:3" ht="18">
      <c r="A72" s="252" t="str">
        <f>全车数据表!AT152</f>
        <v>evo</v>
      </c>
      <c r="B72" s="263" t="s">
        <v>655</v>
      </c>
      <c r="C72" t="str">
        <f t="shared" si="1"/>
        <v>p1</v>
      </c>
    </row>
    <row r="73" spans="1:3" ht="18">
      <c r="A73" s="252" t="str">
        <f>全车数据表!AT153</f>
        <v>carrera</v>
      </c>
      <c r="B73" s="263" t="s">
        <v>630</v>
      </c>
      <c r="C73" t="str">
        <f t="shared" si="1"/>
        <v>gallardo</v>
      </c>
    </row>
    <row r="74" spans="1:3" ht="18">
      <c r="A74" s="252" t="str">
        <f>全车数据表!AT158</f>
        <v>911gt3</v>
      </c>
      <c r="B74" s="263" t="s">
        <v>653</v>
      </c>
      <c r="C74" t="str">
        <f t="shared" si="1"/>
        <v>centenario</v>
      </c>
    </row>
    <row r="75" spans="1:3" ht="18">
      <c r="A75" s="252" t="str">
        <f>全车数据表!AT160</f>
        <v>488gtbevo</v>
      </c>
      <c r="B75" s="263" t="s">
        <v>647</v>
      </c>
      <c r="C75" t="str">
        <f t="shared" si="1"/>
        <v>f12tdf</v>
      </c>
    </row>
    <row r="76" spans="1:3" ht="18">
      <c r="A76" s="252" t="str">
        <f>全车数据表!AT162</f>
        <v>evija</v>
      </c>
      <c r="B76" s="263" t="s">
        <v>660</v>
      </c>
      <c r="C76" t="str">
        <f t="shared" si="1"/>
        <v>sv</v>
      </c>
    </row>
    <row r="77" spans="1:3" ht="18">
      <c r="A77" s="252" t="str">
        <f>全车数据表!AT164</f>
        <v>f1</v>
      </c>
      <c r="B77" s="263" t="s">
        <v>651</v>
      </c>
      <c r="C77" t="str">
        <f t="shared" si="1"/>
        <v>fxxk</v>
      </c>
    </row>
    <row r="78" spans="1:3" ht="18">
      <c r="A78" s="252" t="str">
        <f>全车数据表!AT171</f>
        <v>vulcan</v>
      </c>
      <c r="B78" s="263" t="s">
        <v>893</v>
      </c>
      <c r="C78" t="str">
        <f t="shared" si="1"/>
        <v>c-x75</v>
      </c>
    </row>
    <row r="79" spans="1:3" ht="18">
      <c r="A79" s="252" t="str">
        <f>全车数据表!AT172</f>
        <v>gtr</v>
      </c>
      <c r="B79" s="263" t="s">
        <v>894</v>
      </c>
      <c r="C79" t="str">
        <f t="shared" si="1"/>
        <v>cgs</v>
      </c>
    </row>
    <row r="80" spans="1:3" ht="18">
      <c r="A80" s="252" t="str">
        <f>全车数据表!AT173</f>
        <v>ep9</v>
      </c>
      <c r="B80" s="263" t="s">
        <v>639</v>
      </c>
      <c r="C80" t="str">
        <f t="shared" si="1"/>
        <v>33</v>
      </c>
    </row>
    <row r="81" spans="1:3" ht="18">
      <c r="A81" s="252" t="str">
        <f>全车数据表!AT174</f>
        <v>j50</v>
      </c>
      <c r="B81" s="263" t="s">
        <v>895</v>
      </c>
      <c r="C81" t="str">
        <f t="shared" si="1"/>
        <v>ap-0</v>
      </c>
    </row>
    <row r="82" spans="1:3" ht="18">
      <c r="A82" s="252" t="str">
        <f>全车数据表!AT175</f>
        <v>vipergts</v>
      </c>
      <c r="B82" s="263" t="s">
        <v>665</v>
      </c>
      <c r="C82" t="str">
        <f t="shared" si="1"/>
        <v>1v10</v>
      </c>
    </row>
    <row r="83" spans="1:3" ht="18">
      <c r="A83" s="252" t="str">
        <f>全车数据表!AT177</f>
        <v>laferrari</v>
      </c>
      <c r="B83" s="263" t="s">
        <v>642</v>
      </c>
      <c r="C83" t="str">
        <f t="shared" si="1"/>
        <v>812</v>
      </c>
    </row>
    <row r="84" spans="1:3" ht="18">
      <c r="A84" s="252" t="str">
        <f>全车数据表!AT178</f>
        <v>p1</v>
      </c>
      <c r="B84" s="263" t="s">
        <v>896</v>
      </c>
      <c r="C84" t="e">
        <f t="shared" si="1"/>
        <v>#N/A</v>
      </c>
    </row>
    <row r="85" spans="1:3" ht="18">
      <c r="A85" s="252" t="str">
        <f>全车数据表!AT180</f>
        <v>sv</v>
      </c>
      <c r="B85" s="263" t="s">
        <v>625</v>
      </c>
      <c r="C85" t="str">
        <f t="shared" si="1"/>
        <v>gt12</v>
      </c>
    </row>
    <row r="86" spans="1:3" ht="18">
      <c r="A86" s="252" t="str">
        <f>全车数据表!AT182</f>
        <v>812</v>
      </c>
      <c r="B86" s="263" t="s">
        <v>652</v>
      </c>
      <c r="C86" t="str">
        <f t="shared" si="1"/>
        <v>avj</v>
      </c>
    </row>
    <row r="87" spans="1:3" ht="18">
      <c r="A87" s="252" t="str">
        <f>全车数据表!AT184</f>
        <v>zr1</v>
      </c>
      <c r="B87" s="263" t="s">
        <v>636</v>
      </c>
      <c r="C87" t="str">
        <f t="shared" si="1"/>
        <v>carrera</v>
      </c>
    </row>
    <row r="88" spans="1:3" ht="18">
      <c r="A88" s="252" t="str">
        <f>全车数据表!AT185</f>
        <v>c-x75</v>
      </c>
      <c r="B88" s="263" t="s">
        <v>627</v>
      </c>
      <c r="C88" t="str">
        <f t="shared" si="1"/>
        <v>911gt3</v>
      </c>
    </row>
    <row r="89" spans="1:3" ht="18">
      <c r="A89" s="252" t="str">
        <f>全车数据表!AT187</f>
        <v>1v10</v>
      </c>
      <c r="B89" s="263" t="s">
        <v>656</v>
      </c>
      <c r="C89" t="str">
        <f t="shared" si="1"/>
        <v>at96</v>
      </c>
    </row>
    <row r="90" spans="1:3" ht="18">
      <c r="A90" s="252" t="str">
        <f>全车数据表!AT191</f>
        <v>918</v>
      </c>
      <c r="B90" s="263" t="s">
        <v>644</v>
      </c>
      <c r="C90" t="str">
        <f t="shared" si="1"/>
        <v>zr1</v>
      </c>
    </row>
    <row r="91" spans="1:3" ht="18">
      <c r="A91" s="252" t="str">
        <f>全车数据表!AT192</f>
        <v>vanda</v>
      </c>
      <c r="B91" s="263" t="s">
        <v>648</v>
      </c>
      <c r="C91" t="str">
        <f t="shared" si="1"/>
        <v>sc18</v>
      </c>
    </row>
    <row r="92" spans="1:3" ht="18">
      <c r="A92" s="252" t="str">
        <f>全车数据表!AT195</f>
        <v>570</v>
      </c>
      <c r="B92" s="263" t="s">
        <v>668</v>
      </c>
      <c r="C92" t="str">
        <f t="shared" si="1"/>
        <v>valhalla</v>
      </c>
    </row>
    <row r="93" spans="1:3" ht="18">
      <c r="A93" s="252" t="str">
        <f>全车数据表!AT197</f>
        <v>avj</v>
      </c>
      <c r="B93" s="263" t="s">
        <v>897</v>
      </c>
      <c r="C93" t="str">
        <f t="shared" si="1"/>
        <v>onyx</v>
      </c>
    </row>
    <row r="94" spans="1:3" ht="18">
      <c r="A94" s="252" t="str">
        <f>全车数据表!AT198</f>
        <v>onyx</v>
      </c>
      <c r="B94" s="263" t="s">
        <v>908</v>
      </c>
      <c r="C94" t="str">
        <f t="shared" si="1"/>
        <v>citroengt</v>
      </c>
    </row>
    <row r="95" spans="1:3" ht="18">
      <c r="A95" s="252" t="str">
        <f>全车数据表!AT202</f>
        <v>citroengt</v>
      </c>
      <c r="B95" s="263" t="s">
        <v>898</v>
      </c>
      <c r="C95" t="str">
        <f t="shared" si="1"/>
        <v>f8</v>
      </c>
    </row>
    <row r="96" spans="1:3" ht="18">
      <c r="A96" s="252" t="str">
        <f>全车数据表!AT205</f>
        <v>911gt2</v>
      </c>
      <c r="B96" s="263" t="s">
        <v>899</v>
      </c>
      <c r="C96" t="str">
        <f t="shared" si="1"/>
        <v>imola</v>
      </c>
    </row>
    <row r="97" spans="1:3" ht="18">
      <c r="A97" s="252" t="str">
        <f>全车数据表!AT206</f>
        <v>bc</v>
      </c>
      <c r="B97" s="263" t="s">
        <v>671</v>
      </c>
      <c r="C97" t="str">
        <f t="shared" si="1"/>
        <v>vulcano</v>
      </c>
    </row>
    <row r="98" spans="1:3" ht="18">
      <c r="A98" s="252" t="str">
        <f>全车数据表!AT208</f>
        <v>sc18</v>
      </c>
      <c r="B98" s="263" t="s">
        <v>673</v>
      </c>
      <c r="C98" t="str">
        <f t="shared" si="1"/>
        <v>lykan</v>
      </c>
    </row>
    <row r="99" spans="1:3" ht="18">
      <c r="A99" s="252" t="str">
        <f>全车数据表!AT210</f>
        <v>aperta</v>
      </c>
      <c r="B99" s="263" t="s">
        <v>649</v>
      </c>
      <c r="C99" t="str">
        <f t="shared" si="1"/>
        <v>918</v>
      </c>
    </row>
    <row r="100" spans="1:3" ht="18">
      <c r="A100" s="252" t="str">
        <f>全车数据表!AT211</f>
        <v>f8</v>
      </c>
      <c r="B100" s="263" t="s">
        <v>628</v>
      </c>
      <c r="C100" t="str">
        <f t="shared" si="1"/>
        <v>vanda</v>
      </c>
    </row>
    <row r="101" spans="1:3" ht="18">
      <c r="A101" s="252" t="str">
        <f>全车数据表!AT214</f>
        <v>akylone</v>
      </c>
      <c r="B101" s="263" t="s">
        <v>900</v>
      </c>
      <c r="C101" t="str">
        <f t="shared" si="1"/>
        <v>veneno</v>
      </c>
    </row>
    <row r="102" spans="1:3" ht="18">
      <c r="A102" s="252" t="str">
        <f>全车数据表!AT217</f>
        <v>at96</v>
      </c>
      <c r="B102" s="263" t="s">
        <v>669</v>
      </c>
      <c r="C102" t="str">
        <f t="shared" si="1"/>
        <v>570</v>
      </c>
    </row>
    <row r="103" spans="1:3" ht="18">
      <c r="A103" s="252" t="str">
        <f>全车数据表!AT220</f>
        <v>valhalla</v>
      </c>
      <c r="B103" s="263" t="s">
        <v>659</v>
      </c>
      <c r="C103" t="str">
        <f t="shared" si="1"/>
        <v>egoista</v>
      </c>
    </row>
    <row r="104" spans="1:3" ht="18">
      <c r="A104" s="252" t="str">
        <f>全车数据表!AT221</f>
        <v>imola</v>
      </c>
      <c r="B104" s="263" t="s">
        <v>645</v>
      </c>
      <c r="C104" t="str">
        <f t="shared" si="1"/>
        <v>911gt2</v>
      </c>
    </row>
    <row r="105" spans="1:3" ht="18">
      <c r="A105" s="252" t="str">
        <f>全车数据表!AT229</f>
        <v>centenario</v>
      </c>
      <c r="B105" s="263" t="s">
        <v>657</v>
      </c>
      <c r="C105" t="str">
        <f t="shared" si="1"/>
        <v>bc</v>
      </c>
    </row>
    <row r="106" spans="1:3" ht="18">
      <c r="A106" s="252" t="str">
        <f>全车数据表!AT230</f>
        <v>fxxk</v>
      </c>
      <c r="B106" s="263" t="s">
        <v>658</v>
      </c>
      <c r="C106" t="str">
        <f t="shared" si="1"/>
        <v>aperta</v>
      </c>
    </row>
    <row r="107" spans="1:3" ht="18">
      <c r="A107" s="252" t="str">
        <f>全车数据表!AT232</f>
        <v>vulcano</v>
      </c>
      <c r="B107" s="263" t="s">
        <v>670</v>
      </c>
      <c r="C107" t="str">
        <f t="shared" si="1"/>
        <v>f1</v>
      </c>
    </row>
    <row r="108" spans="1:3" ht="18">
      <c r="A108" s="252" t="str">
        <f>全车数据表!AT233</f>
        <v>lykan</v>
      </c>
      <c r="B108" s="263" t="s">
        <v>666</v>
      </c>
      <c r="C108" t="str">
        <f t="shared" si="1"/>
        <v>akylone</v>
      </c>
    </row>
    <row r="109" spans="1:3" ht="18">
      <c r="A109" s="252" t="str">
        <f>全车数据表!AT235</f>
        <v>veneno</v>
      </c>
      <c r="B109" s="263" t="s">
        <v>680</v>
      </c>
      <c r="C109" t="str">
        <f t="shared" si="1"/>
        <v>nemesis</v>
      </c>
    </row>
    <row r="110" spans="1:3" ht="18">
      <c r="A110" s="252" t="str">
        <f>全车数据表!AT238</f>
        <v>egoista</v>
      </c>
      <c r="B110" s="263" t="s">
        <v>901</v>
      </c>
      <c r="C110" t="str">
        <f t="shared" si="1"/>
        <v>sf90</v>
      </c>
    </row>
    <row r="111" spans="1:3" ht="18">
      <c r="A111" s="252" t="str">
        <f>全车数据表!AT242</f>
        <v>nemesis</v>
      </c>
      <c r="B111" s="263" t="s">
        <v>672</v>
      </c>
      <c r="C111" t="str">
        <f t="shared" si="1"/>
        <v>terzo</v>
      </c>
    </row>
    <row r="112" spans="1:3" ht="18">
      <c r="A112" s="252" t="str">
        <f>全车数据表!AT245</f>
        <v>sf90</v>
      </c>
      <c r="B112" s="263" t="s">
        <v>646</v>
      </c>
      <c r="C112" t="str">
        <f t="shared" si="1"/>
        <v>senna</v>
      </c>
    </row>
    <row r="113" spans="1:3" ht="18">
      <c r="A113" s="252" t="str">
        <f>全车数据表!AT247</f>
        <v>senna</v>
      </c>
      <c r="B113" s="263" t="s">
        <v>662</v>
      </c>
      <c r="C113" t="str">
        <f t="shared" si="1"/>
        <v>evija</v>
      </c>
    </row>
    <row r="114" spans="1:3" ht="18">
      <c r="A114" s="252" t="str">
        <f>全车数据表!AT249</f>
        <v>terzo</v>
      </c>
      <c r="B114" s="263" t="s">
        <v>675</v>
      </c>
      <c r="C114" t="str">
        <f t="shared" si="1"/>
        <v>fenyr</v>
      </c>
    </row>
    <row r="115" spans="1:3" ht="18">
      <c r="A115" s="252" t="str">
        <f>全车数据表!AT252</f>
        <v>fenyr</v>
      </c>
      <c r="B115" s="263" t="s">
        <v>676</v>
      </c>
      <c r="C115" t="str">
        <f t="shared" si="1"/>
        <v>ts1</v>
      </c>
    </row>
    <row r="116" spans="1:3" ht="18">
      <c r="A116" s="252" t="str">
        <f>全车数据表!AT254</f>
        <v>ts1</v>
      </c>
      <c r="B116" s="263" t="s">
        <v>664</v>
      </c>
      <c r="C116" t="str">
        <f t="shared" si="1"/>
        <v>battista</v>
      </c>
    </row>
    <row r="117" spans="1:3" ht="18">
      <c r="A117" s="252" t="str">
        <f>全车数据表!AT256</f>
        <v>battista</v>
      </c>
      <c r="B117" s="263" t="s">
        <v>902</v>
      </c>
      <c r="C117" t="str">
        <f t="shared" si="1"/>
        <v>ep9</v>
      </c>
    </row>
    <row r="118" spans="1:3" ht="18">
      <c r="A118" s="252" t="str">
        <f>全车数据表!AT258</f>
        <v>speedtail</v>
      </c>
      <c r="B118" s="263" t="s">
        <v>674</v>
      </c>
      <c r="C118" t="str">
        <f t="shared" si="1"/>
        <v>speedtail</v>
      </c>
    </row>
    <row r="119" spans="1:3" ht="18">
      <c r="A119" s="252" t="str">
        <f>全车数据表!AT260</f>
        <v>regera</v>
      </c>
      <c r="B119" s="263" t="s">
        <v>311</v>
      </c>
      <c r="C119" t="str">
        <f t="shared" si="1"/>
        <v>regera</v>
      </c>
    </row>
    <row r="120" spans="1:3" ht="18">
      <c r="A120" s="252" t="str">
        <f>全车数据表!AT263</f>
        <v>sian</v>
      </c>
      <c r="B120" s="263" t="s">
        <v>903</v>
      </c>
      <c r="C120" t="str">
        <f t="shared" si="1"/>
        <v>inferno</v>
      </c>
    </row>
    <row r="121" spans="1:3" ht="18">
      <c r="A121" s="252" t="str">
        <f>全车数据表!AT267</f>
        <v>chiron</v>
      </c>
      <c r="B121" s="263" t="s">
        <v>678</v>
      </c>
      <c r="C121" t="str">
        <f t="shared" si="1"/>
        <v>chiron</v>
      </c>
    </row>
    <row r="122" spans="1:3" ht="18">
      <c r="A122" s="252" t="str">
        <f>全车数据表!AT268</f>
        <v>bxr</v>
      </c>
      <c r="B122" s="263" t="s">
        <v>679</v>
      </c>
      <c r="C122" t="str">
        <f t="shared" si="1"/>
        <v>bxr</v>
      </c>
    </row>
    <row r="123" spans="1:3" ht="18">
      <c r="A123" s="252" t="str">
        <f>全车数据表!AT265</f>
        <v>inferno</v>
      </c>
      <c r="B123" s="263" t="s">
        <v>904</v>
      </c>
      <c r="C123" t="str">
        <f t="shared" si="1"/>
        <v>divo</v>
      </c>
    </row>
    <row r="124" spans="1:3" ht="18">
      <c r="A124" s="252" t="str">
        <f>全车数据表!AT269</f>
        <v>divo</v>
      </c>
      <c r="B124" s="263" t="s">
        <v>905</v>
      </c>
      <c r="C124" t="str">
        <f t="shared" si="1"/>
        <v>millecavalli</v>
      </c>
    </row>
    <row r="125" spans="1:3" ht="18">
      <c r="A125" s="252" t="str">
        <f>全车数据表!AT272</f>
        <v>millecavalli</v>
      </c>
      <c r="B125" s="263" t="s">
        <v>682</v>
      </c>
      <c r="C125" t="str">
        <f t="shared" si="1"/>
        <v>jesko</v>
      </c>
    </row>
    <row r="126" spans="1:3" ht="18">
      <c r="A126" s="252" t="str">
        <f>全车数据表!AT276</f>
        <v>jesko</v>
      </c>
      <c r="B126" s="263" t="s">
        <v>663</v>
      </c>
      <c r="C126" t="str">
        <f t="shared" si="1"/>
        <v>sian</v>
      </c>
    </row>
    <row r="127" spans="1:3" ht="18">
      <c r="A127" s="252" t="str">
        <f>全车数据表!AT281</f>
        <v>owl</v>
      </c>
      <c r="B127" s="263" t="s">
        <v>906</v>
      </c>
      <c r="C127" t="str">
        <f t="shared" si="1"/>
        <v>owl</v>
      </c>
    </row>
    <row r="128" spans="1:3" ht="18">
      <c r="A128" s="252" t="str">
        <f>全车数据表!AT282</f>
        <v>c2</v>
      </c>
      <c r="B128" s="263" t="s">
        <v>677</v>
      </c>
      <c r="C128" t="str">
        <f t="shared" si="1"/>
        <v>c2</v>
      </c>
    </row>
    <row r="129" spans="1:3" ht="18">
      <c r="A129" s="252" t="str">
        <f>全车数据表!AT285</f>
        <v>ssc</v>
      </c>
      <c r="B129" s="263" t="s">
        <v>681</v>
      </c>
      <c r="C129" t="str">
        <f t="shared" si="1"/>
        <v>ssc</v>
      </c>
    </row>
    <row r="130" spans="1:3" ht="18">
      <c r="A130" s="252" t="str">
        <f>全车数据表!AT289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14"/>
  <sheetViews>
    <sheetView showGridLines="0" tabSelected="1" zoomScaleNormal="100" workbookViewId="0">
      <pane xSplit="3" ySplit="2" topLeftCell="D254" activePane="bottomRight" state="frozen"/>
      <selection pane="topRight" activeCell="D1" sqref="D1"/>
      <selection pane="bottomLeft" activeCell="A3" sqref="A3"/>
      <selection pane="bottomRight" activeCell="I271" sqref="I271"/>
    </sheetView>
  </sheetViews>
  <sheetFormatPr baseColWidth="10" defaultColWidth="8.6640625" defaultRowHeight="16"/>
  <cols>
    <col min="1" max="1" width="6.1640625" style="298" customWidth="1"/>
    <col min="2" max="2" width="45.6640625" style="298" customWidth="1"/>
    <col min="3" max="3" width="12.6640625" style="298" customWidth="1"/>
    <col min="4" max="4" width="6.6640625" style="298" customWidth="1"/>
    <col min="5" max="5" width="13.6640625" style="298" customWidth="1"/>
    <col min="6" max="6" width="6.6640625" style="298" hidden="1" customWidth="1"/>
    <col min="7" max="7" width="10.6640625" style="298" hidden="1" customWidth="1"/>
    <col min="8" max="13" width="6.6640625" style="298" customWidth="1"/>
    <col min="14" max="14" width="7.6640625" style="298" customWidth="1"/>
    <col min="15" max="19" width="10.1640625" style="298" customWidth="1"/>
    <col min="20" max="20" width="9.6640625" style="298" customWidth="1"/>
    <col min="21" max="33" width="8.6640625" style="298" customWidth="1"/>
    <col min="34" max="34" width="12.6640625" style="298" customWidth="1"/>
    <col min="35" max="35" width="8.6640625" style="298" customWidth="1"/>
    <col min="36" max="36" width="6.6640625" style="298" customWidth="1"/>
    <col min="37" max="37" width="8.6640625" style="298" customWidth="1"/>
    <col min="38" max="38" width="6.6640625" style="298" customWidth="1"/>
    <col min="39" max="39" width="8.6640625" style="298" customWidth="1"/>
    <col min="40" max="40" width="6.6640625" style="298" customWidth="1"/>
    <col min="41" max="42" width="12.6640625" style="298" customWidth="1"/>
    <col min="43" max="43" width="25.6640625" style="298" customWidth="1"/>
    <col min="44" max="44" width="34.1640625" style="298" customWidth="1"/>
    <col min="45" max="45" width="13.1640625" style="448" customWidth="1"/>
    <col min="46" max="46" width="15.33203125" style="448" customWidth="1"/>
    <col min="47" max="47" width="10.6640625" style="298" customWidth="1"/>
    <col min="48" max="48" width="10.5" style="292" customWidth="1"/>
    <col min="49" max="51" width="8.6640625" style="292" customWidth="1"/>
    <col min="52" max="52" width="13.1640625" style="292" customWidth="1"/>
    <col min="53" max="53" width="9" style="477" customWidth="1"/>
    <col min="54" max="54" width="9" style="476" customWidth="1"/>
    <col min="55" max="57" width="9" style="472" customWidth="1"/>
    <col min="58" max="58" width="9.6640625" style="474" customWidth="1"/>
    <col min="59" max="59" width="9.6640625" style="476" customWidth="1"/>
    <col min="60" max="62" width="9.6640625" style="480" customWidth="1"/>
    <col min="63" max="66" width="9.6640625" style="473" customWidth="1"/>
    <col min="67" max="67" width="9.6640625" style="483" customWidth="1"/>
    <col min="68" max="87" width="13.1640625" style="292" customWidth="1"/>
    <col min="88" max="88" width="33.6640625" style="292" customWidth="1"/>
    <col min="89" max="92" width="14.1640625" style="292" customWidth="1"/>
    <col min="93" max="94" width="12.1640625" style="298" customWidth="1"/>
    <col min="95" max="95" width="8.6640625" style="298"/>
    <col min="96" max="96" width="8.6640625" style="450"/>
    <col min="97" max="104" width="8.6640625" style="449"/>
    <col min="105" max="105" width="10.6640625" style="449" customWidth="1"/>
    <col min="106" max="106" width="14" style="298" customWidth="1"/>
    <col min="107" max="107" width="10" style="298" customWidth="1"/>
    <col min="108" max="108" width="46.6640625" style="298" customWidth="1"/>
    <col min="109" max="109" width="38.6640625" style="298" customWidth="1"/>
    <col min="110" max="16384" width="8.6640625" style="298"/>
  </cols>
  <sheetData>
    <row r="1" spans="1:109" s="463" customFormat="1" ht="25.5" customHeight="1" thickTop="1" thickBot="1">
      <c r="A1" s="451" t="s">
        <v>92</v>
      </c>
      <c r="B1" s="491" t="s">
        <v>93</v>
      </c>
      <c r="C1" s="491"/>
      <c r="D1" s="492"/>
      <c r="E1" s="492"/>
      <c r="F1" s="491" t="s">
        <v>51</v>
      </c>
      <c r="G1" s="491"/>
      <c r="H1" s="491" t="s">
        <v>82</v>
      </c>
      <c r="I1" s="491"/>
      <c r="J1" s="491"/>
      <c r="K1" s="491"/>
      <c r="L1" s="491"/>
      <c r="M1" s="491"/>
      <c r="N1" s="491"/>
      <c r="O1" s="491" t="s">
        <v>57</v>
      </c>
      <c r="P1" s="492"/>
      <c r="Q1" s="492"/>
      <c r="R1" s="492"/>
      <c r="S1" s="492"/>
      <c r="T1" s="452" t="s">
        <v>157</v>
      </c>
      <c r="U1" s="491" t="s">
        <v>80</v>
      </c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 t="s">
        <v>81</v>
      </c>
      <c r="AJ1" s="492"/>
      <c r="AK1" s="492"/>
      <c r="AL1" s="492"/>
      <c r="AM1" s="492"/>
      <c r="AN1" s="492"/>
      <c r="AO1" s="492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93" t="s">
        <v>1614</v>
      </c>
      <c r="BB1" s="493"/>
      <c r="BC1" s="493"/>
      <c r="BD1" s="493"/>
      <c r="BE1" s="493"/>
      <c r="BF1" s="493" t="s">
        <v>1612</v>
      </c>
      <c r="BG1" s="493"/>
      <c r="BH1" s="493"/>
      <c r="BI1" s="493"/>
      <c r="BJ1" s="493"/>
      <c r="BK1" s="497" t="s">
        <v>1613</v>
      </c>
      <c r="BL1" s="497"/>
      <c r="BM1" s="497"/>
      <c r="BN1" s="497"/>
      <c r="BO1" s="482" t="s">
        <v>1652</v>
      </c>
      <c r="BP1" s="496" t="s">
        <v>1549</v>
      </c>
      <c r="BQ1" s="496"/>
      <c r="BR1" s="496"/>
      <c r="BS1" s="496"/>
      <c r="BT1" s="496"/>
      <c r="BU1" s="496"/>
      <c r="BV1" s="496"/>
      <c r="BW1" s="496"/>
      <c r="BX1" s="496"/>
      <c r="BY1" s="496"/>
      <c r="BZ1" s="496"/>
      <c r="CA1" s="496"/>
      <c r="CB1" s="496"/>
      <c r="CC1" s="496" t="s">
        <v>1550</v>
      </c>
      <c r="CD1" s="496"/>
      <c r="CE1" s="496"/>
      <c r="CF1" s="496"/>
      <c r="CG1" s="496"/>
      <c r="CH1" s="496"/>
      <c r="CI1" s="496"/>
      <c r="CJ1" s="459"/>
      <c r="CK1" s="496" t="s">
        <v>1612</v>
      </c>
      <c r="CL1" s="496"/>
      <c r="CM1" s="496"/>
      <c r="CN1" s="496"/>
      <c r="CO1" s="454"/>
      <c r="CP1" s="454"/>
      <c r="CQ1" s="454"/>
      <c r="CR1" s="460" t="s">
        <v>1551</v>
      </c>
      <c r="CS1" s="461"/>
      <c r="CT1" s="461"/>
      <c r="CU1" s="461"/>
      <c r="CV1" s="495" t="s">
        <v>1552</v>
      </c>
      <c r="CW1" s="495"/>
      <c r="CX1" s="495"/>
      <c r="CY1" s="495"/>
      <c r="CZ1" s="461"/>
      <c r="DA1" s="461"/>
      <c r="DB1" s="494" t="s">
        <v>1772</v>
      </c>
      <c r="DC1" s="494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9" t="s">
        <v>159</v>
      </c>
      <c r="AJ2" s="490"/>
      <c r="AK2" s="489" t="s">
        <v>160</v>
      </c>
      <c r="AL2" s="490"/>
      <c r="AM2" s="489" t="s">
        <v>161</v>
      </c>
      <c r="AN2" s="490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1773</v>
      </c>
      <c r="DC2" s="462" t="s">
        <v>1774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1775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79" si="10">IF(BG4="", "", BG4-P4)</f>
        <v/>
      </c>
      <c r="BL4" s="473" t="str">
        <f t="shared" ref="BL4:BL79" si="11">IF(BH4="", "", BH4-Q4)</f>
        <v/>
      </c>
      <c r="BM4" s="473" t="str">
        <f t="shared" ref="BM4:BM79" si="12">IF(BI4="", "", BI4-R4)</f>
        <v/>
      </c>
      <c r="BN4" s="473" t="str">
        <f t="shared" ref="BN4:BN79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1775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1775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1775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1775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1775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1775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1775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1775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1775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1631</v>
      </c>
      <c r="C16" s="301" t="s">
        <v>1632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1626</v>
      </c>
      <c r="AT16" s="291" t="s">
        <v>1649</v>
      </c>
      <c r="AU16" s="328" t="s">
        <v>702</v>
      </c>
      <c r="AZ16" s="292" t="s">
        <v>1636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1775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1775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1775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1883</v>
      </c>
      <c r="C20" s="301" t="s">
        <v>1884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1885</v>
      </c>
      <c r="AR20" s="289" t="str">
        <f t="shared" si="5"/>
        <v>GR Supra 2023</v>
      </c>
      <c r="AS20" s="290" t="s">
        <v>1886</v>
      </c>
      <c r="AT20" s="291" t="s">
        <v>1887</v>
      </c>
      <c r="AU20" s="328" t="s">
        <v>702</v>
      </c>
      <c r="AZ20" s="292" t="s">
        <v>1919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1911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1775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1775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1888</v>
      </c>
      <c r="C23" s="301" t="s">
        <v>1889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1890</v>
      </c>
      <c r="AR23" s="289" t="str">
        <f t="shared" si="5"/>
        <v>IONIQ 5 N</v>
      </c>
      <c r="AS23" s="290" t="s">
        <v>1886</v>
      </c>
      <c r="AT23" s="291" t="s">
        <v>1891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1912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1719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1775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1775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1775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1775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1775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1720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1775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1775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1775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1610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1605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1775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1926</v>
      </c>
      <c r="C36" s="301" t="s">
        <v>1927</v>
      </c>
      <c r="D36" s="352" t="s">
        <v>196</v>
      </c>
      <c r="E36" s="303" t="s">
        <v>170</v>
      </c>
      <c r="F36" s="356"/>
      <c r="G36" s="351"/>
      <c r="H36" s="320">
        <v>15</v>
      </c>
      <c r="I36" s="373" t="s">
        <v>1928</v>
      </c>
      <c r="J36" s="373" t="s">
        <v>1928</v>
      </c>
      <c r="K36" s="373" t="s">
        <v>1928</v>
      </c>
      <c r="L36" s="373" t="s">
        <v>1928</v>
      </c>
      <c r="M36" s="320"/>
      <c r="N36" s="359"/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1929</v>
      </c>
      <c r="AR36" s="289" t="str">
        <f t="shared" si="5"/>
        <v>GR Supra Racing Concept</v>
      </c>
      <c r="AS36" s="290" t="s">
        <v>1930</v>
      </c>
      <c r="AT36" s="291" t="s">
        <v>1931</v>
      </c>
      <c r="AU36" s="386" t="s">
        <v>703</v>
      </c>
      <c r="AZ36" s="292" t="s">
        <v>1958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1947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1607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1775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1637</v>
      </c>
      <c r="C38" s="301" t="s">
        <v>1638</v>
      </c>
      <c r="D38" s="352" t="s">
        <v>1639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1626</v>
      </c>
      <c r="AT38" s="291" t="s">
        <v>1648</v>
      </c>
      <c r="AU38" s="386" t="s">
        <v>703</v>
      </c>
      <c r="AW38" s="292">
        <v>345</v>
      </c>
      <c r="AY38" s="292">
        <v>445</v>
      </c>
      <c r="AZ38" s="292" t="s">
        <v>1640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1641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1775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8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1775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0" si="144">IF(AI41,2*AI41,"")</f>
        <v>60000</v>
      </c>
      <c r="AL41" s="384">
        <v>4</v>
      </c>
      <c r="AM41" s="370">
        <f t="shared" ref="AM41:AM80" si="145">IF(AN41="×",AN41,IF(AI41,6*AI41,""))</f>
        <v>180000</v>
      </c>
      <c r="AN41" s="385">
        <v>2</v>
      </c>
      <c r="AO41" s="356">
        <f t="shared" ref="AO41:AO80" si="146">IF(AI41,IF(AN41="×",4*(AI41*AJ41+AK41*AL41),4*(AI41*AJ41+AK41*AL41+AM41*AN41)),"")</f>
        <v>3480000</v>
      </c>
      <c r="AP41" s="371">
        <f t="shared" ref="AP41:AP80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1829</v>
      </c>
      <c r="C42" s="301" t="s">
        <v>1796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1797</v>
      </c>
      <c r="AR42" s="289" t="str">
        <f t="shared" si="139"/>
        <v>E-Tense Performance🔑</v>
      </c>
      <c r="AS42" s="290" t="s">
        <v>1819</v>
      </c>
      <c r="AT42" s="291" t="s">
        <v>1798</v>
      </c>
      <c r="AU42" s="386" t="s">
        <v>703</v>
      </c>
      <c r="AZ42" s="292" t="s">
        <v>1816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1604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1775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1854</v>
      </c>
      <c r="C44" s="301" t="s">
        <v>1834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1835</v>
      </c>
      <c r="AR44" s="289" t="str">
        <f t="shared" si="139"/>
        <v>EVO37🔑</v>
      </c>
      <c r="AS44" s="290" t="s">
        <v>1836</v>
      </c>
      <c r="AT44" s="291" t="s">
        <v>1837</v>
      </c>
      <c r="AU44" s="386" t="s">
        <v>703</v>
      </c>
      <c r="AZ44" s="292" t="s">
        <v>1862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1653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1775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1775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1775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1775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1744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1775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1775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1799</v>
      </c>
      <c r="C53" s="301" t="s">
        <v>1800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1819</v>
      </c>
      <c r="AT53" s="291" t="s">
        <v>1801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1825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1775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1775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20</v>
      </c>
      <c r="C56" s="301" t="s">
        <v>1724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63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2816</v>
      </c>
      <c r="P56" s="309">
        <v>303.89999999999998</v>
      </c>
      <c r="Q56" s="310">
        <v>77.319999999999993</v>
      </c>
      <c r="R56" s="310">
        <v>86.2</v>
      </c>
      <c r="S56" s="310">
        <v>68.94</v>
      </c>
      <c r="T56" s="310">
        <v>8.9660000000000011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44"/>
        <v>30000</v>
      </c>
      <c r="AL56" s="316">
        <f>VLOOKUP(D56&amp;E56,计算辅助页面!$V$5:$Y$18,3,0)</f>
        <v>3</v>
      </c>
      <c r="AM56" s="317">
        <f t="shared" si="145"/>
        <v>90000</v>
      </c>
      <c r="AN56" s="317">
        <f>VLOOKUP(D56&amp;E56,计算辅助页面!$V$5:$Y$18,4,0)</f>
        <v>1</v>
      </c>
      <c r="AO56" s="304">
        <f t="shared" si="146"/>
        <v>1080000</v>
      </c>
      <c r="AP56" s="318">
        <f t="shared" si="147"/>
        <v>2537720</v>
      </c>
      <c r="AQ56" s="288" t="s">
        <v>560</v>
      </c>
      <c r="AR56" s="289" t="str">
        <f t="shared" si="139"/>
        <v>Viper ACR</v>
      </c>
      <c r="AS56" s="290" t="s">
        <v>596</v>
      </c>
      <c r="AT56" s="291" t="s">
        <v>609</v>
      </c>
      <c r="AU56" s="328" t="s">
        <v>702</v>
      </c>
      <c r="AV56" s="292">
        <v>7</v>
      </c>
      <c r="AW56" s="292">
        <v>317</v>
      </c>
      <c r="AY56" s="292">
        <v>404</v>
      </c>
      <c r="AZ56" s="292" t="s">
        <v>1400</v>
      </c>
      <c r="BA56" s="477">
        <v>155</v>
      </c>
      <c r="BB56" s="476">
        <v>2.2999999999999998</v>
      </c>
      <c r="BC56" s="472">
        <v>1.08</v>
      </c>
      <c r="BD56" s="472">
        <v>3.73</v>
      </c>
      <c r="BE56" s="472">
        <v>2.21</v>
      </c>
      <c r="BF56" s="474">
        <f>BA56+O56</f>
        <v>2971</v>
      </c>
      <c r="BG56" s="476">
        <f t="shared" ref="BG56:BG57" si="200">BB56+P56</f>
        <v>306.2</v>
      </c>
      <c r="BH56" s="480">
        <f t="shared" ref="BH56:BH57" si="201">BC56+Q56</f>
        <v>78.399999999999991</v>
      </c>
      <c r="BI56" s="480">
        <f t="shared" ref="BI56:BI57" si="202">BD56+R56</f>
        <v>89.93</v>
      </c>
      <c r="BJ56" s="480">
        <f t="shared" ref="BJ56:BJ57" si="203">BE56+S56</f>
        <v>71.149999999999991</v>
      </c>
      <c r="BK56" s="473">
        <f t="shared" si="10"/>
        <v>2.3000000000000114</v>
      </c>
      <c r="BL56" s="473">
        <f t="shared" si="11"/>
        <v>1.0799999999999983</v>
      </c>
      <c r="BM56" s="473">
        <f t="shared" si="12"/>
        <v>3.730000000000004</v>
      </c>
      <c r="BN56" s="473">
        <f t="shared" si="13"/>
        <v>2.2099999999999937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1426</v>
      </c>
      <c r="CK56" s="294"/>
      <c r="CL56" s="294"/>
      <c r="CM56" s="294"/>
      <c r="CN56" s="294"/>
      <c r="CO56" s="295"/>
      <c r="CP56" s="295"/>
      <c r="CQ56" s="295"/>
      <c r="CR56" s="296">
        <v>285</v>
      </c>
      <c r="CS56" s="297">
        <v>68.5</v>
      </c>
      <c r="CT56" s="297">
        <v>55.81</v>
      </c>
      <c r="CU56" s="297">
        <v>50.95</v>
      </c>
      <c r="CV56" s="297">
        <f>P56-CR56</f>
        <v>18.899999999999977</v>
      </c>
      <c r="CW56" s="297">
        <f>Q56-CS56</f>
        <v>8.8199999999999932</v>
      </c>
      <c r="CX56" s="297">
        <f>R56-CT56</f>
        <v>30.39</v>
      </c>
      <c r="CY56" s="297">
        <f>S56-CU56</f>
        <v>17.989999999999995</v>
      </c>
      <c r="CZ56" s="297">
        <f>SUM(CV56:CY56)</f>
        <v>76.099999999999966</v>
      </c>
      <c r="DA56" s="297">
        <f>0.32*(P56-CR56)+1.75*(Q56-CS56)+1.13*(R56-CT56)+1.28*(S56-CU56)</f>
        <v>78.850899999999967</v>
      </c>
      <c r="DB56" s="295" t="s">
        <v>1775</v>
      </c>
      <c r="DC56" s="295">
        <v>2</v>
      </c>
      <c r="DD56" s="295"/>
      <c r="DE56" s="295"/>
    </row>
    <row r="57" spans="1:109" ht="21" customHeight="1">
      <c r="A57" s="268">
        <v>55</v>
      </c>
      <c r="B57" s="319" t="s">
        <v>1102</v>
      </c>
      <c r="C57" s="301" t="s">
        <v>1103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2857</v>
      </c>
      <c r="P57" s="322">
        <v>314.60000000000002</v>
      </c>
      <c r="Q57" s="323">
        <v>81.62</v>
      </c>
      <c r="R57" s="323">
        <v>65.849999999999994</v>
      </c>
      <c r="S57" s="323">
        <v>62.99</v>
      </c>
      <c r="T57" s="323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44"/>
        <v>60000</v>
      </c>
      <c r="AL57" s="316">
        <f>VLOOKUP(D57&amp;E57,计算辅助页面!$V$5:$Y$18,3,0)</f>
        <v>3</v>
      </c>
      <c r="AM57" s="317">
        <f t="shared" si="145"/>
        <v>180000</v>
      </c>
      <c r="AN57" s="317">
        <f>VLOOKUP(D57&amp;E57,计算辅助页面!$V$5:$Y$18,4,0)</f>
        <v>1</v>
      </c>
      <c r="AO57" s="304">
        <f t="shared" si="146"/>
        <v>2160000</v>
      </c>
      <c r="AP57" s="318">
        <f t="shared" si="147"/>
        <v>5073840</v>
      </c>
      <c r="AQ57" s="288" t="s">
        <v>1104</v>
      </c>
      <c r="AR57" s="289" t="str">
        <f t="shared" si="139"/>
        <v>MK X Nagari 500</v>
      </c>
      <c r="AS57" s="290" t="s">
        <v>1105</v>
      </c>
      <c r="AT57" s="291" t="s">
        <v>1106</v>
      </c>
      <c r="AU57" s="328" t="s">
        <v>702</v>
      </c>
      <c r="AV57" s="292">
        <v>43</v>
      </c>
      <c r="AW57" s="292">
        <v>328</v>
      </c>
      <c r="AY57" s="292">
        <v>418</v>
      </c>
      <c r="AZ57" s="292" t="s">
        <v>1124</v>
      </c>
      <c r="BA57" s="477">
        <v>156</v>
      </c>
      <c r="BB57" s="476">
        <v>1.8</v>
      </c>
      <c r="BC57" s="472">
        <v>1.06</v>
      </c>
      <c r="BD57" s="472">
        <v>2.67</v>
      </c>
      <c r="BE57" s="472">
        <v>3.16</v>
      </c>
      <c r="BF57" s="474">
        <f>BA57+O57</f>
        <v>3013</v>
      </c>
      <c r="BG57" s="476">
        <f t="shared" si="200"/>
        <v>316.40000000000003</v>
      </c>
      <c r="BH57" s="480">
        <f t="shared" si="201"/>
        <v>82.68</v>
      </c>
      <c r="BI57" s="480">
        <f t="shared" si="202"/>
        <v>68.52</v>
      </c>
      <c r="BJ57" s="480">
        <f t="shared" si="203"/>
        <v>66.150000000000006</v>
      </c>
      <c r="BK57" s="473">
        <f t="shared" si="10"/>
        <v>1.8000000000000114</v>
      </c>
      <c r="BL57" s="473">
        <f t="shared" si="11"/>
        <v>1.0600000000000023</v>
      </c>
      <c r="BM57" s="473">
        <f t="shared" si="12"/>
        <v>2.6700000000000017</v>
      </c>
      <c r="BN57" s="473">
        <f t="shared" si="13"/>
        <v>3.1600000000000037</v>
      </c>
      <c r="BO57" s="483">
        <v>13</v>
      </c>
      <c r="BP57" s="293"/>
      <c r="BQ57" s="293"/>
      <c r="BR57" s="293"/>
      <c r="BS57" s="293"/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19" t="s">
        <v>392</v>
      </c>
      <c r="C58" s="301" t="s">
        <v>739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2909</v>
      </c>
      <c r="P58" s="322">
        <v>321.7</v>
      </c>
      <c r="Q58" s="323">
        <v>75.319999999999993</v>
      </c>
      <c r="R58" s="323">
        <v>69.599999999999994</v>
      </c>
      <c r="S58" s="323">
        <v>66.63</v>
      </c>
      <c r="T58" s="323">
        <v>7.7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563</v>
      </c>
      <c r="AR58" s="289" t="str">
        <f t="shared" si="139"/>
        <v>Shelby GR-1</v>
      </c>
      <c r="AS58" s="290" t="s">
        <v>917</v>
      </c>
      <c r="AT58" s="291" t="s">
        <v>616</v>
      </c>
      <c r="AU58" s="328" t="s">
        <v>702</v>
      </c>
      <c r="AV58" s="292">
        <v>42</v>
      </c>
      <c r="AW58" s="292">
        <v>335</v>
      </c>
      <c r="AY58" s="292">
        <v>429</v>
      </c>
      <c r="AZ58" s="292" t="s">
        <v>1405</v>
      </c>
      <c r="BA58" s="477">
        <v>158</v>
      </c>
      <c r="BB58" s="476">
        <v>2.1</v>
      </c>
      <c r="BC58" s="472">
        <v>1.28</v>
      </c>
      <c r="BD58" s="472">
        <v>2.2200000000000002</v>
      </c>
      <c r="BE58" s="472">
        <v>2.5299999999999998</v>
      </c>
      <c r="BF58" s="474">
        <f t="shared" ref="BF58:BF67" si="204">BA58+O58</f>
        <v>3067</v>
      </c>
      <c r="BG58" s="476">
        <f t="shared" ref="BG58:BG61" si="205">BB58+P58</f>
        <v>323.8</v>
      </c>
      <c r="BH58" s="480">
        <f t="shared" ref="BH58:BH61" si="206">BC58+Q58</f>
        <v>76.599999999999994</v>
      </c>
      <c r="BI58" s="480">
        <f t="shared" ref="BI58:BI61" si="207">BD58+R58</f>
        <v>71.819999999999993</v>
      </c>
      <c r="BJ58" s="480">
        <f t="shared" ref="BJ58:BJ61" si="208">BE58+S58</f>
        <v>69.16</v>
      </c>
      <c r="BK58" s="473">
        <f t="shared" si="10"/>
        <v>2.1000000000000227</v>
      </c>
      <c r="BL58" s="473">
        <f t="shared" si="11"/>
        <v>1.2800000000000011</v>
      </c>
      <c r="BM58" s="473">
        <f t="shared" si="12"/>
        <v>2.2199999999999989</v>
      </c>
      <c r="BN58" s="473">
        <f t="shared" si="13"/>
        <v>2.5300000000000011</v>
      </c>
      <c r="BO58" s="483">
        <v>7</v>
      </c>
      <c r="BP58" s="293"/>
      <c r="BQ58" s="293"/>
      <c r="BR58" s="293"/>
      <c r="BS58" s="293">
        <v>1</v>
      </c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1427</v>
      </c>
      <c r="CK58" s="294"/>
      <c r="CL58" s="294"/>
      <c r="CM58" s="294"/>
      <c r="CN58" s="294"/>
      <c r="CO58" s="295">
        <v>1</v>
      </c>
      <c r="CP58" s="295"/>
      <c r="CQ58" s="295"/>
      <c r="CR58" s="296">
        <v>305</v>
      </c>
      <c r="CS58" s="297">
        <v>64.900000000000006</v>
      </c>
      <c r="CT58" s="297">
        <v>51.53</v>
      </c>
      <c r="CU58" s="297">
        <v>45.98</v>
      </c>
      <c r="CV58" s="297">
        <f t="shared" ref="CV58:CY61" si="209">P58-CR58</f>
        <v>16.699999999999989</v>
      </c>
      <c r="CW58" s="297">
        <f t="shared" si="209"/>
        <v>10.419999999999987</v>
      </c>
      <c r="CX58" s="297">
        <f t="shared" si="209"/>
        <v>18.069999999999993</v>
      </c>
      <c r="CY58" s="297">
        <f t="shared" si="209"/>
        <v>20.65</v>
      </c>
      <c r="CZ58" s="297">
        <f>SUM(CV58:CY58)</f>
        <v>65.839999999999975</v>
      </c>
      <c r="DA58" s="297">
        <f>0.32*(P58-CR58)+1.75*(Q58-CS58)+1.13*(R58-CT58)+1.28*(S58-CU58)</f>
        <v>70.430099999999968</v>
      </c>
      <c r="DB58" s="295" t="s">
        <v>1775</v>
      </c>
      <c r="DC58" s="295">
        <v>2</v>
      </c>
      <c r="DD58" s="295"/>
      <c r="DE58" s="295"/>
    </row>
    <row r="59" spans="1:109" ht="21" customHeight="1">
      <c r="A59" s="268">
        <v>57</v>
      </c>
      <c r="B59" s="300" t="s">
        <v>21</v>
      </c>
      <c r="C59" s="301" t="s">
        <v>1746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08">
        <v>3003</v>
      </c>
      <c r="P59" s="309">
        <v>316.3</v>
      </c>
      <c r="Q59" s="310">
        <v>78.22</v>
      </c>
      <c r="R59" s="310">
        <v>86.05</v>
      </c>
      <c r="S59" s="310">
        <v>58.34</v>
      </c>
      <c r="T59" s="310"/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44"/>
        <v>30000</v>
      </c>
      <c r="AL59" s="316">
        <f>VLOOKUP(D59&amp;E59,计算辅助页面!$V$5:$Y$18,3,0)</f>
        <v>3</v>
      </c>
      <c r="AM59" s="317">
        <f t="shared" si="145"/>
        <v>90000</v>
      </c>
      <c r="AN59" s="317">
        <f>VLOOKUP(D59&amp;E59,计算辅助页面!$V$5:$Y$18,4,0)</f>
        <v>1</v>
      </c>
      <c r="AO59" s="304">
        <f t="shared" si="146"/>
        <v>1080000</v>
      </c>
      <c r="AP59" s="318">
        <f t="shared" si="147"/>
        <v>2537720</v>
      </c>
      <c r="AQ59" s="288" t="s">
        <v>1017</v>
      </c>
      <c r="AR59" s="289" t="str">
        <f t="shared" si="139"/>
        <v>H2 Speed</v>
      </c>
      <c r="AS59" s="290" t="s">
        <v>596</v>
      </c>
      <c r="AT59" s="291" t="s">
        <v>277</v>
      </c>
      <c r="AU59" s="328" t="s">
        <v>702</v>
      </c>
      <c r="AV59" s="292">
        <v>8</v>
      </c>
      <c r="AW59" s="292">
        <v>331</v>
      </c>
      <c r="AY59" s="292">
        <v>422</v>
      </c>
      <c r="AZ59" s="292" t="s">
        <v>1400</v>
      </c>
      <c r="BA59" s="477">
        <v>162</v>
      </c>
      <c r="BB59" s="476">
        <v>2.2000000000000002</v>
      </c>
      <c r="BC59" s="472">
        <v>1.08</v>
      </c>
      <c r="BD59" s="472">
        <v>2.68</v>
      </c>
      <c r="BE59" s="472">
        <v>2.2999999999999998</v>
      </c>
      <c r="BF59" s="474">
        <f t="shared" si="204"/>
        <v>3165</v>
      </c>
      <c r="BG59" s="476">
        <f t="shared" si="205"/>
        <v>318.5</v>
      </c>
      <c r="BH59" s="480">
        <f t="shared" si="206"/>
        <v>79.3</v>
      </c>
      <c r="BI59" s="480">
        <f t="shared" si="207"/>
        <v>88.73</v>
      </c>
      <c r="BJ59" s="480">
        <f t="shared" si="208"/>
        <v>60.64</v>
      </c>
      <c r="BK59" s="473">
        <f t="shared" si="10"/>
        <v>2.1999999999999886</v>
      </c>
      <c r="BL59" s="473">
        <f t="shared" si="11"/>
        <v>1.0799999999999983</v>
      </c>
      <c r="BM59" s="473">
        <f t="shared" si="12"/>
        <v>2.6800000000000068</v>
      </c>
      <c r="BN59" s="473">
        <f t="shared" si="13"/>
        <v>2.2999999999999972</v>
      </c>
      <c r="BO59" s="483">
        <v>7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1428</v>
      </c>
      <c r="CK59" s="294"/>
      <c r="CL59" s="294"/>
      <c r="CM59" s="294"/>
      <c r="CN59" s="294"/>
      <c r="CO59" s="295"/>
      <c r="CP59" s="295"/>
      <c r="CQ59" s="295"/>
      <c r="CR59" s="296">
        <v>300</v>
      </c>
      <c r="CS59" s="297">
        <v>69.400000000000006</v>
      </c>
      <c r="CT59" s="297">
        <v>64.66</v>
      </c>
      <c r="CU59" s="297">
        <v>41.8</v>
      </c>
      <c r="CV59" s="297">
        <f t="shared" si="209"/>
        <v>16.300000000000011</v>
      </c>
      <c r="CW59" s="297">
        <f t="shared" si="209"/>
        <v>8.8199999999999932</v>
      </c>
      <c r="CX59" s="297">
        <f t="shared" si="209"/>
        <v>21.39</v>
      </c>
      <c r="CY59" s="297">
        <f t="shared" si="209"/>
        <v>16.540000000000006</v>
      </c>
      <c r="CZ59" s="297">
        <f>SUM(CV59:CY59)</f>
        <v>63.050000000000011</v>
      </c>
      <c r="DA59" s="297">
        <f>0.32*(P59-CR59)+1.75*(Q59-CS59)+1.13*(R59-CT59)+1.28*(S59-CU59)</f>
        <v>65.992900000000006</v>
      </c>
      <c r="DB59" s="295" t="s">
        <v>1775</v>
      </c>
      <c r="DC59" s="295">
        <v>1</v>
      </c>
      <c r="DD59" s="295"/>
      <c r="DE59" s="295"/>
    </row>
    <row r="60" spans="1:109" ht="21" customHeight="1" thickBot="1">
      <c r="A60" s="299">
        <v>58</v>
      </c>
      <c r="B60" s="338" t="s">
        <v>1726</v>
      </c>
      <c r="C60" s="301" t="s">
        <v>1727</v>
      </c>
      <c r="D60" s="302" t="s">
        <v>151</v>
      </c>
      <c r="E60" s="303" t="s">
        <v>45</v>
      </c>
      <c r="F60" s="327"/>
      <c r="G60" s="328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210">IF(COUNTBLANK(H60:M60),"",SUM(H60:M60))</f>
        <v>165</v>
      </c>
      <c r="O60" s="339">
        <v>3046</v>
      </c>
      <c r="P60" s="340">
        <v>312.8</v>
      </c>
      <c r="Q60" s="341">
        <v>75.52</v>
      </c>
      <c r="R60" s="341">
        <v>69.34</v>
      </c>
      <c r="S60" s="341">
        <v>78.28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211">IF(AI60,2*AI60,"")</f>
        <v>60000</v>
      </c>
      <c r="AL60" s="316">
        <f>VLOOKUP(D60&amp;E60,计算辅助页面!$V$5:$Y$18,3,0)</f>
        <v>3</v>
      </c>
      <c r="AM60" s="317">
        <f t="shared" ref="AM60" si="212">IF(AN60="×",AN60,IF(AI60,6*AI60,""))</f>
        <v>180000</v>
      </c>
      <c r="AN60" s="317">
        <f>VLOOKUP(D60&amp;E60,计算辅助页面!$V$5:$Y$18,4,0)</f>
        <v>1</v>
      </c>
      <c r="AO60" s="304">
        <f t="shared" ref="AO60" si="213">IF(AI60,IF(AN60="×",4*(AI60*AJ60+AK60*AL60),4*(AI60*AJ60+AK60*AL60+AM60*AN60)),"")</f>
        <v>2160000</v>
      </c>
      <c r="AP60" s="318">
        <f t="shared" si="147"/>
        <v>5073840</v>
      </c>
      <c r="AQ60" s="288" t="s">
        <v>731</v>
      </c>
      <c r="AR60" s="289" t="str">
        <f t="shared" si="139"/>
        <v>Sagaris</v>
      </c>
      <c r="AS60" s="290" t="s">
        <v>1728</v>
      </c>
      <c r="AT60" s="291" t="s">
        <v>1729</v>
      </c>
      <c r="AU60" s="328" t="s">
        <v>702</v>
      </c>
      <c r="AZ60" s="292" t="s">
        <v>1059</v>
      </c>
      <c r="BA60" s="477">
        <v>164</v>
      </c>
      <c r="BB60" s="476">
        <v>1.8</v>
      </c>
      <c r="BC60" s="472">
        <v>1.08</v>
      </c>
      <c r="BD60" s="472">
        <v>2.4500000000000002</v>
      </c>
      <c r="BE60" s="472">
        <v>2.72</v>
      </c>
      <c r="BF60" s="474">
        <f t="shared" si="204"/>
        <v>3210</v>
      </c>
      <c r="BG60" s="476">
        <f t="shared" si="205"/>
        <v>314.60000000000002</v>
      </c>
      <c r="BH60" s="480">
        <f t="shared" si="206"/>
        <v>76.599999999999994</v>
      </c>
      <c r="BI60" s="480">
        <f t="shared" si="207"/>
        <v>71.790000000000006</v>
      </c>
      <c r="BJ60" s="480">
        <f t="shared" si="208"/>
        <v>81</v>
      </c>
      <c r="BK60" s="473">
        <f t="shared" si="10"/>
        <v>1.8000000000000114</v>
      </c>
      <c r="BL60" s="473">
        <f t="shared" si="11"/>
        <v>1.0799999999999983</v>
      </c>
      <c r="BM60" s="473">
        <f t="shared" si="12"/>
        <v>2.4500000000000028</v>
      </c>
      <c r="BN60" s="473">
        <f t="shared" si="13"/>
        <v>2.7199999999999989</v>
      </c>
      <c r="BO60" s="483">
        <v>9</v>
      </c>
      <c r="BP60" s="293"/>
      <c r="BQ60" s="293"/>
      <c r="BR60" s="293"/>
      <c r="BS60" s="293"/>
      <c r="BT60" s="293"/>
      <c r="BU60" s="293"/>
      <c r="BV60" s="293">
        <v>1</v>
      </c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/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38" t="s">
        <v>324</v>
      </c>
      <c r="C61" s="301" t="s">
        <v>740</v>
      </c>
      <c r="D61" s="302" t="s">
        <v>151</v>
      </c>
      <c r="E61" s="303" t="s">
        <v>45</v>
      </c>
      <c r="F61" s="304">
        <f>9-LEN(E61)-LEN(SUBSTITUTE(E61,"★",""))</f>
        <v>5</v>
      </c>
      <c r="G61" s="305" t="s">
        <v>63</v>
      </c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3088</v>
      </c>
      <c r="P61" s="340">
        <v>316.3</v>
      </c>
      <c r="Q61" s="341">
        <v>85.72</v>
      </c>
      <c r="R61" s="341">
        <v>57.94</v>
      </c>
      <c r="S61" s="341">
        <v>71.91</v>
      </c>
      <c r="T61" s="341">
        <v>9.06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44"/>
        <v>60000</v>
      </c>
      <c r="AL61" s="316">
        <f>VLOOKUP(D61&amp;E61,计算辅助页面!$V$5:$Y$18,3,0)</f>
        <v>3</v>
      </c>
      <c r="AM61" s="317">
        <f t="shared" si="145"/>
        <v>180000</v>
      </c>
      <c r="AN61" s="317">
        <f>VLOOKUP(D61&amp;E61,计算辅助页面!$V$5:$Y$18,4,0)</f>
        <v>1</v>
      </c>
      <c r="AO61" s="304">
        <f t="shared" si="146"/>
        <v>2160000</v>
      </c>
      <c r="AP61" s="318">
        <f t="shared" si="147"/>
        <v>5073840</v>
      </c>
      <c r="AQ61" s="288" t="s">
        <v>325</v>
      </c>
      <c r="AR61" s="289" t="str">
        <f t="shared" si="139"/>
        <v>Scalo SuperErelletra</v>
      </c>
      <c r="AS61" s="290" t="s">
        <v>915</v>
      </c>
      <c r="AT61" s="291" t="s">
        <v>614</v>
      </c>
      <c r="AU61" s="328" t="s">
        <v>702</v>
      </c>
      <c r="AV61" s="292">
        <v>7</v>
      </c>
      <c r="AW61" s="292">
        <v>329</v>
      </c>
      <c r="AY61" s="292">
        <v>420</v>
      </c>
      <c r="AZ61" s="292" t="s">
        <v>1400</v>
      </c>
      <c r="BA61" s="477">
        <v>166</v>
      </c>
      <c r="BB61" s="476">
        <v>2</v>
      </c>
      <c r="BC61" s="472">
        <v>1.23</v>
      </c>
      <c r="BD61" s="472">
        <v>2.29</v>
      </c>
      <c r="BE61" s="472">
        <v>2.13</v>
      </c>
      <c r="BF61" s="474">
        <f t="shared" si="204"/>
        <v>3254</v>
      </c>
      <c r="BG61" s="476">
        <f t="shared" si="205"/>
        <v>318.3</v>
      </c>
      <c r="BH61" s="480">
        <f t="shared" si="206"/>
        <v>86.95</v>
      </c>
      <c r="BI61" s="480">
        <f t="shared" si="207"/>
        <v>60.23</v>
      </c>
      <c r="BJ61" s="480">
        <f t="shared" si="208"/>
        <v>74.039999999999992</v>
      </c>
      <c r="BK61" s="473">
        <f t="shared" si="10"/>
        <v>2</v>
      </c>
      <c r="BL61" s="473">
        <f t="shared" si="11"/>
        <v>1.230000000000004</v>
      </c>
      <c r="BM61" s="473">
        <f t="shared" si="12"/>
        <v>2.2899999999999991</v>
      </c>
      <c r="BN61" s="473">
        <f t="shared" si="13"/>
        <v>2.1299999999999955</v>
      </c>
      <c r="BO61" s="483">
        <v>12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1429</v>
      </c>
      <c r="CK61" s="294"/>
      <c r="CL61" s="294"/>
      <c r="CM61" s="294"/>
      <c r="CN61" s="294"/>
      <c r="CO61" s="295"/>
      <c r="CP61" s="295"/>
      <c r="CQ61" s="295"/>
      <c r="CR61" s="296">
        <v>300</v>
      </c>
      <c r="CS61" s="297">
        <v>75.7</v>
      </c>
      <c r="CT61" s="297">
        <v>39.29</v>
      </c>
      <c r="CU61" s="297">
        <v>54.6</v>
      </c>
      <c r="CV61" s="297">
        <f t="shared" si="209"/>
        <v>16.300000000000011</v>
      </c>
      <c r="CW61" s="297">
        <f t="shared" si="209"/>
        <v>10.019999999999996</v>
      </c>
      <c r="CX61" s="297">
        <f t="shared" si="209"/>
        <v>18.649999999999999</v>
      </c>
      <c r="CY61" s="297">
        <f t="shared" si="209"/>
        <v>17.309999999999995</v>
      </c>
      <c r="CZ61" s="297">
        <f>SUM(CV61:CY61)</f>
        <v>62.28</v>
      </c>
      <c r="DA61" s="297">
        <f>0.32*(P61-CR61)+1.75*(Q61-CS61)+1.13*(R61-CT61)+1.28*(S61-CU61)</f>
        <v>65.982299999999981</v>
      </c>
      <c r="DB61" s="295" t="s">
        <v>1775</v>
      </c>
      <c r="DC61" s="295">
        <v>1</v>
      </c>
      <c r="DD61" s="295"/>
      <c r="DE61" s="295"/>
    </row>
    <row r="62" spans="1:109" ht="21" customHeight="1" thickBot="1">
      <c r="A62" s="299">
        <v>60</v>
      </c>
      <c r="B62" s="338" t="s">
        <v>1050</v>
      </c>
      <c r="C62" s="301" t="s">
        <v>1074</v>
      </c>
      <c r="D62" s="302" t="s">
        <v>151</v>
      </c>
      <c r="E62" s="303" t="s">
        <v>45</v>
      </c>
      <c r="F62" s="327"/>
      <c r="G62" s="328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3144</v>
      </c>
      <c r="P62" s="340">
        <v>305.3</v>
      </c>
      <c r="Q62" s="341">
        <v>76.739999999999995</v>
      </c>
      <c r="R62" s="341">
        <v>82.8</v>
      </c>
      <c r="S62" s="341">
        <v>74.069999999999993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1051</v>
      </c>
      <c r="AR62" s="289" t="str">
        <f t="shared" si="139"/>
        <v>S1</v>
      </c>
      <c r="AS62" s="290" t="s">
        <v>1053</v>
      </c>
      <c r="AT62" s="291" t="s">
        <v>1054</v>
      </c>
      <c r="AU62" s="328" t="s">
        <v>702</v>
      </c>
      <c r="AV62" s="292">
        <v>24</v>
      </c>
      <c r="AW62" s="292">
        <v>318</v>
      </c>
      <c r="AX62" s="292">
        <v>327</v>
      </c>
      <c r="AY62" s="292">
        <v>415</v>
      </c>
      <c r="AZ62" s="292" t="s">
        <v>1079</v>
      </c>
      <c r="BA62" s="481">
        <v>167</v>
      </c>
      <c r="BB62" s="476">
        <v>1.9</v>
      </c>
      <c r="BC62" s="472">
        <v>1.1200000000000001</v>
      </c>
      <c r="BD62" s="472">
        <v>3.14</v>
      </c>
      <c r="BE62" s="472">
        <v>1.88</v>
      </c>
      <c r="BF62" s="474">
        <f t="shared" si="204"/>
        <v>3311</v>
      </c>
      <c r="BG62" s="476">
        <f t="shared" ref="BG62" si="214">BB62+P62</f>
        <v>307.2</v>
      </c>
      <c r="BH62" s="480">
        <f t="shared" ref="BH62" si="215">BC62+Q62</f>
        <v>77.86</v>
      </c>
      <c r="BI62" s="480">
        <f t="shared" ref="BI62" si="216">BD62+R62</f>
        <v>85.94</v>
      </c>
      <c r="BJ62" s="480">
        <f t="shared" ref="BJ62" si="217">BE62+S62</f>
        <v>75.949999999999989</v>
      </c>
      <c r="BK62" s="473">
        <f t="shared" si="10"/>
        <v>1.8999999999999773</v>
      </c>
      <c r="BL62" s="473">
        <f t="shared" si="11"/>
        <v>1.1200000000000045</v>
      </c>
      <c r="BM62" s="473">
        <f t="shared" si="12"/>
        <v>3.1400000000000006</v>
      </c>
      <c r="BN62" s="473">
        <f t="shared" si="13"/>
        <v>1.8799999999999955</v>
      </c>
      <c r="BO62" s="483">
        <v>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1076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245</v>
      </c>
      <c r="C63" s="301" t="s">
        <v>1745</v>
      </c>
      <c r="D63" s="352" t="s">
        <v>151</v>
      </c>
      <c r="E63" s="303" t="s">
        <v>45</v>
      </c>
      <c r="F63" s="304">
        <f>9-LEN(E63)-LEN(SUBSTITUTE(E63,"★",""))</f>
        <v>5</v>
      </c>
      <c r="G63" s="305" t="s">
        <v>62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3199</v>
      </c>
      <c r="P63" s="340">
        <v>323.5</v>
      </c>
      <c r="Q63" s="341">
        <v>84.32</v>
      </c>
      <c r="R63" s="341">
        <v>63.02</v>
      </c>
      <c r="S63" s="341">
        <v>54.67</v>
      </c>
      <c r="T63" s="341">
        <v>5.8490000000000002</v>
      </c>
      <c r="U63" s="311">
        <v>2530</v>
      </c>
      <c r="V63" s="312">
        <f>VLOOKUP($U63,计算辅助页面!$Z$5:$AM$26,COLUMN()-20,0)</f>
        <v>4100</v>
      </c>
      <c r="W63" s="312">
        <f>VLOOKUP($U63,计算辅助页面!$Z$5:$AM$26,COLUMN()-20,0)</f>
        <v>6600</v>
      </c>
      <c r="X63" s="307">
        <f>VLOOKUP($U63,计算辅助页面!$Z$5:$AM$26,COLUMN()-20,0)</f>
        <v>9900</v>
      </c>
      <c r="Y63" s="307">
        <f>VLOOKUP($U63,计算辅助页面!$Z$5:$AM$26,COLUMN()-20,0)</f>
        <v>14300</v>
      </c>
      <c r="Z63" s="313">
        <f>VLOOKUP($U63,计算辅助页面!$Z$5:$AM$26,COLUMN()-20,0)</f>
        <v>20000</v>
      </c>
      <c r="AA63" s="307">
        <f>VLOOKUP($U63,计算辅助页面!$Z$5:$AM$26,COLUMN()-20,0)</f>
        <v>28000</v>
      </c>
      <c r="AB63" s="307">
        <f>VLOOKUP($U63,计算辅助页面!$Z$5:$AM$26,COLUMN()-20,0)</f>
        <v>39000</v>
      </c>
      <c r="AC63" s="307">
        <f>VLOOKUP($U63,计算辅助页面!$Z$5:$AM$26,COLUMN()-20,0)</f>
        <v>55000</v>
      </c>
      <c r="AD63" s="307">
        <f>VLOOKUP($U63,计算辅助页面!$Z$5:$AM$26,COLUMN()-20,0)</f>
        <v>77000</v>
      </c>
      <c r="AE63" s="307">
        <f>VLOOKUP($U63,计算辅助页面!$Z$5:$AM$26,COLUMN()-20,0)</f>
        <v>108000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1457720</v>
      </c>
      <c r="AI63" s="314">
        <v>15000</v>
      </c>
      <c r="AJ63" s="315">
        <f>VLOOKUP(D63&amp;E63,计算辅助页面!$V$5:$Y$18,2,0)</f>
        <v>6</v>
      </c>
      <c r="AK63" s="316">
        <f t="shared" si="144"/>
        <v>30000</v>
      </c>
      <c r="AL63" s="316">
        <f>VLOOKUP(D63&amp;E63,计算辅助页面!$V$5:$Y$18,3,0)</f>
        <v>3</v>
      </c>
      <c r="AM63" s="317">
        <f t="shared" si="145"/>
        <v>90000</v>
      </c>
      <c r="AN63" s="317">
        <f>VLOOKUP(D63&amp;E63,计算辅助页面!$V$5:$Y$18,4,0)</f>
        <v>1</v>
      </c>
      <c r="AO63" s="304">
        <f t="shared" si="146"/>
        <v>1080000</v>
      </c>
      <c r="AP63" s="318">
        <f t="shared" si="147"/>
        <v>2537720</v>
      </c>
      <c r="AQ63" s="288" t="s">
        <v>723</v>
      </c>
      <c r="AR63" s="289" t="str">
        <f t="shared" si="139"/>
        <v>2017 NSX</v>
      </c>
      <c r="AS63" s="290" t="s">
        <v>596</v>
      </c>
      <c r="AT63" s="291" t="s">
        <v>278</v>
      </c>
      <c r="AU63" s="328" t="s">
        <v>702</v>
      </c>
      <c r="AV63" s="292">
        <v>10</v>
      </c>
      <c r="AW63" s="292">
        <v>337</v>
      </c>
      <c r="AY63" s="292">
        <v>432</v>
      </c>
      <c r="AZ63" s="292" t="s">
        <v>1400</v>
      </c>
      <c r="BA63" s="477">
        <v>169</v>
      </c>
      <c r="BB63" s="476">
        <v>2.2000000000000002</v>
      </c>
      <c r="BC63" s="472">
        <v>1.06</v>
      </c>
      <c r="BD63" s="472">
        <v>1.82</v>
      </c>
      <c r="BE63" s="472">
        <v>2.19</v>
      </c>
      <c r="BF63" s="474">
        <f t="shared" si="204"/>
        <v>3368</v>
      </c>
      <c r="BG63" s="476">
        <f t="shared" ref="BG63" si="218">BB63+P63</f>
        <v>325.7</v>
      </c>
      <c r="BH63" s="480">
        <f t="shared" ref="BH63" si="219">BC63+Q63</f>
        <v>85.38</v>
      </c>
      <c r="BI63" s="480">
        <f t="shared" ref="BI63" si="220">BD63+R63</f>
        <v>64.84</v>
      </c>
      <c r="BJ63" s="480">
        <f t="shared" ref="BJ63" si="221">BE63+S63</f>
        <v>56.86</v>
      </c>
      <c r="BK63" s="473">
        <f t="shared" si="10"/>
        <v>2.1999999999999886</v>
      </c>
      <c r="BL63" s="473">
        <f t="shared" si="11"/>
        <v>1.0600000000000023</v>
      </c>
      <c r="BM63" s="473">
        <f t="shared" si="12"/>
        <v>1.8200000000000003</v>
      </c>
      <c r="BN63" s="473">
        <f t="shared" si="13"/>
        <v>2.1899999999999977</v>
      </c>
      <c r="BO63" s="483">
        <v>3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>
        <v>1</v>
      </c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1430</v>
      </c>
      <c r="CK63" s="294"/>
      <c r="CL63" s="294"/>
      <c r="CM63" s="294"/>
      <c r="CN63" s="294"/>
      <c r="CO63" s="295"/>
      <c r="CP63" s="295"/>
      <c r="CQ63" s="295"/>
      <c r="CR63" s="296">
        <v>306</v>
      </c>
      <c r="CS63" s="297">
        <v>75.7</v>
      </c>
      <c r="CT63" s="297">
        <v>48.17</v>
      </c>
      <c r="CU63" s="297">
        <v>36.82</v>
      </c>
      <c r="CV63" s="297">
        <f t="shared" ref="CV63:CY64" si="222">P63-CR63</f>
        <v>17.5</v>
      </c>
      <c r="CW63" s="297">
        <f t="shared" si="222"/>
        <v>8.6199999999999903</v>
      </c>
      <c r="CX63" s="297">
        <f t="shared" si="222"/>
        <v>14.850000000000001</v>
      </c>
      <c r="CY63" s="297">
        <f t="shared" si="222"/>
        <v>17.850000000000001</v>
      </c>
      <c r="CZ63" s="297">
        <f>SUM(CV63:CY63)</f>
        <v>58.819999999999993</v>
      </c>
      <c r="DA63" s="297">
        <f>0.32*(P63-CR63)+1.75*(Q63-CS63)+1.13*(R63-CT63)+1.28*(S63-CU63)</f>
        <v>60.313499999999991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165</v>
      </c>
      <c r="C64" s="301" t="s">
        <v>741</v>
      </c>
      <c r="D64" s="352" t="s">
        <v>151</v>
      </c>
      <c r="E64" s="303" t="s">
        <v>175</v>
      </c>
      <c r="F64" s="304">
        <f>9-LEN(E64)-LEN(SUBSTITUTE(E64,"★",""))</f>
        <v>5</v>
      </c>
      <c r="G64" s="305" t="s">
        <v>63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3206</v>
      </c>
      <c r="P64" s="340">
        <v>335.7</v>
      </c>
      <c r="Q64" s="341">
        <v>74.430000000000007</v>
      </c>
      <c r="R64" s="341">
        <v>41.38</v>
      </c>
      <c r="S64" s="341">
        <v>72.91</v>
      </c>
      <c r="T64" s="341">
        <v>8.6829999999999998</v>
      </c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44"/>
        <v>60000</v>
      </c>
      <c r="AL64" s="316">
        <f>VLOOKUP(D64&amp;E64,计算辅助页面!$V$5:$Y$18,3,0)</f>
        <v>3</v>
      </c>
      <c r="AM64" s="317">
        <f t="shared" si="145"/>
        <v>180000</v>
      </c>
      <c r="AN64" s="317">
        <f>VLOOKUP(D64&amp;E64,计算辅助页面!$V$5:$Y$18,4,0)</f>
        <v>1</v>
      </c>
      <c r="AO64" s="304">
        <f t="shared" si="146"/>
        <v>2160000</v>
      </c>
      <c r="AP64" s="318">
        <f t="shared" si="147"/>
        <v>5073840</v>
      </c>
      <c r="AQ64" s="288" t="s">
        <v>1016</v>
      </c>
      <c r="AR64" s="289" t="str">
        <f t="shared" si="139"/>
        <v>Alfieri</v>
      </c>
      <c r="AS64" s="290" t="s">
        <v>825</v>
      </c>
      <c r="AT64" s="291" t="s">
        <v>623</v>
      </c>
      <c r="AU64" s="328" t="s">
        <v>702</v>
      </c>
      <c r="AV64" s="292">
        <v>11</v>
      </c>
      <c r="AW64" s="292">
        <v>349</v>
      </c>
      <c r="AY64" s="292">
        <v>453</v>
      </c>
      <c r="AZ64" s="292" t="s">
        <v>1400</v>
      </c>
      <c r="BA64" s="477">
        <v>244</v>
      </c>
      <c r="BB64" s="476">
        <v>3.8</v>
      </c>
      <c r="BC64" s="472">
        <v>1.72</v>
      </c>
      <c r="BD64" s="472">
        <v>1.48</v>
      </c>
      <c r="BE64" s="472">
        <v>2.62</v>
      </c>
      <c r="BF64" s="474">
        <f t="shared" si="204"/>
        <v>3450</v>
      </c>
      <c r="BG64" s="476">
        <f t="shared" ref="BG64:BG67" si="223">BB64+P64</f>
        <v>339.5</v>
      </c>
      <c r="BH64" s="480">
        <f t="shared" ref="BH64:BH67" si="224">BC64+Q64</f>
        <v>76.150000000000006</v>
      </c>
      <c r="BI64" s="480">
        <f t="shared" ref="BI64:BI67" si="225">BD64+R64</f>
        <v>42.86</v>
      </c>
      <c r="BJ64" s="480">
        <f t="shared" ref="BJ64:BJ67" si="226">BE64+S64</f>
        <v>75.53</v>
      </c>
      <c r="BK64" s="473">
        <f t="shared" si="10"/>
        <v>3.8000000000000114</v>
      </c>
      <c r="BL64" s="473">
        <f t="shared" si="11"/>
        <v>1.7199999999999989</v>
      </c>
      <c r="BM64" s="473">
        <f t="shared" si="12"/>
        <v>1.4799999999999969</v>
      </c>
      <c r="BN64" s="473">
        <f t="shared" si="13"/>
        <v>2.6200000000000045</v>
      </c>
      <c r="BO64" s="483">
        <v>6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1431</v>
      </c>
      <c r="CK64" s="294"/>
      <c r="CL64" s="294"/>
      <c r="CM64" s="294"/>
      <c r="CN64" s="294"/>
      <c r="CO64" s="295"/>
      <c r="CP64" s="295"/>
      <c r="CQ64" s="295"/>
      <c r="CR64" s="296">
        <v>305</v>
      </c>
      <c r="CS64" s="297">
        <v>60.4</v>
      </c>
      <c r="CT64" s="297">
        <v>29.33</v>
      </c>
      <c r="CU64" s="297">
        <v>51.53</v>
      </c>
      <c r="CV64" s="297">
        <f t="shared" si="222"/>
        <v>30.699999999999989</v>
      </c>
      <c r="CW64" s="297">
        <f t="shared" si="222"/>
        <v>14.030000000000008</v>
      </c>
      <c r="CX64" s="297">
        <f t="shared" si="222"/>
        <v>12.050000000000004</v>
      </c>
      <c r="CY64" s="297">
        <f t="shared" si="222"/>
        <v>21.379999999999995</v>
      </c>
      <c r="CZ64" s="297">
        <f>SUM(CV64:CY64)</f>
        <v>78.16</v>
      </c>
      <c r="DA64" s="297">
        <f>0.32*(P64-CR64)+1.75*(Q64-CS64)+1.13*(R64-CT64)+1.28*(S64-CU64)</f>
        <v>75.359400000000008</v>
      </c>
      <c r="DB64" s="295" t="s">
        <v>1777</v>
      </c>
      <c r="DC64" s="295">
        <v>4</v>
      </c>
      <c r="DD64" s="295"/>
      <c r="DE64" s="295"/>
    </row>
    <row r="65" spans="1:109" ht="21" customHeight="1">
      <c r="A65" s="268">
        <v>63</v>
      </c>
      <c r="B65" s="295" t="s">
        <v>1838</v>
      </c>
      <c r="C65" s="301" t="s">
        <v>1839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ref="N65" si="227">IF(COUNTBLANK(H65:M65),"",SUM(H65:M65))</f>
        <v>165</v>
      </c>
      <c r="O65" s="393">
        <v>3210</v>
      </c>
      <c r="P65" s="340">
        <v>312.10000000000002</v>
      </c>
      <c r="Q65" s="341">
        <v>79.72</v>
      </c>
      <c r="R65" s="341">
        <v>84.61</v>
      </c>
      <c r="S65" s="341">
        <v>70.45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ref="AK65" si="228">IF(AI65,2*AI65,"")</f>
        <v>60000</v>
      </c>
      <c r="AL65" s="316">
        <f>VLOOKUP(D65&amp;E65,计算辅助页面!$V$5:$Y$18,3,0)</f>
        <v>3</v>
      </c>
      <c r="AM65" s="317">
        <f t="shared" ref="AM65" si="229">IF(AN65="×",AN65,IF(AI65,6*AI65,""))</f>
        <v>180000</v>
      </c>
      <c r="AN65" s="317">
        <f>VLOOKUP(D65&amp;E65,计算辅助页面!$V$5:$Y$18,4,0)</f>
        <v>1</v>
      </c>
      <c r="AO65" s="304">
        <f t="shared" ref="AO65" si="230">IF(AI65,IF(AN65="×",4*(AI65*AJ65+AK65*AL65),4*(AI65*AJ65+AK65*AL65+AM65*AN65)),"")</f>
        <v>2160000</v>
      </c>
      <c r="AP65" s="318">
        <f t="shared" ref="AP65" si="231">IF(AND(AH65,AO65),AO65+AH65,"")</f>
        <v>5073840</v>
      </c>
      <c r="AQ65" s="288" t="s">
        <v>561</v>
      </c>
      <c r="AR65" s="289" t="str">
        <f t="shared" si="139"/>
        <v>911 50 Years Porsche Design</v>
      </c>
      <c r="AS65" s="290" t="s">
        <v>1836</v>
      </c>
      <c r="AT65" s="291" t="s">
        <v>1840</v>
      </c>
      <c r="AU65" s="328" t="s">
        <v>702</v>
      </c>
      <c r="AZ65" s="292" t="s">
        <v>1861</v>
      </c>
      <c r="BA65" s="477">
        <v>169</v>
      </c>
      <c r="BB65" s="476">
        <v>1.5</v>
      </c>
      <c r="BC65" s="472">
        <v>1.38</v>
      </c>
      <c r="BD65" s="472">
        <v>3.3</v>
      </c>
      <c r="BE65" s="472">
        <v>2.84</v>
      </c>
      <c r="BF65" s="474">
        <f t="shared" si="204"/>
        <v>3379</v>
      </c>
      <c r="BG65" s="476">
        <f t="shared" si="223"/>
        <v>313.60000000000002</v>
      </c>
      <c r="BH65" s="480">
        <f t="shared" si="224"/>
        <v>81.099999999999994</v>
      </c>
      <c r="BI65" s="480">
        <f t="shared" si="225"/>
        <v>87.91</v>
      </c>
      <c r="BJ65" s="480">
        <f t="shared" si="226"/>
        <v>73.290000000000006</v>
      </c>
      <c r="BK65" s="473">
        <f t="shared" si="10"/>
        <v>1.5</v>
      </c>
      <c r="BL65" s="473">
        <f t="shared" si="11"/>
        <v>1.3799999999999955</v>
      </c>
      <c r="BM65" s="473">
        <f t="shared" si="12"/>
        <v>3.2999999999999972</v>
      </c>
      <c r="BN65" s="473">
        <f t="shared" si="13"/>
        <v>2.8400000000000034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1855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295" t="s">
        <v>1327</v>
      </c>
      <c r="C66" s="301" t="s">
        <v>1328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si="0"/>
        <v>165</v>
      </c>
      <c r="O66" s="393">
        <v>3221</v>
      </c>
      <c r="P66" s="340">
        <v>320.39999999999998</v>
      </c>
      <c r="Q66" s="341">
        <v>80.819999999999993</v>
      </c>
      <c r="R66" s="341">
        <v>70.91</v>
      </c>
      <c r="S66" s="341">
        <v>61.06</v>
      </c>
      <c r="T66" s="341">
        <v>6.6</v>
      </c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44"/>
        <v>60000</v>
      </c>
      <c r="AL66" s="316">
        <f>VLOOKUP(D66&amp;E66,计算辅助页面!$V$5:$Y$18,3,0)</f>
        <v>3</v>
      </c>
      <c r="AM66" s="317">
        <f t="shared" si="145"/>
        <v>180000</v>
      </c>
      <c r="AN66" s="317">
        <f>VLOOKUP(D66&amp;E66,计算辅助页面!$V$5:$Y$18,4,0)</f>
        <v>1</v>
      </c>
      <c r="AO66" s="304">
        <f t="shared" si="146"/>
        <v>2160000</v>
      </c>
      <c r="AP66" s="318">
        <f t="shared" si="147"/>
        <v>5073840</v>
      </c>
      <c r="AQ66" s="288" t="s">
        <v>592</v>
      </c>
      <c r="AR66" s="289" t="str">
        <f t="shared" si="139"/>
        <v>XJR-15</v>
      </c>
      <c r="AS66" s="290" t="s">
        <v>1326</v>
      </c>
      <c r="AT66" s="291" t="s">
        <v>1329</v>
      </c>
      <c r="AU66" s="328" t="s">
        <v>702</v>
      </c>
      <c r="AW66" s="292">
        <v>334</v>
      </c>
      <c r="AY66" s="292">
        <v>427</v>
      </c>
      <c r="AZ66" s="292" t="s">
        <v>1348</v>
      </c>
      <c r="BA66" s="477">
        <v>170</v>
      </c>
      <c r="BB66" s="476">
        <v>1.6</v>
      </c>
      <c r="BC66" s="472">
        <v>1.18</v>
      </c>
      <c r="BD66" s="472">
        <v>2.78</v>
      </c>
      <c r="BE66" s="472">
        <v>2.06</v>
      </c>
      <c r="BF66" s="474">
        <f t="shared" si="204"/>
        <v>3391</v>
      </c>
      <c r="BG66" s="476">
        <f t="shared" si="223"/>
        <v>322</v>
      </c>
      <c r="BH66" s="480">
        <f t="shared" si="224"/>
        <v>82</v>
      </c>
      <c r="BI66" s="480">
        <f t="shared" si="225"/>
        <v>73.69</v>
      </c>
      <c r="BJ66" s="480">
        <f t="shared" si="226"/>
        <v>63.120000000000005</v>
      </c>
      <c r="BK66" s="473">
        <f t="shared" si="10"/>
        <v>1.6000000000000227</v>
      </c>
      <c r="BL66" s="473">
        <f t="shared" si="11"/>
        <v>1.1800000000000068</v>
      </c>
      <c r="BM66" s="473">
        <f t="shared" si="12"/>
        <v>2.7800000000000011</v>
      </c>
      <c r="BN66" s="473">
        <f t="shared" si="13"/>
        <v>2.0600000000000023</v>
      </c>
      <c r="BO66" s="483">
        <v>8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1342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1777</v>
      </c>
      <c r="DC66" s="295">
        <v>4</v>
      </c>
      <c r="DD66" s="295"/>
      <c r="DE66" s="295"/>
    </row>
    <row r="67" spans="1:109" ht="21" customHeight="1">
      <c r="A67" s="268">
        <v>65</v>
      </c>
      <c r="B67" s="295" t="s">
        <v>1674</v>
      </c>
      <c r="C67" s="301" t="s">
        <v>1675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ref="N67" si="232">IF(COUNTBLANK(H67:M67),"",SUM(H67:M67))</f>
        <v>165</v>
      </c>
      <c r="O67" s="393">
        <v>3229</v>
      </c>
      <c r="P67" s="340">
        <v>312.10000000000002</v>
      </c>
      <c r="Q67" s="341">
        <v>87.92</v>
      </c>
      <c r="R67" s="341">
        <v>63.47</v>
      </c>
      <c r="S67" s="341">
        <v>62.72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ref="AK67" si="233">IF(AI67,2*AI67,"")</f>
        <v>60000</v>
      </c>
      <c r="AL67" s="316">
        <f>VLOOKUP(D67&amp;E67,计算辅助页面!$V$5:$Y$18,3,0)</f>
        <v>3</v>
      </c>
      <c r="AM67" s="317">
        <f t="shared" ref="AM67" si="234">IF(AN67="×",AN67,IF(AI67,6*AI67,""))</f>
        <v>180000</v>
      </c>
      <c r="AN67" s="317">
        <f>VLOOKUP(D67&amp;E67,计算辅助页面!$V$5:$Y$18,4,0)</f>
        <v>1</v>
      </c>
      <c r="AO67" s="304">
        <f t="shared" ref="AO67" si="235">IF(AI67,IF(AN67="×",4*(AI67*AJ67+AK67*AL67),4*(AI67*AJ67+AK67*AL67+AM67*AN67)),"")</f>
        <v>2160000</v>
      </c>
      <c r="AP67" s="318">
        <f t="shared" ref="AP67" si="236">IF(AND(AH67,AO67),AO67+AH67,"")</f>
        <v>5073840</v>
      </c>
      <c r="AQ67" s="288" t="s">
        <v>561</v>
      </c>
      <c r="AR67" s="289" t="str">
        <f t="shared" si="139"/>
        <v>Mission R</v>
      </c>
      <c r="AS67" s="290" t="s">
        <v>1718</v>
      </c>
      <c r="AT67" s="291" t="s">
        <v>1676</v>
      </c>
      <c r="AU67" s="328" t="s">
        <v>702</v>
      </c>
      <c r="AZ67" s="292" t="s">
        <v>1694</v>
      </c>
      <c r="BA67" s="477">
        <v>173</v>
      </c>
      <c r="BB67" s="476">
        <v>1.5</v>
      </c>
      <c r="BC67" s="472">
        <v>1.28</v>
      </c>
      <c r="BD67" s="472">
        <v>3.22</v>
      </c>
      <c r="BE67" s="472">
        <v>3.02</v>
      </c>
      <c r="BF67" s="474">
        <f t="shared" si="204"/>
        <v>3402</v>
      </c>
      <c r="BG67" s="476">
        <f t="shared" si="223"/>
        <v>313.60000000000002</v>
      </c>
      <c r="BH67" s="480">
        <f t="shared" si="224"/>
        <v>89.2</v>
      </c>
      <c r="BI67" s="480">
        <f t="shared" si="225"/>
        <v>66.69</v>
      </c>
      <c r="BJ67" s="480">
        <f t="shared" si="226"/>
        <v>65.739999999999995</v>
      </c>
      <c r="BK67" s="473">
        <f t="shared" si="10"/>
        <v>1.5</v>
      </c>
      <c r="BL67" s="473">
        <f t="shared" si="11"/>
        <v>1.2800000000000011</v>
      </c>
      <c r="BM67" s="473">
        <f t="shared" si="12"/>
        <v>3.2199999999999989</v>
      </c>
      <c r="BN67" s="473">
        <f t="shared" si="13"/>
        <v>3.019999999999996</v>
      </c>
      <c r="BO67" s="483">
        <v>15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1711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295" t="s">
        <v>1392</v>
      </c>
      <c r="C68" s="301" t="s">
        <v>1393</v>
      </c>
      <c r="D68" s="352" t="s">
        <v>1394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si="0"/>
        <v>165</v>
      </c>
      <c r="O68" s="393">
        <v>3294</v>
      </c>
      <c r="P68" s="340">
        <v>335.1</v>
      </c>
      <c r="Q68" s="341">
        <v>75.36</v>
      </c>
      <c r="R68" s="341">
        <v>51.75</v>
      </c>
      <c r="S68" s="341">
        <v>59.32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44"/>
        <v>60000</v>
      </c>
      <c r="AL68" s="316">
        <f>VLOOKUP(D68&amp;E68,计算辅助页面!$V$5:$Y$18,3,0)</f>
        <v>3</v>
      </c>
      <c r="AM68" s="317">
        <f t="shared" si="145"/>
        <v>180000</v>
      </c>
      <c r="AN68" s="317">
        <f>VLOOKUP(D68&amp;E68,计算辅助页面!$V$5:$Y$18,4,0)</f>
        <v>1</v>
      </c>
      <c r="AO68" s="304">
        <f t="shared" si="146"/>
        <v>2160000</v>
      </c>
      <c r="AP68" s="318">
        <f t="shared" si="147"/>
        <v>5073840</v>
      </c>
      <c r="AQ68" s="288" t="s">
        <v>564</v>
      </c>
      <c r="AR68" s="289" t="str">
        <f t="shared" si="139"/>
        <v>2022 Showcar Vision AMG</v>
      </c>
      <c r="AS68" s="290" t="s">
        <v>1375</v>
      </c>
      <c r="AT68" s="291" t="s">
        <v>1395</v>
      </c>
      <c r="AU68" s="328" t="s">
        <v>702</v>
      </c>
      <c r="AW68" s="292">
        <v>348</v>
      </c>
      <c r="AY68" s="292">
        <v>451</v>
      </c>
      <c r="AZ68" s="292" t="s">
        <v>1387</v>
      </c>
      <c r="BA68" s="477">
        <v>182</v>
      </c>
      <c r="BB68" s="476">
        <v>2.1</v>
      </c>
      <c r="BC68" s="472">
        <v>1.5</v>
      </c>
      <c r="BD68" s="472">
        <v>2.25</v>
      </c>
      <c r="BE68" s="472">
        <v>4.32</v>
      </c>
      <c r="BF68" s="474">
        <f>BA68+O68</f>
        <v>3476</v>
      </c>
      <c r="BG68" s="476">
        <f t="shared" ref="BG68:BG70" si="237">BB68+P68</f>
        <v>337.20000000000005</v>
      </c>
      <c r="BH68" s="480">
        <f t="shared" ref="BH68:BH70" si="238">BC68+Q68</f>
        <v>76.86</v>
      </c>
      <c r="BI68" s="480">
        <f t="shared" ref="BI68:BI70" si="239">BD68+R68</f>
        <v>54</v>
      </c>
      <c r="BJ68" s="480">
        <f t="shared" ref="BJ68:BJ70" si="240">BE68+S68</f>
        <v>63.64</v>
      </c>
      <c r="BK68" s="473">
        <f t="shared" si="10"/>
        <v>2.1000000000000227</v>
      </c>
      <c r="BL68" s="473">
        <f t="shared" si="11"/>
        <v>1.5</v>
      </c>
      <c r="BM68" s="473">
        <f t="shared" si="12"/>
        <v>2.25</v>
      </c>
      <c r="BN68" s="473">
        <f t="shared" si="13"/>
        <v>4.32</v>
      </c>
      <c r="BO68" s="483">
        <v>12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1396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1777</v>
      </c>
      <c r="DC68" s="295">
        <v>4</v>
      </c>
      <c r="DD68" s="295"/>
      <c r="DE68" s="295"/>
    </row>
    <row r="69" spans="1:109" ht="21" customHeight="1">
      <c r="A69" s="268">
        <v>67</v>
      </c>
      <c r="B69" s="394" t="s">
        <v>1157</v>
      </c>
      <c r="C69" s="301" t="s">
        <v>1158</v>
      </c>
      <c r="D69" s="352" t="s">
        <v>151</v>
      </c>
      <c r="E69" s="303" t="s">
        <v>175</v>
      </c>
      <c r="F69" s="345"/>
      <c r="G69" s="351"/>
      <c r="H69" s="395">
        <v>50</v>
      </c>
      <c r="I69" s="395">
        <v>29</v>
      </c>
      <c r="J69" s="395">
        <v>38</v>
      </c>
      <c r="K69" s="395">
        <v>48</v>
      </c>
      <c r="L69" s="306" t="s">
        <v>59</v>
      </c>
      <c r="M69" s="306" t="s">
        <v>59</v>
      </c>
      <c r="N69" s="307">
        <f t="shared" si="0"/>
        <v>165</v>
      </c>
      <c r="O69" s="396">
        <v>3334</v>
      </c>
      <c r="P69" s="340">
        <v>319.60000000000002</v>
      </c>
      <c r="Q69" s="341">
        <v>82.32</v>
      </c>
      <c r="R69" s="341">
        <v>62.53</v>
      </c>
      <c r="S69" s="341">
        <v>63.22</v>
      </c>
      <c r="T69" s="341"/>
      <c r="U69" s="324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567</v>
      </c>
      <c r="AR69" s="289" t="str">
        <f t="shared" si="139"/>
        <v>Monza SP1</v>
      </c>
      <c r="AS69" s="290" t="s">
        <v>1155</v>
      </c>
      <c r="AT69" s="291" t="s">
        <v>1159</v>
      </c>
      <c r="AU69" s="328" t="s">
        <v>702</v>
      </c>
      <c r="AV69" s="292">
        <v>45</v>
      </c>
      <c r="AW69" s="292">
        <v>332</v>
      </c>
      <c r="AY69" s="292">
        <v>424</v>
      </c>
      <c r="AZ69" s="292" t="s">
        <v>1059</v>
      </c>
      <c r="BA69" s="477">
        <v>173</v>
      </c>
      <c r="BB69" s="476">
        <v>2.4</v>
      </c>
      <c r="BC69" s="472">
        <v>1.03</v>
      </c>
      <c r="BD69" s="472">
        <v>2.5099999999999998</v>
      </c>
      <c r="BE69" s="472">
        <v>3.74</v>
      </c>
      <c r="BF69" s="474">
        <f>BA69+O69</f>
        <v>3507</v>
      </c>
      <c r="BG69" s="476">
        <f t="shared" si="237"/>
        <v>322</v>
      </c>
      <c r="BH69" s="480">
        <f t="shared" si="238"/>
        <v>83.35</v>
      </c>
      <c r="BI69" s="480">
        <f t="shared" si="239"/>
        <v>65.040000000000006</v>
      </c>
      <c r="BJ69" s="480">
        <f t="shared" si="240"/>
        <v>66.959999999999994</v>
      </c>
      <c r="BK69" s="473">
        <f t="shared" si="10"/>
        <v>2.3999999999999773</v>
      </c>
      <c r="BL69" s="473">
        <f t="shared" si="11"/>
        <v>1.0300000000000011</v>
      </c>
      <c r="BM69" s="473">
        <f t="shared" si="12"/>
        <v>2.5100000000000051</v>
      </c>
      <c r="BN69" s="473">
        <f t="shared" si="13"/>
        <v>3.7399999999999949</v>
      </c>
      <c r="BO69" s="483">
        <v>12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831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1777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1794</v>
      </c>
      <c r="C70" s="301" t="s">
        <v>851</v>
      </c>
      <c r="D70" s="352" t="s">
        <v>151</v>
      </c>
      <c r="E70" s="303" t="s">
        <v>175</v>
      </c>
      <c r="F70" s="345"/>
      <c r="G70" s="351"/>
      <c r="H70" s="306" t="s">
        <v>448</v>
      </c>
      <c r="I70" s="320">
        <v>25</v>
      </c>
      <c r="J70" s="320">
        <v>38</v>
      </c>
      <c r="K70" s="320">
        <v>52</v>
      </c>
      <c r="L70" s="306" t="s">
        <v>59</v>
      </c>
      <c r="M70" s="306" t="s">
        <v>59</v>
      </c>
      <c r="N70" s="307">
        <f t="shared" si="0"/>
        <v>115</v>
      </c>
      <c r="O70" s="339">
        <v>3392</v>
      </c>
      <c r="P70" s="340">
        <v>321.7</v>
      </c>
      <c r="Q70" s="341">
        <v>87.51</v>
      </c>
      <c r="R70" s="341">
        <v>68.27</v>
      </c>
      <c r="S70" s="341">
        <v>45.8</v>
      </c>
      <c r="T70" s="341">
        <v>4.7300000000000004</v>
      </c>
      <c r="U70" s="311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1015</v>
      </c>
      <c r="AR70" s="289" t="str">
        <f t="shared" si="139"/>
        <v>Corsa RRTurbo🔑</v>
      </c>
      <c r="AS70" s="290" t="s">
        <v>866</v>
      </c>
      <c r="AT70" s="291" t="s">
        <v>871</v>
      </c>
      <c r="AU70" s="328" t="s">
        <v>702</v>
      </c>
      <c r="AW70" s="292">
        <v>335</v>
      </c>
      <c r="AY70" s="292">
        <v>429</v>
      </c>
      <c r="AZ70" s="292" t="s">
        <v>1284</v>
      </c>
      <c r="BA70" s="477">
        <v>173</v>
      </c>
      <c r="BB70" s="476">
        <v>2.1</v>
      </c>
      <c r="BC70" s="472">
        <v>0.79</v>
      </c>
      <c r="BD70" s="472">
        <v>3.55</v>
      </c>
      <c r="BE70" s="472">
        <v>3.56</v>
      </c>
      <c r="BF70" s="474">
        <f>BA70+O70</f>
        <v>3565</v>
      </c>
      <c r="BG70" s="476">
        <f t="shared" si="237"/>
        <v>323.8</v>
      </c>
      <c r="BH70" s="480">
        <f t="shared" si="238"/>
        <v>88.300000000000011</v>
      </c>
      <c r="BI70" s="480">
        <f t="shared" si="239"/>
        <v>71.819999999999993</v>
      </c>
      <c r="BJ70" s="480">
        <f t="shared" si="240"/>
        <v>49.36</v>
      </c>
      <c r="BK70" s="473">
        <f t="shared" si="10"/>
        <v>2.1000000000000227</v>
      </c>
      <c r="BL70" s="473">
        <f t="shared" si="11"/>
        <v>0.79000000000000625</v>
      </c>
      <c r="BM70" s="473">
        <f t="shared" si="12"/>
        <v>3.5499999999999972</v>
      </c>
      <c r="BN70" s="473">
        <f t="shared" si="13"/>
        <v>3.5600000000000023</v>
      </c>
      <c r="BO70" s="483">
        <v>12</v>
      </c>
      <c r="BP70" s="293"/>
      <c r="BQ70" s="293"/>
      <c r="BR70" s="293"/>
      <c r="BS70" s="293"/>
      <c r="BT70" s="293"/>
      <c r="BU70" s="293"/>
      <c r="BV70" s="293"/>
      <c r="BW70" s="293">
        <v>1</v>
      </c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/>
      <c r="CK70" s="294"/>
      <c r="CL70" s="294"/>
      <c r="CM70" s="294"/>
      <c r="CN70" s="294"/>
      <c r="CO70" s="295"/>
      <c r="CP70" s="295"/>
      <c r="CQ70" s="295"/>
      <c r="CR70" s="296">
        <v>305</v>
      </c>
      <c r="CS70" s="297">
        <v>81.099999999999994</v>
      </c>
      <c r="CT70" s="297">
        <v>39.39</v>
      </c>
      <c r="CU70" s="297">
        <v>17.309999999999999</v>
      </c>
      <c r="CV70" s="297">
        <f>P70-CR70</f>
        <v>16.699999999999989</v>
      </c>
      <c r="CW70" s="297">
        <f>Q70-CS70</f>
        <v>6.4100000000000108</v>
      </c>
      <c r="CX70" s="297">
        <f>R70-CT70</f>
        <v>28.879999999999995</v>
      </c>
      <c r="CY70" s="297">
        <f>S70-CU70</f>
        <v>28.49</v>
      </c>
      <c r="CZ70" s="297">
        <f>SUM(CV70:CY70)</f>
        <v>80.47999999999999</v>
      </c>
      <c r="DA70" s="297">
        <f>0.32*(P70-CR70)+1.75*(Q70-CS70)+1.13*(R70-CT70)+1.28*(S70-CU70)</f>
        <v>85.663100000000014</v>
      </c>
      <c r="DB70" s="295" t="s">
        <v>1777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1594</v>
      </c>
      <c r="C71" s="301" t="s">
        <v>1595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41">IF(COUNTBLANK(H71:M71),"",SUM(H71:M71))</f>
        <v>134</v>
      </c>
      <c r="O71" s="339">
        <v>3412</v>
      </c>
      <c r="P71" s="340">
        <v>304.60000000000002</v>
      </c>
      <c r="Q71" s="341">
        <v>87.43</v>
      </c>
      <c r="R71" s="341">
        <v>83.66</v>
      </c>
      <c r="S71" s="341">
        <v>75.040000000000006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42">IF(AI71,2*AI71,"")</f>
        <v>80000</v>
      </c>
      <c r="AL71" s="347">
        <f>VLOOKUP(D71&amp;E71,计算辅助页面!$V$5:$Y$18,3,0)</f>
        <v>4</v>
      </c>
      <c r="AM71" s="348">
        <f t="shared" ref="AM71" si="243">IF(AN71="×",AN71,IF(AI71,6*AI71,""))</f>
        <v>240000</v>
      </c>
      <c r="AN71" s="348">
        <f>VLOOKUP(D71&amp;E71,计算辅助页面!$V$5:$Y$18,4,0)</f>
        <v>2</v>
      </c>
      <c r="AO71" s="345">
        <f t="shared" ref="AO71" si="244">IF(AI71,IF(AN71="×",4*(AI71*AJ71+AK71*AL71),4*(AI71*AJ71+AK71*AL71+AM71*AN71)),"")</f>
        <v>4640000</v>
      </c>
      <c r="AP71" s="349">
        <f t="shared" ref="AP71" si="245">IF(AND(AH71,AO71),AO71+AH71,"")</f>
        <v>10444120</v>
      </c>
      <c r="AQ71" s="288" t="s">
        <v>1596</v>
      </c>
      <c r="AR71" s="289" t="str">
        <f t="shared" si="139"/>
        <v>Gen 2 Asphalt Edition</v>
      </c>
      <c r="AS71" s="290" t="s">
        <v>1580</v>
      </c>
      <c r="AT71" s="291" t="s">
        <v>1597</v>
      </c>
      <c r="AU71" s="386" t="s">
        <v>703</v>
      </c>
      <c r="AW71" s="292">
        <v>317</v>
      </c>
      <c r="AY71" s="292">
        <v>405</v>
      </c>
      <c r="AZ71" s="292" t="s">
        <v>1598</v>
      </c>
      <c r="BA71" s="481">
        <f>BF71-O71</f>
        <v>165</v>
      </c>
      <c r="BB71" s="476">
        <f>BK71</f>
        <v>2.5999999999999659</v>
      </c>
      <c r="BC71" s="472">
        <f t="shared" ref="BC71" si="246">BL71</f>
        <v>1.3199999999999932</v>
      </c>
      <c r="BD71" s="472">
        <f t="shared" ref="BD71" si="247">BM71</f>
        <v>2.980000000000004</v>
      </c>
      <c r="BE71" s="472">
        <f t="shared" ref="BE71" si="248">BN71</f>
        <v>2.769999999999996</v>
      </c>
      <c r="BF71" s="474">
        <v>3577</v>
      </c>
      <c r="BG71" s="476">
        <v>307.2</v>
      </c>
      <c r="BH71" s="480">
        <v>88.75</v>
      </c>
      <c r="BI71" s="480">
        <v>86.64</v>
      </c>
      <c r="BJ71" s="480">
        <v>77.81</v>
      </c>
      <c r="BK71" s="473">
        <f t="shared" si="10"/>
        <v>2.5999999999999659</v>
      </c>
      <c r="BL71" s="473">
        <f t="shared" si="11"/>
        <v>1.3199999999999932</v>
      </c>
      <c r="BM71" s="473">
        <f t="shared" si="12"/>
        <v>2.980000000000004</v>
      </c>
      <c r="BN71" s="473">
        <f t="shared" si="13"/>
        <v>2.769999999999996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1603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1578</v>
      </c>
      <c r="C72" s="301" t="s">
        <v>1193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3483</v>
      </c>
      <c r="P72" s="340">
        <v>338.7</v>
      </c>
      <c r="Q72" s="341">
        <v>78.28</v>
      </c>
      <c r="R72" s="341">
        <v>48.14</v>
      </c>
      <c r="S72" s="341">
        <v>62.98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44"/>
        <v>80000</v>
      </c>
      <c r="AL72" s="347">
        <f>VLOOKUP(D72&amp;E72,计算辅助页面!$V$5:$Y$18,3,0)</f>
        <v>4</v>
      </c>
      <c r="AM72" s="348">
        <f t="shared" si="145"/>
        <v>240000</v>
      </c>
      <c r="AN72" s="348">
        <f>VLOOKUP(D72&amp;E72,计算辅助页面!$V$5:$Y$18,4,0)</f>
        <v>2</v>
      </c>
      <c r="AO72" s="345">
        <f t="shared" si="146"/>
        <v>4640000</v>
      </c>
      <c r="AP72" s="349">
        <f t="shared" si="147"/>
        <v>10444120</v>
      </c>
      <c r="AQ72" s="288" t="s">
        <v>592</v>
      </c>
      <c r="AR72" s="289" t="str">
        <f t="shared" si="139"/>
        <v>XE SV Project 8</v>
      </c>
      <c r="AS72" s="290" t="s">
        <v>1186</v>
      </c>
      <c r="AT72" s="291" t="s">
        <v>1194</v>
      </c>
      <c r="AU72" s="386" t="s">
        <v>703</v>
      </c>
      <c r="AW72" s="292">
        <v>352</v>
      </c>
      <c r="AY72" s="292">
        <v>458</v>
      </c>
      <c r="AZ72" s="292" t="s">
        <v>1059</v>
      </c>
      <c r="BA72" s="481">
        <v>154</v>
      </c>
      <c r="BB72" s="476">
        <v>1.8</v>
      </c>
      <c r="BC72" s="472">
        <v>1.02</v>
      </c>
      <c r="BD72" s="472">
        <v>1.55</v>
      </c>
      <c r="BE72" s="472">
        <v>2.7</v>
      </c>
      <c r="BF72" s="474">
        <f t="shared" ref="BF72:BF78" si="249">BA72+O72</f>
        <v>3637</v>
      </c>
      <c r="BG72" s="476">
        <f t="shared" ref="BG72" si="250">BB72+P72</f>
        <v>340.5</v>
      </c>
      <c r="BH72" s="480">
        <f t="shared" ref="BH72" si="251">BC72+Q72</f>
        <v>79.3</v>
      </c>
      <c r="BI72" s="480">
        <f t="shared" ref="BI72" si="252">BD72+R72</f>
        <v>49.69</v>
      </c>
      <c r="BJ72" s="480">
        <f t="shared" ref="BJ72" si="253">BE72+S72</f>
        <v>65.679999999999993</v>
      </c>
      <c r="BK72" s="473">
        <f t="shared" si="10"/>
        <v>1.8000000000000114</v>
      </c>
      <c r="BL72" s="473">
        <f t="shared" si="11"/>
        <v>1.019999999999996</v>
      </c>
      <c r="BM72" s="473">
        <f t="shared" si="12"/>
        <v>1.5499999999999972</v>
      </c>
      <c r="BN72" s="473">
        <f t="shared" si="13"/>
        <v>2.6999999999999957</v>
      </c>
      <c r="BO72" s="483">
        <v>1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26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691</v>
      </c>
      <c r="C73" s="301" t="s">
        <v>743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3531</v>
      </c>
      <c r="P73" s="340">
        <v>340.6</v>
      </c>
      <c r="Q73" s="341">
        <v>72.88</v>
      </c>
      <c r="R73" s="341">
        <v>69.319999999999993</v>
      </c>
      <c r="S73" s="341">
        <v>63.5</v>
      </c>
      <c r="T73" s="341">
        <v>6.33</v>
      </c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567</v>
      </c>
      <c r="AR73" s="289" t="str">
        <f t="shared" si="139"/>
        <v>F40</v>
      </c>
      <c r="AS73" s="290" t="s">
        <v>695</v>
      </c>
      <c r="AT73" s="291" t="s">
        <v>696</v>
      </c>
      <c r="AU73" s="397" t="s">
        <v>703</v>
      </c>
      <c r="AW73" s="292">
        <v>354</v>
      </c>
      <c r="AY73" s="292">
        <v>462</v>
      </c>
      <c r="AZ73" s="292" t="s">
        <v>1124</v>
      </c>
      <c r="BA73" s="481">
        <v>154</v>
      </c>
      <c r="BB73" s="476">
        <v>1.7</v>
      </c>
      <c r="BC73" s="472">
        <v>1.02</v>
      </c>
      <c r="BD73" s="472">
        <v>1.63</v>
      </c>
      <c r="BE73" s="472">
        <v>2.4300000000000002</v>
      </c>
      <c r="BF73" s="474">
        <f t="shared" si="249"/>
        <v>3685</v>
      </c>
      <c r="BG73" s="476">
        <f t="shared" ref="BG73:BG74" si="254">BB73+P73</f>
        <v>342.3</v>
      </c>
      <c r="BH73" s="480">
        <f t="shared" ref="BH73:BH74" si="255">BC73+Q73</f>
        <v>73.899999999999991</v>
      </c>
      <c r="BI73" s="480">
        <f t="shared" ref="BI73:BI74" si="256">BD73+R73</f>
        <v>70.949999999999989</v>
      </c>
      <c r="BJ73" s="480">
        <f t="shared" ref="BJ73:BJ74" si="257">BE73+S73</f>
        <v>65.930000000000007</v>
      </c>
      <c r="BK73" s="473">
        <f t="shared" si="10"/>
        <v>1.6999999999999886</v>
      </c>
      <c r="BL73" s="473">
        <f t="shared" si="11"/>
        <v>1.019999999999996</v>
      </c>
      <c r="BM73" s="473">
        <f t="shared" si="12"/>
        <v>1.6299999999999955</v>
      </c>
      <c r="BN73" s="473">
        <f t="shared" si="13"/>
        <v>2.4300000000000068</v>
      </c>
      <c r="BO73" s="483">
        <v>1</v>
      </c>
      <c r="BP73" s="293"/>
      <c r="BQ73" s="293"/>
      <c r="BR73" s="293"/>
      <c r="BS73" s="293"/>
      <c r="BT73" s="293"/>
      <c r="BU73" s="293">
        <v>1</v>
      </c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831</v>
      </c>
      <c r="CK73" s="294"/>
      <c r="CL73" s="294"/>
      <c r="CM73" s="294"/>
      <c r="CN73" s="294"/>
      <c r="CO73" s="295"/>
      <c r="CP73" s="295"/>
      <c r="CQ73" s="295"/>
      <c r="CR73" s="296">
        <v>324</v>
      </c>
      <c r="CS73" s="297">
        <v>63.1</v>
      </c>
      <c r="CT73" s="297">
        <v>53.76</v>
      </c>
      <c r="CU73" s="297">
        <v>40.25</v>
      </c>
      <c r="CV73" s="297">
        <f t="shared" ref="CV73:CY75" si="258">P73-CR73</f>
        <v>16.600000000000023</v>
      </c>
      <c r="CW73" s="297">
        <f t="shared" si="258"/>
        <v>9.779999999999994</v>
      </c>
      <c r="CX73" s="297">
        <f t="shared" si="258"/>
        <v>15.559999999999995</v>
      </c>
      <c r="CY73" s="297">
        <f t="shared" si="258"/>
        <v>23.25</v>
      </c>
      <c r="CZ73" s="297">
        <f>SUM(CV73:CY73)</f>
        <v>65.190000000000012</v>
      </c>
      <c r="DA73" s="297">
        <f>0.32*(P73-CR73)+1.75*(Q73-CS73)+1.13*(R73-CT73)+1.28*(S73-CU73)</f>
        <v>69.769799999999989</v>
      </c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1841</v>
      </c>
      <c r="C74" s="301" t="s">
        <v>1842</v>
      </c>
      <c r="D74" s="352" t="s">
        <v>197</v>
      </c>
      <c r="E74" s="303" t="s">
        <v>170</v>
      </c>
      <c r="F74" s="345"/>
      <c r="G74" s="351"/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ref="N74" si="259">IF(COUNTBLANK(H74:M74),"",SUM(H74:M74))</f>
        <v>134</v>
      </c>
      <c r="O74" s="339">
        <v>3553</v>
      </c>
      <c r="P74" s="340">
        <v>315.7</v>
      </c>
      <c r="Q74" s="341">
        <v>80.72</v>
      </c>
      <c r="R74" s="341">
        <v>80.22</v>
      </c>
      <c r="S74" s="341">
        <v>69.650000000000006</v>
      </c>
      <c r="T74" s="341"/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" si="260">IF(AI74,2*AI74,"")</f>
        <v>80000</v>
      </c>
      <c r="AL74" s="347">
        <f>VLOOKUP(D74&amp;E74,计算辅助页面!$V$5:$Y$18,3,0)</f>
        <v>4</v>
      </c>
      <c r="AM74" s="348">
        <f t="shared" ref="AM74" si="261">IF(AN74="×",AN74,IF(AI74,6*AI74,""))</f>
        <v>240000</v>
      </c>
      <c r="AN74" s="348">
        <f>VLOOKUP(D74&amp;E74,计算辅助页面!$V$5:$Y$18,4,0)</f>
        <v>2</v>
      </c>
      <c r="AO74" s="345">
        <f t="shared" ref="AO74" si="262">IF(AI74,IF(AN74="×",4*(AI74*AJ74+AK74*AL74),4*(AI74*AJ74+AK74*AL74+AM74*AN74)),"")</f>
        <v>4640000</v>
      </c>
      <c r="AP74" s="349">
        <f t="shared" ref="AP74" si="263">IF(AND(AH74,AO74),AO74+AH74,"")</f>
        <v>10444120</v>
      </c>
      <c r="AQ74" s="288" t="s">
        <v>1212</v>
      </c>
      <c r="AR74" s="289" t="str">
        <f t="shared" si="139"/>
        <v>Bohema</v>
      </c>
      <c r="AS74" s="290" t="s">
        <v>1836</v>
      </c>
      <c r="AT74" s="291" t="s">
        <v>1843</v>
      </c>
      <c r="AU74" s="397" t="s">
        <v>703</v>
      </c>
      <c r="AZ74" s="292" t="s">
        <v>1860</v>
      </c>
      <c r="BA74" s="481">
        <v>156</v>
      </c>
      <c r="BB74" s="476">
        <v>1.6</v>
      </c>
      <c r="BC74" s="472">
        <v>1.28</v>
      </c>
      <c r="BD74" s="472">
        <v>2.71</v>
      </c>
      <c r="BE74" s="472">
        <v>2.34</v>
      </c>
      <c r="BF74" s="474">
        <f t="shared" si="249"/>
        <v>3709</v>
      </c>
      <c r="BG74" s="476">
        <f t="shared" si="254"/>
        <v>317.3</v>
      </c>
      <c r="BH74" s="480">
        <f t="shared" si="255"/>
        <v>82</v>
      </c>
      <c r="BI74" s="480">
        <f t="shared" si="256"/>
        <v>82.929999999999993</v>
      </c>
      <c r="BJ74" s="480">
        <f t="shared" si="257"/>
        <v>71.990000000000009</v>
      </c>
      <c r="BK74" s="473">
        <f t="shared" si="10"/>
        <v>1.6000000000000227</v>
      </c>
      <c r="BL74" s="473">
        <f t="shared" si="11"/>
        <v>1.2800000000000011</v>
      </c>
      <c r="BM74" s="473">
        <f t="shared" si="12"/>
        <v>2.7099999999999937</v>
      </c>
      <c r="BN74" s="473">
        <f t="shared" si="13"/>
        <v>2.3400000000000034</v>
      </c>
      <c r="BO74" s="483">
        <v>13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/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1432</v>
      </c>
      <c r="C75" s="301" t="s">
        <v>930</v>
      </c>
      <c r="D75" s="352" t="s">
        <v>197</v>
      </c>
      <c r="E75" s="303" t="s">
        <v>170</v>
      </c>
      <c r="F75" s="345"/>
      <c r="G75" s="351"/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0"/>
        <v>133</v>
      </c>
      <c r="O75" s="339">
        <v>3565</v>
      </c>
      <c r="P75" s="340">
        <v>320.7</v>
      </c>
      <c r="Q75" s="341">
        <v>83.68</v>
      </c>
      <c r="R75" s="341">
        <v>61.38</v>
      </c>
      <c r="S75" s="341">
        <v>72.010000000000005</v>
      </c>
      <c r="T75" s="341">
        <v>9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44"/>
        <v>80000</v>
      </c>
      <c r="AL75" s="347">
        <f>VLOOKUP(D75&amp;E75,计算辅助页面!$V$5:$Y$18,3,0)</f>
        <v>4</v>
      </c>
      <c r="AM75" s="348">
        <f t="shared" si="145"/>
        <v>240000</v>
      </c>
      <c r="AN75" s="348">
        <f>VLOOKUP(D75&amp;E75,计算辅助页面!$V$5:$Y$18,4,0)</f>
        <v>2</v>
      </c>
      <c r="AO75" s="345">
        <f t="shared" si="146"/>
        <v>4640000</v>
      </c>
      <c r="AP75" s="349">
        <f t="shared" si="147"/>
        <v>10444120</v>
      </c>
      <c r="AQ75" s="288" t="s">
        <v>1012</v>
      </c>
      <c r="AR75" s="289" t="str">
        <f t="shared" si="139"/>
        <v>R.S. 01🔑</v>
      </c>
      <c r="AS75" s="290" t="s">
        <v>932</v>
      </c>
      <c r="AT75" s="291" t="s">
        <v>934</v>
      </c>
      <c r="AU75" s="397" t="s">
        <v>703</v>
      </c>
      <c r="AW75" s="292">
        <v>334</v>
      </c>
      <c r="AY75" s="292">
        <v>427</v>
      </c>
      <c r="AZ75" s="292" t="s">
        <v>1065</v>
      </c>
      <c r="BA75" s="477">
        <v>156</v>
      </c>
      <c r="BB75" s="476">
        <v>2.2000000000000002</v>
      </c>
      <c r="BC75" s="472">
        <v>1.02</v>
      </c>
      <c r="BD75" s="472">
        <v>1.99</v>
      </c>
      <c r="BE75" s="472">
        <v>1.83</v>
      </c>
      <c r="BF75" s="474">
        <f t="shared" si="249"/>
        <v>3721</v>
      </c>
      <c r="BG75" s="476">
        <f t="shared" ref="BG75" si="264">BB75+P75</f>
        <v>322.89999999999998</v>
      </c>
      <c r="BH75" s="480">
        <f t="shared" ref="BH75" si="265">BC75+Q75</f>
        <v>84.7</v>
      </c>
      <c r="BI75" s="480">
        <f t="shared" ref="BI75" si="266">BD75+R75</f>
        <v>63.370000000000005</v>
      </c>
      <c r="BJ75" s="480">
        <f t="shared" ref="BJ75" si="267">BE75+S75</f>
        <v>73.84</v>
      </c>
      <c r="BK75" s="473">
        <f t="shared" si="10"/>
        <v>2.1999999999999886</v>
      </c>
      <c r="BL75" s="473">
        <f t="shared" si="11"/>
        <v>1.019999999999996</v>
      </c>
      <c r="BM75" s="473">
        <f t="shared" si="12"/>
        <v>1.990000000000002</v>
      </c>
      <c r="BN75" s="473">
        <f t="shared" si="13"/>
        <v>1.8299999999999983</v>
      </c>
      <c r="BO75" s="483">
        <v>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1433</v>
      </c>
      <c r="CK75" s="294"/>
      <c r="CL75" s="294"/>
      <c r="CM75" s="294"/>
      <c r="CN75" s="294"/>
      <c r="CO75" s="295"/>
      <c r="CP75" s="295"/>
      <c r="CQ75" s="295"/>
      <c r="CR75" s="296">
        <v>300</v>
      </c>
      <c r="CS75" s="297">
        <v>73.900000000000006</v>
      </c>
      <c r="CT75" s="297">
        <v>42.37</v>
      </c>
      <c r="CU75" s="297">
        <v>54.6</v>
      </c>
      <c r="CV75" s="297">
        <f t="shared" si="258"/>
        <v>20.699999999999989</v>
      </c>
      <c r="CW75" s="297">
        <f t="shared" si="258"/>
        <v>9.7800000000000011</v>
      </c>
      <c r="CX75" s="297">
        <f t="shared" si="258"/>
        <v>19.010000000000005</v>
      </c>
      <c r="CY75" s="297">
        <f t="shared" si="258"/>
        <v>17.410000000000004</v>
      </c>
      <c r="CZ75" s="297">
        <f>SUM(CV75:CY75)</f>
        <v>66.900000000000006</v>
      </c>
      <c r="DA75" s="297">
        <f>0.32*(P75-CR75)+1.75*(Q75-CS75)+1.13*(R75-CT75)+1.28*(S75-CU75)</f>
        <v>67.505099999999999</v>
      </c>
      <c r="DB75" s="295" t="s">
        <v>1777</v>
      </c>
      <c r="DC75" s="295">
        <v>3</v>
      </c>
      <c r="DD75" s="295"/>
      <c r="DE75" s="295"/>
    </row>
    <row r="76" spans="1:109" ht="21" customHeight="1" thickBot="1">
      <c r="A76" s="299">
        <v>74</v>
      </c>
      <c r="B76" s="338" t="s">
        <v>1295</v>
      </c>
      <c r="C76" s="301" t="s">
        <v>1296</v>
      </c>
      <c r="D76" s="352" t="s">
        <v>151</v>
      </c>
      <c r="E76" s="303" t="s">
        <v>170</v>
      </c>
      <c r="F76" s="345"/>
      <c r="G76" s="351"/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0"/>
        <v>134</v>
      </c>
      <c r="O76" s="339">
        <v>3575</v>
      </c>
      <c r="P76" s="340">
        <v>332.7</v>
      </c>
      <c r="Q76" s="341">
        <v>78.92</v>
      </c>
      <c r="R76" s="341">
        <v>70.489999999999995</v>
      </c>
      <c r="S76" s="341">
        <v>57.24</v>
      </c>
      <c r="T76" s="341">
        <v>5.83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15">
        <f>VLOOKUP(D76&amp;E76,计算辅助页面!$V$5:$Y$18,2,0)</f>
        <v>9</v>
      </c>
      <c r="AK76" s="316">
        <f t="shared" si="144"/>
        <v>80000</v>
      </c>
      <c r="AL76" s="316">
        <f>VLOOKUP(D76&amp;E76,计算辅助页面!$V$5:$Y$18,3,0)</f>
        <v>4</v>
      </c>
      <c r="AM76" s="317">
        <f t="shared" si="145"/>
        <v>240000</v>
      </c>
      <c r="AN76" s="317">
        <f>VLOOKUP(D76&amp;E76,计算辅助页面!$V$5:$Y$18,4,0)</f>
        <v>2</v>
      </c>
      <c r="AO76" s="304">
        <f t="shared" si="146"/>
        <v>4640000</v>
      </c>
      <c r="AP76" s="318">
        <f t="shared" si="147"/>
        <v>10444120</v>
      </c>
      <c r="AQ76" s="288" t="s">
        <v>564</v>
      </c>
      <c r="AR76" s="289" t="str">
        <f t="shared" si="139"/>
        <v>CLK-GTR</v>
      </c>
      <c r="AS76" s="290" t="s">
        <v>1292</v>
      </c>
      <c r="AT76" s="291" t="s">
        <v>1297</v>
      </c>
      <c r="AU76" s="397" t="s">
        <v>703</v>
      </c>
      <c r="AW76" s="292">
        <v>346</v>
      </c>
      <c r="AY76" s="292">
        <v>448</v>
      </c>
      <c r="AZ76" s="292" t="s">
        <v>1309</v>
      </c>
      <c r="BA76" s="477">
        <v>156</v>
      </c>
      <c r="BB76" s="476">
        <v>1.3</v>
      </c>
      <c r="BC76" s="472">
        <v>1.28</v>
      </c>
      <c r="BD76" s="472">
        <v>2.92</v>
      </c>
      <c r="BE76" s="472">
        <v>2.61</v>
      </c>
      <c r="BF76" s="474">
        <f t="shared" si="249"/>
        <v>3731</v>
      </c>
      <c r="BG76" s="476">
        <f t="shared" ref="BG76" si="268">BB76+P76</f>
        <v>334</v>
      </c>
      <c r="BH76" s="480">
        <f t="shared" ref="BH76" si="269">BC76+Q76</f>
        <v>80.2</v>
      </c>
      <c r="BI76" s="480">
        <f t="shared" ref="BI76" si="270">BD76+R76</f>
        <v>73.41</v>
      </c>
      <c r="BJ76" s="480">
        <f t="shared" ref="BJ76" si="271">BE76+S76</f>
        <v>59.85</v>
      </c>
      <c r="BK76" s="473">
        <f t="shared" si="10"/>
        <v>1.3000000000000114</v>
      </c>
      <c r="BL76" s="473">
        <f t="shared" si="11"/>
        <v>1.2800000000000011</v>
      </c>
      <c r="BM76" s="473">
        <f t="shared" si="12"/>
        <v>2.9200000000000017</v>
      </c>
      <c r="BN76" s="473">
        <f t="shared" si="13"/>
        <v>2.6099999999999994</v>
      </c>
      <c r="BO76" s="483">
        <v>4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 t="s">
        <v>1314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 t="s">
        <v>1777</v>
      </c>
      <c r="DC76" s="295">
        <v>2</v>
      </c>
      <c r="DD76" s="295"/>
      <c r="DE76" s="295"/>
    </row>
    <row r="77" spans="1:109" ht="21" customHeight="1" thickBot="1">
      <c r="A77" s="268">
        <v>75</v>
      </c>
      <c r="B77" s="338" t="s">
        <v>1434</v>
      </c>
      <c r="C77" s="301" t="s">
        <v>718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0"/>
        <v>134</v>
      </c>
      <c r="O77" s="339">
        <v>3585</v>
      </c>
      <c r="P77" s="340">
        <v>314.39999999999998</v>
      </c>
      <c r="Q77" s="341">
        <v>74.290000000000006</v>
      </c>
      <c r="R77" s="341">
        <v>86.13</v>
      </c>
      <c r="S77" s="341">
        <v>73.760000000000005</v>
      </c>
      <c r="T77" s="341">
        <v>9.8000000000000007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44"/>
        <v>80000</v>
      </c>
      <c r="AL77" s="347">
        <f>VLOOKUP(D77&amp;E77,计算辅助页面!$V$5:$Y$18,3,0)</f>
        <v>4</v>
      </c>
      <c r="AM77" s="348">
        <f t="shared" si="145"/>
        <v>240000</v>
      </c>
      <c r="AN77" s="348">
        <f>VLOOKUP(D77&amp;E77,计算辅助页面!$V$5:$Y$18,4,0)</f>
        <v>2</v>
      </c>
      <c r="AO77" s="345">
        <f t="shared" si="146"/>
        <v>4640000</v>
      </c>
      <c r="AP77" s="349">
        <f t="shared" si="147"/>
        <v>10444120</v>
      </c>
      <c r="AQ77" s="288" t="s">
        <v>723</v>
      </c>
      <c r="AR77" s="289" t="str">
        <f t="shared" si="139"/>
        <v>NSX GT3 EVO🔑</v>
      </c>
      <c r="AS77" s="290" t="s">
        <v>724</v>
      </c>
      <c r="AT77" s="291" t="s">
        <v>837</v>
      </c>
      <c r="AU77" s="397" t="s">
        <v>703</v>
      </c>
      <c r="AW77" s="292">
        <v>327</v>
      </c>
      <c r="AX77" s="292">
        <v>345</v>
      </c>
      <c r="AY77" s="292">
        <v>442</v>
      </c>
      <c r="AZ77" s="292" t="s">
        <v>1065</v>
      </c>
      <c r="BA77" s="477">
        <v>156</v>
      </c>
      <c r="BB77" s="476">
        <v>2</v>
      </c>
      <c r="BC77" s="472">
        <v>1.41</v>
      </c>
      <c r="BD77" s="472">
        <v>2.3199999999999998</v>
      </c>
      <c r="BE77" s="472">
        <v>1.88</v>
      </c>
      <c r="BF77" s="474">
        <f t="shared" si="249"/>
        <v>3741</v>
      </c>
      <c r="BG77" s="476">
        <f t="shared" ref="BG77" si="272">BB77+P77</f>
        <v>316.39999999999998</v>
      </c>
      <c r="BH77" s="480">
        <f t="shared" ref="BH77" si="273">BC77+Q77</f>
        <v>75.7</v>
      </c>
      <c r="BI77" s="480">
        <f t="shared" ref="BI77" si="274">BD77+R77</f>
        <v>88.449999999999989</v>
      </c>
      <c r="BJ77" s="480">
        <f t="shared" ref="BJ77" si="275">BE77+S77</f>
        <v>75.64</v>
      </c>
      <c r="BK77" s="473">
        <f t="shared" si="10"/>
        <v>2</v>
      </c>
      <c r="BL77" s="473">
        <f t="shared" si="11"/>
        <v>1.4099999999999966</v>
      </c>
      <c r="BM77" s="473">
        <f t="shared" si="12"/>
        <v>2.3199999999999932</v>
      </c>
      <c r="BN77" s="473">
        <f t="shared" si="13"/>
        <v>1.8799999999999955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1430</v>
      </c>
      <c r="CK77" s="294"/>
      <c r="CL77" s="294"/>
      <c r="CM77" s="294"/>
      <c r="CN77" s="294"/>
      <c r="CO77" s="295"/>
      <c r="CP77" s="295"/>
      <c r="CQ77" s="295"/>
      <c r="CR77" s="296">
        <v>295</v>
      </c>
      <c r="CS77" s="297">
        <v>60.85</v>
      </c>
      <c r="CT77" s="297">
        <v>63.92</v>
      </c>
      <c r="CU77" s="297">
        <v>55.78</v>
      </c>
      <c r="CV77" s="297">
        <f t="shared" ref="CV77:CY78" si="276">P77-CR77</f>
        <v>19.399999999999977</v>
      </c>
      <c r="CW77" s="297">
        <f t="shared" si="276"/>
        <v>13.440000000000005</v>
      </c>
      <c r="CX77" s="297">
        <f t="shared" si="276"/>
        <v>22.209999999999994</v>
      </c>
      <c r="CY77" s="297">
        <f t="shared" si="276"/>
        <v>17.980000000000004</v>
      </c>
      <c r="CZ77" s="297">
        <f>SUM(CV77:CY77)</f>
        <v>73.029999999999973</v>
      </c>
      <c r="DA77" s="297">
        <f>0.32*(P77-CR77)+1.75*(Q77-CS77)+1.13*(R77-CT77)+1.28*(S77-CU77)</f>
        <v>77.839699999999993</v>
      </c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1013</v>
      </c>
      <c r="C78" s="301" t="s">
        <v>742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0"/>
        <v>134</v>
      </c>
      <c r="O78" s="339">
        <v>3638</v>
      </c>
      <c r="P78" s="340">
        <v>350.5</v>
      </c>
      <c r="Q78" s="341">
        <v>74.12</v>
      </c>
      <c r="R78" s="341">
        <v>62.87</v>
      </c>
      <c r="S78" s="341">
        <v>46.83</v>
      </c>
      <c r="T78" s="341">
        <v>5.0669999999999993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1014</v>
      </c>
      <c r="AR78" s="289" t="str">
        <f t="shared" si="139"/>
        <v>Sarthe</v>
      </c>
      <c r="AS78" s="290" t="s">
        <v>919</v>
      </c>
      <c r="AT78" s="291" t="s">
        <v>637</v>
      </c>
      <c r="AU78" s="397" t="s">
        <v>703</v>
      </c>
      <c r="AV78" s="292">
        <v>11</v>
      </c>
      <c r="AW78" s="292">
        <v>365</v>
      </c>
      <c r="AY78" s="292">
        <v>479</v>
      </c>
      <c r="AZ78" s="292" t="s">
        <v>1400</v>
      </c>
      <c r="BA78" s="481">
        <v>157</v>
      </c>
      <c r="BB78" s="476">
        <v>1.1000000000000001</v>
      </c>
      <c r="BC78" s="472">
        <v>0.68</v>
      </c>
      <c r="BD78" s="472">
        <v>1.54</v>
      </c>
      <c r="BE78" s="472">
        <v>1.79</v>
      </c>
      <c r="BF78" s="474">
        <f t="shared" si="249"/>
        <v>3795</v>
      </c>
      <c r="BG78" s="476">
        <f t="shared" ref="BG78" si="277">BB78+P78</f>
        <v>351.6</v>
      </c>
      <c r="BH78" s="480">
        <f t="shared" ref="BH78" si="278">BC78+Q78</f>
        <v>74.800000000000011</v>
      </c>
      <c r="BI78" s="480">
        <f t="shared" ref="BI78" si="279">BD78+R78</f>
        <v>64.41</v>
      </c>
      <c r="BJ78" s="480">
        <f t="shared" ref="BJ78" si="280">BE78+S78</f>
        <v>48.62</v>
      </c>
      <c r="BK78" s="473">
        <f t="shared" si="10"/>
        <v>1.1000000000000227</v>
      </c>
      <c r="BL78" s="473">
        <f t="shared" si="11"/>
        <v>0.68000000000000682</v>
      </c>
      <c r="BM78" s="473">
        <f t="shared" si="12"/>
        <v>1.5399999999999991</v>
      </c>
      <c r="BN78" s="473">
        <f t="shared" si="13"/>
        <v>1.7899999999999991</v>
      </c>
      <c r="BO78" s="483">
        <v>1</v>
      </c>
      <c r="BP78" s="293"/>
      <c r="BQ78" s="293"/>
      <c r="BR78" s="293">
        <v>1</v>
      </c>
      <c r="BS78" s="293">
        <v>1</v>
      </c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>
        <v>1</v>
      </c>
      <c r="CJ78" s="294" t="s">
        <v>1435</v>
      </c>
      <c r="CK78" s="294"/>
      <c r="CL78" s="294"/>
      <c r="CM78" s="294"/>
      <c r="CN78" s="294"/>
      <c r="CO78" s="295"/>
      <c r="CP78" s="295"/>
      <c r="CQ78" s="295"/>
      <c r="CR78" s="296">
        <v>340</v>
      </c>
      <c r="CS78" s="297">
        <v>67.599999999999994</v>
      </c>
      <c r="CT78" s="297">
        <v>48.14</v>
      </c>
      <c r="CU78" s="297">
        <v>29.67</v>
      </c>
      <c r="CV78" s="297">
        <f t="shared" si="276"/>
        <v>10.5</v>
      </c>
      <c r="CW78" s="297">
        <f t="shared" si="276"/>
        <v>6.5200000000000102</v>
      </c>
      <c r="CX78" s="297">
        <f t="shared" si="276"/>
        <v>14.729999999999997</v>
      </c>
      <c r="CY78" s="297">
        <f t="shared" si="276"/>
        <v>17.159999999999997</v>
      </c>
      <c r="CZ78" s="297">
        <f>SUM(CV78:CY78)</f>
        <v>48.910000000000004</v>
      </c>
      <c r="DA78" s="297">
        <f>0.32*(P78-CR78)+1.75*(Q78-CS78)+1.13*(R78-CT78)+1.28*(S78-CU78)</f>
        <v>53.379700000000014</v>
      </c>
      <c r="DB78" s="295" t="s">
        <v>1777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1436</v>
      </c>
      <c r="C79" s="301" t="s">
        <v>1269</v>
      </c>
      <c r="D79" s="352" t="s">
        <v>151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0"/>
        <v>134</v>
      </c>
      <c r="O79" s="339">
        <v>3660</v>
      </c>
      <c r="P79" s="340">
        <v>342.9</v>
      </c>
      <c r="Q79" s="341">
        <v>76.48</v>
      </c>
      <c r="R79" s="341">
        <v>72.36</v>
      </c>
      <c r="S79" s="341">
        <v>38.94</v>
      </c>
      <c r="T79" s="341">
        <v>4.3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1016</v>
      </c>
      <c r="AR79" s="289" t="str">
        <f t="shared" ref="AR79:AR116" si="281">TRIM(RIGHT(B79,LEN(B79)-LEN(AQ79)-1))</f>
        <v>MC12🔑</v>
      </c>
      <c r="AS79" s="290" t="s">
        <v>1263</v>
      </c>
      <c r="AT79" s="291" t="s">
        <v>1270</v>
      </c>
      <c r="AU79" s="397" t="s">
        <v>703</v>
      </c>
      <c r="AW79" s="292">
        <v>357</v>
      </c>
      <c r="AY79" s="292">
        <v>466</v>
      </c>
      <c r="AZ79" s="292" t="s">
        <v>1287</v>
      </c>
      <c r="BA79" s="481">
        <f>BF79-O79</f>
        <v>159</v>
      </c>
      <c r="BB79" s="476">
        <f>BK79</f>
        <v>1.3000000000000114</v>
      </c>
      <c r="BC79" s="472">
        <f t="shared" ref="BC79" si="282">BL79</f>
        <v>1.019999999999996</v>
      </c>
      <c r="BD79" s="472">
        <f t="shared" ref="BD79" si="283">BM79</f>
        <v>2.6400000000000006</v>
      </c>
      <c r="BE79" s="472">
        <f t="shared" ref="BE79" si="284">BN79</f>
        <v>3.0800000000000054</v>
      </c>
      <c r="BF79" s="474">
        <v>3819</v>
      </c>
      <c r="BG79" s="476">
        <v>344.2</v>
      </c>
      <c r="BH79" s="480">
        <v>77.5</v>
      </c>
      <c r="BI79" s="480">
        <v>75</v>
      </c>
      <c r="BJ79" s="480">
        <v>42.02</v>
      </c>
      <c r="BK79" s="473">
        <f t="shared" si="10"/>
        <v>1.3000000000000114</v>
      </c>
      <c r="BL79" s="473">
        <f t="shared" si="11"/>
        <v>1.019999999999996</v>
      </c>
      <c r="BM79" s="473">
        <f t="shared" si="12"/>
        <v>2.6400000000000006</v>
      </c>
      <c r="BN79" s="473">
        <f t="shared" si="13"/>
        <v>3.0800000000000054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1431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587</v>
      </c>
      <c r="C80" s="301" t="s">
        <v>744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0"/>
        <v>134</v>
      </c>
      <c r="O80" s="339">
        <v>3665</v>
      </c>
      <c r="P80" s="340">
        <v>340.4</v>
      </c>
      <c r="Q80" s="341">
        <v>77.38</v>
      </c>
      <c r="R80" s="341">
        <v>67.260000000000005</v>
      </c>
      <c r="S80" s="341">
        <v>55.86</v>
      </c>
      <c r="T80" s="341">
        <v>5.73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593</v>
      </c>
      <c r="AR80" s="289" t="str">
        <f t="shared" si="281"/>
        <v>Mulliner Bacalar</v>
      </c>
      <c r="AS80" s="290" t="s">
        <v>916</v>
      </c>
      <c r="AT80" s="291" t="s">
        <v>629</v>
      </c>
      <c r="AU80" s="397" t="s">
        <v>703</v>
      </c>
      <c r="AV80" s="292">
        <v>47</v>
      </c>
      <c r="AW80" s="292">
        <v>354</v>
      </c>
      <c r="AY80" s="292">
        <v>461</v>
      </c>
      <c r="AZ80" s="292" t="s">
        <v>1059</v>
      </c>
      <c r="BA80" s="477">
        <v>191</v>
      </c>
      <c r="BB80" s="476">
        <v>1.9</v>
      </c>
      <c r="BC80" s="472">
        <v>1.02</v>
      </c>
      <c r="BD80" s="472">
        <v>2.19</v>
      </c>
      <c r="BE80" s="472">
        <v>2.0499999999999998</v>
      </c>
      <c r="BF80" s="474">
        <f>BA80+O80</f>
        <v>3856</v>
      </c>
      <c r="BG80" s="476">
        <f t="shared" ref="BG80" si="285">BB80+P80</f>
        <v>342.29999999999995</v>
      </c>
      <c r="BH80" s="480">
        <f t="shared" ref="BH80" si="286">BC80+Q80</f>
        <v>78.399999999999991</v>
      </c>
      <c r="BI80" s="480">
        <f t="shared" ref="BI80" si="287">BD80+R80</f>
        <v>69.45</v>
      </c>
      <c r="BJ80" s="480">
        <f t="shared" ref="BJ80" si="288">BE80+S80</f>
        <v>57.91</v>
      </c>
      <c r="BK80" s="473">
        <f t="shared" ref="BK80:BK157" si="289">IF(BG80="", "", BG80-P80)</f>
        <v>1.8999999999999773</v>
      </c>
      <c r="BL80" s="473">
        <f t="shared" ref="BL80:BL157" si="290">IF(BH80="", "", BH80-Q80)</f>
        <v>1.019999999999996</v>
      </c>
      <c r="BM80" s="473">
        <f t="shared" ref="BM80:BM157" si="291">IF(BI80="", "", BI80-R80)</f>
        <v>2.1899999999999977</v>
      </c>
      <c r="BN80" s="473">
        <f t="shared" ref="BN80:BN157" si="292">IF(BJ80="", "", BJ80-S80)</f>
        <v>2.0499999999999972</v>
      </c>
      <c r="BO80" s="483">
        <v>3</v>
      </c>
      <c r="BP80" s="293"/>
      <c r="BQ80" s="293"/>
      <c r="BR80" s="293"/>
      <c r="BS80" s="293"/>
      <c r="BT80" s="293"/>
      <c r="BU80" s="293"/>
      <c r="BV80" s="293">
        <v>1</v>
      </c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 t="s">
        <v>1150</v>
      </c>
      <c r="CH80" s="293"/>
      <c r="CI80" s="293"/>
      <c r="CJ80" s="294" t="s">
        <v>1437</v>
      </c>
      <c r="CK80" s="294"/>
      <c r="CL80" s="294"/>
      <c r="CM80" s="294"/>
      <c r="CN80" s="294"/>
      <c r="CO80" s="295"/>
      <c r="CP80" s="295">
        <v>1</v>
      </c>
      <c r="CQ80" s="295"/>
      <c r="CR80" s="296">
        <v>322</v>
      </c>
      <c r="CS80" s="297">
        <v>67.599999999999994</v>
      </c>
      <c r="CT80" s="297">
        <v>46.32</v>
      </c>
      <c r="CU80" s="297">
        <v>36.229999999999997</v>
      </c>
      <c r="CV80" s="297">
        <f>P80-CR80</f>
        <v>18.399999999999977</v>
      </c>
      <c r="CW80" s="297">
        <f>Q80-CS80</f>
        <v>9.7800000000000011</v>
      </c>
      <c r="CX80" s="297">
        <f>R80-CT80</f>
        <v>20.940000000000005</v>
      </c>
      <c r="CY80" s="297">
        <f>S80-CU80</f>
        <v>19.630000000000003</v>
      </c>
      <c r="CZ80" s="297">
        <f>SUM(CV80:CY80)</f>
        <v>68.749999999999986</v>
      </c>
      <c r="DA80" s="297">
        <f>0.32*(P80-CR80)+1.75*(Q80-CS80)+1.13*(R80-CT80)+1.28*(S80-CU80)</f>
        <v>71.791600000000003</v>
      </c>
      <c r="DB80" s="295" t="s">
        <v>1777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1642</v>
      </c>
      <c r="C81" s="301" t="s">
        <v>1643</v>
      </c>
      <c r="D81" s="352" t="s">
        <v>1644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ref="N81" si="293">IF(COUNTBLANK(H81:M81),"",SUM(H81:M81))</f>
        <v>134</v>
      </c>
      <c r="O81" s="339">
        <v>3678</v>
      </c>
      <c r="P81" s="340">
        <v>335.2</v>
      </c>
      <c r="Q81" s="341">
        <v>81.319999999999993</v>
      </c>
      <c r="R81" s="341">
        <v>60.44</v>
      </c>
      <c r="S81" s="341">
        <v>59.52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94">IF(AI81,2*AI81,"")</f>
        <v>80000</v>
      </c>
      <c r="AL81" s="347">
        <f>VLOOKUP(D81&amp;E81,计算辅助页面!$V$5:$Y$18,3,0)</f>
        <v>4</v>
      </c>
      <c r="AM81" s="348">
        <f t="shared" ref="AM81" si="295">IF(AN81="×",AN81,IF(AI81,6*AI81,""))</f>
        <v>240000</v>
      </c>
      <c r="AN81" s="348">
        <f>VLOOKUP(D81&amp;E81,计算辅助页面!$V$5:$Y$18,4,0)</f>
        <v>2</v>
      </c>
      <c r="AO81" s="345">
        <f t="shared" ref="AO81" si="296">IF(AI81,IF(AN81="×",4*(AI81*AJ81+AK81*AL81),4*(AI81*AJ81+AK81*AL81+AM81*AN81)),"")</f>
        <v>4640000</v>
      </c>
      <c r="AP81" s="349">
        <f t="shared" ref="AP81" si="297">IF(AND(AH81,AO81),AO81+AH81,"")</f>
        <v>10444120</v>
      </c>
      <c r="AQ81" s="288" t="s">
        <v>1645</v>
      </c>
      <c r="AR81" s="289" t="str">
        <f t="shared" si="281"/>
        <v>P900</v>
      </c>
      <c r="AS81" s="290" t="s">
        <v>1626</v>
      </c>
      <c r="AT81" s="291" t="s">
        <v>1646</v>
      </c>
      <c r="AU81" s="397" t="s">
        <v>703</v>
      </c>
      <c r="AZ81" s="292" t="s">
        <v>1647</v>
      </c>
      <c r="BA81" s="481">
        <f>BF81-O81</f>
        <v>191</v>
      </c>
      <c r="BB81" s="476">
        <f>BK81</f>
        <v>1.6000000000000227</v>
      </c>
      <c r="BC81" s="472">
        <f t="shared" ref="BC81" si="298">BL81</f>
        <v>0.68000000000000682</v>
      </c>
      <c r="BD81" s="472">
        <f t="shared" ref="BD81" si="299">BM81</f>
        <v>2.25</v>
      </c>
      <c r="BE81" s="472">
        <f t="shared" ref="BE81" si="300">BN81</f>
        <v>3.6599999999999966</v>
      </c>
      <c r="BF81" s="474">
        <v>3869</v>
      </c>
      <c r="BG81" s="476">
        <v>336.8</v>
      </c>
      <c r="BH81" s="480">
        <v>82</v>
      </c>
      <c r="BI81" s="480">
        <v>62.69</v>
      </c>
      <c r="BJ81" s="480">
        <v>63.18</v>
      </c>
      <c r="BK81" s="473">
        <f t="shared" si="289"/>
        <v>1.6000000000000227</v>
      </c>
      <c r="BL81" s="473">
        <f t="shared" si="290"/>
        <v>0.68000000000000682</v>
      </c>
      <c r="BM81" s="473">
        <f t="shared" si="291"/>
        <v>2.25</v>
      </c>
      <c r="BN81" s="473">
        <f t="shared" si="292"/>
        <v>3.6599999999999966</v>
      </c>
      <c r="BO81" s="483">
        <v>4</v>
      </c>
      <c r="BP81" s="293"/>
      <c r="BQ81" s="293"/>
      <c r="BR81" s="293"/>
      <c r="BS81" s="293"/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 t="s">
        <v>1756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1777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1438</v>
      </c>
      <c r="C82" s="301" t="s">
        <v>1134</v>
      </c>
      <c r="D82" s="352" t="s">
        <v>197</v>
      </c>
      <c r="E82" s="303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ref="N82:N161" si="301">IF(COUNTBLANK(H82:M82),"",SUM(H82:M82))</f>
        <v>133</v>
      </c>
      <c r="O82" s="339">
        <v>3690</v>
      </c>
      <c r="P82" s="340">
        <v>346.2</v>
      </c>
      <c r="Q82" s="341">
        <v>72.319999999999993</v>
      </c>
      <c r="R82" s="341">
        <v>54.97</v>
      </c>
      <c r="S82" s="341">
        <v>60.38</v>
      </c>
      <c r="T82" s="341">
        <v>6.07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:AK120" si="302">IF(AI82,2*AI82,"")</f>
        <v>80000</v>
      </c>
      <c r="AL82" s="347">
        <f>VLOOKUP(D82&amp;E82,计算辅助页面!$V$5:$Y$18,3,0)</f>
        <v>4</v>
      </c>
      <c r="AM82" s="348">
        <f t="shared" ref="AM82:AM120" si="303">IF(AN82="×",AN82,IF(AI82,6*AI82,""))</f>
        <v>240000</v>
      </c>
      <c r="AN82" s="348">
        <f>VLOOKUP(D82&amp;E82,计算辅助页面!$V$5:$Y$18,4,0)</f>
        <v>2</v>
      </c>
      <c r="AO82" s="345">
        <f t="shared" ref="AO82:AO120" si="304">IF(AI82,IF(AN82="×",4*(AI82*AJ82+AK82*AL82),4*(AI82*AJ82+AK82*AL82+AM82*AN82)),"")</f>
        <v>4640000</v>
      </c>
      <c r="AP82" s="349">
        <f t="shared" ref="AP82:AP120" si="305">IF(AND(AH82,AO82),AO82+AH82,"")</f>
        <v>10444120</v>
      </c>
      <c r="AQ82" s="288" t="s">
        <v>565</v>
      </c>
      <c r="AR82" s="289" t="str">
        <f t="shared" si="281"/>
        <v>Miura Concept🔑</v>
      </c>
      <c r="AS82" s="290" t="s">
        <v>1131</v>
      </c>
      <c r="AT82" s="291" t="s">
        <v>1135</v>
      </c>
      <c r="AU82" s="397" t="s">
        <v>703</v>
      </c>
      <c r="AW82" s="292">
        <v>361</v>
      </c>
      <c r="AY82" s="292">
        <v>473</v>
      </c>
      <c r="AZ82" s="292" t="s">
        <v>1065</v>
      </c>
      <c r="BA82" s="481">
        <v>191</v>
      </c>
      <c r="BB82" s="476">
        <v>1.7</v>
      </c>
      <c r="BC82" s="472">
        <v>0.68</v>
      </c>
      <c r="BD82" s="472">
        <v>1.58</v>
      </c>
      <c r="BE82" s="472">
        <v>2.2599999999999998</v>
      </c>
      <c r="BF82" s="474">
        <f>BA82+O82</f>
        <v>3881</v>
      </c>
      <c r="BG82" s="476">
        <f t="shared" ref="BG82" si="306">BB82+P82</f>
        <v>347.9</v>
      </c>
      <c r="BH82" s="480">
        <f t="shared" ref="BH82" si="307">BC82+Q82</f>
        <v>73</v>
      </c>
      <c r="BI82" s="480">
        <f t="shared" ref="BI82" si="308">BD82+R82</f>
        <v>56.55</v>
      </c>
      <c r="BJ82" s="480">
        <f t="shared" ref="BJ82" si="309">BE82+S82</f>
        <v>62.64</v>
      </c>
      <c r="BK82" s="473">
        <f t="shared" si="289"/>
        <v>1.6999999999999886</v>
      </c>
      <c r="BL82" s="473">
        <f t="shared" si="290"/>
        <v>0.68000000000000682</v>
      </c>
      <c r="BM82" s="473">
        <f t="shared" si="291"/>
        <v>1.5799999999999983</v>
      </c>
      <c r="BN82" s="473">
        <f t="shared" si="292"/>
        <v>2.259999999999998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1147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338" t="s">
        <v>449</v>
      </c>
      <c r="C83" s="301" t="s">
        <v>745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si="301"/>
        <v>133</v>
      </c>
      <c r="O83" s="339">
        <v>3727</v>
      </c>
      <c r="P83" s="340">
        <v>323.60000000000002</v>
      </c>
      <c r="Q83" s="341">
        <v>73.44</v>
      </c>
      <c r="R83" s="341">
        <v>87.24</v>
      </c>
      <c r="S83" s="341">
        <v>70.55</v>
      </c>
      <c r="T83" s="341">
        <v>8.5500000000000007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302"/>
        <v>80000</v>
      </c>
      <c r="AL83" s="347">
        <f>VLOOKUP(D83&amp;E83,计算辅助页面!$V$5:$Y$18,3,0)</f>
        <v>4</v>
      </c>
      <c r="AM83" s="348">
        <f t="shared" si="303"/>
        <v>240000</v>
      </c>
      <c r="AN83" s="348">
        <f>VLOOKUP(D83&amp;E83,计算辅助页面!$V$5:$Y$18,4,0)</f>
        <v>2</v>
      </c>
      <c r="AO83" s="345">
        <f t="shared" si="304"/>
        <v>4640000</v>
      </c>
      <c r="AP83" s="349">
        <f t="shared" si="305"/>
        <v>10444120</v>
      </c>
      <c r="AQ83" s="288" t="s">
        <v>561</v>
      </c>
      <c r="AR83" s="289" t="str">
        <f t="shared" si="281"/>
        <v>718 Cayman GT4 ClubSport🔑</v>
      </c>
      <c r="AS83" s="290" t="s">
        <v>914</v>
      </c>
      <c r="AT83" s="291" t="s">
        <v>617</v>
      </c>
      <c r="AU83" s="397" t="s">
        <v>703</v>
      </c>
      <c r="AW83" s="292">
        <v>337</v>
      </c>
      <c r="AY83" s="292">
        <v>432</v>
      </c>
      <c r="AZ83" s="292" t="s">
        <v>1065</v>
      </c>
      <c r="BA83" s="477">
        <v>192</v>
      </c>
      <c r="BB83" s="476">
        <v>2</v>
      </c>
      <c r="BC83" s="472">
        <v>1.36</v>
      </c>
      <c r="BD83" s="472">
        <v>3.02</v>
      </c>
      <c r="BE83" s="472">
        <v>2.77</v>
      </c>
      <c r="BF83" s="474">
        <f>BA83+O83</f>
        <v>3919</v>
      </c>
      <c r="BG83" s="476">
        <f t="shared" ref="BG83" si="310">BB83+P83</f>
        <v>325.60000000000002</v>
      </c>
      <c r="BH83" s="480">
        <f t="shared" ref="BH83" si="311">BC83+Q83</f>
        <v>74.8</v>
      </c>
      <c r="BI83" s="480">
        <f t="shared" ref="BI83" si="312">BD83+R83</f>
        <v>90.259999999999991</v>
      </c>
      <c r="BJ83" s="480">
        <f t="shared" ref="BJ83" si="313">BE83+S83</f>
        <v>73.319999999999993</v>
      </c>
      <c r="BK83" s="473">
        <f t="shared" si="289"/>
        <v>2</v>
      </c>
      <c r="BL83" s="473">
        <f t="shared" si="290"/>
        <v>1.3599999999999994</v>
      </c>
      <c r="BM83" s="473">
        <f t="shared" si="291"/>
        <v>3.019999999999996</v>
      </c>
      <c r="BN83" s="473">
        <f t="shared" si="292"/>
        <v>2.769999999999996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1234</v>
      </c>
      <c r="CK83" s="294"/>
      <c r="CL83" s="294"/>
      <c r="CM83" s="294"/>
      <c r="CN83" s="294"/>
      <c r="CO83" s="295"/>
      <c r="CP83" s="295"/>
      <c r="CQ83" s="295"/>
      <c r="CR83" s="296">
        <v>304</v>
      </c>
      <c r="CS83" s="297">
        <v>60.4</v>
      </c>
      <c r="CT83" s="297">
        <v>58.34</v>
      </c>
      <c r="CU83" s="297">
        <v>44.03</v>
      </c>
      <c r="CV83" s="297">
        <f t="shared" ref="CV83:CY85" si="314">P83-CR83</f>
        <v>19.600000000000023</v>
      </c>
      <c r="CW83" s="297">
        <f t="shared" si="314"/>
        <v>13.04</v>
      </c>
      <c r="CX83" s="297">
        <f t="shared" si="314"/>
        <v>28.899999999999991</v>
      </c>
      <c r="CY83" s="297">
        <f t="shared" si="314"/>
        <v>26.519999999999996</v>
      </c>
      <c r="CZ83" s="297">
        <f>SUM(CV83:CY83)</f>
        <v>88.06</v>
      </c>
      <c r="DA83" s="297">
        <f>0.32*(P83-CR83)+1.75*(Q83-CS83)+1.13*(R83-CT83)+1.28*(S83-CU83)</f>
        <v>95.694599999999994</v>
      </c>
      <c r="DB83" s="295" t="s">
        <v>1777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1917</v>
      </c>
      <c r="C84" s="301" t="s">
        <v>1763</v>
      </c>
      <c r="D84" s="352" t="s">
        <v>151</v>
      </c>
      <c r="E84" s="303" t="s">
        <v>175</v>
      </c>
      <c r="F84" s="345"/>
      <c r="G84" s="351"/>
      <c r="H84" s="395">
        <v>50</v>
      </c>
      <c r="I84" s="395">
        <v>29</v>
      </c>
      <c r="J84" s="395">
        <v>38</v>
      </c>
      <c r="K84" s="395">
        <v>48</v>
      </c>
      <c r="L84" s="306" t="s">
        <v>59</v>
      </c>
      <c r="M84" s="306" t="s">
        <v>59</v>
      </c>
      <c r="N84" s="307">
        <f t="shared" ref="N84" si="315">IF(COUNTBLANK(H84:M84),"",SUM(H84:M84))</f>
        <v>165</v>
      </c>
      <c r="O84" s="339">
        <v>3727</v>
      </c>
      <c r="P84" s="340">
        <v>327.2</v>
      </c>
      <c r="Q84" s="341">
        <v>84.93</v>
      </c>
      <c r="R84" s="341">
        <v>79.97</v>
      </c>
      <c r="S84" s="341">
        <v>77.239999999999995</v>
      </c>
      <c r="T84" s="341"/>
      <c r="U84" s="324"/>
      <c r="V84" s="325"/>
      <c r="W84" s="325"/>
      <c r="X84" s="333"/>
      <c r="Y84" s="333"/>
      <c r="Z84" s="420"/>
      <c r="AA84" s="333"/>
      <c r="AB84" s="333"/>
      <c r="AC84" s="333"/>
      <c r="AD84" s="333"/>
      <c r="AE84" s="333"/>
      <c r="AF84" s="333"/>
      <c r="AG84" s="333"/>
      <c r="AH84" s="327"/>
      <c r="AI84" s="334"/>
      <c r="AJ84" s="346"/>
      <c r="AK84" s="347"/>
      <c r="AL84" s="347"/>
      <c r="AM84" s="348"/>
      <c r="AN84" s="348"/>
      <c r="AO84" s="345"/>
      <c r="AP84" s="349"/>
      <c r="AQ84" s="288" t="s">
        <v>560</v>
      </c>
      <c r="AR84" s="289" t="str">
        <f t="shared" si="281"/>
        <v>Challenger SRT8 Security</v>
      </c>
      <c r="AS84" s="290" t="s">
        <v>1718</v>
      </c>
      <c r="AT84" s="291" t="s">
        <v>1764</v>
      </c>
      <c r="AU84" s="328" t="s">
        <v>702</v>
      </c>
      <c r="AW84" s="292">
        <v>341</v>
      </c>
      <c r="AY84" s="292">
        <v>438</v>
      </c>
      <c r="AZ84" s="292" t="s">
        <v>1466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4"/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584</v>
      </c>
      <c r="C85" s="301" t="s">
        <v>1747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20">
        <v>35</v>
      </c>
      <c r="I85" s="320">
        <v>15</v>
      </c>
      <c r="J85" s="320">
        <v>21</v>
      </c>
      <c r="K85" s="320">
        <v>28</v>
      </c>
      <c r="L85" s="320">
        <v>35</v>
      </c>
      <c r="M85" s="306" t="s">
        <v>59</v>
      </c>
      <c r="N85" s="307">
        <f t="shared" si="301"/>
        <v>134</v>
      </c>
      <c r="O85" s="339">
        <v>3787</v>
      </c>
      <c r="P85" s="340">
        <v>327.7</v>
      </c>
      <c r="Q85" s="341">
        <v>81.56</v>
      </c>
      <c r="R85" s="341">
        <v>60.15</v>
      </c>
      <c r="S85" s="341">
        <v>64.44</v>
      </c>
      <c r="T85" s="341">
        <v>7.1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302"/>
        <v>80000</v>
      </c>
      <c r="AL85" s="347">
        <f>VLOOKUP(D85&amp;E85,计算辅助页面!$V$5:$Y$18,3,0)</f>
        <v>4</v>
      </c>
      <c r="AM85" s="348">
        <f t="shared" si="303"/>
        <v>240000</v>
      </c>
      <c r="AN85" s="348">
        <f>VLOOKUP(D85&amp;E85,计算辅助页面!$V$5:$Y$18,4,0)</f>
        <v>2</v>
      </c>
      <c r="AO85" s="345">
        <f t="shared" si="304"/>
        <v>4640000</v>
      </c>
      <c r="AP85" s="349">
        <f t="shared" si="305"/>
        <v>10444120</v>
      </c>
      <c r="AQ85" s="288" t="s">
        <v>867</v>
      </c>
      <c r="AR85" s="289" t="str">
        <f t="shared" si="281"/>
        <v>Stingray</v>
      </c>
      <c r="AS85" s="290" t="s">
        <v>918</v>
      </c>
      <c r="AT85" s="291" t="s">
        <v>618</v>
      </c>
      <c r="AU85" s="397" t="s">
        <v>703</v>
      </c>
      <c r="AV85" s="292">
        <v>25</v>
      </c>
      <c r="AW85" s="292">
        <v>341</v>
      </c>
      <c r="AY85" s="292">
        <v>439</v>
      </c>
      <c r="AZ85" s="292" t="s">
        <v>1059</v>
      </c>
      <c r="BA85" s="477">
        <v>169</v>
      </c>
      <c r="BB85" s="476">
        <v>1.7</v>
      </c>
      <c r="BC85" s="472">
        <v>0.89</v>
      </c>
      <c r="BD85" s="472">
        <v>1.55</v>
      </c>
      <c r="BE85" s="472">
        <v>1.66</v>
      </c>
      <c r="BF85" s="474">
        <f>BA85+O85</f>
        <v>3956</v>
      </c>
      <c r="BG85" s="476">
        <f t="shared" ref="BG85" si="316">BB85+P85</f>
        <v>329.4</v>
      </c>
      <c r="BH85" s="480">
        <f t="shared" ref="BH85" si="317">BC85+Q85</f>
        <v>82.45</v>
      </c>
      <c r="BI85" s="480">
        <f t="shared" ref="BI85" si="318">BD85+R85</f>
        <v>61.699999999999996</v>
      </c>
      <c r="BJ85" s="480">
        <f t="shared" ref="BJ85" si="319">BE85+S85</f>
        <v>66.099999999999994</v>
      </c>
      <c r="BK85" s="473">
        <f t="shared" si="289"/>
        <v>1.6999999999999886</v>
      </c>
      <c r="BL85" s="473">
        <f t="shared" si="290"/>
        <v>0.89000000000000057</v>
      </c>
      <c r="BM85" s="473">
        <f t="shared" si="291"/>
        <v>1.5499999999999972</v>
      </c>
      <c r="BN85" s="473">
        <f t="shared" si="292"/>
        <v>1.6599999999999966</v>
      </c>
      <c r="BO85" s="483">
        <v>3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1439</v>
      </c>
      <c r="CK85" s="294"/>
      <c r="CL85" s="294"/>
      <c r="CM85" s="294"/>
      <c r="CN85" s="294"/>
      <c r="CP85" s="295">
        <v>1</v>
      </c>
      <c r="CQ85" s="295"/>
      <c r="CR85" s="296">
        <v>312</v>
      </c>
      <c r="CS85" s="297">
        <v>73</v>
      </c>
      <c r="CT85" s="297">
        <v>45.3</v>
      </c>
      <c r="CU85" s="297">
        <v>48.59</v>
      </c>
      <c r="CV85" s="297">
        <f t="shared" si="314"/>
        <v>15.699999999999989</v>
      </c>
      <c r="CW85" s="297">
        <f t="shared" si="314"/>
        <v>8.5600000000000023</v>
      </c>
      <c r="CX85" s="297">
        <f t="shared" si="314"/>
        <v>14.850000000000001</v>
      </c>
      <c r="CY85" s="297">
        <f t="shared" si="314"/>
        <v>15.849999999999994</v>
      </c>
      <c r="CZ85" s="297">
        <f>SUM(CV85:CY85)</f>
        <v>54.959999999999987</v>
      </c>
      <c r="DA85" s="297">
        <f>0.32*(P85-CR85)+1.75*(Q85-CS85)+1.13*(R85-CT85)+1.28*(S85-CU85)</f>
        <v>57.072499999999991</v>
      </c>
      <c r="DB85" s="295" t="s">
        <v>1777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1440</v>
      </c>
      <c r="C86" s="301" t="s">
        <v>1107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301"/>
        <v>134</v>
      </c>
      <c r="O86" s="339">
        <v>3817</v>
      </c>
      <c r="P86" s="340">
        <v>322</v>
      </c>
      <c r="Q86" s="341">
        <v>83.93</v>
      </c>
      <c r="R86" s="341">
        <v>76.11</v>
      </c>
      <c r="S86" s="341">
        <v>75.7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2"/>
        <v>80000</v>
      </c>
      <c r="AL86" s="347">
        <f>VLOOKUP(D86&amp;E86,计算辅助页面!$V$5:$Y$18,3,0)</f>
        <v>4</v>
      </c>
      <c r="AM86" s="348">
        <f t="shared" si="303"/>
        <v>240000</v>
      </c>
      <c r="AN86" s="348">
        <f>VLOOKUP(D86&amp;E86,计算辅助页面!$V$5:$Y$18,4,0)</f>
        <v>2</v>
      </c>
      <c r="AO86" s="345">
        <f t="shared" si="304"/>
        <v>4640000</v>
      </c>
      <c r="AP86" s="349">
        <f t="shared" si="305"/>
        <v>10444120</v>
      </c>
      <c r="AQ86" s="288" t="s">
        <v>1108</v>
      </c>
      <c r="AR86" s="289" t="str">
        <f t="shared" si="281"/>
        <v>BT62🔑</v>
      </c>
      <c r="AS86" s="290" t="s">
        <v>1105</v>
      </c>
      <c r="AT86" s="291" t="s">
        <v>1109</v>
      </c>
      <c r="AU86" s="397" t="s">
        <v>703</v>
      </c>
      <c r="AW86" s="292">
        <v>335</v>
      </c>
      <c r="AY86" s="292">
        <v>429</v>
      </c>
      <c r="AZ86" s="292" t="s">
        <v>1065</v>
      </c>
      <c r="BA86" s="481">
        <f>BF86-O86</f>
        <v>170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3987</v>
      </c>
      <c r="BG86" s="476">
        <v>323.8</v>
      </c>
      <c r="BH86" s="480">
        <v>84.7</v>
      </c>
      <c r="BI86" s="480">
        <v>79.05</v>
      </c>
      <c r="BJ86" s="480">
        <v>78.81</v>
      </c>
      <c r="BK86" s="473">
        <f t="shared" si="289"/>
        <v>1.8000000000000114</v>
      </c>
      <c r="BL86" s="473">
        <f t="shared" si="290"/>
        <v>0.76999999999999602</v>
      </c>
      <c r="BM86" s="473">
        <f t="shared" si="291"/>
        <v>2.9399999999999977</v>
      </c>
      <c r="BN86" s="473">
        <f t="shared" si="292"/>
        <v>3.1099999999999994</v>
      </c>
      <c r="BO86" s="483">
        <v>1</v>
      </c>
      <c r="BP86" s="293"/>
      <c r="BQ86" s="293" t="s">
        <v>1615</v>
      </c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/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1777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1791</v>
      </c>
      <c r="C87" s="301" t="s">
        <v>1656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ref="N87" si="320">IF(COUNTBLANK(H87:M87),"",SUM(H87:M87))</f>
        <v>134</v>
      </c>
      <c r="O87" s="339">
        <v>3832</v>
      </c>
      <c r="P87" s="340">
        <v>336.3</v>
      </c>
      <c r="Q87" s="341">
        <v>83.68</v>
      </c>
      <c r="R87" s="341">
        <v>63.95</v>
      </c>
      <c r="S87" s="341">
        <v>46.53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ref="AK87" si="321">IF(AI87,2*AI87,"")</f>
        <v>80000</v>
      </c>
      <c r="AL87" s="347">
        <f>VLOOKUP(D87&amp;E87,计算辅助页面!$V$5:$Y$18,3,0)</f>
        <v>4</v>
      </c>
      <c r="AM87" s="348">
        <f t="shared" ref="AM87" si="322">IF(AN87="×",AN87,IF(AI87,6*AI87,""))</f>
        <v>240000</v>
      </c>
      <c r="AN87" s="348">
        <f>VLOOKUP(D87&amp;E87,计算辅助页面!$V$5:$Y$18,4,0)</f>
        <v>2</v>
      </c>
      <c r="AO87" s="345">
        <f t="shared" ref="AO87" si="323">IF(AI87,IF(AN87="×",4*(AI87*AJ87+AK87*AL87),4*(AI87*AJ87+AK87*AL87+AM87*AN87)),"")</f>
        <v>4640000</v>
      </c>
      <c r="AP87" s="349">
        <f t="shared" ref="AP87" si="324">IF(AND(AH87,AO87),AO87+AH87,"")</f>
        <v>10444120</v>
      </c>
      <c r="AQ87" s="288" t="s">
        <v>1016</v>
      </c>
      <c r="AR87" s="289" t="str">
        <f t="shared" si="281"/>
        <v>MC20 GT2🔑</v>
      </c>
      <c r="AS87" s="290" t="s">
        <v>1660</v>
      </c>
      <c r="AT87" s="291" t="s">
        <v>1657</v>
      </c>
      <c r="AU87" s="397" t="s">
        <v>703</v>
      </c>
      <c r="AZ87" s="292" t="s">
        <v>1065</v>
      </c>
      <c r="BA87" s="477">
        <f>BF87-O87</f>
        <v>170</v>
      </c>
      <c r="BB87" s="476">
        <f>BK87</f>
        <v>1.3999999999999773</v>
      </c>
      <c r="BC87" s="472">
        <f t="shared" ref="BC87" si="325">BL87</f>
        <v>1.019999999999996</v>
      </c>
      <c r="BD87" s="472">
        <f t="shared" ref="BD87" si="326">BM87</f>
        <v>2.5900000000000034</v>
      </c>
      <c r="BE87" s="472">
        <f t="shared" ref="BE87" si="327">BN87</f>
        <v>1.8699999999999974</v>
      </c>
      <c r="BF87" s="474">
        <v>4002</v>
      </c>
      <c r="BG87" s="476">
        <v>337.7</v>
      </c>
      <c r="BH87" s="480">
        <v>84.7</v>
      </c>
      <c r="BI87" s="480">
        <v>66.540000000000006</v>
      </c>
      <c r="BJ87" s="480">
        <v>48.4</v>
      </c>
      <c r="BK87" s="473">
        <f t="shared" ref="BK87" si="328">IF(BG87="", "", BG87-P87)</f>
        <v>1.3999999999999773</v>
      </c>
      <c r="BL87" s="473">
        <f t="shared" ref="BL87" si="329">IF(BH87="", "", BH87-Q87)</f>
        <v>1.019999999999996</v>
      </c>
      <c r="BM87" s="473">
        <f t="shared" ref="BM87" si="330">IF(BI87="", "", BI87-R87)</f>
        <v>2.5900000000000034</v>
      </c>
      <c r="BN87" s="473">
        <f t="shared" ref="BN87" si="331">IF(BJ87="", "", BJ87-S87)</f>
        <v>1.8699999999999974</v>
      </c>
      <c r="BO87" s="483">
        <v>5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1431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1441</v>
      </c>
      <c r="C88" s="301" t="s">
        <v>746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301"/>
        <v>134</v>
      </c>
      <c r="O88" s="339">
        <v>3843</v>
      </c>
      <c r="P88" s="340">
        <v>322</v>
      </c>
      <c r="Q88" s="341">
        <v>80.98</v>
      </c>
      <c r="R88" s="341">
        <v>83.65</v>
      </c>
      <c r="S88" s="341">
        <v>70.81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302"/>
        <v>80000</v>
      </c>
      <c r="AL88" s="347">
        <f>VLOOKUP(D88&amp;E88,计算辅助页面!$V$5:$Y$18,3,0)</f>
        <v>4</v>
      </c>
      <c r="AM88" s="348">
        <f t="shared" si="303"/>
        <v>240000</v>
      </c>
      <c r="AN88" s="348">
        <f>VLOOKUP(D88&amp;E88,计算辅助页面!$V$5:$Y$18,4,0)</f>
        <v>2</v>
      </c>
      <c r="AO88" s="345">
        <f t="shared" si="304"/>
        <v>4640000</v>
      </c>
      <c r="AP88" s="349">
        <f t="shared" si="305"/>
        <v>10444120</v>
      </c>
      <c r="AQ88" s="288" t="s">
        <v>567</v>
      </c>
      <c r="AR88" s="289" t="str">
        <f t="shared" si="281"/>
        <v>599XX EVO🔑</v>
      </c>
      <c r="AS88" s="290" t="s">
        <v>695</v>
      </c>
      <c r="AT88" s="291" t="s">
        <v>697</v>
      </c>
      <c r="AU88" s="397" t="s">
        <v>703</v>
      </c>
      <c r="AW88" s="292">
        <v>335</v>
      </c>
      <c r="AY88" s="292">
        <v>429</v>
      </c>
      <c r="AZ88" s="292" t="s">
        <v>1065</v>
      </c>
      <c r="BA88" s="477">
        <v>172</v>
      </c>
      <c r="BB88" s="476">
        <v>1.8</v>
      </c>
      <c r="BC88" s="472">
        <v>1.02</v>
      </c>
      <c r="BD88" s="472">
        <v>2.63</v>
      </c>
      <c r="BE88" s="472">
        <v>2.21</v>
      </c>
      <c r="BF88" s="474">
        <f t="shared" ref="BF88:BF97" si="332">BA88+O88</f>
        <v>4015</v>
      </c>
      <c r="BG88" s="476">
        <f t="shared" ref="BG88" si="333">BB88+P88</f>
        <v>323.8</v>
      </c>
      <c r="BH88" s="480">
        <f t="shared" ref="BH88" si="334">BC88+Q88</f>
        <v>82</v>
      </c>
      <c r="BI88" s="480">
        <f t="shared" ref="BI88" si="335">BD88+R88</f>
        <v>86.28</v>
      </c>
      <c r="BJ88" s="480">
        <f t="shared" ref="BJ88" si="336">BE88+S88</f>
        <v>73.02</v>
      </c>
      <c r="BK88" s="473">
        <f t="shared" si="289"/>
        <v>1.8000000000000114</v>
      </c>
      <c r="BL88" s="473">
        <f t="shared" si="290"/>
        <v>1.019999999999996</v>
      </c>
      <c r="BM88" s="473">
        <f t="shared" si="291"/>
        <v>2.6299999999999955</v>
      </c>
      <c r="BN88" s="473">
        <f t="shared" si="292"/>
        <v>2.2099999999999937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>
        <v>1</v>
      </c>
      <c r="CE88" s="293"/>
      <c r="CF88" s="293"/>
      <c r="CG88" s="293"/>
      <c r="CH88" s="293"/>
      <c r="CI88" s="293"/>
      <c r="CJ88" s="294" t="s">
        <v>831</v>
      </c>
      <c r="CK88" s="294"/>
      <c r="CL88" s="294"/>
      <c r="CM88" s="294"/>
      <c r="CN88" s="294"/>
      <c r="CO88" s="295"/>
      <c r="CP88" s="295"/>
      <c r="CQ88" s="295"/>
      <c r="CR88" s="296">
        <v>305</v>
      </c>
      <c r="CS88" s="297">
        <v>71.2</v>
      </c>
      <c r="CT88" s="297">
        <v>58.47</v>
      </c>
      <c r="CU88" s="297">
        <v>49.68</v>
      </c>
      <c r="CV88" s="297">
        <f>P88-CR88</f>
        <v>17</v>
      </c>
      <c r="CW88" s="297">
        <f>Q88-CS88</f>
        <v>9.7800000000000011</v>
      </c>
      <c r="CX88" s="297">
        <f>R88-CT88</f>
        <v>25.180000000000007</v>
      </c>
      <c r="CY88" s="297">
        <f>S88-CU88</f>
        <v>21.130000000000003</v>
      </c>
      <c r="CZ88" s="297">
        <f>SUM(CV88:CY88)</f>
        <v>73.09</v>
      </c>
      <c r="DA88" s="297">
        <f>0.32*(P88-CR88)+1.75*(Q88-CS88)+1.13*(R88-CT88)+1.28*(S88-CU88)</f>
        <v>78.054800000000014</v>
      </c>
      <c r="DB88" s="295" t="s">
        <v>1777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1442</v>
      </c>
      <c r="C89" s="301" t="s">
        <v>1218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1219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1"/>
        <v>134</v>
      </c>
      <c r="O89" s="339">
        <v>3859</v>
      </c>
      <c r="P89" s="340">
        <v>307.8</v>
      </c>
      <c r="Q89" s="341">
        <v>89.55</v>
      </c>
      <c r="R89" s="341">
        <v>78.930000000000007</v>
      </c>
      <c r="S89" s="341">
        <v>68.930000000000007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2"/>
        <v>80000</v>
      </c>
      <c r="AL89" s="347">
        <f>VLOOKUP(D89&amp;E89,计算辅助页面!$V$5:$Y$18,3,0)</f>
        <v>4</v>
      </c>
      <c r="AM89" s="348">
        <f t="shared" si="303"/>
        <v>240000</v>
      </c>
      <c r="AN89" s="348">
        <f>VLOOKUP(D89&amp;E89,计算辅助页面!$V$5:$Y$18,4,0)</f>
        <v>2</v>
      </c>
      <c r="AO89" s="345">
        <f t="shared" si="304"/>
        <v>4640000</v>
      </c>
      <c r="AP89" s="349">
        <f t="shared" si="305"/>
        <v>10444120</v>
      </c>
      <c r="AQ89" s="288" t="s">
        <v>1218</v>
      </c>
      <c r="AR89" s="289" t="str">
        <f t="shared" si="281"/>
        <v>S1🔑</v>
      </c>
      <c r="AS89" s="290" t="s">
        <v>1213</v>
      </c>
      <c r="AT89" s="291" t="s">
        <v>1220</v>
      </c>
      <c r="AU89" s="397" t="s">
        <v>703</v>
      </c>
      <c r="AW89" s="292">
        <v>321</v>
      </c>
      <c r="AX89" s="292">
        <v>333</v>
      </c>
      <c r="AY89" s="292">
        <v>422</v>
      </c>
      <c r="AZ89" s="292" t="s">
        <v>1065</v>
      </c>
      <c r="BA89" s="481">
        <v>173</v>
      </c>
      <c r="BB89" s="476">
        <v>1.2</v>
      </c>
      <c r="BC89" s="472">
        <v>1.45</v>
      </c>
      <c r="BD89" s="472">
        <v>1.77</v>
      </c>
      <c r="BE89" s="472">
        <v>1.74</v>
      </c>
      <c r="BF89" s="474">
        <f t="shared" si="332"/>
        <v>4032</v>
      </c>
      <c r="BG89" s="476">
        <f t="shared" ref="BG89" si="337">BB89+P89</f>
        <v>309</v>
      </c>
      <c r="BH89" s="480">
        <f t="shared" ref="BH89" si="338">BC89+Q89</f>
        <v>91</v>
      </c>
      <c r="BI89" s="480">
        <f t="shared" ref="BI89" si="339">BD89+R89</f>
        <v>80.7</v>
      </c>
      <c r="BJ89" s="480">
        <f t="shared" ref="BJ89" si="340">BE89+S89</f>
        <v>70.67</v>
      </c>
      <c r="BK89" s="473">
        <f t="shared" si="289"/>
        <v>1.1999999999999886</v>
      </c>
      <c r="BL89" s="473">
        <f t="shared" si="290"/>
        <v>1.4500000000000028</v>
      </c>
      <c r="BM89" s="473">
        <f t="shared" si="291"/>
        <v>1.769999999999996</v>
      </c>
      <c r="BN89" s="473">
        <f t="shared" si="292"/>
        <v>1.7399999999999949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1313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1777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1136</v>
      </c>
      <c r="C90" s="301" t="s">
        <v>1137</v>
      </c>
      <c r="D90" s="352" t="s">
        <v>197</v>
      </c>
      <c r="E90" s="303" t="s">
        <v>170</v>
      </c>
      <c r="F90" s="345"/>
      <c r="G90" s="351"/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301"/>
        <v>134</v>
      </c>
      <c r="O90" s="339">
        <v>3871</v>
      </c>
      <c r="P90" s="340">
        <v>348.6</v>
      </c>
      <c r="Q90" s="341">
        <v>74.03</v>
      </c>
      <c r="R90" s="341">
        <v>62.5</v>
      </c>
      <c r="S90" s="341">
        <v>58.63</v>
      </c>
      <c r="T90" s="341"/>
      <c r="U90" s="398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2"/>
        <v>80000</v>
      </c>
      <c r="AL90" s="347">
        <f>VLOOKUP(D90&amp;E90,计算辅助页面!$V$5:$Y$18,3,0)</f>
        <v>4</v>
      </c>
      <c r="AM90" s="348">
        <f t="shared" si="303"/>
        <v>240000</v>
      </c>
      <c r="AN90" s="348">
        <f>VLOOKUP(D90&amp;E90,计算辅助页面!$V$5:$Y$18,4,0)</f>
        <v>2</v>
      </c>
      <c r="AO90" s="345">
        <f t="shared" si="304"/>
        <v>4640000</v>
      </c>
      <c r="AP90" s="349">
        <f t="shared" si="305"/>
        <v>10444120</v>
      </c>
      <c r="AQ90" s="288" t="s">
        <v>565</v>
      </c>
      <c r="AR90" s="289" t="str">
        <f t="shared" si="281"/>
        <v>Diablo GT</v>
      </c>
      <c r="AS90" s="290" t="s">
        <v>1131</v>
      </c>
      <c r="AT90" s="291" t="s">
        <v>1138</v>
      </c>
      <c r="AU90" s="397" t="s">
        <v>703</v>
      </c>
      <c r="AV90" s="292">
        <v>26</v>
      </c>
      <c r="AW90" s="292">
        <v>363</v>
      </c>
      <c r="AY90" s="292">
        <v>475</v>
      </c>
      <c r="AZ90" s="292" t="s">
        <v>1188</v>
      </c>
      <c r="BA90" s="481">
        <v>174</v>
      </c>
      <c r="BB90" s="476">
        <v>1.1000000000000001</v>
      </c>
      <c r="BC90" s="472">
        <v>0.77</v>
      </c>
      <c r="BD90" s="472">
        <v>1.91</v>
      </c>
      <c r="BE90" s="472">
        <v>2.21</v>
      </c>
      <c r="BF90" s="474">
        <f t="shared" si="332"/>
        <v>4045</v>
      </c>
      <c r="BG90" s="476">
        <f t="shared" ref="BG90" si="341">BB90+P90</f>
        <v>349.70000000000005</v>
      </c>
      <c r="BH90" s="480">
        <f t="shared" ref="BH90" si="342">BC90+Q90</f>
        <v>74.8</v>
      </c>
      <c r="BI90" s="480">
        <f t="shared" ref="BI90" si="343">BD90+R90</f>
        <v>64.41</v>
      </c>
      <c r="BJ90" s="480">
        <f t="shared" ref="BJ90" si="344">BE90+S90</f>
        <v>60.84</v>
      </c>
      <c r="BK90" s="473">
        <f t="shared" si="289"/>
        <v>1.1000000000000227</v>
      </c>
      <c r="BL90" s="473">
        <f t="shared" si="290"/>
        <v>0.76999999999999602</v>
      </c>
      <c r="BM90" s="473">
        <f t="shared" si="291"/>
        <v>1.9099999999999966</v>
      </c>
      <c r="BN90" s="473">
        <f t="shared" si="292"/>
        <v>2.2100000000000009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>
        <v>1</v>
      </c>
      <c r="CE90" s="293"/>
      <c r="CF90" s="293"/>
      <c r="CG90" s="293"/>
      <c r="CH90" s="293"/>
      <c r="CI90" s="293"/>
      <c r="CJ90" s="294" t="s">
        <v>1148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1777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1010</v>
      </c>
      <c r="C91" s="301">
        <v>33</v>
      </c>
      <c r="D91" s="352" t="s">
        <v>197</v>
      </c>
      <c r="E91" s="303" t="s">
        <v>170</v>
      </c>
      <c r="F91" s="345">
        <f>9-LEN(E91)-LEN(SUBSTITUTE(E91,"★",""))</f>
        <v>4</v>
      </c>
      <c r="G91" s="351" t="s">
        <v>64</v>
      </c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1"/>
        <v>134</v>
      </c>
      <c r="O91" s="339">
        <v>3897</v>
      </c>
      <c r="P91" s="340">
        <v>352.1</v>
      </c>
      <c r="Q91" s="341">
        <v>78.53</v>
      </c>
      <c r="R91" s="341">
        <v>59.47</v>
      </c>
      <c r="S91" s="341">
        <v>47.71</v>
      </c>
      <c r="T91" s="341">
        <v>4.9000000000000004</v>
      </c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2"/>
        <v>80000</v>
      </c>
      <c r="AL91" s="347">
        <f>VLOOKUP(D91&amp;E91,计算辅助页面!$V$5:$Y$18,3,0)</f>
        <v>4</v>
      </c>
      <c r="AM91" s="348">
        <f t="shared" si="303"/>
        <v>240000</v>
      </c>
      <c r="AN91" s="348">
        <f>VLOOKUP(D91&amp;E91,计算辅助页面!$V$5:$Y$18,4,0)</f>
        <v>2</v>
      </c>
      <c r="AO91" s="345">
        <f t="shared" si="304"/>
        <v>4640000</v>
      </c>
      <c r="AP91" s="349">
        <f t="shared" si="305"/>
        <v>10444120</v>
      </c>
      <c r="AQ91" s="288" t="s">
        <v>1011</v>
      </c>
      <c r="AR91" s="289" t="str">
        <f t="shared" si="281"/>
        <v>Hussarya 33</v>
      </c>
      <c r="AS91" s="290" t="s">
        <v>915</v>
      </c>
      <c r="AT91" s="291" t="s">
        <v>639</v>
      </c>
      <c r="AU91" s="397" t="s">
        <v>703</v>
      </c>
      <c r="AV91" s="292">
        <v>14</v>
      </c>
      <c r="AW91" s="292">
        <v>366</v>
      </c>
      <c r="AY91" s="292">
        <v>482</v>
      </c>
      <c r="AZ91" s="292" t="s">
        <v>1124</v>
      </c>
      <c r="BA91" s="481">
        <v>174</v>
      </c>
      <c r="BB91" s="476">
        <v>1.3</v>
      </c>
      <c r="BC91" s="472">
        <v>0.77</v>
      </c>
      <c r="BD91" s="472">
        <v>1.58</v>
      </c>
      <c r="BE91" s="472">
        <v>2.2999999999999998</v>
      </c>
      <c r="BF91" s="474">
        <f t="shared" si="332"/>
        <v>4071</v>
      </c>
      <c r="BG91" s="476">
        <f t="shared" ref="BG91:BG93" si="345">BB91+P91</f>
        <v>353.40000000000003</v>
      </c>
      <c r="BH91" s="480">
        <f t="shared" ref="BH91:BH93" si="346">BC91+Q91</f>
        <v>79.3</v>
      </c>
      <c r="BI91" s="480">
        <f t="shared" ref="BI91:BI93" si="347">BD91+R91</f>
        <v>61.05</v>
      </c>
      <c r="BJ91" s="480">
        <f t="shared" ref="BJ91:BJ93" si="348">BE91+S91</f>
        <v>50.01</v>
      </c>
      <c r="BK91" s="473">
        <f t="shared" si="289"/>
        <v>1.3000000000000114</v>
      </c>
      <c r="BL91" s="473">
        <f t="shared" si="290"/>
        <v>0.76999999999999602</v>
      </c>
      <c r="BM91" s="473">
        <f t="shared" si="291"/>
        <v>1.5799999999999983</v>
      </c>
      <c r="BN91" s="473">
        <f t="shared" si="292"/>
        <v>2.2999999999999972</v>
      </c>
      <c r="BO91" s="483">
        <v>1</v>
      </c>
      <c r="BP91" s="293"/>
      <c r="BQ91" s="293"/>
      <c r="BR91" s="293"/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1443</v>
      </c>
      <c r="CK91" s="294"/>
      <c r="CL91" s="294"/>
      <c r="CM91" s="294"/>
      <c r="CN91" s="294"/>
      <c r="CO91" s="295"/>
      <c r="CP91" s="295"/>
      <c r="CQ91" s="295"/>
      <c r="CR91" s="296">
        <v>340</v>
      </c>
      <c r="CS91" s="297">
        <v>71.2</v>
      </c>
      <c r="CT91" s="297">
        <v>44.4</v>
      </c>
      <c r="CU91" s="297">
        <v>25.68</v>
      </c>
      <c r="CV91" s="297">
        <f>P91-CR91</f>
        <v>12.100000000000023</v>
      </c>
      <c r="CW91" s="297">
        <f>Q91-CS91</f>
        <v>7.3299999999999983</v>
      </c>
      <c r="CX91" s="297">
        <f>R91-CT91</f>
        <v>15.07</v>
      </c>
      <c r="CY91" s="297">
        <f>S91-CU91</f>
        <v>22.03</v>
      </c>
      <c r="CZ91" s="297">
        <f>SUM(CV91:CY91)</f>
        <v>56.530000000000022</v>
      </c>
      <c r="DA91" s="297">
        <f>0.32*(P91-CR91)+1.75*(Q91-CS91)+1.13*(R91-CT91)+1.28*(S91-CU91)</f>
        <v>61.927000000000007</v>
      </c>
      <c r="DB91" s="295" t="s">
        <v>1779</v>
      </c>
      <c r="DC91" s="295">
        <v>4</v>
      </c>
      <c r="DD91" s="295"/>
      <c r="DE91" s="295"/>
    </row>
    <row r="92" spans="1:109" ht="21" customHeight="1" thickBot="1">
      <c r="A92" s="299">
        <v>90</v>
      </c>
      <c r="B92" s="394" t="s">
        <v>1444</v>
      </c>
      <c r="C92" s="399" t="s">
        <v>1160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301"/>
        <v>134</v>
      </c>
      <c r="O92" s="396">
        <v>3946</v>
      </c>
      <c r="P92" s="340">
        <v>348.4</v>
      </c>
      <c r="Q92" s="341">
        <v>76.180000000000007</v>
      </c>
      <c r="R92" s="341">
        <v>66.08</v>
      </c>
      <c r="S92" s="341">
        <v>58.82</v>
      </c>
      <c r="T92" s="341"/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2"/>
        <v>80000</v>
      </c>
      <c r="AL92" s="347">
        <f>VLOOKUP(D92&amp;E92,计算辅助页面!$V$5:$Y$18,3,0)</f>
        <v>4</v>
      </c>
      <c r="AM92" s="348">
        <f t="shared" si="303"/>
        <v>240000</v>
      </c>
      <c r="AN92" s="348">
        <f>VLOOKUP(D92&amp;E92,计算辅助页面!$V$5:$Y$18,4,0)</f>
        <v>2</v>
      </c>
      <c r="AO92" s="345">
        <f t="shared" si="304"/>
        <v>4640000</v>
      </c>
      <c r="AP92" s="349">
        <f t="shared" si="305"/>
        <v>10444120</v>
      </c>
      <c r="AQ92" s="288" t="s">
        <v>712</v>
      </c>
      <c r="AR92" s="289" t="str">
        <f t="shared" si="281"/>
        <v>EB110🔑</v>
      </c>
      <c r="AS92" s="290" t="s">
        <v>1155</v>
      </c>
      <c r="AT92" s="291" t="s">
        <v>1161</v>
      </c>
      <c r="AU92" s="397" t="s">
        <v>703</v>
      </c>
      <c r="AW92" s="292">
        <v>362</v>
      </c>
      <c r="AY92" s="292">
        <v>475</v>
      </c>
      <c r="AZ92" s="292" t="s">
        <v>1065</v>
      </c>
      <c r="BA92" s="484">
        <v>176</v>
      </c>
      <c r="BB92" s="476">
        <v>1.3</v>
      </c>
      <c r="BC92" s="472">
        <v>1.32</v>
      </c>
      <c r="BD92" s="472">
        <v>2.15</v>
      </c>
      <c r="BE92" s="472">
        <v>2.02</v>
      </c>
      <c r="BF92" s="474">
        <f t="shared" si="332"/>
        <v>4122</v>
      </c>
      <c r="BG92" s="476">
        <f t="shared" si="345"/>
        <v>349.7</v>
      </c>
      <c r="BH92" s="480">
        <f t="shared" si="346"/>
        <v>77.5</v>
      </c>
      <c r="BI92" s="480">
        <f t="shared" si="347"/>
        <v>68.23</v>
      </c>
      <c r="BJ92" s="480">
        <f t="shared" si="348"/>
        <v>60.84</v>
      </c>
      <c r="BK92" s="473">
        <f t="shared" si="289"/>
        <v>1.3000000000000114</v>
      </c>
      <c r="BL92" s="473">
        <f t="shared" si="290"/>
        <v>1.3199999999999932</v>
      </c>
      <c r="BM92" s="473">
        <f t="shared" si="291"/>
        <v>2.1500000000000057</v>
      </c>
      <c r="BN92" s="473">
        <f t="shared" si="292"/>
        <v>2.0200000000000031</v>
      </c>
      <c r="BO92" s="483">
        <v>4.0999999999999996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>
        <v>1</v>
      </c>
      <c r="CE92" s="293"/>
      <c r="CF92" s="293"/>
      <c r="CG92" s="293"/>
      <c r="CH92" s="293"/>
      <c r="CI92" s="293"/>
      <c r="CJ92" s="294" t="s">
        <v>150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293" t="s">
        <v>1445</v>
      </c>
      <c r="C93" s="469" t="s">
        <v>1291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1"/>
        <v>134</v>
      </c>
      <c r="O93" s="470">
        <v>3971</v>
      </c>
      <c r="P93" s="340">
        <v>326.3</v>
      </c>
      <c r="Q93" s="341">
        <v>88.03</v>
      </c>
      <c r="R93" s="341">
        <v>72.48</v>
      </c>
      <c r="S93" s="341">
        <v>58.56</v>
      </c>
      <c r="T93" s="341">
        <v>6.1</v>
      </c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2"/>
        <v>80000</v>
      </c>
      <c r="AL93" s="347">
        <f>VLOOKUP(D93&amp;E93,计算辅助页面!$V$5:$Y$18,3,0)</f>
        <v>4</v>
      </c>
      <c r="AM93" s="348">
        <f t="shared" si="303"/>
        <v>240000</v>
      </c>
      <c r="AN93" s="348">
        <f>VLOOKUP(D93&amp;E93,计算辅助页面!$V$5:$Y$18,4,0)</f>
        <v>2</v>
      </c>
      <c r="AO93" s="345">
        <f t="shared" si="304"/>
        <v>4640000</v>
      </c>
      <c r="AP93" s="349">
        <f t="shared" si="305"/>
        <v>10444120</v>
      </c>
      <c r="AQ93" s="288" t="s">
        <v>561</v>
      </c>
      <c r="AR93" s="289" t="str">
        <f t="shared" si="281"/>
        <v>Panamera Turbo S🔑</v>
      </c>
      <c r="AS93" s="290" t="s">
        <v>1292</v>
      </c>
      <c r="AT93" s="291" t="s">
        <v>1293</v>
      </c>
      <c r="AU93" s="397" t="s">
        <v>1294</v>
      </c>
      <c r="AW93" s="292">
        <v>340</v>
      </c>
      <c r="AY93" s="292">
        <v>437</v>
      </c>
      <c r="AZ93" s="292" t="s">
        <v>1308</v>
      </c>
      <c r="BA93" s="477">
        <v>177</v>
      </c>
      <c r="BB93" s="476">
        <v>1.2</v>
      </c>
      <c r="BC93" s="472">
        <v>0.72</v>
      </c>
      <c r="BD93" s="472">
        <v>3.56</v>
      </c>
      <c r="BE93" s="472">
        <v>3.38</v>
      </c>
      <c r="BF93" s="474">
        <f t="shared" si="332"/>
        <v>4148</v>
      </c>
      <c r="BG93" s="476">
        <f t="shared" si="345"/>
        <v>327.5</v>
      </c>
      <c r="BH93" s="480">
        <f t="shared" si="346"/>
        <v>88.75</v>
      </c>
      <c r="BI93" s="480">
        <f t="shared" si="347"/>
        <v>76.040000000000006</v>
      </c>
      <c r="BJ93" s="480">
        <f t="shared" si="348"/>
        <v>61.940000000000005</v>
      </c>
      <c r="BK93" s="473">
        <f t="shared" si="289"/>
        <v>1.1999999999999886</v>
      </c>
      <c r="BL93" s="473">
        <f t="shared" si="290"/>
        <v>0.71999999999999886</v>
      </c>
      <c r="BM93" s="473">
        <f t="shared" si="291"/>
        <v>3.5600000000000023</v>
      </c>
      <c r="BN93" s="473">
        <f t="shared" si="292"/>
        <v>3.3800000000000026</v>
      </c>
      <c r="BO93" s="483">
        <v>10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>
        <v>1</v>
      </c>
      <c r="CD93" s="293"/>
      <c r="CE93" s="293"/>
      <c r="CF93" s="293"/>
      <c r="CG93" s="293"/>
      <c r="CH93" s="293"/>
      <c r="CI93" s="293"/>
      <c r="CJ93" s="294" t="s">
        <v>1312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38" t="s">
        <v>500</v>
      </c>
      <c r="C94" s="301" t="s">
        <v>747</v>
      </c>
      <c r="D94" s="352" t="s">
        <v>197</v>
      </c>
      <c r="E94" s="401" t="s">
        <v>170</v>
      </c>
      <c r="F94" s="356">
        <f>9-LEN(E94)-LEN(SUBSTITUTE(E94,"★",""))</f>
        <v>4</v>
      </c>
      <c r="G94" s="357" t="s">
        <v>335</v>
      </c>
      <c r="H94" s="402">
        <v>35</v>
      </c>
      <c r="I94" s="402">
        <v>15</v>
      </c>
      <c r="J94" s="402">
        <v>21</v>
      </c>
      <c r="K94" s="402">
        <v>28</v>
      </c>
      <c r="L94" s="402">
        <v>35</v>
      </c>
      <c r="M94" s="402" t="s">
        <v>59</v>
      </c>
      <c r="N94" s="403">
        <f t="shared" si="301"/>
        <v>134</v>
      </c>
      <c r="O94" s="339">
        <v>3997</v>
      </c>
      <c r="P94" s="340">
        <v>340.7</v>
      </c>
      <c r="Q94" s="341">
        <v>76.56</v>
      </c>
      <c r="R94" s="341">
        <v>75.81</v>
      </c>
      <c r="S94" s="341">
        <v>59.69</v>
      </c>
      <c r="T94" s="341">
        <v>6</v>
      </c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302"/>
        <v>80000</v>
      </c>
      <c r="AL94" s="369">
        <f>VLOOKUP(D94&amp;E94,计算辅助页面!$V$5:$Y$18,3,0)</f>
        <v>4</v>
      </c>
      <c r="AM94" s="370">
        <f t="shared" si="303"/>
        <v>240000</v>
      </c>
      <c r="AN94" s="370">
        <f>VLOOKUP(D94&amp;E94,计算辅助页面!$V$5:$Y$18,4,0)</f>
        <v>2</v>
      </c>
      <c r="AO94" s="356">
        <f t="shared" si="304"/>
        <v>4640000</v>
      </c>
      <c r="AP94" s="371">
        <f t="shared" si="305"/>
        <v>10444120</v>
      </c>
      <c r="AQ94" s="288" t="s">
        <v>565</v>
      </c>
      <c r="AR94" s="289" t="str">
        <f t="shared" si="281"/>
        <v>Gallardo LP 560-4</v>
      </c>
      <c r="AS94" s="290" t="s">
        <v>920</v>
      </c>
      <c r="AT94" s="291" t="s">
        <v>630</v>
      </c>
      <c r="AU94" s="397" t="s">
        <v>703</v>
      </c>
      <c r="AV94" s="292">
        <v>48</v>
      </c>
      <c r="AW94" s="292">
        <v>354</v>
      </c>
      <c r="AY94" s="292">
        <v>462</v>
      </c>
      <c r="AZ94" s="292" t="s">
        <v>1059</v>
      </c>
      <c r="BA94" s="477">
        <v>177</v>
      </c>
      <c r="BB94" s="476">
        <v>1.6</v>
      </c>
      <c r="BC94" s="472">
        <v>0.94</v>
      </c>
      <c r="BD94" s="472">
        <v>2.67</v>
      </c>
      <c r="BE94" s="472">
        <v>2.2320000000000002</v>
      </c>
      <c r="BF94" s="474">
        <f t="shared" si="332"/>
        <v>4174</v>
      </c>
      <c r="BG94" s="476">
        <f t="shared" ref="BG94" si="349">BB94+P94</f>
        <v>342.3</v>
      </c>
      <c r="BH94" s="480">
        <f t="shared" ref="BH94" si="350">BC94+Q94</f>
        <v>77.5</v>
      </c>
      <c r="BI94" s="480">
        <f t="shared" ref="BI94" si="351">BD94+R94</f>
        <v>78.48</v>
      </c>
      <c r="BJ94" s="480">
        <f t="shared" ref="BJ94" si="352">BE94+S94</f>
        <v>61.921999999999997</v>
      </c>
      <c r="BK94" s="473">
        <f t="shared" si="289"/>
        <v>1.6000000000000227</v>
      </c>
      <c r="BL94" s="473">
        <f t="shared" si="290"/>
        <v>0.93999999999999773</v>
      </c>
      <c r="BM94" s="473">
        <f t="shared" si="291"/>
        <v>2.6700000000000017</v>
      </c>
      <c r="BN94" s="473">
        <f t="shared" si="292"/>
        <v>2.2319999999999993</v>
      </c>
      <c r="BO94" s="483">
        <v>9</v>
      </c>
      <c r="BP94" s="293"/>
      <c r="BQ94" s="293"/>
      <c r="BR94" s="293"/>
      <c r="BS94" s="293"/>
      <c r="BT94" s="293"/>
      <c r="BU94" s="293"/>
      <c r="BV94" s="293">
        <v>1</v>
      </c>
      <c r="BW94" s="293"/>
      <c r="BX94" s="293"/>
      <c r="BY94" s="293"/>
      <c r="BZ94" s="293"/>
      <c r="CA94" s="293"/>
      <c r="CB94" s="293"/>
      <c r="CC94" s="293"/>
      <c r="CD94" s="293">
        <v>1</v>
      </c>
      <c r="CE94" s="293"/>
      <c r="CF94" s="293"/>
      <c r="CG94" s="293"/>
      <c r="CH94" s="293"/>
      <c r="CI94" s="293"/>
      <c r="CJ94" s="294" t="s">
        <v>1446</v>
      </c>
      <c r="CK94" s="294"/>
      <c r="CL94" s="294"/>
      <c r="CM94" s="294"/>
      <c r="CN94" s="294"/>
      <c r="CP94" s="295">
        <v>1</v>
      </c>
      <c r="CQ94" s="295"/>
      <c r="CR94" s="296">
        <v>325</v>
      </c>
      <c r="CS94" s="297">
        <v>67.599999999999994</v>
      </c>
      <c r="CT94" s="297">
        <v>50.25</v>
      </c>
      <c r="CU94" s="297">
        <v>38.4</v>
      </c>
      <c r="CV94" s="297">
        <f>P94-CR94</f>
        <v>15.699999999999989</v>
      </c>
      <c r="CW94" s="297">
        <f>Q94-CS94</f>
        <v>8.960000000000008</v>
      </c>
      <c r="CX94" s="297">
        <f>R94-CT94</f>
        <v>25.560000000000002</v>
      </c>
      <c r="CY94" s="297">
        <f>S94-CU94</f>
        <v>21.29</v>
      </c>
      <c r="CZ94" s="297">
        <f>SUM(CV94:CY94)</f>
        <v>71.509999999999991</v>
      </c>
      <c r="DA94" s="297">
        <f>0.32*(P94-CR94)+1.75*(Q94-CS94)+1.13*(R94-CT94)+1.28*(S94-CU94)</f>
        <v>76.838000000000008</v>
      </c>
      <c r="DB94" s="295" t="s">
        <v>1779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1447</v>
      </c>
      <c r="C95" s="301" t="s">
        <v>1383</v>
      </c>
      <c r="D95" s="352" t="s">
        <v>197</v>
      </c>
      <c r="E95" s="401" t="s">
        <v>170</v>
      </c>
      <c r="F95" s="345"/>
      <c r="G95" s="351"/>
      <c r="H95" s="400" t="s">
        <v>448</v>
      </c>
      <c r="I95" s="400">
        <v>25</v>
      </c>
      <c r="J95" s="400">
        <v>32</v>
      </c>
      <c r="K95" s="400">
        <v>36</v>
      </c>
      <c r="L95" s="400">
        <v>41</v>
      </c>
      <c r="M95" s="306" t="s">
        <v>59</v>
      </c>
      <c r="N95" s="307">
        <f t="shared" si="301"/>
        <v>134</v>
      </c>
      <c r="O95" s="339">
        <v>4009</v>
      </c>
      <c r="P95" s="340">
        <v>341.6</v>
      </c>
      <c r="Q95" s="341">
        <v>81.23</v>
      </c>
      <c r="R95" s="341">
        <v>65</v>
      </c>
      <c r="S95" s="341">
        <v>52.13</v>
      </c>
      <c r="T95" s="341"/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2"/>
        <v>80000</v>
      </c>
      <c r="AL95" s="369">
        <f>VLOOKUP(D95&amp;E95,计算辅助页面!$V$5:$Y$18,3,0)</f>
        <v>4</v>
      </c>
      <c r="AM95" s="370">
        <f t="shared" si="303"/>
        <v>240000</v>
      </c>
      <c r="AN95" s="370">
        <f>VLOOKUP(D95&amp;E95,计算辅助页面!$V$5:$Y$18,4,0)</f>
        <v>2</v>
      </c>
      <c r="AO95" s="356">
        <f t="shared" si="304"/>
        <v>4640000</v>
      </c>
      <c r="AP95" s="371">
        <f t="shared" si="305"/>
        <v>10444120</v>
      </c>
      <c r="AQ95" s="288" t="s">
        <v>567</v>
      </c>
      <c r="AR95" s="289" t="str">
        <f t="shared" si="281"/>
        <v>296 GTB🔑</v>
      </c>
      <c r="AS95" s="290" t="s">
        <v>1375</v>
      </c>
      <c r="AT95" s="291" t="s">
        <v>1383</v>
      </c>
      <c r="AU95" s="397" t="s">
        <v>703</v>
      </c>
      <c r="AW95" s="292">
        <v>355</v>
      </c>
      <c r="AY95" s="292">
        <v>463</v>
      </c>
      <c r="AZ95" s="292" t="s">
        <v>1384</v>
      </c>
      <c r="BA95" s="477">
        <v>178</v>
      </c>
      <c r="BB95" s="476">
        <v>1.2</v>
      </c>
      <c r="BC95" s="472">
        <v>0.77</v>
      </c>
      <c r="BD95" s="472">
        <v>2.25</v>
      </c>
      <c r="BE95" s="472">
        <v>2.82</v>
      </c>
      <c r="BF95" s="474">
        <f t="shared" si="332"/>
        <v>4187</v>
      </c>
      <c r="BG95" s="476">
        <f t="shared" ref="BG95" si="353">BB95+P95</f>
        <v>342.8</v>
      </c>
      <c r="BH95" s="480">
        <f t="shared" ref="BH95" si="354">BC95+Q95</f>
        <v>82</v>
      </c>
      <c r="BI95" s="480">
        <f t="shared" ref="BI95" si="355">BD95+R95</f>
        <v>67.25</v>
      </c>
      <c r="BJ95" s="480">
        <f t="shared" ref="BJ95" si="356">BE95+S95</f>
        <v>54.95</v>
      </c>
      <c r="BK95" s="473">
        <f t="shared" si="289"/>
        <v>1.1999999999999886</v>
      </c>
      <c r="BL95" s="473">
        <f t="shared" si="290"/>
        <v>0.76999999999999602</v>
      </c>
      <c r="BM95" s="473">
        <f t="shared" si="291"/>
        <v>2.25</v>
      </c>
      <c r="BN95" s="473">
        <f t="shared" si="292"/>
        <v>2.8200000000000003</v>
      </c>
      <c r="BO95" s="483">
        <v>4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1397</v>
      </c>
      <c r="CK95" s="294"/>
      <c r="CL95" s="294"/>
      <c r="CM95" s="294"/>
      <c r="CN95" s="294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1779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1084</v>
      </c>
      <c r="C96" s="301" t="s">
        <v>1085</v>
      </c>
      <c r="D96" s="352" t="s">
        <v>197</v>
      </c>
      <c r="E96" s="401" t="s">
        <v>170</v>
      </c>
      <c r="F96" s="345"/>
      <c r="G96" s="351"/>
      <c r="H96" s="373">
        <v>35</v>
      </c>
      <c r="I96" s="402">
        <v>15</v>
      </c>
      <c r="J96" s="402">
        <v>21</v>
      </c>
      <c r="K96" s="402">
        <v>28</v>
      </c>
      <c r="L96" s="402">
        <v>35</v>
      </c>
      <c r="M96" s="402" t="s">
        <v>59</v>
      </c>
      <c r="N96" s="403">
        <f t="shared" si="301"/>
        <v>134</v>
      </c>
      <c r="O96" s="339">
        <v>4022</v>
      </c>
      <c r="P96" s="340">
        <v>339.1</v>
      </c>
      <c r="Q96" s="341">
        <v>80.98</v>
      </c>
      <c r="R96" s="341">
        <v>69.09</v>
      </c>
      <c r="S96" s="341">
        <v>57.31</v>
      </c>
      <c r="T96" s="341">
        <v>5.8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302"/>
        <v>80000</v>
      </c>
      <c r="AL96" s="369">
        <f>VLOOKUP(D96&amp;E96,计算辅助页面!$V$5:$Y$18,3,0)</f>
        <v>4</v>
      </c>
      <c r="AM96" s="370">
        <f t="shared" si="303"/>
        <v>240000</v>
      </c>
      <c r="AN96" s="370">
        <f>VLOOKUP(D96&amp;E96,计算辅助页面!$V$5:$Y$18,4,0)</f>
        <v>2</v>
      </c>
      <c r="AO96" s="356">
        <f t="shared" si="304"/>
        <v>4640000</v>
      </c>
      <c r="AP96" s="371">
        <f t="shared" si="305"/>
        <v>10444120</v>
      </c>
      <c r="AQ96" s="288" t="s">
        <v>568</v>
      </c>
      <c r="AR96" s="289" t="str">
        <f t="shared" si="281"/>
        <v>GT</v>
      </c>
      <c r="AS96" s="290" t="s">
        <v>1082</v>
      </c>
      <c r="AT96" s="291" t="s">
        <v>1086</v>
      </c>
      <c r="AU96" s="397" t="s">
        <v>703</v>
      </c>
      <c r="AV96" s="292">
        <v>46</v>
      </c>
      <c r="AW96" s="292">
        <v>353</v>
      </c>
      <c r="AY96" s="292">
        <v>459</v>
      </c>
      <c r="AZ96" s="292" t="s">
        <v>1100</v>
      </c>
      <c r="BA96" s="477">
        <v>178</v>
      </c>
      <c r="BB96" s="476">
        <v>1.4</v>
      </c>
      <c r="BC96" s="472">
        <v>1.02</v>
      </c>
      <c r="BD96" s="472">
        <v>1.59</v>
      </c>
      <c r="BE96" s="472">
        <v>2.37</v>
      </c>
      <c r="BF96" s="474">
        <f t="shared" si="332"/>
        <v>4200</v>
      </c>
      <c r="BG96" s="476">
        <f t="shared" ref="BG96" si="357">BB96+P96</f>
        <v>340.5</v>
      </c>
      <c r="BH96" s="480">
        <f t="shared" ref="BH96" si="358">BC96+Q96</f>
        <v>82</v>
      </c>
      <c r="BI96" s="480">
        <f t="shared" ref="BI96" si="359">BD96+R96</f>
        <v>70.680000000000007</v>
      </c>
      <c r="BJ96" s="480">
        <f t="shared" ref="BJ96" si="360">BE96+S96</f>
        <v>59.68</v>
      </c>
      <c r="BK96" s="473">
        <f t="shared" si="289"/>
        <v>1.3999999999999773</v>
      </c>
      <c r="BL96" s="473">
        <f t="shared" si="290"/>
        <v>1.019999999999996</v>
      </c>
      <c r="BM96" s="473">
        <f t="shared" si="291"/>
        <v>1.5900000000000034</v>
      </c>
      <c r="BN96" s="473">
        <f t="shared" si="292"/>
        <v>2.3699999999999974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1126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1779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1448</v>
      </c>
      <c r="C97" s="301" t="s">
        <v>1239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si="301"/>
        <v>134</v>
      </c>
      <c r="O97" s="339">
        <v>4048</v>
      </c>
      <c r="P97" s="340">
        <v>335.7</v>
      </c>
      <c r="Q97" s="341">
        <v>81.790000000000006</v>
      </c>
      <c r="R97" s="341">
        <v>60.83</v>
      </c>
      <c r="S97" s="341">
        <v>67.41</v>
      </c>
      <c r="T97" s="341">
        <v>7.4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2"/>
        <v>80000</v>
      </c>
      <c r="AL97" s="369">
        <f>VLOOKUP(D97&amp;E97,计算辅助页面!$V$5:$Y$18,3,0)</f>
        <v>4</v>
      </c>
      <c r="AM97" s="370">
        <f t="shared" si="303"/>
        <v>240000</v>
      </c>
      <c r="AN97" s="370">
        <f>VLOOKUP(D97&amp;E97,计算辅助页面!$V$5:$Y$18,4,0)</f>
        <v>2</v>
      </c>
      <c r="AO97" s="356">
        <f t="shared" si="304"/>
        <v>4640000</v>
      </c>
      <c r="AP97" s="371">
        <f t="shared" si="305"/>
        <v>10444120</v>
      </c>
      <c r="AQ97" s="288" t="s">
        <v>564</v>
      </c>
      <c r="AR97" s="289" t="str">
        <f t="shared" si="281"/>
        <v>Mercedes-AMG GT Black Series🔑</v>
      </c>
      <c r="AS97" s="290" t="s">
        <v>1240</v>
      </c>
      <c r="AT97" s="291" t="s">
        <v>1241</v>
      </c>
      <c r="AU97" s="397" t="s">
        <v>703</v>
      </c>
      <c r="AW97" s="292">
        <v>349</v>
      </c>
      <c r="AY97" s="292">
        <v>453</v>
      </c>
      <c r="AZ97" s="292" t="s">
        <v>1065</v>
      </c>
      <c r="BA97" s="477">
        <v>178</v>
      </c>
      <c r="BB97" s="476">
        <v>1.1000000000000001</v>
      </c>
      <c r="BC97" s="472">
        <v>1.1100000000000001</v>
      </c>
      <c r="BD97" s="472">
        <v>1.86</v>
      </c>
      <c r="BE97" s="472">
        <v>1.72</v>
      </c>
      <c r="BF97" s="474">
        <f t="shared" si="332"/>
        <v>4226</v>
      </c>
      <c r="BG97" s="476">
        <f t="shared" ref="BG97" si="361">BB97+P97</f>
        <v>336.8</v>
      </c>
      <c r="BH97" s="480">
        <f t="shared" ref="BH97" si="362">BC97+Q97</f>
        <v>82.9</v>
      </c>
      <c r="BI97" s="480">
        <f t="shared" ref="BI97" si="363">BD97+R97</f>
        <v>62.69</v>
      </c>
      <c r="BJ97" s="480">
        <f t="shared" ref="BJ97" si="364">BE97+S97</f>
        <v>69.13</v>
      </c>
      <c r="BK97" s="473">
        <f t="shared" si="289"/>
        <v>1.1000000000000227</v>
      </c>
      <c r="BL97" s="473">
        <f t="shared" si="290"/>
        <v>1.1099999999999994</v>
      </c>
      <c r="BM97" s="473">
        <f t="shared" si="291"/>
        <v>1.8599999999999994</v>
      </c>
      <c r="BN97" s="473">
        <f t="shared" si="292"/>
        <v>1.7199999999999989</v>
      </c>
      <c r="BO97" s="483">
        <v>3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1259</v>
      </c>
      <c r="CK97" s="294"/>
      <c r="CL97" s="294"/>
      <c r="CM97" s="294"/>
      <c r="CN97" s="294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1779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1608</v>
      </c>
      <c r="C98" s="301" t="s">
        <v>1582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ref="N98" si="365">IF(COUNTBLANK(H98:M98),"",SUM(H98:M98))</f>
        <v>134</v>
      </c>
      <c r="O98" s="339">
        <v>4073</v>
      </c>
      <c r="P98" s="340">
        <v>348.8</v>
      </c>
      <c r="Q98" s="341">
        <v>80.459999999999994</v>
      </c>
      <c r="R98" s="341">
        <v>54.89</v>
      </c>
      <c r="S98" s="341">
        <v>60.3</v>
      </c>
      <c r="T98" s="341"/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ref="AK98" si="366">IF(AI98,2*AI98,"")</f>
        <v>80000</v>
      </c>
      <c r="AL98" s="369">
        <f>VLOOKUP(D98&amp;E98,计算辅助页面!$V$5:$Y$18,3,0)</f>
        <v>4</v>
      </c>
      <c r="AM98" s="370">
        <f t="shared" ref="AM98" si="367">IF(AN98="×",AN98,IF(AI98,6*AI98,""))</f>
        <v>240000</v>
      </c>
      <c r="AN98" s="370">
        <f>VLOOKUP(D98&amp;E98,计算辅助页面!$V$5:$Y$18,4,0)</f>
        <v>2</v>
      </c>
      <c r="AO98" s="356">
        <f t="shared" ref="AO98" si="368">IF(AI98,IF(AN98="×",4*(AI98*AJ98+AK98*AL98),4*(AI98*AJ98+AK98*AL98+AM98*AN98)),"")</f>
        <v>4640000</v>
      </c>
      <c r="AP98" s="371">
        <f t="shared" ref="AP98" si="369">IF(AND(AH98,AO98),AO98+AH98,"")</f>
        <v>10444120</v>
      </c>
      <c r="AQ98" s="288" t="s">
        <v>567</v>
      </c>
      <c r="AR98" s="289" t="str">
        <f t="shared" si="281"/>
        <v>Daytona SP3🔑</v>
      </c>
      <c r="AS98" s="290" t="s">
        <v>1580</v>
      </c>
      <c r="AT98" s="291" t="s">
        <v>1583</v>
      </c>
      <c r="AU98" s="397" t="s">
        <v>703</v>
      </c>
      <c r="AW98" s="292">
        <v>363</v>
      </c>
      <c r="AY98" s="292">
        <v>476</v>
      </c>
      <c r="AZ98" s="292" t="s">
        <v>1065</v>
      </c>
      <c r="BA98" s="481">
        <f>BF98-O98</f>
        <v>180</v>
      </c>
      <c r="BB98" s="476">
        <v>1.8</v>
      </c>
      <c r="BC98" s="472">
        <v>0.77</v>
      </c>
      <c r="BD98" s="472">
        <v>2.94</v>
      </c>
      <c r="BE98" s="472">
        <v>3.11</v>
      </c>
      <c r="BF98" s="474">
        <v>4253</v>
      </c>
      <c r="BG98" s="476">
        <v>349.7</v>
      </c>
      <c r="BH98" s="480">
        <v>81.099999999999994</v>
      </c>
      <c r="BI98" s="480">
        <v>56.77</v>
      </c>
      <c r="BJ98" s="480">
        <v>62.88</v>
      </c>
      <c r="BK98" s="473">
        <f t="shared" si="289"/>
        <v>0.89999999999997726</v>
      </c>
      <c r="BL98" s="473">
        <f t="shared" si="290"/>
        <v>0.64000000000000057</v>
      </c>
      <c r="BM98" s="473">
        <f t="shared" si="291"/>
        <v>1.8800000000000026</v>
      </c>
      <c r="BN98" s="473">
        <f t="shared" si="292"/>
        <v>2.5800000000000054</v>
      </c>
      <c r="BO98" s="483">
        <v>1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831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1779</v>
      </c>
      <c r="DC98" s="295">
        <v>2</v>
      </c>
      <c r="DD98" s="295"/>
      <c r="DE98" s="295"/>
    </row>
    <row r="99" spans="1:109" ht="21" customHeight="1" thickBot="1">
      <c r="A99" s="268">
        <v>97</v>
      </c>
      <c r="B99" s="338" t="s">
        <v>1932</v>
      </c>
      <c r="C99" s="301" t="s">
        <v>1933</v>
      </c>
      <c r="D99" s="352" t="s">
        <v>197</v>
      </c>
      <c r="E99" s="401" t="s">
        <v>170</v>
      </c>
      <c r="F99" s="345"/>
      <c r="G99" s="351"/>
      <c r="H99" s="373">
        <v>20</v>
      </c>
      <c r="I99" s="373" t="s">
        <v>1928</v>
      </c>
      <c r="J99" s="373" t="s">
        <v>1928</v>
      </c>
      <c r="K99" s="373" t="s">
        <v>1928</v>
      </c>
      <c r="L99" s="373" t="s">
        <v>1928</v>
      </c>
      <c r="M99" s="373"/>
      <c r="N99" s="379"/>
      <c r="O99" s="339">
        <v>4098</v>
      </c>
      <c r="P99" s="340">
        <v>345</v>
      </c>
      <c r="Q99" s="341">
        <v>81.150000000000006</v>
      </c>
      <c r="R99" s="341">
        <v>54.32</v>
      </c>
      <c r="S99" s="341">
        <v>62.04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1934</v>
      </c>
      <c r="AR99" s="289" t="str">
        <f t="shared" si="281"/>
        <v>Z GT4</v>
      </c>
      <c r="AS99" s="290" t="s">
        <v>1930</v>
      </c>
      <c r="AT99" s="291" t="s">
        <v>1953</v>
      </c>
      <c r="AU99" s="397" t="s">
        <v>703</v>
      </c>
      <c r="AZ99" s="292" t="s">
        <v>1945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1948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407" t="s">
        <v>23</v>
      </c>
      <c r="C100" s="389">
        <v>911</v>
      </c>
      <c r="D100" s="271" t="s">
        <v>7</v>
      </c>
      <c r="E100" s="408" t="s">
        <v>44</v>
      </c>
      <c r="F100" s="409">
        <f>9-LEN(E100)-LEN(SUBSTITUTE(E100,"★",""))</f>
        <v>6</v>
      </c>
      <c r="G100" s="335" t="s">
        <v>65</v>
      </c>
      <c r="H100" s="410">
        <v>30</v>
      </c>
      <c r="I100" s="410">
        <v>30</v>
      </c>
      <c r="J100" s="410">
        <v>70</v>
      </c>
      <c r="K100" s="410" t="s">
        <v>59</v>
      </c>
      <c r="L100" s="410" t="s">
        <v>59</v>
      </c>
      <c r="M100" s="410" t="s">
        <v>59</v>
      </c>
      <c r="N100" s="411">
        <f t="shared" si="301"/>
        <v>130</v>
      </c>
      <c r="O100" s="277">
        <v>2186</v>
      </c>
      <c r="P100" s="278">
        <v>328.8</v>
      </c>
      <c r="Q100" s="279">
        <v>71.209999999999994</v>
      </c>
      <c r="R100" s="279">
        <v>45.84</v>
      </c>
      <c r="S100" s="279">
        <v>56.6</v>
      </c>
      <c r="T100" s="279">
        <v>5.9829999999999988</v>
      </c>
      <c r="U100" s="412">
        <v>1840</v>
      </c>
      <c r="V100" s="413">
        <f>VLOOKUP($U100,计算辅助页面!$Z$5:$AM$26,COLUMN()-20,0)</f>
        <v>3000</v>
      </c>
      <c r="W100" s="413">
        <f>VLOOKUP($U100,计算辅助页面!$Z$5:$AM$26,COLUMN()-20,0)</f>
        <v>4800</v>
      </c>
      <c r="X100" s="411">
        <f>VLOOKUP($U100,计算辅助页面!$Z$5:$AM$26,COLUMN()-20,0)</f>
        <v>7200</v>
      </c>
      <c r="Y100" s="411">
        <f>VLOOKUP($U100,计算辅助页面!$Z$5:$AM$26,COLUMN()-20,0)</f>
        <v>10400</v>
      </c>
      <c r="Z100" s="414">
        <f>VLOOKUP($U100,计算辅助页面!$Z$5:$AM$26,COLUMN()-20,0)</f>
        <v>14500</v>
      </c>
      <c r="AA100" s="411">
        <f>VLOOKUP($U100,计算辅助页面!$Z$5:$AM$26,COLUMN()-20,0)</f>
        <v>20500</v>
      </c>
      <c r="AB100" s="411">
        <f>VLOOKUP($U100,计算辅助页面!$Z$5:$AM$26,COLUMN()-20,0)</f>
        <v>28500</v>
      </c>
      <c r="AC100" s="411">
        <f>VLOOKUP($U100,计算辅助页面!$Z$5:$AM$26,COLUMN()-20,0)</f>
        <v>40000</v>
      </c>
      <c r="AD100" s="411">
        <f>VLOOKUP($U100,计算辅助页面!$Z$5:$AM$26,COLUMN()-20,0)</f>
        <v>56000</v>
      </c>
      <c r="AE100" s="411" t="str">
        <f>VLOOKUP($U100,计算辅助页面!$Z$5:$AM$26,COLUMN()-20,0)</f>
        <v>×</v>
      </c>
      <c r="AF100" s="411" t="str">
        <f>VLOOKUP($U100,计算辅助页面!$Z$5:$AM$26,COLUMN()-20,0)</f>
        <v>×</v>
      </c>
      <c r="AG100" s="411" t="str">
        <f>VLOOKUP($U100,计算辅助页面!$Z$5:$AM$26,COLUMN()-20,0)</f>
        <v>×</v>
      </c>
      <c r="AH100" s="273">
        <f>VLOOKUP($U100,计算辅助页面!$Z$5:$AM$26,COLUMN()-20,0)</f>
        <v>746960</v>
      </c>
      <c r="AI100" s="415">
        <v>15000</v>
      </c>
      <c r="AJ100" s="416">
        <f>VLOOKUP(D100&amp;E100,计算辅助页面!$V$5:$Y$18,2,0)</f>
        <v>6</v>
      </c>
      <c r="AK100" s="417">
        <f t="shared" si="302"/>
        <v>30000</v>
      </c>
      <c r="AL100" s="417">
        <f>VLOOKUP(D100&amp;E100,计算辅助页面!$V$5:$Y$18,3,0)</f>
        <v>1</v>
      </c>
      <c r="AM100" s="418">
        <f t="shared" si="303"/>
        <v>90000</v>
      </c>
      <c r="AN100" s="418">
        <f>VLOOKUP(D100&amp;E100,计算辅助页面!$V$5:$Y$18,4,0)</f>
        <v>1</v>
      </c>
      <c r="AO100" s="409">
        <f t="shared" si="304"/>
        <v>840000</v>
      </c>
      <c r="AP100" s="419">
        <f t="shared" si="305"/>
        <v>1586960</v>
      </c>
      <c r="AQ100" s="288" t="s">
        <v>561</v>
      </c>
      <c r="AR100" s="289" t="str">
        <f t="shared" si="281"/>
        <v>911 GTS Coupe</v>
      </c>
      <c r="AS100" s="290" t="s">
        <v>596</v>
      </c>
      <c r="AT100" s="291" t="s">
        <v>619</v>
      </c>
      <c r="AU100" s="274" t="s">
        <v>701</v>
      </c>
      <c r="AV100" s="292">
        <v>4</v>
      </c>
      <c r="AW100" s="292">
        <v>342</v>
      </c>
      <c r="AY100" s="292">
        <v>441</v>
      </c>
      <c r="AZ100" s="292" t="s">
        <v>1400</v>
      </c>
      <c r="BA100" s="477">
        <v>133</v>
      </c>
      <c r="BB100" s="476">
        <v>2.4</v>
      </c>
      <c r="BC100" s="472">
        <v>0.89</v>
      </c>
      <c r="BD100" s="472">
        <v>0.67</v>
      </c>
      <c r="BE100" s="472">
        <v>1.92</v>
      </c>
      <c r="BF100" s="474">
        <f>BA100+O100</f>
        <v>2319</v>
      </c>
      <c r="BG100" s="476">
        <f t="shared" ref="BG100" si="374">BB100+P100</f>
        <v>331.2</v>
      </c>
      <c r="BH100" s="480">
        <f t="shared" ref="BH100" si="375">BC100+Q100</f>
        <v>72.099999999999994</v>
      </c>
      <c r="BI100" s="480">
        <f t="shared" ref="BI100" si="376">BD100+R100</f>
        <v>46.510000000000005</v>
      </c>
      <c r="BJ100" s="480">
        <f t="shared" ref="BJ100" si="377">BE100+S100</f>
        <v>58.52</v>
      </c>
      <c r="BK100" s="473">
        <f t="shared" si="289"/>
        <v>2.3999999999999773</v>
      </c>
      <c r="BL100" s="473">
        <f t="shared" si="290"/>
        <v>0.89000000000000057</v>
      </c>
      <c r="BM100" s="473">
        <f t="shared" si="291"/>
        <v>0.67000000000000171</v>
      </c>
      <c r="BN100" s="473">
        <f t="shared" si="292"/>
        <v>1.9200000000000017</v>
      </c>
      <c r="BO100" s="483">
        <v>5</v>
      </c>
      <c r="BP100" s="293">
        <v>1</v>
      </c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 t="s">
        <v>1449</v>
      </c>
      <c r="CF100" s="293">
        <v>1</v>
      </c>
      <c r="CG100" s="293"/>
      <c r="CH100" s="293"/>
      <c r="CI100" s="293">
        <v>1</v>
      </c>
      <c r="CJ100" s="294" t="s">
        <v>1234</v>
      </c>
      <c r="CK100" s="294"/>
      <c r="CL100" s="294"/>
      <c r="CM100" s="294"/>
      <c r="CN100" s="294"/>
      <c r="CO100" s="295"/>
      <c r="CP100" s="295"/>
      <c r="CQ100" s="295"/>
      <c r="CR100" s="296">
        <v>312</v>
      </c>
      <c r="CS100" s="297">
        <v>64.900000000000006</v>
      </c>
      <c r="CT100" s="297">
        <v>41.08</v>
      </c>
      <c r="CU100" s="297">
        <v>42.95</v>
      </c>
      <c r="CV100" s="297">
        <f t="shared" ref="CV100:CY102" si="378">P100-CR100</f>
        <v>16.800000000000011</v>
      </c>
      <c r="CW100" s="297">
        <f t="shared" si="378"/>
        <v>6.3099999999999881</v>
      </c>
      <c r="CX100" s="297">
        <f t="shared" si="378"/>
        <v>4.7600000000000051</v>
      </c>
      <c r="CY100" s="297">
        <f t="shared" si="378"/>
        <v>13.649999999999999</v>
      </c>
      <c r="CZ100" s="297">
        <f>SUM(CV100:CY100)</f>
        <v>41.52</v>
      </c>
      <c r="DA100" s="297">
        <f>0.32*(P100-CR100)+1.75*(Q100-CS100)+1.13*(R100-CT100)+1.28*(S100-CU100)</f>
        <v>39.269299999999987</v>
      </c>
      <c r="DB100" s="295" t="s">
        <v>1775</v>
      </c>
      <c r="DC100" s="295">
        <v>4</v>
      </c>
      <c r="DD100" s="295"/>
      <c r="DE100" s="295"/>
    </row>
    <row r="101" spans="1:109" ht="21" customHeight="1">
      <c r="A101" s="268">
        <v>99</v>
      </c>
      <c r="B101" s="300" t="s">
        <v>24</v>
      </c>
      <c r="C101" s="301" t="s">
        <v>1749</v>
      </c>
      <c r="D101" s="302" t="s">
        <v>7</v>
      </c>
      <c r="E101" s="303" t="s">
        <v>44</v>
      </c>
      <c r="F101" s="304">
        <f>9-LEN(E101)-LEN(SUBSTITUTE(E101,"★",""))</f>
        <v>6</v>
      </c>
      <c r="G101" s="305" t="s">
        <v>65</v>
      </c>
      <c r="H101" s="306">
        <v>30</v>
      </c>
      <c r="I101" s="306">
        <v>30</v>
      </c>
      <c r="J101" s="306">
        <v>70</v>
      </c>
      <c r="K101" s="306" t="s">
        <v>59</v>
      </c>
      <c r="L101" s="306" t="s">
        <v>59</v>
      </c>
      <c r="M101" s="306" t="s">
        <v>59</v>
      </c>
      <c r="N101" s="307">
        <f t="shared" si="301"/>
        <v>130</v>
      </c>
      <c r="O101" s="308">
        <v>2330</v>
      </c>
      <c r="P101" s="309">
        <v>340.6</v>
      </c>
      <c r="Q101" s="310">
        <v>74.2</v>
      </c>
      <c r="R101" s="310">
        <v>43.21</v>
      </c>
      <c r="S101" s="310">
        <v>55.4</v>
      </c>
      <c r="T101" s="310">
        <v>5.6660000000000004</v>
      </c>
      <c r="U101" s="311">
        <v>1840</v>
      </c>
      <c r="V101" s="312">
        <f>VLOOKUP($U101,计算辅助页面!$Z$5:$AM$26,COLUMN()-20,0)</f>
        <v>3000</v>
      </c>
      <c r="W101" s="312">
        <f>VLOOKUP($U101,计算辅助页面!$Z$5:$AM$26,COLUMN()-20,0)</f>
        <v>4800</v>
      </c>
      <c r="X101" s="307">
        <f>VLOOKUP($U101,计算辅助页面!$Z$5:$AM$26,COLUMN()-20,0)</f>
        <v>7200</v>
      </c>
      <c r="Y101" s="307">
        <f>VLOOKUP($U101,计算辅助页面!$Z$5:$AM$26,COLUMN()-20,0)</f>
        <v>10400</v>
      </c>
      <c r="Z101" s="313">
        <f>VLOOKUP($U101,计算辅助页面!$Z$5:$AM$26,COLUMN()-20,0)</f>
        <v>14500</v>
      </c>
      <c r="AA101" s="307">
        <f>VLOOKUP($U101,计算辅助页面!$Z$5:$AM$26,COLUMN()-20,0)</f>
        <v>20500</v>
      </c>
      <c r="AB101" s="307">
        <f>VLOOKUP($U101,计算辅助页面!$Z$5:$AM$26,COLUMN()-20,0)</f>
        <v>28500</v>
      </c>
      <c r="AC101" s="307">
        <f>VLOOKUP($U101,计算辅助页面!$Z$5:$AM$26,COLUMN()-20,0)</f>
        <v>40000</v>
      </c>
      <c r="AD101" s="307">
        <f>VLOOKUP($U101,计算辅助页面!$Z$5:$AM$26,COLUMN()-20,0)</f>
        <v>56000</v>
      </c>
      <c r="AE101" s="307" t="str">
        <f>VLOOKUP($U101,计算辅助页面!$Z$5:$AM$26,COLUMN()-20,0)</f>
        <v>×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746960</v>
      </c>
      <c r="AI101" s="314">
        <v>15000</v>
      </c>
      <c r="AJ101" s="315">
        <f>VLOOKUP(D101&amp;E101,计算辅助页面!$V$5:$Y$18,2,0)</f>
        <v>6</v>
      </c>
      <c r="AK101" s="316">
        <f t="shared" si="302"/>
        <v>30000</v>
      </c>
      <c r="AL101" s="316">
        <f>VLOOKUP(D101&amp;E101,计算辅助页面!$V$5:$Y$18,3,0)</f>
        <v>1</v>
      </c>
      <c r="AM101" s="317">
        <f t="shared" si="303"/>
        <v>90000</v>
      </c>
      <c r="AN101" s="317">
        <f>VLOOKUP(D101&amp;E101,计算辅助页面!$V$5:$Y$18,4,0)</f>
        <v>1</v>
      </c>
      <c r="AO101" s="304">
        <f t="shared" si="304"/>
        <v>840000</v>
      </c>
      <c r="AP101" s="318">
        <f t="shared" si="305"/>
        <v>1586960</v>
      </c>
      <c r="AQ101" s="288" t="s">
        <v>566</v>
      </c>
      <c r="AR101" s="289" t="str">
        <f t="shared" si="281"/>
        <v>DB11</v>
      </c>
      <c r="AS101" s="290" t="s">
        <v>596</v>
      </c>
      <c r="AT101" s="291" t="s">
        <v>280</v>
      </c>
      <c r="AU101" s="274" t="s">
        <v>701</v>
      </c>
      <c r="AV101" s="292">
        <v>5</v>
      </c>
      <c r="AW101" s="292">
        <v>354</v>
      </c>
      <c r="AY101" s="292">
        <v>462</v>
      </c>
      <c r="AZ101" s="292" t="s">
        <v>1400</v>
      </c>
      <c r="BK101" s="473" t="str">
        <f t="shared" si="289"/>
        <v/>
      </c>
      <c r="BL101" s="473" t="str">
        <f t="shared" si="290"/>
        <v/>
      </c>
      <c r="BM101" s="473" t="str">
        <f t="shared" si="291"/>
        <v/>
      </c>
      <c r="BN101" s="473" t="str">
        <f t="shared" si="292"/>
        <v/>
      </c>
      <c r="BP101" s="293"/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>
        <v>1</v>
      </c>
      <c r="CJ101" s="294" t="s">
        <v>1127</v>
      </c>
      <c r="CK101" s="294"/>
      <c r="CL101" s="294"/>
      <c r="CM101" s="294"/>
      <c r="CN101" s="294"/>
      <c r="CO101" s="295"/>
      <c r="CP101" s="295"/>
      <c r="CQ101" s="295"/>
      <c r="CR101" s="296">
        <v>322</v>
      </c>
      <c r="CS101" s="297">
        <v>66.7</v>
      </c>
      <c r="CT101" s="297">
        <v>38.03</v>
      </c>
      <c r="CU101" s="297">
        <v>43.92</v>
      </c>
      <c r="CV101" s="297">
        <f t="shared" si="378"/>
        <v>18.600000000000023</v>
      </c>
      <c r="CW101" s="297">
        <f t="shared" si="378"/>
        <v>7.5</v>
      </c>
      <c r="CX101" s="297">
        <f t="shared" si="378"/>
        <v>5.18</v>
      </c>
      <c r="CY101" s="297">
        <f t="shared" si="378"/>
        <v>11.479999999999997</v>
      </c>
      <c r="CZ101" s="297">
        <f>SUM(CV101:CY101)</f>
        <v>42.760000000000019</v>
      </c>
      <c r="DA101" s="297">
        <f>0.32*(P101-CR101)+1.75*(Q101-CS101)+1.13*(R101-CT101)+1.28*(S101-CU101)</f>
        <v>39.6248</v>
      </c>
      <c r="DB101" s="295" t="s">
        <v>1775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25</v>
      </c>
      <c r="C102" s="301" t="s">
        <v>748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301"/>
        <v>108</v>
      </c>
      <c r="O102" s="308">
        <v>2500</v>
      </c>
      <c r="P102" s="309">
        <v>341</v>
      </c>
      <c r="Q102" s="310">
        <v>75.55</v>
      </c>
      <c r="R102" s="310">
        <v>49.28</v>
      </c>
      <c r="S102" s="310">
        <v>50.12</v>
      </c>
      <c r="T102" s="310">
        <v>5.1660000000000004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302"/>
        <v>40000</v>
      </c>
      <c r="AL102" s="316">
        <f>VLOOKUP(D102&amp;E102,计算辅助页面!$V$5:$Y$18,3,0)</f>
        <v>4</v>
      </c>
      <c r="AM102" s="317">
        <f t="shared" si="303"/>
        <v>120000</v>
      </c>
      <c r="AN102" s="317">
        <f>VLOOKUP(D102&amp;E102,计算辅助页面!$V$5:$Y$18,4,0)</f>
        <v>2</v>
      </c>
      <c r="AO102" s="304">
        <f t="shared" si="304"/>
        <v>2080000</v>
      </c>
      <c r="AP102" s="318">
        <f t="shared" si="305"/>
        <v>3736720</v>
      </c>
      <c r="AQ102" s="288" t="s">
        <v>592</v>
      </c>
      <c r="AR102" s="289" t="str">
        <f t="shared" si="281"/>
        <v>F-type SVR</v>
      </c>
      <c r="AS102" s="290" t="s">
        <v>596</v>
      </c>
      <c r="AT102" s="291" t="s">
        <v>631</v>
      </c>
      <c r="AU102" s="328" t="s">
        <v>702</v>
      </c>
      <c r="AV102" s="292">
        <v>5</v>
      </c>
      <c r="AW102" s="292">
        <v>355</v>
      </c>
      <c r="AY102" s="292">
        <v>462</v>
      </c>
      <c r="AZ102" s="292" t="s">
        <v>1400</v>
      </c>
      <c r="BA102" s="477">
        <v>123</v>
      </c>
      <c r="BB102" s="476">
        <v>2.2000000000000002</v>
      </c>
      <c r="BC102" s="472">
        <v>1.05</v>
      </c>
      <c r="BD102" s="472">
        <v>0.7</v>
      </c>
      <c r="BE102" s="472">
        <v>0</v>
      </c>
      <c r="BF102" s="474">
        <f>BA102+O102</f>
        <v>2623</v>
      </c>
      <c r="BG102" s="476">
        <f t="shared" ref="BG102" si="379">BB102+P102</f>
        <v>343.2</v>
      </c>
      <c r="BH102" s="480">
        <f t="shared" ref="BH102" si="380">BC102+Q102</f>
        <v>76.599999999999994</v>
      </c>
      <c r="BI102" s="480">
        <f t="shared" ref="BI102" si="381">BD102+R102</f>
        <v>49.980000000000004</v>
      </c>
      <c r="BJ102" s="480">
        <f t="shared" ref="BJ102" si="382">BE102+S102</f>
        <v>50.12</v>
      </c>
      <c r="BK102" s="473">
        <f t="shared" si="289"/>
        <v>2.1999999999999886</v>
      </c>
      <c r="BL102" s="473">
        <f t="shared" si="290"/>
        <v>1.0499999999999972</v>
      </c>
      <c r="BM102" s="473">
        <f t="shared" si="291"/>
        <v>0.70000000000000284</v>
      </c>
      <c r="BN102" s="473">
        <f t="shared" si="292"/>
        <v>0</v>
      </c>
      <c r="BO102" s="483">
        <v>7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26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43.33</v>
      </c>
      <c r="CU102" s="297">
        <v>34.31</v>
      </c>
      <c r="CV102" s="297">
        <f t="shared" si="378"/>
        <v>19</v>
      </c>
      <c r="CW102" s="297">
        <f t="shared" si="378"/>
        <v>8.8499999999999943</v>
      </c>
      <c r="CX102" s="297">
        <f t="shared" si="378"/>
        <v>5.9500000000000028</v>
      </c>
      <c r="CY102" s="297">
        <f t="shared" si="378"/>
        <v>15.809999999999995</v>
      </c>
      <c r="CZ102" s="297">
        <f>SUM(CV102:CY102)</f>
        <v>49.609999999999992</v>
      </c>
      <c r="DA102" s="297">
        <f>0.32*(P102-CR102)+1.75*(Q102-CS102)+1.13*(R102-CT102)+1.28*(S102-CU102)</f>
        <v>48.527799999999985</v>
      </c>
      <c r="DB102" s="295"/>
      <c r="DC102" s="295"/>
      <c r="DD102" s="295"/>
      <c r="DE102" s="295"/>
    </row>
    <row r="103" spans="1:109" ht="21" customHeight="1" thickBot="1">
      <c r="A103" s="268">
        <v>101</v>
      </c>
      <c r="B103" s="319" t="s">
        <v>1242</v>
      </c>
      <c r="C103" s="301" t="s">
        <v>1243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301"/>
        <v>188</v>
      </c>
      <c r="O103" s="321">
        <v>2576</v>
      </c>
      <c r="P103" s="322">
        <v>338.9</v>
      </c>
      <c r="Q103" s="323">
        <v>73.849999999999994</v>
      </c>
      <c r="R103" s="323">
        <v>43.52</v>
      </c>
      <c r="S103" s="323">
        <v>61.42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302"/>
        <v>80000</v>
      </c>
      <c r="AL103" s="316">
        <f>VLOOKUP(D103&amp;E103,计算辅助页面!$V$5:$Y$18,3,0)</f>
        <v>4</v>
      </c>
      <c r="AM103" s="337">
        <f t="shared" si="303"/>
        <v>240000</v>
      </c>
      <c r="AN103" s="317">
        <f>VLOOKUP(D103&amp;E103,计算辅助页面!$V$5:$Y$18,4,0)</f>
        <v>2</v>
      </c>
      <c r="AO103" s="304">
        <f t="shared" si="304"/>
        <v>4160000</v>
      </c>
      <c r="AP103" s="318">
        <f t="shared" si="305"/>
        <v>7472600</v>
      </c>
      <c r="AQ103" s="288" t="s">
        <v>567</v>
      </c>
      <c r="AR103" s="289" t="str">
        <f t="shared" si="281"/>
        <v>F50</v>
      </c>
      <c r="AS103" s="290" t="s">
        <v>1240</v>
      </c>
      <c r="AT103" s="291" t="s">
        <v>1244</v>
      </c>
      <c r="AU103" s="335" t="s">
        <v>702</v>
      </c>
      <c r="AW103" s="292">
        <v>353</v>
      </c>
      <c r="AY103" s="292">
        <v>459</v>
      </c>
      <c r="AZ103" s="292" t="s">
        <v>1059</v>
      </c>
      <c r="BA103" s="477">
        <v>126</v>
      </c>
      <c r="BB103" s="476">
        <v>1.6</v>
      </c>
      <c r="BC103" s="472">
        <v>0.95</v>
      </c>
      <c r="BD103" s="472">
        <v>0.92</v>
      </c>
      <c r="BE103" s="472">
        <v>2.2599999999999998</v>
      </c>
      <c r="BF103" s="474">
        <f>BA103+O103</f>
        <v>2702</v>
      </c>
      <c r="BG103" s="476">
        <f t="shared" ref="BG103" si="383">BB103+P103</f>
        <v>340.5</v>
      </c>
      <c r="BH103" s="480">
        <f t="shared" ref="BH103" si="384">BC103+Q103</f>
        <v>74.8</v>
      </c>
      <c r="BI103" s="480">
        <f t="shared" ref="BI103" si="385">BD103+R103</f>
        <v>44.440000000000005</v>
      </c>
      <c r="BJ103" s="480">
        <f t="shared" ref="BJ103" si="386">BE103+S103</f>
        <v>63.68</v>
      </c>
      <c r="BK103" s="473">
        <f t="shared" si="289"/>
        <v>1.6000000000000227</v>
      </c>
      <c r="BL103" s="473">
        <f t="shared" si="290"/>
        <v>0.95000000000000284</v>
      </c>
      <c r="BM103" s="473">
        <f t="shared" si="291"/>
        <v>0.92000000000000171</v>
      </c>
      <c r="BN103" s="473">
        <f t="shared" si="292"/>
        <v>2.259999999999998</v>
      </c>
      <c r="BO103" s="483">
        <v>5</v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831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1775</v>
      </c>
      <c r="DC103" s="295">
        <v>3</v>
      </c>
      <c r="DD103" s="295"/>
      <c r="DE103" s="295"/>
    </row>
    <row r="104" spans="1:109" ht="21" customHeight="1" thickBot="1">
      <c r="A104" s="299">
        <v>102</v>
      </c>
      <c r="B104" s="300" t="s">
        <v>27</v>
      </c>
      <c r="C104" s="301" t="s">
        <v>1748</v>
      </c>
      <c r="D104" s="302" t="s">
        <v>7</v>
      </c>
      <c r="E104" s="303" t="s">
        <v>44</v>
      </c>
      <c r="F104" s="304">
        <f>9-LEN(E104)-LEN(SUBSTITUTE(E104,"★",""))</f>
        <v>6</v>
      </c>
      <c r="G104" s="305" t="s">
        <v>64</v>
      </c>
      <c r="H104" s="306">
        <v>40</v>
      </c>
      <c r="I104" s="306">
        <v>30</v>
      </c>
      <c r="J104" s="306">
        <v>70</v>
      </c>
      <c r="K104" s="306" t="s">
        <v>59</v>
      </c>
      <c r="L104" s="306" t="s">
        <v>59</v>
      </c>
      <c r="M104" s="306" t="s">
        <v>59</v>
      </c>
      <c r="N104" s="307">
        <f t="shared" si="301"/>
        <v>140</v>
      </c>
      <c r="O104" s="308">
        <v>2633</v>
      </c>
      <c r="P104" s="309">
        <v>329.7</v>
      </c>
      <c r="Q104" s="310">
        <v>80.209999999999994</v>
      </c>
      <c r="R104" s="310">
        <v>45.2</v>
      </c>
      <c r="S104" s="310">
        <v>56.71</v>
      </c>
      <c r="T104" s="310">
        <v>5.9659999999999993</v>
      </c>
      <c r="U104" s="311">
        <v>1840</v>
      </c>
      <c r="V104" s="312">
        <f>VLOOKUP($U104,计算辅助页面!$Z$5:$AM$26,COLUMN()-20,0)</f>
        <v>3000</v>
      </c>
      <c r="W104" s="312">
        <f>VLOOKUP($U104,计算辅助页面!$Z$5:$AM$26,COLUMN()-20,0)</f>
        <v>4800</v>
      </c>
      <c r="X104" s="307">
        <f>VLOOKUP($U104,计算辅助页面!$Z$5:$AM$26,COLUMN()-20,0)</f>
        <v>7200</v>
      </c>
      <c r="Y104" s="307">
        <f>VLOOKUP($U104,计算辅助页面!$Z$5:$AM$26,COLUMN()-20,0)</f>
        <v>10400</v>
      </c>
      <c r="Z104" s="313">
        <f>VLOOKUP($U104,计算辅助页面!$Z$5:$AM$26,COLUMN()-20,0)</f>
        <v>14500</v>
      </c>
      <c r="AA104" s="307">
        <f>VLOOKUP($U104,计算辅助页面!$Z$5:$AM$26,COLUMN()-20,0)</f>
        <v>20500</v>
      </c>
      <c r="AB104" s="307">
        <f>VLOOKUP($U104,计算辅助页面!$Z$5:$AM$26,COLUMN()-20,0)</f>
        <v>28500</v>
      </c>
      <c r="AC104" s="307">
        <f>VLOOKUP($U104,计算辅助页面!$Z$5:$AM$26,COLUMN()-20,0)</f>
        <v>40000</v>
      </c>
      <c r="AD104" s="307">
        <f>VLOOKUP($U104,计算辅助页面!$Z$5:$AM$26,COLUMN()-20,0)</f>
        <v>56000</v>
      </c>
      <c r="AE104" s="307" t="str">
        <f>VLOOKUP($U104,计算辅助页面!$Z$5:$AM$26,COLUMN()-20,0)</f>
        <v>×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746960</v>
      </c>
      <c r="AI104" s="314">
        <v>15000</v>
      </c>
      <c r="AJ104" s="315">
        <f>VLOOKUP(D104&amp;E104,计算辅助页面!$V$5:$Y$18,2,0)</f>
        <v>6</v>
      </c>
      <c r="AK104" s="316">
        <f t="shared" si="302"/>
        <v>30000</v>
      </c>
      <c r="AL104" s="316">
        <f>VLOOKUP(D104&amp;E104,计算辅助页面!$V$5:$Y$18,3,0)</f>
        <v>1</v>
      </c>
      <c r="AM104" s="317">
        <f t="shared" si="303"/>
        <v>90000</v>
      </c>
      <c r="AN104" s="317">
        <f>VLOOKUP(D104&amp;E104,计算辅助页面!$V$5:$Y$18,4,0)</f>
        <v>1</v>
      </c>
      <c r="AO104" s="304">
        <f t="shared" si="304"/>
        <v>840000</v>
      </c>
      <c r="AP104" s="318">
        <f t="shared" si="305"/>
        <v>1586960</v>
      </c>
      <c r="AQ104" s="288" t="s">
        <v>1009</v>
      </c>
      <c r="AR104" s="289" t="str">
        <f t="shared" si="281"/>
        <v>W70</v>
      </c>
      <c r="AS104" s="290" t="s">
        <v>596</v>
      </c>
      <c r="AT104" s="291" t="s">
        <v>282</v>
      </c>
      <c r="AU104" s="274" t="s">
        <v>701</v>
      </c>
      <c r="AV104" s="292">
        <v>6</v>
      </c>
      <c r="AW104" s="292">
        <v>342</v>
      </c>
      <c r="AY104" s="292">
        <v>441</v>
      </c>
      <c r="AZ104" s="292" t="s">
        <v>1400</v>
      </c>
      <c r="BK104" s="473" t="str">
        <f t="shared" si="289"/>
        <v/>
      </c>
      <c r="BL104" s="473" t="str">
        <f t="shared" si="290"/>
        <v/>
      </c>
      <c r="BM104" s="473" t="str">
        <f t="shared" si="291"/>
        <v/>
      </c>
      <c r="BN104" s="473" t="str">
        <f t="shared" si="292"/>
        <v/>
      </c>
      <c r="BP104" s="293"/>
      <c r="BQ104" s="293"/>
      <c r="BR104" s="293">
        <v>1</v>
      </c>
      <c r="BS104" s="293">
        <v>1</v>
      </c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1048</v>
      </c>
      <c r="CK104" s="294"/>
      <c r="CL104" s="294"/>
      <c r="CM104" s="294"/>
      <c r="CN104" s="294"/>
      <c r="CO104" s="295"/>
      <c r="CP104" s="295"/>
      <c r="CQ104" s="295"/>
      <c r="CR104" s="296">
        <v>313</v>
      </c>
      <c r="CS104" s="297">
        <v>73.900000000000006</v>
      </c>
      <c r="CT104" s="297">
        <v>40.46</v>
      </c>
      <c r="CU104" s="297">
        <v>43.05</v>
      </c>
      <c r="CV104" s="297">
        <f t="shared" ref="CV104:CY109" si="387">P104-CR104</f>
        <v>16.699999999999989</v>
      </c>
      <c r="CW104" s="297">
        <f t="shared" si="387"/>
        <v>6.3099999999999881</v>
      </c>
      <c r="CX104" s="297">
        <f t="shared" si="387"/>
        <v>4.740000000000002</v>
      </c>
      <c r="CY104" s="297">
        <f t="shared" si="387"/>
        <v>13.660000000000004</v>
      </c>
      <c r="CZ104" s="297">
        <f>SUM(CV104:CY104)</f>
        <v>41.409999999999982</v>
      </c>
      <c r="DA104" s="297">
        <f>0.32*(P104-CR104)+1.75*(Q104-CS104)+1.13*(R104-CT104)+1.28*(S104-CU104)</f>
        <v>39.227499999999978</v>
      </c>
      <c r="DB104" s="295" t="s">
        <v>1775</v>
      </c>
      <c r="DC104" s="295">
        <v>3</v>
      </c>
      <c r="DD104" s="295"/>
      <c r="DE104" s="295"/>
    </row>
    <row r="105" spans="1:109" ht="21" customHeight="1">
      <c r="A105" s="268">
        <v>103</v>
      </c>
      <c r="B105" s="319" t="s">
        <v>442</v>
      </c>
      <c r="C105" s="301" t="s">
        <v>749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01"/>
        <v>188</v>
      </c>
      <c r="O105" s="321">
        <v>2735</v>
      </c>
      <c r="P105" s="322">
        <v>329.8</v>
      </c>
      <c r="Q105" s="323">
        <v>75.150000000000006</v>
      </c>
      <c r="R105" s="323">
        <v>53.7</v>
      </c>
      <c r="S105" s="323">
        <v>68.88</v>
      </c>
      <c r="T105" s="421">
        <v>7.95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302"/>
        <v>80000</v>
      </c>
      <c r="AL105" s="316">
        <f>VLOOKUP(D105&amp;E105,计算辅助页面!$V$5:$Y$18,3,0)</f>
        <v>4</v>
      </c>
      <c r="AM105" s="337">
        <f t="shared" si="303"/>
        <v>240000</v>
      </c>
      <c r="AN105" s="317">
        <f>VLOOKUP(D105&amp;E105,计算辅助页面!$V$5:$Y$18,4,0)</f>
        <v>2</v>
      </c>
      <c r="AO105" s="304">
        <f t="shared" si="304"/>
        <v>4160000</v>
      </c>
      <c r="AP105" s="318">
        <f t="shared" si="305"/>
        <v>7472600</v>
      </c>
      <c r="AQ105" s="288" t="s">
        <v>561</v>
      </c>
      <c r="AR105" s="289" t="str">
        <f t="shared" si="281"/>
        <v>911 GT1 Evolution</v>
      </c>
      <c r="AS105" s="290" t="s">
        <v>914</v>
      </c>
      <c r="AT105" s="291" t="s">
        <v>622</v>
      </c>
      <c r="AU105" s="328" t="s">
        <v>702</v>
      </c>
      <c r="AV105" s="292">
        <v>44</v>
      </c>
      <c r="AW105" s="292">
        <v>343</v>
      </c>
      <c r="AY105" s="292">
        <v>443</v>
      </c>
      <c r="AZ105" s="292" t="s">
        <v>1124</v>
      </c>
      <c r="BA105" s="477">
        <v>131</v>
      </c>
      <c r="BB105" s="476">
        <v>2.2999999999999998</v>
      </c>
      <c r="BC105" s="472">
        <v>1</v>
      </c>
      <c r="BD105" s="472">
        <v>1.01</v>
      </c>
      <c r="BE105" s="472">
        <v>1.54</v>
      </c>
      <c r="BF105" s="474">
        <f>BA105+O105</f>
        <v>2866</v>
      </c>
      <c r="BG105" s="476">
        <f t="shared" ref="BG105" si="388">BB105+P105</f>
        <v>332.1</v>
      </c>
      <c r="BH105" s="480">
        <f t="shared" ref="BH105" si="389">BC105+Q105</f>
        <v>76.150000000000006</v>
      </c>
      <c r="BI105" s="480">
        <f t="shared" ref="BI105" si="390">BD105+R105</f>
        <v>54.71</v>
      </c>
      <c r="BJ105" s="480">
        <f t="shared" ref="BJ105" si="391">BE105+S105</f>
        <v>70.42</v>
      </c>
      <c r="BK105" s="473">
        <f t="shared" si="289"/>
        <v>2.3000000000000114</v>
      </c>
      <c r="BL105" s="473">
        <f t="shared" si="290"/>
        <v>1</v>
      </c>
      <c r="BM105" s="473">
        <f t="shared" si="291"/>
        <v>1.009999999999998</v>
      </c>
      <c r="BN105" s="473">
        <f t="shared" si="292"/>
        <v>1.5400000000000063</v>
      </c>
      <c r="BO105" s="483">
        <v>4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1234</v>
      </c>
      <c r="CK105" s="294"/>
      <c r="CL105" s="294"/>
      <c r="CM105" s="294"/>
      <c r="CN105" s="294"/>
      <c r="CO105" s="295"/>
      <c r="CP105" s="295"/>
      <c r="CQ105" s="295"/>
      <c r="CR105" s="296">
        <v>310</v>
      </c>
      <c r="CS105" s="297">
        <v>66.7</v>
      </c>
      <c r="CT105" s="297">
        <v>45.1</v>
      </c>
      <c r="CU105" s="297">
        <v>55.86</v>
      </c>
      <c r="CV105" s="297">
        <f t="shared" si="387"/>
        <v>19.800000000000011</v>
      </c>
      <c r="CW105" s="297">
        <f t="shared" si="387"/>
        <v>8.4500000000000028</v>
      </c>
      <c r="CX105" s="297">
        <f t="shared" si="387"/>
        <v>8.6000000000000014</v>
      </c>
      <c r="CY105" s="297">
        <f t="shared" si="387"/>
        <v>13.019999999999996</v>
      </c>
      <c r="CZ105" s="297">
        <f>SUM(CV105:CY105)</f>
        <v>49.870000000000012</v>
      </c>
      <c r="DA105" s="297">
        <f>0.32*(P105-CR105)+1.75*(Q105-CS105)+1.13*(R105-CT105)+1.28*(S105-CU105)</f>
        <v>47.507100000000001</v>
      </c>
      <c r="DB105" s="295"/>
      <c r="DC105" s="295"/>
      <c r="DD105" s="295"/>
      <c r="DE105" s="295"/>
    </row>
    <row r="106" spans="1:109" ht="21" customHeight="1" thickBot="1">
      <c r="A106" s="299">
        <v>104</v>
      </c>
      <c r="B106" s="300" t="s">
        <v>28</v>
      </c>
      <c r="C106" s="301" t="s">
        <v>1751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06">
        <v>35</v>
      </c>
      <c r="I106" s="306">
        <v>18</v>
      </c>
      <c r="J106" s="306">
        <v>24</v>
      </c>
      <c r="K106" s="306">
        <v>36</v>
      </c>
      <c r="L106" s="306" t="s">
        <v>59</v>
      </c>
      <c r="M106" s="306" t="s">
        <v>59</v>
      </c>
      <c r="N106" s="307">
        <f t="shared" si="301"/>
        <v>113</v>
      </c>
      <c r="O106" s="308">
        <v>2816</v>
      </c>
      <c r="P106" s="309">
        <v>362.8</v>
      </c>
      <c r="Q106" s="310">
        <v>79.150000000000006</v>
      </c>
      <c r="R106" s="310">
        <v>34.36</v>
      </c>
      <c r="S106" s="310">
        <v>54.49</v>
      </c>
      <c r="T106" s="310">
        <v>5.35</v>
      </c>
      <c r="U106" s="311">
        <v>2880</v>
      </c>
      <c r="V106" s="312">
        <f>VLOOKUP($U106,计算辅助页面!$Z$5:$AM$26,COLUMN()-20,0)</f>
        <v>4700</v>
      </c>
      <c r="W106" s="312">
        <f>VLOOKUP($U106,计算辅助页面!$Z$5:$AM$26,COLUMN()-20,0)</f>
        <v>7500</v>
      </c>
      <c r="X106" s="307">
        <f>VLOOKUP($U106,计算辅助页面!$Z$5:$AM$26,COLUMN()-20,0)</f>
        <v>11300</v>
      </c>
      <c r="Y106" s="307">
        <f>VLOOKUP($U106,计算辅助页面!$Z$5:$AM$26,COLUMN()-20,0)</f>
        <v>16300</v>
      </c>
      <c r="Z106" s="313">
        <f>VLOOKUP($U106,计算辅助页面!$Z$5:$AM$26,COLUMN()-20,0)</f>
        <v>23000</v>
      </c>
      <c r="AA106" s="307">
        <f>VLOOKUP($U106,计算辅助页面!$Z$5:$AM$26,COLUMN()-20,0)</f>
        <v>32000</v>
      </c>
      <c r="AB106" s="307">
        <f>VLOOKUP($U106,计算辅助页面!$Z$5:$AM$26,COLUMN()-20,0)</f>
        <v>44500</v>
      </c>
      <c r="AC106" s="307">
        <f>VLOOKUP($U106,计算辅助页面!$Z$5:$AM$26,COLUMN()-20,0)</f>
        <v>62500</v>
      </c>
      <c r="AD106" s="307">
        <f>VLOOKUP($U106,计算辅助页面!$Z$5:$AM$26,COLUMN()-20,0)</f>
        <v>87500</v>
      </c>
      <c r="AE106" s="307">
        <f>VLOOKUP($U106,计算辅助页面!$Z$5:$AM$26,COLUMN()-20,0)</f>
        <v>122000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1656720</v>
      </c>
      <c r="AI106" s="314">
        <v>20000</v>
      </c>
      <c r="AJ106" s="315">
        <f>VLOOKUP(D106&amp;E106,计算辅助页面!$V$5:$Y$18,2,0)</f>
        <v>6</v>
      </c>
      <c r="AK106" s="316">
        <f t="shared" si="302"/>
        <v>40000</v>
      </c>
      <c r="AL106" s="316">
        <f>VLOOKUP(D106&amp;E106,计算辅助页面!$V$5:$Y$18,3,0)</f>
        <v>4</v>
      </c>
      <c r="AM106" s="317">
        <f t="shared" si="303"/>
        <v>120000</v>
      </c>
      <c r="AN106" s="317">
        <f>VLOOKUP(D106&amp;E106,计算辅助页面!$V$5:$Y$18,4,0)</f>
        <v>2</v>
      </c>
      <c r="AO106" s="304">
        <f t="shared" si="304"/>
        <v>2080000</v>
      </c>
      <c r="AP106" s="318">
        <f t="shared" si="305"/>
        <v>3736720</v>
      </c>
      <c r="AQ106" s="288" t="s">
        <v>563</v>
      </c>
      <c r="AR106" s="289" t="str">
        <f t="shared" si="281"/>
        <v>GT</v>
      </c>
      <c r="AS106" s="290" t="s">
        <v>596</v>
      </c>
      <c r="AT106" s="291" t="s">
        <v>650</v>
      </c>
      <c r="AU106" s="328" t="s">
        <v>702</v>
      </c>
      <c r="AV106" s="292">
        <v>7</v>
      </c>
      <c r="AW106" s="292">
        <v>377</v>
      </c>
      <c r="AY106" s="292">
        <v>500</v>
      </c>
      <c r="AZ106" s="292" t="s">
        <v>1400</v>
      </c>
      <c r="BA106" s="477">
        <v>134</v>
      </c>
      <c r="BB106" s="476">
        <v>1.7</v>
      </c>
      <c r="BC106" s="472">
        <v>1.05</v>
      </c>
      <c r="BD106" s="472">
        <v>0.52</v>
      </c>
      <c r="BE106" s="472">
        <v>1.91</v>
      </c>
      <c r="BF106" s="474">
        <f>BA106+O106</f>
        <v>2950</v>
      </c>
      <c r="BG106" s="476">
        <f t="shared" ref="BG106" si="392">BB106+P106</f>
        <v>364.5</v>
      </c>
      <c r="BH106" s="480">
        <f t="shared" ref="BH106" si="393">BC106+Q106</f>
        <v>80.2</v>
      </c>
      <c r="BI106" s="480">
        <f t="shared" ref="BI106" si="394">BD106+R106</f>
        <v>34.880000000000003</v>
      </c>
      <c r="BJ106" s="480">
        <f t="shared" ref="BJ106" si="395">BE106+S106</f>
        <v>56.4</v>
      </c>
      <c r="BK106" s="473">
        <f t="shared" si="289"/>
        <v>1.6999999999999886</v>
      </c>
      <c r="BL106" s="473">
        <f t="shared" si="290"/>
        <v>1.0499999999999972</v>
      </c>
      <c r="BM106" s="473">
        <f t="shared" si="291"/>
        <v>0.52000000000000313</v>
      </c>
      <c r="BN106" s="473">
        <f t="shared" si="292"/>
        <v>1.9099999999999966</v>
      </c>
      <c r="BO106" s="483">
        <v>12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1450</v>
      </c>
      <c r="CK106" s="294"/>
      <c r="CL106" s="294"/>
      <c r="CM106" s="294"/>
      <c r="CN106" s="294"/>
      <c r="CO106" s="295"/>
      <c r="CP106" s="295"/>
      <c r="CQ106" s="295"/>
      <c r="CR106" s="296">
        <v>348</v>
      </c>
      <c r="CS106" s="297">
        <v>70.3</v>
      </c>
      <c r="CT106" s="297">
        <v>29.92</v>
      </c>
      <c r="CU106" s="297">
        <v>38.29</v>
      </c>
      <c r="CV106" s="297">
        <f t="shared" si="387"/>
        <v>14.800000000000011</v>
      </c>
      <c r="CW106" s="297">
        <f t="shared" si="387"/>
        <v>8.8500000000000085</v>
      </c>
      <c r="CX106" s="297">
        <f t="shared" si="387"/>
        <v>4.4399999999999977</v>
      </c>
      <c r="CY106" s="297">
        <f t="shared" si="387"/>
        <v>16.200000000000003</v>
      </c>
      <c r="CZ106" s="297">
        <f>SUM(CV106:CY106)</f>
        <v>44.29000000000002</v>
      </c>
      <c r="DA106" s="297">
        <f>0.32*(P106-CR106)+1.75*(Q106-CS106)+1.13*(R106-CT106)+1.28*(S106-CU106)</f>
        <v>45.976700000000022</v>
      </c>
      <c r="DB106" s="295" t="s">
        <v>1775</v>
      </c>
      <c r="DC106" s="295">
        <v>2</v>
      </c>
      <c r="DD106" s="295"/>
      <c r="DE106" s="295"/>
    </row>
    <row r="107" spans="1:109" ht="21" customHeight="1">
      <c r="A107" s="268">
        <v>105</v>
      </c>
      <c r="B107" s="300" t="s">
        <v>29</v>
      </c>
      <c r="C107" s="301" t="s">
        <v>1750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1"/>
        <v>118</v>
      </c>
      <c r="O107" s="308">
        <v>2983</v>
      </c>
      <c r="P107" s="309">
        <v>336.6</v>
      </c>
      <c r="Q107" s="310">
        <v>81.05</v>
      </c>
      <c r="R107" s="310">
        <v>45.56</v>
      </c>
      <c r="S107" s="310">
        <v>68.209999999999994</v>
      </c>
      <c r="T107" s="310">
        <v>7.6159999999999997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2"/>
        <v>40000</v>
      </c>
      <c r="AL107" s="316">
        <f>VLOOKUP(D107&amp;E107,计算辅助页面!$V$5:$Y$18,3,0)</f>
        <v>4</v>
      </c>
      <c r="AM107" s="317">
        <f t="shared" si="303"/>
        <v>120000</v>
      </c>
      <c r="AN107" s="317">
        <f>VLOOKUP(D107&amp;E107,计算辅助页面!$V$5:$Y$18,4,0)</f>
        <v>2</v>
      </c>
      <c r="AO107" s="304">
        <f t="shared" si="304"/>
        <v>2080000</v>
      </c>
      <c r="AP107" s="318">
        <f t="shared" si="305"/>
        <v>3736720</v>
      </c>
      <c r="AQ107" s="288" t="s">
        <v>565</v>
      </c>
      <c r="AR107" s="289" t="str">
        <f t="shared" si="281"/>
        <v>Asterion</v>
      </c>
      <c r="AS107" s="290" t="s">
        <v>596</v>
      </c>
      <c r="AT107" s="291" t="s">
        <v>624</v>
      </c>
      <c r="AU107" s="328" t="s">
        <v>702</v>
      </c>
      <c r="AW107" s="292">
        <v>350</v>
      </c>
      <c r="AY107" s="292">
        <v>455</v>
      </c>
      <c r="AZ107" s="292" t="s">
        <v>1451</v>
      </c>
      <c r="BA107" s="477">
        <v>139</v>
      </c>
      <c r="BB107" s="476">
        <v>2</v>
      </c>
      <c r="BC107" s="472">
        <v>0.95</v>
      </c>
      <c r="BD107" s="472">
        <v>0.95</v>
      </c>
      <c r="BE107" s="472">
        <v>1.19</v>
      </c>
      <c r="BF107" s="474">
        <f>BA107+O107</f>
        <v>3122</v>
      </c>
      <c r="BG107" s="476">
        <f t="shared" ref="BG107" si="396">BB107+P107</f>
        <v>338.6</v>
      </c>
      <c r="BH107" s="480">
        <f t="shared" ref="BH107" si="397">BC107+Q107</f>
        <v>82</v>
      </c>
      <c r="BI107" s="480">
        <f t="shared" ref="BI107" si="398">BD107+R107</f>
        <v>46.510000000000005</v>
      </c>
      <c r="BJ107" s="480">
        <f t="shared" ref="BJ107" si="399">BE107+S107</f>
        <v>69.399999999999991</v>
      </c>
      <c r="BK107" s="473">
        <f t="shared" si="289"/>
        <v>2</v>
      </c>
      <c r="BL107" s="473">
        <f t="shared" si="290"/>
        <v>0.95000000000000284</v>
      </c>
      <c r="BM107" s="473">
        <f t="shared" si="291"/>
        <v>0.95000000000000284</v>
      </c>
      <c r="BN107" s="473">
        <f t="shared" si="292"/>
        <v>1.1899999999999977</v>
      </c>
      <c r="BO107" s="483">
        <v>3</v>
      </c>
      <c r="BP107" s="293"/>
      <c r="BQ107" s="293">
        <v>1</v>
      </c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>
        <v>1</v>
      </c>
      <c r="CG107" s="293"/>
      <c r="CH107" s="293"/>
      <c r="CI107" s="293"/>
      <c r="CJ107" s="294" t="s">
        <v>1452</v>
      </c>
      <c r="CK107" s="294"/>
      <c r="CL107" s="294"/>
      <c r="CM107" s="294"/>
      <c r="CN107" s="294"/>
      <c r="CO107" s="295">
        <v>1</v>
      </c>
      <c r="CP107" s="295"/>
      <c r="CQ107" s="295"/>
      <c r="CR107" s="296">
        <v>320</v>
      </c>
      <c r="CS107" s="297">
        <v>73</v>
      </c>
      <c r="CT107" s="297">
        <v>37.51</v>
      </c>
      <c r="CU107" s="297">
        <v>58.07</v>
      </c>
      <c r="CV107" s="297">
        <f t="shared" si="387"/>
        <v>16.600000000000023</v>
      </c>
      <c r="CW107" s="297">
        <f t="shared" si="387"/>
        <v>8.0499999999999972</v>
      </c>
      <c r="CX107" s="297">
        <f t="shared" si="387"/>
        <v>8.0500000000000043</v>
      </c>
      <c r="CY107" s="297">
        <f t="shared" si="387"/>
        <v>10.139999999999993</v>
      </c>
      <c r="CZ107" s="297">
        <f>SUM(CV107:CY107)</f>
        <v>42.840000000000018</v>
      </c>
      <c r="DA107" s="297">
        <f>0.32*(P107-CR107)+1.75*(Q107-CS107)+1.13*(R107-CT107)+1.28*(S107-CU107)</f>
        <v>41.475200000000001</v>
      </c>
      <c r="DB107" s="295" t="s">
        <v>1775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1677</v>
      </c>
      <c r="C108" s="301" t="s">
        <v>1678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:N109" si="400">IF(COUNTBLANK(H108:M108),"",SUM(H108:M108))</f>
        <v>188</v>
      </c>
      <c r="O108" s="321">
        <v>3025</v>
      </c>
      <c r="P108" s="322">
        <v>335.2</v>
      </c>
      <c r="Q108" s="323">
        <v>75.650000000000006</v>
      </c>
      <c r="R108" s="323">
        <v>46.89</v>
      </c>
      <c r="S108" s="323">
        <v>73.819999999999993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ref="AK108" si="401">IF(AI108,2*AI108,"")</f>
        <v>80000</v>
      </c>
      <c r="AL108" s="316">
        <f>VLOOKUP(D108&amp;E108,计算辅助页面!$V$5:$Y$18,3,0)</f>
        <v>4</v>
      </c>
      <c r="AM108" s="317">
        <f t="shared" ref="AM108" si="402">IF(AN108="×",AN108,IF(AI108,6*AI108,""))</f>
        <v>240000</v>
      </c>
      <c r="AN108" s="317">
        <f>VLOOKUP(D108&amp;E108,计算辅助页面!$V$5:$Y$18,4,0)</f>
        <v>2</v>
      </c>
      <c r="AO108" s="304">
        <f t="shared" ref="AO108" si="403">IF(AI108,IF(AN108="×",4*(AI108*AJ108+AK108*AL108),4*(AI108*AJ108+AK108*AL108+AM108*AN108)),"")</f>
        <v>4160000</v>
      </c>
      <c r="AP108" s="318">
        <f t="shared" ref="AP108" si="404">IF(AND(AH108,AO108),AO108+AH108,"")</f>
        <v>7472600</v>
      </c>
      <c r="AQ108" s="288" t="s">
        <v>1679</v>
      </c>
      <c r="AR108" s="289" t="str">
        <f t="shared" si="281"/>
        <v>Mustang RTR Spec 5 10th Anniv.</v>
      </c>
      <c r="AS108" s="290" t="s">
        <v>1718</v>
      </c>
      <c r="AT108" s="291" t="s">
        <v>1680</v>
      </c>
      <c r="AU108" s="328" t="s">
        <v>702</v>
      </c>
      <c r="AZ108" s="292" t="s">
        <v>1059</v>
      </c>
      <c r="BA108" s="481">
        <f>BF108-O108</f>
        <v>140</v>
      </c>
      <c r="BB108" s="476">
        <f>BK108</f>
        <v>1.6000000000000227</v>
      </c>
      <c r="BC108" s="472">
        <f t="shared" ref="BC108" si="405">BL108</f>
        <v>0.94999999999998863</v>
      </c>
      <c r="BD108" s="472">
        <f t="shared" ref="BD108" si="406">BM108</f>
        <v>0.92000000000000171</v>
      </c>
      <c r="BE108" s="472">
        <f t="shared" ref="BE108" si="407">BN108</f>
        <v>1.2600000000000051</v>
      </c>
      <c r="BF108" s="474">
        <v>3165</v>
      </c>
      <c r="BG108" s="476">
        <v>336.8</v>
      </c>
      <c r="BH108" s="480">
        <v>76.599999999999994</v>
      </c>
      <c r="BI108" s="480">
        <v>47.81</v>
      </c>
      <c r="BJ108" s="480">
        <v>75.08</v>
      </c>
      <c r="BK108" s="473">
        <f t="shared" ref="BK108" si="408">IF(BG108="", "", BG108-P108)</f>
        <v>1.6000000000000227</v>
      </c>
      <c r="BL108" s="473">
        <f t="shared" ref="BL108" si="409">IF(BH108="", "", BH108-Q108)</f>
        <v>0.94999999999998863</v>
      </c>
      <c r="BM108" s="473">
        <f t="shared" ref="BM108" si="410">IF(BI108="", "", BI108-R108)</f>
        <v>0.92000000000000171</v>
      </c>
      <c r="BN108" s="473">
        <f t="shared" ref="BN108" si="411">IF(BJ108="", "", BJ108-S108)</f>
        <v>1.2600000000000051</v>
      </c>
      <c r="BO108" s="483">
        <v>7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1710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855</v>
      </c>
      <c r="C109" s="301" t="s">
        <v>856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400"/>
        <v>188</v>
      </c>
      <c r="O109" s="321">
        <v>3069</v>
      </c>
      <c r="P109" s="322">
        <v>331.7</v>
      </c>
      <c r="Q109" s="323">
        <v>77.45</v>
      </c>
      <c r="R109" s="323">
        <v>60.49</v>
      </c>
      <c r="S109" s="323">
        <v>66.78</v>
      </c>
      <c r="T109" s="323">
        <v>7.33</v>
      </c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si="302"/>
        <v>80000</v>
      </c>
      <c r="AL109" s="316">
        <f>VLOOKUP(D109&amp;E109,计算辅助页面!$V$5:$Y$18,3,0)</f>
        <v>4</v>
      </c>
      <c r="AM109" s="317">
        <f t="shared" si="303"/>
        <v>240000</v>
      </c>
      <c r="AN109" s="317">
        <f>VLOOKUP(D109&amp;E109,计算辅助页面!$V$5:$Y$18,4,0)</f>
        <v>2</v>
      </c>
      <c r="AO109" s="304">
        <f t="shared" si="304"/>
        <v>4160000</v>
      </c>
      <c r="AP109" s="318">
        <f t="shared" si="305"/>
        <v>7472600</v>
      </c>
      <c r="AQ109" s="288" t="s">
        <v>857</v>
      </c>
      <c r="AR109" s="289" t="str">
        <f t="shared" si="281"/>
        <v>Roma</v>
      </c>
      <c r="AS109" s="290" t="s">
        <v>866</v>
      </c>
      <c r="AT109" s="291" t="s">
        <v>872</v>
      </c>
      <c r="AU109" s="328" t="s">
        <v>702</v>
      </c>
      <c r="AV109" s="292">
        <v>22</v>
      </c>
      <c r="AW109" s="292">
        <v>345</v>
      </c>
      <c r="AY109" s="292">
        <v>446</v>
      </c>
      <c r="AZ109" s="292" t="s">
        <v>1124</v>
      </c>
      <c r="BA109" s="477">
        <v>141</v>
      </c>
      <c r="BB109" s="476">
        <v>1.4</v>
      </c>
      <c r="BC109" s="472">
        <v>0.95</v>
      </c>
      <c r="BD109" s="472">
        <v>1.71</v>
      </c>
      <c r="BE109" s="472">
        <v>1.81</v>
      </c>
      <c r="BF109" s="474">
        <f>BA109+O109</f>
        <v>3210</v>
      </c>
      <c r="BG109" s="476">
        <f t="shared" ref="BG109:BG110" si="412">BB109+P109</f>
        <v>333.09999999999997</v>
      </c>
      <c r="BH109" s="480">
        <f t="shared" ref="BH109:BH110" si="413">BC109+Q109</f>
        <v>78.400000000000006</v>
      </c>
      <c r="BI109" s="480">
        <f t="shared" ref="BI109:BI110" si="414">BD109+R109</f>
        <v>62.2</v>
      </c>
      <c r="BJ109" s="480">
        <f t="shared" ref="BJ109:BJ110" si="415">BE109+S109</f>
        <v>68.59</v>
      </c>
      <c r="BK109" s="473">
        <f t="shared" si="289"/>
        <v>1.3999999999999773</v>
      </c>
      <c r="BL109" s="473">
        <f t="shared" si="290"/>
        <v>0.95000000000000284</v>
      </c>
      <c r="BM109" s="473">
        <f t="shared" si="291"/>
        <v>1.7100000000000009</v>
      </c>
      <c r="BN109" s="473">
        <f t="shared" si="292"/>
        <v>1.8100000000000023</v>
      </c>
      <c r="BO109" s="483">
        <v>6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1453</v>
      </c>
      <c r="CK109" s="294"/>
      <c r="CL109" s="294"/>
      <c r="CM109" s="294"/>
      <c r="CN109" s="294"/>
      <c r="CO109" s="295"/>
      <c r="CP109" s="295"/>
      <c r="CQ109" s="295"/>
      <c r="CR109" s="296">
        <v>320</v>
      </c>
      <c r="CS109" s="297">
        <v>69.400000000000006</v>
      </c>
      <c r="CT109" s="297">
        <v>46.11</v>
      </c>
      <c r="CU109" s="297">
        <v>51.38</v>
      </c>
      <c r="CV109" s="297">
        <f t="shared" si="387"/>
        <v>11.699999999999989</v>
      </c>
      <c r="CW109" s="297">
        <f t="shared" si="387"/>
        <v>8.0499999999999972</v>
      </c>
      <c r="CX109" s="297">
        <f t="shared" si="387"/>
        <v>14.380000000000003</v>
      </c>
      <c r="CY109" s="297">
        <f t="shared" si="387"/>
        <v>15.399999999999999</v>
      </c>
      <c r="CZ109" s="297">
        <f>SUM(CV109:CY109)</f>
        <v>49.529999999999987</v>
      </c>
      <c r="DA109" s="297">
        <f>0.32*(P109-CR109)+1.75*(Q109-CS109)+1.13*(R109-CT109)+1.28*(S109-CU109)</f>
        <v>53.792899999999989</v>
      </c>
      <c r="DB109" s="295" t="s">
        <v>1775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19" t="s">
        <v>1055</v>
      </c>
      <c r="C110" s="301" t="s">
        <v>1776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301"/>
        <v>188</v>
      </c>
      <c r="O110" s="321">
        <v>3112</v>
      </c>
      <c r="P110" s="322">
        <v>337</v>
      </c>
      <c r="Q110" s="323">
        <v>78.73</v>
      </c>
      <c r="R110" s="323">
        <v>50.41</v>
      </c>
      <c r="S110" s="323">
        <v>59.6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2"/>
        <v>80000</v>
      </c>
      <c r="AL110" s="316">
        <f>VLOOKUP(D110&amp;E110,计算辅助页面!$V$5:$Y$18,3,0)</f>
        <v>4</v>
      </c>
      <c r="AM110" s="317">
        <f t="shared" si="303"/>
        <v>240000</v>
      </c>
      <c r="AN110" s="317">
        <f>VLOOKUP(D110&amp;E110,计算辅助页面!$V$5:$Y$18,4,0)</f>
        <v>2</v>
      </c>
      <c r="AO110" s="304">
        <f t="shared" si="304"/>
        <v>4160000</v>
      </c>
      <c r="AP110" s="318">
        <f t="shared" si="305"/>
        <v>7472600</v>
      </c>
      <c r="AQ110" s="288" t="s">
        <v>1057</v>
      </c>
      <c r="AR110" s="289" t="str">
        <f t="shared" si="281"/>
        <v>AF10</v>
      </c>
      <c r="AS110" s="290" t="s">
        <v>1053</v>
      </c>
      <c r="AT110" s="291" t="s">
        <v>1058</v>
      </c>
      <c r="AU110" s="328" t="s">
        <v>702</v>
      </c>
      <c r="AV110" s="292">
        <v>45</v>
      </c>
      <c r="AW110" s="292">
        <v>351</v>
      </c>
      <c r="AY110" s="292">
        <v>455</v>
      </c>
      <c r="AZ110" s="292" t="s">
        <v>1059</v>
      </c>
      <c r="BA110" s="477">
        <v>142</v>
      </c>
      <c r="BB110" s="476">
        <v>1.6</v>
      </c>
      <c r="BC110" s="472">
        <v>0.56999999999999995</v>
      </c>
      <c r="BD110" s="472">
        <v>1.32</v>
      </c>
      <c r="BE110" s="472">
        <v>1.84</v>
      </c>
      <c r="BF110" s="474">
        <f>BA110+O110</f>
        <v>3254</v>
      </c>
      <c r="BG110" s="476">
        <f t="shared" si="412"/>
        <v>338.6</v>
      </c>
      <c r="BH110" s="480">
        <f t="shared" si="413"/>
        <v>79.3</v>
      </c>
      <c r="BI110" s="480">
        <f t="shared" si="414"/>
        <v>51.73</v>
      </c>
      <c r="BJ110" s="480">
        <f t="shared" si="415"/>
        <v>61.440000000000005</v>
      </c>
      <c r="BK110" s="473">
        <f t="shared" si="289"/>
        <v>1.6000000000000227</v>
      </c>
      <c r="BL110" s="473">
        <f t="shared" si="290"/>
        <v>0.56999999999999318</v>
      </c>
      <c r="BM110" s="473">
        <f t="shared" si="291"/>
        <v>1.3200000000000003</v>
      </c>
      <c r="BN110" s="473">
        <f t="shared" si="292"/>
        <v>1.8400000000000034</v>
      </c>
      <c r="BO110" s="483">
        <v>17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1056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1775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1301</v>
      </c>
      <c r="C111" s="301" t="s">
        <v>1302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1"/>
        <v>188</v>
      </c>
      <c r="O111" s="321">
        <v>3134</v>
      </c>
      <c r="P111" s="322">
        <v>333.3</v>
      </c>
      <c r="Q111" s="323">
        <v>79.459999999999994</v>
      </c>
      <c r="R111" s="323">
        <v>53.36</v>
      </c>
      <c r="S111" s="323">
        <v>63.69</v>
      </c>
      <c r="T111" s="323">
        <v>6.6</v>
      </c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302"/>
        <v>80000</v>
      </c>
      <c r="AL111" s="316">
        <f>VLOOKUP(D111&amp;E111,计算辅助页面!$V$5:$Y$18,3,0)</f>
        <v>4</v>
      </c>
      <c r="AM111" s="337">
        <f t="shared" si="303"/>
        <v>240000</v>
      </c>
      <c r="AN111" s="317">
        <f>VLOOKUP(D111&amp;E111,计算辅助页面!$V$5:$Y$18,4,0)</f>
        <v>2</v>
      </c>
      <c r="AO111" s="304">
        <f t="shared" si="304"/>
        <v>4160000</v>
      </c>
      <c r="AP111" s="318">
        <f t="shared" si="305"/>
        <v>7472600</v>
      </c>
      <c r="AQ111" s="288" t="s">
        <v>557</v>
      </c>
      <c r="AR111" s="289" t="str">
        <f t="shared" si="281"/>
        <v>M4 GT3</v>
      </c>
      <c r="AS111" s="290" t="s">
        <v>1292</v>
      </c>
      <c r="AT111" s="291" t="s">
        <v>1303</v>
      </c>
      <c r="AU111" s="328" t="s">
        <v>702</v>
      </c>
      <c r="AW111" s="292">
        <v>347</v>
      </c>
      <c r="AY111" s="292">
        <v>449</v>
      </c>
      <c r="AZ111" s="292" t="s">
        <v>1309</v>
      </c>
      <c r="BA111" s="477">
        <v>143</v>
      </c>
      <c r="BB111" s="476">
        <v>1.6</v>
      </c>
      <c r="BC111" s="472">
        <v>1.19</v>
      </c>
      <c r="BD111" s="472">
        <v>0.93</v>
      </c>
      <c r="BE111" s="472">
        <v>1.22</v>
      </c>
      <c r="BF111" s="474">
        <f>BA111+O111</f>
        <v>3277</v>
      </c>
      <c r="BG111" s="476">
        <f t="shared" ref="BG111:BG112" si="416">BB111+P111</f>
        <v>334.90000000000003</v>
      </c>
      <c r="BH111" s="480">
        <f t="shared" ref="BH111:BH112" si="417">BC111+Q111</f>
        <v>80.649999999999991</v>
      </c>
      <c r="BI111" s="480">
        <f t="shared" ref="BI111:BI112" si="418">BD111+R111</f>
        <v>54.29</v>
      </c>
      <c r="BJ111" s="480">
        <f t="shared" ref="BJ111:BJ112" si="419">BE111+S111</f>
        <v>64.91</v>
      </c>
      <c r="BK111" s="473">
        <f t="shared" si="289"/>
        <v>1.6000000000000227</v>
      </c>
      <c r="BL111" s="473">
        <f t="shared" si="290"/>
        <v>1.1899999999999977</v>
      </c>
      <c r="BM111" s="473">
        <f t="shared" si="291"/>
        <v>0.92999999999999972</v>
      </c>
      <c r="BN111" s="473">
        <f t="shared" si="292"/>
        <v>1.2199999999999989</v>
      </c>
      <c r="BO111" s="483">
        <v>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1316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1775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00" t="s">
        <v>30</v>
      </c>
      <c r="C112" s="301" t="s">
        <v>750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>IF(COUNTBLANK(H112:M112),"",SUM(H112:M112))</f>
        <v>118</v>
      </c>
      <c r="O112" s="308">
        <v>3155</v>
      </c>
      <c r="P112" s="309">
        <v>368</v>
      </c>
      <c r="Q112" s="310">
        <v>76.55</v>
      </c>
      <c r="R112" s="310">
        <v>36.14</v>
      </c>
      <c r="S112" s="310">
        <v>61.1</v>
      </c>
      <c r="T112" s="310">
        <v>5.9329999999999998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>IF(AI112,2*AI112,"")</f>
        <v>40000</v>
      </c>
      <c r="AL112" s="316">
        <f>VLOOKUP(D112&amp;E112,计算辅助页面!$V$5:$Y$18,3,0)</f>
        <v>4</v>
      </c>
      <c r="AM112" s="317">
        <f>IF(AN112="×",AN112,IF(AI112,6*AI112,""))</f>
        <v>120000</v>
      </c>
      <c r="AN112" s="317">
        <f>VLOOKUP(D112&amp;E112,计算辅助页面!$V$5:$Y$18,4,0)</f>
        <v>2</v>
      </c>
      <c r="AO112" s="304">
        <f>IF(AI112,IF(AN112="×",4*(AI112*AJ112+AK112*AL112),4*(AI112*AJ112+AK112*AL112+AM112*AN112)),"")</f>
        <v>2080000</v>
      </c>
      <c r="AP112" s="318">
        <f>IF(AND(AH112,AO112),AO112+AH112,"")</f>
        <v>3736720</v>
      </c>
      <c r="AQ112" s="288" t="s">
        <v>1008</v>
      </c>
      <c r="AR112" s="289" t="str">
        <f>TRIM(RIGHT(B112,LEN(B112)-LEN(AQ112)-1))</f>
        <v>Cien Concept</v>
      </c>
      <c r="AS112" s="290" t="s">
        <v>596</v>
      </c>
      <c r="AT112" s="291" t="s">
        <v>661</v>
      </c>
      <c r="AU112" s="328" t="s">
        <v>702</v>
      </c>
      <c r="AW112" s="292">
        <v>383</v>
      </c>
      <c r="AY112" s="292">
        <v>509</v>
      </c>
      <c r="AZ112" s="292" t="s">
        <v>1425</v>
      </c>
      <c r="BA112" s="477">
        <v>144</v>
      </c>
      <c r="BB112" s="476">
        <v>2.1</v>
      </c>
      <c r="BC112" s="472">
        <v>0.95</v>
      </c>
      <c r="BD112" s="472">
        <v>0.72</v>
      </c>
      <c r="BE112" s="472">
        <v>1.24</v>
      </c>
      <c r="BF112" s="474">
        <f>BA112+O112</f>
        <v>3299</v>
      </c>
      <c r="BG112" s="476">
        <f t="shared" si="416"/>
        <v>370.1</v>
      </c>
      <c r="BH112" s="480">
        <f t="shared" si="417"/>
        <v>77.5</v>
      </c>
      <c r="BI112" s="480">
        <f t="shared" si="418"/>
        <v>36.86</v>
      </c>
      <c r="BJ112" s="480">
        <f t="shared" si="419"/>
        <v>62.34</v>
      </c>
      <c r="BK112" s="473">
        <f t="shared" ref="BK112:BN113" si="420">IF(BG112="", "", BG112-P112)</f>
        <v>2.1000000000000227</v>
      </c>
      <c r="BL112" s="473">
        <f t="shared" si="420"/>
        <v>0.95000000000000284</v>
      </c>
      <c r="BM112" s="473">
        <f t="shared" si="420"/>
        <v>0.71999999999999886</v>
      </c>
      <c r="BN112" s="473">
        <f t="shared" si="420"/>
        <v>1.240000000000002</v>
      </c>
      <c r="BO112" s="483">
        <v>10</v>
      </c>
      <c r="BP112" s="293"/>
      <c r="BQ112" s="293"/>
      <c r="BR112" s="293"/>
      <c r="BS112" s="293"/>
      <c r="BT112" s="293">
        <v>1</v>
      </c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1454</v>
      </c>
      <c r="CK112" s="294"/>
      <c r="CL112" s="294"/>
      <c r="CM112" s="294"/>
      <c r="CN112" s="294"/>
      <c r="CO112" s="295">
        <v>1</v>
      </c>
      <c r="CP112" s="295"/>
      <c r="CQ112" s="295"/>
      <c r="CR112" s="296">
        <v>350</v>
      </c>
      <c r="CS112" s="297">
        <v>68.5</v>
      </c>
      <c r="CT112" s="297">
        <v>30.04</v>
      </c>
      <c r="CU112" s="297">
        <v>50.68</v>
      </c>
      <c r="CV112" s="297">
        <f t="shared" ref="CV112:CY114" si="421">P112-CR112</f>
        <v>18</v>
      </c>
      <c r="CW112" s="297">
        <f t="shared" si="421"/>
        <v>8.0499999999999972</v>
      </c>
      <c r="CX112" s="297">
        <f t="shared" si="421"/>
        <v>6.1000000000000014</v>
      </c>
      <c r="CY112" s="297">
        <f t="shared" si="421"/>
        <v>10.420000000000002</v>
      </c>
      <c r="CZ112" s="297">
        <f>SUM(CV112:CY112)</f>
        <v>42.57</v>
      </c>
      <c r="DA112" s="297">
        <f>0.32*(P112-CR112)+1.75*(Q112-CS112)+1.13*(R112-CT112)+1.28*(S112-CU112)</f>
        <v>40.078099999999999</v>
      </c>
      <c r="DB112" s="295" t="s">
        <v>1775</v>
      </c>
      <c r="DC112" s="295">
        <v>1</v>
      </c>
      <c r="DD112" s="295"/>
      <c r="DE112" s="295"/>
    </row>
    <row r="113" spans="1:109" ht="21" customHeight="1">
      <c r="A113" s="268">
        <v>111</v>
      </c>
      <c r="B113" s="319" t="s">
        <v>1762</v>
      </c>
      <c r="C113" s="301" t="s">
        <v>1730</v>
      </c>
      <c r="D113" s="302" t="s">
        <v>7</v>
      </c>
      <c r="E113" s="303" t="s">
        <v>45</v>
      </c>
      <c r="F113" s="327"/>
      <c r="G113" s="328"/>
      <c r="H113" s="320" t="s">
        <v>448</v>
      </c>
      <c r="I113" s="320">
        <v>35</v>
      </c>
      <c r="J113" s="320">
        <v>55</v>
      </c>
      <c r="K113" s="320">
        <v>85</v>
      </c>
      <c r="L113" s="306" t="s">
        <v>59</v>
      </c>
      <c r="M113" s="306" t="s">
        <v>59</v>
      </c>
      <c r="N113" s="307">
        <f t="shared" ref="N113" si="422">IF(COUNTBLANK(H113:M113),"",SUM(H113:M113))</f>
        <v>175</v>
      </c>
      <c r="O113" s="321">
        <v>3178</v>
      </c>
      <c r="P113" s="322">
        <v>331</v>
      </c>
      <c r="Q113" s="323">
        <v>78.23</v>
      </c>
      <c r="R113" s="323">
        <v>56.43</v>
      </c>
      <c r="S113" s="323">
        <v>60.73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3">IF(AI113,2*AI113,"")</f>
        <v>80000</v>
      </c>
      <c r="AL113" s="316">
        <f>VLOOKUP(D113&amp;E113,计算辅助页面!$V$5:$Y$18,3,0)</f>
        <v>4</v>
      </c>
      <c r="AM113" s="337">
        <f t="shared" ref="AM113" si="424">IF(AN113="×",AN113,IF(AI113,6*AI113,""))</f>
        <v>240000</v>
      </c>
      <c r="AN113" s="317">
        <f>VLOOKUP(D113&amp;E113,计算辅助页面!$V$5:$Y$18,4,0)</f>
        <v>2</v>
      </c>
      <c r="AO113" s="304">
        <f t="shared" ref="AO113" si="425">IF(AI113,IF(AN113="×",4*(AI113*AJ113+AK113*AL113),4*(AI113*AJ113+AK113*AL113+AM113*AN113)),"")</f>
        <v>4160000</v>
      </c>
      <c r="AP113" s="318">
        <f t="shared" ref="AP113" si="426">IF(AND(AH113,AO113),AO113+AH113,"")</f>
        <v>7472600</v>
      </c>
      <c r="AQ113" s="288" t="s">
        <v>566</v>
      </c>
      <c r="AR113" s="289" t="str">
        <f>TRIM(RIGHT(B113,LEN(B113)-LEN(AQ113)-1))</f>
        <v>Valour🔑</v>
      </c>
      <c r="AS113" s="290" t="s">
        <v>1728</v>
      </c>
      <c r="AT113" s="291" t="s">
        <v>1731</v>
      </c>
      <c r="AU113" s="328" t="s">
        <v>702</v>
      </c>
      <c r="AZ113" s="292" t="s">
        <v>1065</v>
      </c>
      <c r="BA113" s="481">
        <f>BF113-O113</f>
        <v>144</v>
      </c>
      <c r="BB113" s="476">
        <f>BK113</f>
        <v>1.1000000000000227</v>
      </c>
      <c r="BC113" s="472">
        <f t="shared" ref="BC113" si="427">BL113</f>
        <v>0.61999999999999034</v>
      </c>
      <c r="BD113" s="472">
        <f t="shared" ref="BD113" si="428">BM113</f>
        <v>1.9600000000000009</v>
      </c>
      <c r="BE113" s="472">
        <f t="shared" ref="BE113" si="429">BN113</f>
        <v>3.8000000000000043</v>
      </c>
      <c r="BF113" s="474">
        <v>3322</v>
      </c>
      <c r="BG113" s="476">
        <v>332.1</v>
      </c>
      <c r="BH113" s="480">
        <v>78.849999999999994</v>
      </c>
      <c r="BI113" s="480">
        <v>58.39</v>
      </c>
      <c r="BJ113" s="480">
        <v>64.53</v>
      </c>
      <c r="BK113" s="473">
        <f t="shared" si="420"/>
        <v>1.1000000000000227</v>
      </c>
      <c r="BL113" s="473">
        <f t="shared" si="420"/>
        <v>0.61999999999999034</v>
      </c>
      <c r="BM113" s="473">
        <f t="shared" si="420"/>
        <v>1.9600000000000009</v>
      </c>
      <c r="BN113" s="473">
        <f t="shared" si="420"/>
        <v>3.8000000000000043</v>
      </c>
      <c r="BO113" s="483">
        <v>16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>
        <v>1</v>
      </c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1127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1761</v>
      </c>
      <c r="C114" s="301" t="s">
        <v>751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301"/>
        <v>175</v>
      </c>
      <c r="O114" s="321">
        <v>3200</v>
      </c>
      <c r="P114" s="322">
        <v>315.5</v>
      </c>
      <c r="Q114" s="323">
        <v>86.26</v>
      </c>
      <c r="R114" s="323">
        <v>79</v>
      </c>
      <c r="S114" s="323">
        <v>67.88</v>
      </c>
      <c r="T114" s="323">
        <v>8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302"/>
        <v>80000</v>
      </c>
      <c r="AL114" s="316">
        <f>VLOOKUP(D114&amp;E114,计算辅助页面!$V$5:$Y$18,3,0)</f>
        <v>4</v>
      </c>
      <c r="AM114" s="337">
        <f t="shared" si="303"/>
        <v>240000</v>
      </c>
      <c r="AN114" s="317">
        <f>VLOOKUP(D114&amp;E114,计算辅助页面!$V$5:$Y$18,4,0)</f>
        <v>2</v>
      </c>
      <c r="AO114" s="304">
        <f t="shared" si="304"/>
        <v>4160000</v>
      </c>
      <c r="AP114" s="318">
        <f t="shared" si="305"/>
        <v>7472600</v>
      </c>
      <c r="AQ114" s="288" t="s">
        <v>563</v>
      </c>
      <c r="AR114" s="289" t="str">
        <f t="shared" si="281"/>
        <v>GT MKII🔑</v>
      </c>
      <c r="AS114" s="290" t="s">
        <v>918</v>
      </c>
      <c r="AT114" s="291" t="s">
        <v>613</v>
      </c>
      <c r="AU114" s="328" t="s">
        <v>702</v>
      </c>
      <c r="AW114" s="292">
        <v>329</v>
      </c>
      <c r="AY114" s="292">
        <v>419</v>
      </c>
      <c r="AZ114" s="292" t="s">
        <v>1065</v>
      </c>
      <c r="BA114" s="477">
        <v>145</v>
      </c>
      <c r="BB114" s="476">
        <v>1.8</v>
      </c>
      <c r="BC114" s="472">
        <v>1.1399999999999999</v>
      </c>
      <c r="BD114" s="472">
        <v>2.5</v>
      </c>
      <c r="BE114" s="472">
        <v>2.21</v>
      </c>
      <c r="BF114" s="474">
        <f>BA114+O114</f>
        <v>3345</v>
      </c>
      <c r="BG114" s="476">
        <f t="shared" ref="BG114" si="430">BB114+P114</f>
        <v>317.3</v>
      </c>
      <c r="BH114" s="480">
        <f t="shared" ref="BH114" si="431">BC114+Q114</f>
        <v>87.4</v>
      </c>
      <c r="BI114" s="480">
        <f t="shared" ref="BI114" si="432">BD114+R114</f>
        <v>81.5</v>
      </c>
      <c r="BJ114" s="480">
        <f t="shared" ref="BJ114" si="433">BE114+S114</f>
        <v>70.089999999999989</v>
      </c>
      <c r="BK114" s="473">
        <f t="shared" si="289"/>
        <v>1.8000000000000114</v>
      </c>
      <c r="BL114" s="473">
        <f t="shared" si="290"/>
        <v>1.1400000000000006</v>
      </c>
      <c r="BM114" s="473">
        <f t="shared" si="291"/>
        <v>2.5</v>
      </c>
      <c r="BN114" s="473">
        <f t="shared" si="292"/>
        <v>2.2099999999999937</v>
      </c>
      <c r="BO114" s="483">
        <v>3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1455</v>
      </c>
      <c r="CK114" s="294"/>
      <c r="CL114" s="294"/>
      <c r="CM114" s="294"/>
      <c r="CN114" s="294"/>
      <c r="CO114" s="295"/>
      <c r="CP114" s="295"/>
      <c r="CQ114" s="295"/>
      <c r="CR114" s="296">
        <v>300</v>
      </c>
      <c r="CS114" s="297">
        <v>76.599999999999994</v>
      </c>
      <c r="CT114" s="297">
        <v>57.8</v>
      </c>
      <c r="CU114" s="297">
        <v>49.12</v>
      </c>
      <c r="CV114" s="297">
        <f t="shared" si="421"/>
        <v>15.5</v>
      </c>
      <c r="CW114" s="297">
        <f t="shared" si="421"/>
        <v>9.6600000000000108</v>
      </c>
      <c r="CX114" s="297">
        <f t="shared" si="421"/>
        <v>21.200000000000003</v>
      </c>
      <c r="CY114" s="297">
        <f t="shared" si="421"/>
        <v>18.759999999999998</v>
      </c>
      <c r="CZ114" s="297">
        <f>SUM(CV114:CY114)</f>
        <v>65.12</v>
      </c>
      <c r="DA114" s="297">
        <f>0.32*(P114-CR114)+1.75*(Q114-CS114)+1.13*(R114-CT114)+1.28*(S114-CU114)</f>
        <v>69.833800000000025</v>
      </c>
      <c r="DB114" s="295" t="s">
        <v>1777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1611</v>
      </c>
      <c r="C115" s="301" t="s">
        <v>1579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34">IF(COUNTBLANK(H115:M115),"",SUM(H115:M115))</f>
        <v>188</v>
      </c>
      <c r="O115" s="321">
        <v>3222</v>
      </c>
      <c r="P115" s="322">
        <v>320.3</v>
      </c>
      <c r="Q115" s="323">
        <v>85.88</v>
      </c>
      <c r="R115" s="323">
        <v>73.05</v>
      </c>
      <c r="S115" s="323">
        <v>57.09</v>
      </c>
      <c r="T115" s="323"/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ref="AK115" si="435">IF(AI115,2*AI115,"")</f>
        <v>80000</v>
      </c>
      <c r="AL115" s="316">
        <f>VLOOKUP(D115&amp;E115,计算辅助页面!$V$5:$Y$18,3,0)</f>
        <v>4</v>
      </c>
      <c r="AM115" s="337">
        <f t="shared" ref="AM115" si="436">IF(AN115="×",AN115,IF(AI115,6*AI115,""))</f>
        <v>240000</v>
      </c>
      <c r="AN115" s="317">
        <f>VLOOKUP(D115&amp;E115,计算辅助页面!$V$5:$Y$18,4,0)</f>
        <v>2</v>
      </c>
      <c r="AO115" s="304">
        <f t="shared" ref="AO115" si="437">IF(AI115,IF(AN115="×",4*(AI115*AJ115+AK115*AL115),4*(AI115*AJ115+AK115*AL115+AM115*AN115)),"")</f>
        <v>4160000</v>
      </c>
      <c r="AP115" s="318">
        <f t="shared" ref="AP115" si="438">IF(AND(AH115,AO115),AO115+AH115,"")</f>
        <v>7472600</v>
      </c>
      <c r="AQ115" s="288" t="s">
        <v>565</v>
      </c>
      <c r="AR115" s="289" t="str">
        <f t="shared" si="281"/>
        <v>Huracan STO</v>
      </c>
      <c r="AS115" s="290" t="s">
        <v>1580</v>
      </c>
      <c r="AT115" s="291" t="s">
        <v>1581</v>
      </c>
      <c r="AU115" s="328" t="s">
        <v>702</v>
      </c>
      <c r="AZ115" s="292" t="s">
        <v>1059</v>
      </c>
      <c r="BA115" s="481">
        <f>BF115-O115</f>
        <v>146</v>
      </c>
      <c r="BB115" s="476">
        <f>BK115</f>
        <v>1.1999999999999886</v>
      </c>
      <c r="BC115" s="472">
        <f t="shared" ref="BC115:BE115" si="439">BL115</f>
        <v>1.5200000000000102</v>
      </c>
      <c r="BD115" s="472">
        <f t="shared" si="439"/>
        <v>2.7199999999999989</v>
      </c>
      <c r="BE115" s="472">
        <f t="shared" si="439"/>
        <v>2.1299999999999955</v>
      </c>
      <c r="BF115" s="474">
        <v>3368</v>
      </c>
      <c r="BG115" s="476">
        <v>321.5</v>
      </c>
      <c r="BH115" s="480">
        <v>87.4</v>
      </c>
      <c r="BI115" s="480">
        <v>75.77</v>
      </c>
      <c r="BJ115" s="480">
        <v>59.22</v>
      </c>
      <c r="BK115" s="473">
        <f t="shared" si="289"/>
        <v>1.1999999999999886</v>
      </c>
      <c r="BL115" s="473">
        <f t="shared" si="290"/>
        <v>1.5200000000000102</v>
      </c>
      <c r="BM115" s="473">
        <f t="shared" si="291"/>
        <v>2.7199999999999989</v>
      </c>
      <c r="BN115" s="473">
        <f t="shared" si="292"/>
        <v>2.1299999999999955</v>
      </c>
      <c r="BO115" s="483">
        <v>1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1602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1777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394</v>
      </c>
      <c r="C116" s="301" t="s">
        <v>752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20">
        <v>40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301"/>
        <v>173</v>
      </c>
      <c r="O116" s="321">
        <v>3245</v>
      </c>
      <c r="P116" s="322">
        <v>341</v>
      </c>
      <c r="Q116" s="323">
        <v>79.25</v>
      </c>
      <c r="R116" s="323">
        <v>58.34</v>
      </c>
      <c r="S116" s="323">
        <v>54.1</v>
      </c>
      <c r="T116" s="323">
        <v>5.54</v>
      </c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302"/>
        <v>80000</v>
      </c>
      <c r="AL116" s="316">
        <f>VLOOKUP(D116&amp;E116,计算辅助页面!$V$5:$Y$18,3,0)</f>
        <v>4</v>
      </c>
      <c r="AM116" s="337">
        <f t="shared" si="303"/>
        <v>240000</v>
      </c>
      <c r="AN116" s="317">
        <f>VLOOKUP(D116&amp;E116,计算辅助页面!$V$5:$Y$18,4,0)</f>
        <v>2</v>
      </c>
      <c r="AO116" s="304">
        <f t="shared" si="304"/>
        <v>4160000</v>
      </c>
      <c r="AP116" s="318">
        <f t="shared" si="305"/>
        <v>7472600</v>
      </c>
      <c r="AQ116" s="288" t="s">
        <v>850</v>
      </c>
      <c r="AR116" s="289" t="str">
        <f t="shared" si="281"/>
        <v>Zerouno</v>
      </c>
      <c r="AS116" s="290" t="s">
        <v>917</v>
      </c>
      <c r="AT116" s="291" t="s">
        <v>632</v>
      </c>
      <c r="AU116" s="328" t="s">
        <v>702</v>
      </c>
      <c r="AV116" s="292">
        <v>8</v>
      </c>
      <c r="AW116" s="292">
        <v>355</v>
      </c>
      <c r="AY116" s="292">
        <v>462</v>
      </c>
      <c r="AZ116" s="292" t="s">
        <v>1400</v>
      </c>
      <c r="BA116" s="481">
        <v>146</v>
      </c>
      <c r="BB116" s="476">
        <v>1.3</v>
      </c>
      <c r="BC116" s="472">
        <v>0.95</v>
      </c>
      <c r="BD116" s="472">
        <v>1.32</v>
      </c>
      <c r="BE116" s="472">
        <v>1.8</v>
      </c>
      <c r="BF116" s="474">
        <f t="shared" ref="BF116:BF124" si="440">BA116+O116</f>
        <v>3391</v>
      </c>
      <c r="BG116" s="476">
        <f t="shared" ref="BG116:BG117" si="441">BB116+P116</f>
        <v>342.3</v>
      </c>
      <c r="BH116" s="480">
        <f t="shared" ref="BH116:BH117" si="442">BC116+Q116</f>
        <v>80.2</v>
      </c>
      <c r="BI116" s="480">
        <f t="shared" ref="BI116:BI117" si="443">BD116+R116</f>
        <v>59.660000000000004</v>
      </c>
      <c r="BJ116" s="480">
        <f t="shared" ref="BJ116:BJ117" si="444">BE116+S116</f>
        <v>55.9</v>
      </c>
      <c r="BK116" s="473">
        <f t="shared" si="289"/>
        <v>1.3000000000000114</v>
      </c>
      <c r="BL116" s="473">
        <f t="shared" si="290"/>
        <v>0.95000000000000284</v>
      </c>
      <c r="BM116" s="473">
        <f t="shared" si="291"/>
        <v>1.3200000000000003</v>
      </c>
      <c r="BN116" s="473">
        <f t="shared" si="292"/>
        <v>1.7999999999999972</v>
      </c>
      <c r="BO116" s="483">
        <v>1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1456</v>
      </c>
      <c r="CK116" s="294"/>
      <c r="CL116" s="294"/>
      <c r="CM116" s="294"/>
      <c r="CN116" s="294"/>
      <c r="CO116" s="295"/>
      <c r="CP116" s="295"/>
      <c r="CQ116" s="295"/>
      <c r="CR116" s="296">
        <v>330</v>
      </c>
      <c r="CS116" s="297">
        <v>71.2</v>
      </c>
      <c r="CT116" s="297">
        <v>47.13</v>
      </c>
      <c r="CU116" s="297">
        <v>38.82</v>
      </c>
      <c r="CV116" s="297">
        <f>P116-CR116</f>
        <v>11</v>
      </c>
      <c r="CW116" s="297">
        <f>Q116-CS116</f>
        <v>8.0499999999999972</v>
      </c>
      <c r="CX116" s="297">
        <f>R116-CT116</f>
        <v>11.21</v>
      </c>
      <c r="CY116" s="297">
        <f>S116-CU116</f>
        <v>15.280000000000001</v>
      </c>
      <c r="CZ116" s="297">
        <f>SUM(CV116:CY116)</f>
        <v>45.54</v>
      </c>
      <c r="DA116" s="297">
        <f>0.32*(P116-CR116)+1.75*(Q116-CS116)+1.13*(R116-CT116)+1.28*(S116-CU116)</f>
        <v>49.833199999999991</v>
      </c>
      <c r="DB116" s="295" t="s">
        <v>1777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1363</v>
      </c>
      <c r="C117" s="301" t="s">
        <v>1364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1"/>
        <v>188</v>
      </c>
      <c r="O117" s="321">
        <v>3267</v>
      </c>
      <c r="P117" s="322">
        <v>337.7</v>
      </c>
      <c r="Q117" s="323">
        <v>81.05</v>
      </c>
      <c r="R117" s="323">
        <v>68.33</v>
      </c>
      <c r="S117" s="323">
        <v>47.34</v>
      </c>
      <c r="T117" s="323">
        <v>4.8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2"/>
        <v>80000</v>
      </c>
      <c r="AL117" s="316">
        <f>VLOOKUP(D117&amp;E117,计算辅助页面!$V$5:$Y$18,3,0)</f>
        <v>4</v>
      </c>
      <c r="AM117" s="337">
        <f t="shared" si="303"/>
        <v>240000</v>
      </c>
      <c r="AN117" s="317">
        <f>VLOOKUP(D117&amp;E117,计算辅助页面!$V$5:$Y$18,4,0)</f>
        <v>2</v>
      </c>
      <c r="AO117" s="304">
        <f t="shared" si="304"/>
        <v>4160000</v>
      </c>
      <c r="AP117" s="318">
        <f t="shared" si="305"/>
        <v>7472600</v>
      </c>
      <c r="AQ117" s="288" t="s">
        <v>568</v>
      </c>
      <c r="AR117" s="289" t="str">
        <f t="shared" ref="AR117:AR156" si="445">TRIM(RIGHT(B117,LEN(B117)-LEN(AQ117)-1))</f>
        <v>Artura</v>
      </c>
      <c r="AS117" s="290" t="s">
        <v>1355</v>
      </c>
      <c r="AT117" s="291" t="s">
        <v>1365</v>
      </c>
      <c r="AU117" s="328" t="s">
        <v>702</v>
      </c>
      <c r="AW117" s="292">
        <v>351</v>
      </c>
      <c r="AY117" s="292">
        <v>457</v>
      </c>
      <c r="AZ117" s="292" t="s">
        <v>1059</v>
      </c>
      <c r="BA117" s="477">
        <v>147</v>
      </c>
      <c r="BB117" s="476">
        <v>0.9</v>
      </c>
      <c r="BC117" s="472">
        <v>0.95</v>
      </c>
      <c r="BD117" s="472">
        <v>2.0699999999999998</v>
      </c>
      <c r="BE117" s="472">
        <v>2.15</v>
      </c>
      <c r="BF117" s="474">
        <f t="shared" si="440"/>
        <v>3414</v>
      </c>
      <c r="BG117" s="476">
        <f t="shared" si="441"/>
        <v>338.59999999999997</v>
      </c>
      <c r="BH117" s="480">
        <f t="shared" si="442"/>
        <v>82</v>
      </c>
      <c r="BI117" s="480">
        <f t="shared" si="443"/>
        <v>70.399999999999991</v>
      </c>
      <c r="BJ117" s="480">
        <f t="shared" si="444"/>
        <v>49.49</v>
      </c>
      <c r="BK117" s="473">
        <f t="shared" si="289"/>
        <v>0.89999999999997726</v>
      </c>
      <c r="BL117" s="473">
        <f t="shared" si="290"/>
        <v>0.95000000000000284</v>
      </c>
      <c r="BM117" s="473">
        <f t="shared" si="291"/>
        <v>2.0699999999999932</v>
      </c>
      <c r="BN117" s="473">
        <f t="shared" si="292"/>
        <v>2.1499999999999986</v>
      </c>
      <c r="BO117" s="483">
        <v>4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1706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1777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1457</v>
      </c>
      <c r="C118" s="301" t="s">
        <v>1110</v>
      </c>
      <c r="D118" s="302" t="s">
        <v>7</v>
      </c>
      <c r="E118" s="303" t="s">
        <v>45</v>
      </c>
      <c r="F118" s="327"/>
      <c r="G118" s="328"/>
      <c r="H118" s="320" t="s">
        <v>448</v>
      </c>
      <c r="I118" s="320">
        <v>35</v>
      </c>
      <c r="J118" s="320">
        <v>55</v>
      </c>
      <c r="K118" s="320">
        <v>85</v>
      </c>
      <c r="L118" s="306" t="s">
        <v>59</v>
      </c>
      <c r="M118" s="306" t="s">
        <v>59</v>
      </c>
      <c r="N118" s="307">
        <f t="shared" si="301"/>
        <v>175</v>
      </c>
      <c r="O118" s="321">
        <v>3289</v>
      </c>
      <c r="P118" s="322">
        <v>332.6</v>
      </c>
      <c r="Q118" s="323">
        <v>76.739999999999995</v>
      </c>
      <c r="R118" s="323">
        <v>66.010000000000005</v>
      </c>
      <c r="S118" s="323">
        <v>76.94</v>
      </c>
      <c r="T118" s="323"/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2"/>
        <v>80000</v>
      </c>
      <c r="AL118" s="316">
        <f>VLOOKUP(D118&amp;E118,计算辅助页面!$V$5:$Y$18,3,0)</f>
        <v>4</v>
      </c>
      <c r="AM118" s="337">
        <f t="shared" si="303"/>
        <v>240000</v>
      </c>
      <c r="AN118" s="317">
        <f>VLOOKUP(D118&amp;E118,计算辅助页面!$V$5:$Y$18,4,0)</f>
        <v>2</v>
      </c>
      <c r="AO118" s="304">
        <f t="shared" si="304"/>
        <v>4160000</v>
      </c>
      <c r="AP118" s="318">
        <f t="shared" si="305"/>
        <v>7472600</v>
      </c>
      <c r="AQ118" s="288" t="s">
        <v>1057</v>
      </c>
      <c r="AR118" s="289" t="str">
        <f t="shared" si="445"/>
        <v>AF8 Falcon Edition🔑</v>
      </c>
      <c r="AS118" s="290" t="s">
        <v>1105</v>
      </c>
      <c r="AT118" s="291" t="s">
        <v>1111</v>
      </c>
      <c r="AU118" s="328" t="s">
        <v>702</v>
      </c>
      <c r="AW118" s="292">
        <v>346</v>
      </c>
      <c r="AY118" s="292">
        <v>448</v>
      </c>
      <c r="AZ118" s="292" t="s">
        <v>1065</v>
      </c>
      <c r="BA118" s="481">
        <v>148</v>
      </c>
      <c r="BB118" s="476">
        <v>1.4</v>
      </c>
      <c r="BC118" s="472">
        <v>0.76</v>
      </c>
      <c r="BD118" s="472">
        <v>1.48</v>
      </c>
      <c r="BE118" s="472">
        <v>1.64</v>
      </c>
      <c r="BF118" s="474">
        <f t="shared" si="440"/>
        <v>3437</v>
      </c>
      <c r="BG118" s="476">
        <f t="shared" ref="BG118" si="446">BB118+P118</f>
        <v>334</v>
      </c>
      <c r="BH118" s="480">
        <f t="shared" ref="BH118" si="447">BC118+Q118</f>
        <v>77.5</v>
      </c>
      <c r="BI118" s="480">
        <f t="shared" ref="BI118" si="448">BD118+R118</f>
        <v>67.490000000000009</v>
      </c>
      <c r="BJ118" s="480">
        <f t="shared" ref="BJ118" si="449">BE118+S118</f>
        <v>78.58</v>
      </c>
      <c r="BK118" s="473">
        <f t="shared" si="289"/>
        <v>1.3999999999999773</v>
      </c>
      <c r="BL118" s="473">
        <f t="shared" si="290"/>
        <v>0.76000000000000512</v>
      </c>
      <c r="BM118" s="473">
        <f t="shared" si="291"/>
        <v>1.480000000000004</v>
      </c>
      <c r="BN118" s="473">
        <f t="shared" si="292"/>
        <v>1.6400000000000006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>
        <v>1</v>
      </c>
      <c r="CB118" s="293"/>
      <c r="CC118" s="293">
        <v>1</v>
      </c>
      <c r="CD118" s="293">
        <v>1</v>
      </c>
      <c r="CE118" s="293"/>
      <c r="CF118" s="293"/>
      <c r="CG118" s="293"/>
      <c r="CH118" s="293"/>
      <c r="CI118" s="293"/>
      <c r="CJ118" s="294" t="s">
        <v>1056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32</v>
      </c>
      <c r="C119" s="301">
        <v>488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301"/>
        <v>118</v>
      </c>
      <c r="O119" s="308">
        <v>3334</v>
      </c>
      <c r="P119" s="309">
        <v>347.6</v>
      </c>
      <c r="Q119" s="310">
        <v>80.239999999999995</v>
      </c>
      <c r="R119" s="310">
        <v>48.38</v>
      </c>
      <c r="S119" s="310">
        <v>65.84</v>
      </c>
      <c r="T119" s="310">
        <v>6.5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302"/>
        <v>40000</v>
      </c>
      <c r="AL119" s="316">
        <f>VLOOKUP(D119&amp;E119,计算辅助页面!$V$5:$Y$18,3,0)</f>
        <v>4</v>
      </c>
      <c r="AM119" s="317">
        <f t="shared" si="303"/>
        <v>120000</v>
      </c>
      <c r="AN119" s="317">
        <f>VLOOKUP(D119&amp;E119,计算辅助页面!$V$5:$Y$18,4,0)</f>
        <v>2</v>
      </c>
      <c r="AO119" s="304">
        <f t="shared" si="304"/>
        <v>2080000</v>
      </c>
      <c r="AP119" s="318">
        <f t="shared" si="305"/>
        <v>3736720</v>
      </c>
      <c r="AQ119" s="288" t="s">
        <v>567</v>
      </c>
      <c r="AR119" s="289" t="str">
        <f t="shared" si="445"/>
        <v>488 GTB</v>
      </c>
      <c r="AS119" s="290" t="s">
        <v>596</v>
      </c>
      <c r="AT119" s="291" t="s">
        <v>635</v>
      </c>
      <c r="AU119" s="328" t="s">
        <v>702</v>
      </c>
      <c r="AV119" s="292">
        <v>8</v>
      </c>
      <c r="AW119" s="292">
        <v>362</v>
      </c>
      <c r="AY119" s="292">
        <v>474</v>
      </c>
      <c r="AZ119" s="292" t="s">
        <v>1400</v>
      </c>
      <c r="BA119" s="477">
        <v>149</v>
      </c>
      <c r="BB119" s="476">
        <v>2.1</v>
      </c>
      <c r="BC119" s="472">
        <v>0.86</v>
      </c>
      <c r="BD119" s="472">
        <v>0.74</v>
      </c>
      <c r="BE119" s="472">
        <v>1.1200000000000001</v>
      </c>
      <c r="BF119" s="474">
        <f t="shared" si="440"/>
        <v>3483</v>
      </c>
      <c r="BG119" s="476">
        <f t="shared" ref="BG119:BG120" si="450">BB119+P119</f>
        <v>349.70000000000005</v>
      </c>
      <c r="BH119" s="480">
        <f t="shared" ref="BH119:BH120" si="451">BC119+Q119</f>
        <v>81.099999999999994</v>
      </c>
      <c r="BI119" s="480">
        <f t="shared" ref="BI119:BI120" si="452">BD119+R119</f>
        <v>49.120000000000005</v>
      </c>
      <c r="BJ119" s="480">
        <f t="shared" ref="BJ119:BJ120" si="453">BE119+S119</f>
        <v>66.960000000000008</v>
      </c>
      <c r="BK119" s="473">
        <f t="shared" si="289"/>
        <v>2.1000000000000227</v>
      </c>
      <c r="BL119" s="473">
        <f t="shared" si="290"/>
        <v>0.85999999999999943</v>
      </c>
      <c r="BM119" s="473">
        <f t="shared" si="291"/>
        <v>0.74000000000000199</v>
      </c>
      <c r="BN119" s="473">
        <f t="shared" si="292"/>
        <v>1.1200000000000045</v>
      </c>
      <c r="BO119" s="483">
        <v>3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831</v>
      </c>
      <c r="CK119" s="294"/>
      <c r="CL119" s="294"/>
      <c r="CM119" s="294"/>
      <c r="CN119" s="294"/>
      <c r="CO119" s="295"/>
      <c r="CP119" s="295"/>
      <c r="CQ119" s="295"/>
      <c r="CR119" s="296">
        <v>330</v>
      </c>
      <c r="CS119" s="297">
        <v>73</v>
      </c>
      <c r="CT119" s="297">
        <v>42</v>
      </c>
      <c r="CU119" s="297">
        <v>56.41</v>
      </c>
      <c r="CV119" s="297">
        <f>P119-CR119</f>
        <v>17.600000000000023</v>
      </c>
      <c r="CW119" s="297">
        <f>Q119-CS119</f>
        <v>7.2399999999999949</v>
      </c>
      <c r="CX119" s="297">
        <f>R119-CT119</f>
        <v>6.3800000000000026</v>
      </c>
      <c r="CY119" s="297">
        <f>S119-CU119</f>
        <v>9.4300000000000068</v>
      </c>
      <c r="CZ119" s="297">
        <f>SUM(CV119:CY119)</f>
        <v>40.650000000000027</v>
      </c>
      <c r="DA119" s="297">
        <f>0.32*(P119-CR119)+1.75*(Q119-CS119)+1.13*(R119-CT119)+1.28*(S119-CU119)</f>
        <v>37.581800000000008</v>
      </c>
      <c r="DB119" s="295" t="s">
        <v>1777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1271</v>
      </c>
      <c r="C120" s="301" t="s">
        <v>1272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si="301"/>
        <v>188</v>
      </c>
      <c r="O120" s="321">
        <v>3380</v>
      </c>
      <c r="P120" s="322">
        <v>338.5</v>
      </c>
      <c r="Q120" s="323">
        <v>86.45</v>
      </c>
      <c r="R120" s="323">
        <v>48.72</v>
      </c>
      <c r="S120" s="323">
        <v>61.18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si="302"/>
        <v>80000</v>
      </c>
      <c r="AL120" s="316">
        <f>VLOOKUP(D120&amp;E120,计算辅助页面!$V$5:$Y$18,3,0)</f>
        <v>4</v>
      </c>
      <c r="AM120" s="317">
        <f t="shared" si="303"/>
        <v>240000</v>
      </c>
      <c r="AN120" s="317">
        <f>VLOOKUP(D120&amp;E120,计算辅助页面!$V$5:$Y$18,4,0)</f>
        <v>2</v>
      </c>
      <c r="AO120" s="304">
        <f t="shared" si="304"/>
        <v>4160000</v>
      </c>
      <c r="AP120" s="318">
        <f t="shared" si="305"/>
        <v>7472600</v>
      </c>
      <c r="AQ120" s="288" t="s">
        <v>1273</v>
      </c>
      <c r="AR120" s="289" t="str">
        <f t="shared" si="445"/>
        <v>Motion</v>
      </c>
      <c r="AS120" s="290" t="s">
        <v>1263</v>
      </c>
      <c r="AT120" s="291" t="s">
        <v>1274</v>
      </c>
      <c r="AU120" s="328" t="s">
        <v>702</v>
      </c>
      <c r="AW120" s="292">
        <v>352</v>
      </c>
      <c r="AY120" s="292">
        <v>458</v>
      </c>
      <c r="AZ120" s="292" t="s">
        <v>1286</v>
      </c>
      <c r="BA120" s="477">
        <v>150</v>
      </c>
      <c r="BB120" s="476">
        <v>2</v>
      </c>
      <c r="BC120" s="472">
        <v>0.95</v>
      </c>
      <c r="BD120" s="472">
        <v>0.97</v>
      </c>
      <c r="BE120" s="472">
        <v>2.5</v>
      </c>
      <c r="BF120" s="474">
        <f t="shared" si="440"/>
        <v>3530</v>
      </c>
      <c r="BG120" s="476">
        <f t="shared" si="450"/>
        <v>340.5</v>
      </c>
      <c r="BH120" s="480">
        <f t="shared" si="451"/>
        <v>87.4</v>
      </c>
      <c r="BI120" s="480">
        <f t="shared" si="452"/>
        <v>49.69</v>
      </c>
      <c r="BJ120" s="480">
        <f t="shared" si="453"/>
        <v>63.68</v>
      </c>
      <c r="BK120" s="473">
        <f t="shared" si="289"/>
        <v>2</v>
      </c>
      <c r="BL120" s="473">
        <f t="shared" si="290"/>
        <v>0.95000000000000284</v>
      </c>
      <c r="BM120" s="473">
        <f t="shared" si="291"/>
        <v>0.96999999999999886</v>
      </c>
      <c r="BN120" s="473">
        <f t="shared" si="292"/>
        <v>2.5</v>
      </c>
      <c r="BO120" s="483">
        <v>12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1290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1777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1033</v>
      </c>
      <c r="C121" s="301" t="s">
        <v>1034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1"/>
        <v>188</v>
      </c>
      <c r="O121" s="321">
        <v>3425</v>
      </c>
      <c r="P121" s="322">
        <v>346.2</v>
      </c>
      <c r="Q121" s="323">
        <v>81.849999999999994</v>
      </c>
      <c r="R121" s="323">
        <v>47.31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ref="AK121:AK161" si="454">IF(AI121,2*AI121,"")</f>
        <v>80000</v>
      </c>
      <c r="AL121" s="316">
        <f>VLOOKUP(D121&amp;E121,计算辅助页面!$V$5:$Y$18,3,0)</f>
        <v>4</v>
      </c>
      <c r="AM121" s="317">
        <f t="shared" ref="AM121:AM161" si="455">IF(AN121="×",AN121,IF(AI121,6*AI121,""))</f>
        <v>240000</v>
      </c>
      <c r="AN121" s="317">
        <f>VLOOKUP(D121&amp;E121,计算辅助页面!$V$5:$Y$18,4,0)</f>
        <v>2</v>
      </c>
      <c r="AO121" s="304">
        <f t="shared" ref="AO121:AO161" si="456">IF(AI121,IF(AN121="×",4*(AI121*AJ121+AK121*AL121),4*(AI121*AJ121+AK121*AL121+AM121*AN121)),"")</f>
        <v>4160000</v>
      </c>
      <c r="AP121" s="318">
        <f t="shared" ref="AP121:AP161" si="457">IF(AND(AH121,AO121),AO121+AH121,"")</f>
        <v>7472600</v>
      </c>
      <c r="AQ121" s="288" t="s">
        <v>1035</v>
      </c>
      <c r="AR121" s="289" t="str">
        <f t="shared" si="445"/>
        <v>GTE</v>
      </c>
      <c r="AS121" s="290" t="s">
        <v>1030</v>
      </c>
      <c r="AT121" s="291" t="s">
        <v>1036</v>
      </c>
      <c r="AU121" s="328" t="s">
        <v>702</v>
      </c>
      <c r="AV121" s="292">
        <v>25</v>
      </c>
      <c r="AW121" s="292">
        <v>360</v>
      </c>
      <c r="AY121" s="292">
        <v>471</v>
      </c>
      <c r="AZ121" s="292" t="s">
        <v>1124</v>
      </c>
      <c r="BA121" s="477">
        <v>152</v>
      </c>
      <c r="BB121" s="476">
        <v>1.7</v>
      </c>
      <c r="BC121" s="472">
        <v>1.05</v>
      </c>
      <c r="BD121" s="472">
        <v>0.87</v>
      </c>
      <c r="BE121" s="472">
        <v>1.46</v>
      </c>
      <c r="BF121" s="474">
        <f t="shared" si="440"/>
        <v>3577</v>
      </c>
      <c r="BG121" s="476">
        <f t="shared" ref="BG121:BG123" si="458">BB121+P121</f>
        <v>347.9</v>
      </c>
      <c r="BH121" s="480">
        <f t="shared" ref="BH121:BH123" si="459">BC121+Q121</f>
        <v>82.899999999999991</v>
      </c>
      <c r="BI121" s="480">
        <f t="shared" ref="BI121:BI123" si="460">BD121+R121</f>
        <v>48.18</v>
      </c>
      <c r="BJ121" s="480">
        <f t="shared" ref="BJ121:BJ123" si="461">BE121+S121</f>
        <v>62.64</v>
      </c>
      <c r="BK121" s="473">
        <f t="shared" si="289"/>
        <v>1.6999999999999886</v>
      </c>
      <c r="BL121" s="473">
        <f t="shared" si="290"/>
        <v>1.0499999999999972</v>
      </c>
      <c r="BM121" s="473">
        <f t="shared" si="291"/>
        <v>0.86999999999999744</v>
      </c>
      <c r="BN121" s="473">
        <f t="shared" si="292"/>
        <v>1.4600000000000009</v>
      </c>
      <c r="BO121" s="483">
        <v>3</v>
      </c>
      <c r="BP121" s="293"/>
      <c r="BQ121" s="293"/>
      <c r="BR121" s="293"/>
      <c r="BS121" s="293"/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1777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1802</v>
      </c>
      <c r="C122" s="301" t="s">
        <v>1818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ref="N122" si="462">IF(COUNTBLANK(H122:M122),"",SUM(H122:M122))</f>
        <v>188</v>
      </c>
      <c r="O122" s="321">
        <v>3495</v>
      </c>
      <c r="P122" s="322">
        <v>343.5</v>
      </c>
      <c r="Q122" s="323">
        <v>82.94</v>
      </c>
      <c r="R122" s="323">
        <v>53.72</v>
      </c>
      <c r="S122" s="323">
        <v>59.39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" si="463">IF(AI122,2*AI122,"")</f>
        <v>80000</v>
      </c>
      <c r="AL122" s="316">
        <f>VLOOKUP(D122&amp;E122,计算辅助页面!$V$5:$Y$18,3,0)</f>
        <v>4</v>
      </c>
      <c r="AM122" s="317">
        <f t="shared" ref="AM122" si="464">IF(AN122="×",AN122,IF(AI122,6*AI122,""))</f>
        <v>240000</v>
      </c>
      <c r="AN122" s="317">
        <f>VLOOKUP(D122&amp;E122,计算辅助页面!$V$5:$Y$18,4,0)</f>
        <v>2</v>
      </c>
      <c r="AO122" s="304">
        <f t="shared" ref="AO122" si="465">IF(AI122,IF(AN122="×",4*(AI122*AJ122+AK122*AL122),4*(AI122*AJ122+AK122*AL122+AM122*AN122)),"")</f>
        <v>4160000</v>
      </c>
      <c r="AP122" s="318">
        <f t="shared" ref="AP122" si="466">IF(AND(AH122,AO122),AO122+AH122,"")</f>
        <v>7472600</v>
      </c>
      <c r="AQ122" s="288" t="s">
        <v>561</v>
      </c>
      <c r="AR122" s="289" t="str">
        <f t="shared" si="445"/>
        <v>911 Turbo 50 years</v>
      </c>
      <c r="AS122" s="290" t="s">
        <v>1819</v>
      </c>
      <c r="AT122" s="291" t="s">
        <v>1803</v>
      </c>
      <c r="AU122" s="328" t="s">
        <v>702</v>
      </c>
      <c r="AZ122" s="292" t="s">
        <v>1059</v>
      </c>
      <c r="BA122" s="477">
        <v>154</v>
      </c>
      <c r="BB122" s="476">
        <v>1.6</v>
      </c>
      <c r="BC122" s="472">
        <v>0.86</v>
      </c>
      <c r="BD122" s="472">
        <v>2.5</v>
      </c>
      <c r="BE122" s="472">
        <v>2.89</v>
      </c>
      <c r="BF122" s="474">
        <f t="shared" si="440"/>
        <v>3649</v>
      </c>
      <c r="BG122" s="476">
        <f t="shared" si="458"/>
        <v>345.1</v>
      </c>
      <c r="BH122" s="480">
        <f t="shared" si="459"/>
        <v>83.8</v>
      </c>
      <c r="BI122" s="480">
        <f t="shared" si="460"/>
        <v>56.22</v>
      </c>
      <c r="BJ122" s="480">
        <f t="shared" si="461"/>
        <v>62.28</v>
      </c>
      <c r="BK122" s="473">
        <f t="shared" si="289"/>
        <v>1.6000000000000227</v>
      </c>
      <c r="BL122" s="473">
        <f t="shared" si="290"/>
        <v>0.85999999999999943</v>
      </c>
      <c r="BM122" s="473">
        <f t="shared" si="291"/>
        <v>2.5</v>
      </c>
      <c r="BN122" s="473">
        <f t="shared" si="292"/>
        <v>2.8900000000000006</v>
      </c>
      <c r="BO122" s="483">
        <v>12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 t="s">
        <v>1826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/>
      <c r="DC122" s="295"/>
      <c r="DD122" s="295"/>
      <c r="DE122" s="295"/>
    </row>
    <row r="123" spans="1:109" ht="21" customHeight="1">
      <c r="A123" s="268">
        <v>121</v>
      </c>
      <c r="B123" s="300" t="s">
        <v>1707</v>
      </c>
      <c r="C123" s="301" t="s">
        <v>753</v>
      </c>
      <c r="D123" s="302" t="s">
        <v>7</v>
      </c>
      <c r="E123" s="303" t="s">
        <v>45</v>
      </c>
      <c r="F123" s="304">
        <f>9-LEN(E123)-LEN(SUBSTITUTE(E123,"★",""))</f>
        <v>5</v>
      </c>
      <c r="G123" s="305" t="s">
        <v>66</v>
      </c>
      <c r="H123" s="306">
        <v>40</v>
      </c>
      <c r="I123" s="306">
        <v>18</v>
      </c>
      <c r="J123" s="306">
        <v>24</v>
      </c>
      <c r="K123" s="306">
        <v>36</v>
      </c>
      <c r="L123" s="306" t="s">
        <v>59</v>
      </c>
      <c r="M123" s="306" t="s">
        <v>59</v>
      </c>
      <c r="N123" s="307">
        <f t="shared" si="301"/>
        <v>118</v>
      </c>
      <c r="O123" s="308">
        <v>3519</v>
      </c>
      <c r="P123" s="309">
        <v>368.8</v>
      </c>
      <c r="Q123" s="310">
        <v>79.44</v>
      </c>
      <c r="R123" s="310">
        <v>38.58</v>
      </c>
      <c r="S123" s="310">
        <v>63.11</v>
      </c>
      <c r="T123" s="310">
        <v>6.1659999999999995</v>
      </c>
      <c r="U123" s="311">
        <v>2880</v>
      </c>
      <c r="V123" s="312">
        <f>VLOOKUP($U123,计算辅助页面!$Z$5:$AM$26,COLUMN()-20,0)</f>
        <v>4700</v>
      </c>
      <c r="W123" s="312">
        <f>VLOOKUP($U123,计算辅助页面!$Z$5:$AM$26,COLUMN()-20,0)</f>
        <v>7500</v>
      </c>
      <c r="X123" s="307">
        <f>VLOOKUP($U123,计算辅助页面!$Z$5:$AM$26,COLUMN()-20,0)</f>
        <v>11300</v>
      </c>
      <c r="Y123" s="307">
        <f>VLOOKUP($U123,计算辅助页面!$Z$5:$AM$26,COLUMN()-20,0)</f>
        <v>16300</v>
      </c>
      <c r="Z123" s="313">
        <f>VLOOKUP($U123,计算辅助页面!$Z$5:$AM$26,COLUMN()-20,0)</f>
        <v>23000</v>
      </c>
      <c r="AA123" s="307">
        <f>VLOOKUP($U123,计算辅助页面!$Z$5:$AM$26,COLUMN()-20,0)</f>
        <v>32000</v>
      </c>
      <c r="AB123" s="307">
        <f>VLOOKUP($U123,计算辅助页面!$Z$5:$AM$26,COLUMN()-20,0)</f>
        <v>44500</v>
      </c>
      <c r="AC123" s="307">
        <f>VLOOKUP($U123,计算辅助页面!$Z$5:$AM$26,COLUMN()-20,0)</f>
        <v>62500</v>
      </c>
      <c r="AD123" s="307">
        <f>VLOOKUP($U123,计算辅助页面!$Z$5:$AM$26,COLUMN()-20,0)</f>
        <v>87500</v>
      </c>
      <c r="AE123" s="307">
        <f>VLOOKUP($U123,计算辅助页面!$Z$5:$AM$26,COLUMN()-20,0)</f>
        <v>122000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1656720</v>
      </c>
      <c r="AI123" s="314">
        <v>20000</v>
      </c>
      <c r="AJ123" s="315">
        <f>VLOOKUP(D123&amp;E123,计算辅助页面!$V$5:$Y$18,2,0)</f>
        <v>6</v>
      </c>
      <c r="AK123" s="316">
        <f t="shared" si="454"/>
        <v>40000</v>
      </c>
      <c r="AL123" s="316">
        <f>VLOOKUP(D123&amp;E123,计算辅助页面!$V$5:$Y$18,3,0)</f>
        <v>4</v>
      </c>
      <c r="AM123" s="317">
        <f t="shared" si="455"/>
        <v>120000</v>
      </c>
      <c r="AN123" s="317">
        <f>VLOOKUP(D123&amp;E123,计算辅助页面!$V$5:$Y$18,4,0)</f>
        <v>2</v>
      </c>
      <c r="AO123" s="304">
        <f t="shared" si="456"/>
        <v>2080000</v>
      </c>
      <c r="AP123" s="318">
        <f t="shared" si="457"/>
        <v>3736720</v>
      </c>
      <c r="AQ123" s="288" t="s">
        <v>1923</v>
      </c>
      <c r="AR123" s="289" t="str">
        <f t="shared" si="445"/>
        <v>003S</v>
      </c>
      <c r="AS123" s="290" t="s">
        <v>596</v>
      </c>
      <c r="AT123" s="291" t="s">
        <v>286</v>
      </c>
      <c r="AU123" s="328" t="s">
        <v>702</v>
      </c>
      <c r="AV123" s="292">
        <v>10</v>
      </c>
      <c r="AW123" s="292">
        <v>383</v>
      </c>
      <c r="AY123" s="292">
        <v>510</v>
      </c>
      <c r="AZ123" s="292" t="s">
        <v>1400</v>
      </c>
      <c r="BA123" s="477">
        <v>154</v>
      </c>
      <c r="BB123" s="476">
        <v>2.2000000000000002</v>
      </c>
      <c r="BC123" s="472">
        <v>0.76</v>
      </c>
      <c r="BD123" s="472">
        <v>0.74</v>
      </c>
      <c r="BE123" s="472">
        <v>1.47</v>
      </c>
      <c r="BF123" s="474">
        <f t="shared" si="440"/>
        <v>3673</v>
      </c>
      <c r="BG123" s="476">
        <f t="shared" si="458"/>
        <v>371</v>
      </c>
      <c r="BH123" s="480">
        <f t="shared" si="459"/>
        <v>80.2</v>
      </c>
      <c r="BI123" s="480">
        <f t="shared" si="460"/>
        <v>39.32</v>
      </c>
      <c r="BJ123" s="480">
        <f t="shared" si="461"/>
        <v>64.58</v>
      </c>
      <c r="BK123" s="473">
        <f t="shared" si="289"/>
        <v>2.1999999999999886</v>
      </c>
      <c r="BL123" s="473">
        <f t="shared" si="290"/>
        <v>0.76000000000000512</v>
      </c>
      <c r="BM123" s="473">
        <f t="shared" si="291"/>
        <v>0.74000000000000199</v>
      </c>
      <c r="BN123" s="473">
        <f t="shared" si="292"/>
        <v>1.4699999999999989</v>
      </c>
      <c r="BO123" s="483">
        <v>7</v>
      </c>
      <c r="BP123" s="293"/>
      <c r="BQ123" s="293"/>
      <c r="BR123" s="293">
        <v>1</v>
      </c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1708</v>
      </c>
      <c r="CK123" s="294"/>
      <c r="CL123" s="294"/>
      <c r="CM123" s="294"/>
      <c r="CN123" s="294"/>
      <c r="CO123" s="295"/>
      <c r="CP123" s="295"/>
      <c r="CQ123" s="295"/>
      <c r="CR123" s="296">
        <v>350</v>
      </c>
      <c r="CS123" s="297">
        <v>73</v>
      </c>
      <c r="CT123" s="297">
        <v>32.33</v>
      </c>
      <c r="CU123" s="297">
        <v>50.68</v>
      </c>
      <c r="CV123" s="297">
        <f>P123-CR123</f>
        <v>18.800000000000011</v>
      </c>
      <c r="CW123" s="297">
        <f>Q123-CS123</f>
        <v>6.4399999999999977</v>
      </c>
      <c r="CX123" s="297">
        <f>R123-CT123</f>
        <v>6.25</v>
      </c>
      <c r="CY123" s="297">
        <f>S123-CU123</f>
        <v>12.43</v>
      </c>
      <c r="CZ123" s="297">
        <f>SUM(CV123:CY123)</f>
        <v>43.920000000000009</v>
      </c>
      <c r="DA123" s="297">
        <f>0.32*(P123-CR123)+1.75*(Q123-CS123)+1.13*(R123-CT123)+1.28*(S123-CU123)</f>
        <v>40.258899999999997</v>
      </c>
      <c r="DB123" s="295" t="s">
        <v>1777</v>
      </c>
      <c r="DC123" s="295">
        <v>3</v>
      </c>
      <c r="DD123" s="295"/>
      <c r="DE123" s="295"/>
    </row>
    <row r="124" spans="1:109" ht="21" customHeight="1" thickBot="1">
      <c r="A124" s="299">
        <v>122</v>
      </c>
      <c r="B124" s="319" t="s">
        <v>943</v>
      </c>
      <c r="C124" s="301" t="s">
        <v>944</v>
      </c>
      <c r="D124" s="302" t="s">
        <v>7</v>
      </c>
      <c r="E124" s="303" t="s">
        <v>78</v>
      </c>
      <c r="F124" s="327"/>
      <c r="G124" s="328"/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301"/>
        <v>162</v>
      </c>
      <c r="O124" s="321">
        <v>3533</v>
      </c>
      <c r="P124" s="322">
        <v>339.1</v>
      </c>
      <c r="Q124" s="323">
        <v>81.31</v>
      </c>
      <c r="R124" s="323">
        <v>75.510000000000005</v>
      </c>
      <c r="S124" s="323">
        <v>65.900000000000006</v>
      </c>
      <c r="T124" s="323"/>
      <c r="U124" s="324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54"/>
        <v>100000</v>
      </c>
      <c r="AL124" s="316">
        <f>VLOOKUP(D124&amp;E124,计算辅助页面!$V$5:$Y$18,3,0)</f>
        <v>5</v>
      </c>
      <c r="AM124" s="317">
        <f t="shared" si="455"/>
        <v>300000</v>
      </c>
      <c r="AN124" s="317">
        <f>VLOOKUP(D124&amp;E124,计算辅助页面!$V$5:$Y$18,4,0)</f>
        <v>2</v>
      </c>
      <c r="AO124" s="304">
        <f t="shared" si="456"/>
        <v>6000000</v>
      </c>
      <c r="AP124" s="318">
        <f t="shared" si="457"/>
        <v>12369280</v>
      </c>
      <c r="AQ124" s="288" t="s">
        <v>568</v>
      </c>
      <c r="AR124" s="289" t="str">
        <f t="shared" si="445"/>
        <v>Elva</v>
      </c>
      <c r="AS124" s="290" t="s">
        <v>945</v>
      </c>
      <c r="AT124" s="291" t="s">
        <v>947</v>
      </c>
      <c r="AU124" s="328" t="s">
        <v>703</v>
      </c>
      <c r="AV124" s="292">
        <v>26</v>
      </c>
      <c r="AW124" s="292">
        <v>353</v>
      </c>
      <c r="AY124" s="292">
        <v>459</v>
      </c>
      <c r="AZ124" s="292" t="s">
        <v>1059</v>
      </c>
      <c r="BA124" s="477">
        <v>140</v>
      </c>
      <c r="BB124" s="476">
        <v>1.4</v>
      </c>
      <c r="BC124" s="472">
        <v>0.69</v>
      </c>
      <c r="BD124" s="472">
        <v>2.66</v>
      </c>
      <c r="BE124" s="472">
        <v>1.78</v>
      </c>
      <c r="BF124" s="474">
        <f t="shared" si="440"/>
        <v>3673</v>
      </c>
      <c r="BG124" s="476">
        <f t="shared" ref="BG124" si="467">BB124+P124</f>
        <v>340.5</v>
      </c>
      <c r="BH124" s="480">
        <f t="shared" ref="BH124" si="468">BC124+Q124</f>
        <v>82</v>
      </c>
      <c r="BI124" s="480">
        <f t="shared" ref="BI124" si="469">BD124+R124</f>
        <v>78.17</v>
      </c>
      <c r="BJ124" s="480">
        <f t="shared" ref="BJ124" si="470">BE124+S124</f>
        <v>67.680000000000007</v>
      </c>
      <c r="BK124" s="473">
        <f t="shared" si="289"/>
        <v>1.3999999999999773</v>
      </c>
      <c r="BL124" s="473">
        <f t="shared" si="290"/>
        <v>0.68999999999999773</v>
      </c>
      <c r="BM124" s="473">
        <f t="shared" si="291"/>
        <v>2.6599999999999966</v>
      </c>
      <c r="BN124" s="473">
        <f t="shared" si="292"/>
        <v>1.7800000000000011</v>
      </c>
      <c r="BO124" s="483">
        <v>3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 t="s">
        <v>1150</v>
      </c>
      <c r="CH124" s="293"/>
      <c r="CI124" s="293"/>
      <c r="CJ124" s="294" t="s">
        <v>1126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1777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1658</v>
      </c>
      <c r="C125" s="301" t="s">
        <v>1659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1">IF(COUNTBLANK(H125:M125),"",SUM(H125:M125))</f>
        <v>162</v>
      </c>
      <c r="O125" s="321">
        <v>3580</v>
      </c>
      <c r="P125" s="322">
        <v>343.2</v>
      </c>
      <c r="Q125" s="323">
        <v>74.11</v>
      </c>
      <c r="R125" s="323">
        <v>69.680000000000007</v>
      </c>
      <c r="S125" s="323">
        <v>77.89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2">IF(AI125,2*AI125,"")</f>
        <v>100000</v>
      </c>
      <c r="AL125" s="316">
        <f>VLOOKUP(D125&amp;E125,计算辅助页面!$V$5:$Y$18,3,0)</f>
        <v>5</v>
      </c>
      <c r="AM125" s="317">
        <f t="shared" ref="AM125" si="473">IF(AN125="×",AN125,IF(AI125,6*AI125,""))</f>
        <v>300000</v>
      </c>
      <c r="AN125" s="317">
        <f>VLOOKUP(D125&amp;E125,计算辅助页面!$V$5:$Y$18,4,0)</f>
        <v>2</v>
      </c>
      <c r="AO125" s="304">
        <f t="shared" ref="AO125" si="474">IF(AI125,IF(AN125="×",4*(AI125*AJ125+AK125*AL125),4*(AI125*AJ125+AK125*AL125+AM125*AN125)),"")</f>
        <v>6000000</v>
      </c>
      <c r="AP125" s="318">
        <f t="shared" ref="AP125" si="475">IF(AND(AH125,AO125),AO125+AH125,"")</f>
        <v>12369280</v>
      </c>
      <c r="AQ125" s="288" t="s">
        <v>566</v>
      </c>
      <c r="AR125" s="289" t="str">
        <f t="shared" si="445"/>
        <v>DB12</v>
      </c>
      <c r="AS125" s="290" t="s">
        <v>1660</v>
      </c>
      <c r="AT125" s="291" t="s">
        <v>1661</v>
      </c>
      <c r="AU125" s="328" t="s">
        <v>703</v>
      </c>
      <c r="AZ125" s="292" t="s">
        <v>1059</v>
      </c>
      <c r="BA125" s="477">
        <f>BF125-O125</f>
        <v>141</v>
      </c>
      <c r="BB125" s="476">
        <f>BK125</f>
        <v>1.9000000000000341</v>
      </c>
      <c r="BC125" s="472">
        <f t="shared" ref="BC125" si="476">BL125</f>
        <v>0.68999999999999773</v>
      </c>
      <c r="BD125" s="472">
        <f t="shared" ref="BD125" si="477">BM125</f>
        <v>1.6799999999999926</v>
      </c>
      <c r="BE125" s="472">
        <f t="shared" ref="BE125" si="478">BN125</f>
        <v>2.5499999999999972</v>
      </c>
      <c r="BF125" s="474">
        <v>3721</v>
      </c>
      <c r="BG125" s="476">
        <v>345.1</v>
      </c>
      <c r="BH125" s="480">
        <v>74.8</v>
      </c>
      <c r="BI125" s="480">
        <v>71.36</v>
      </c>
      <c r="BJ125" s="480">
        <v>80.44</v>
      </c>
      <c r="BK125" s="473">
        <f t="shared" ref="BK125" si="479">IF(BG125="", "", BG125-P125)</f>
        <v>1.9000000000000341</v>
      </c>
      <c r="BL125" s="473">
        <f t="shared" ref="BL125" si="480">IF(BH125="", "", BH125-Q125)</f>
        <v>0.68999999999999773</v>
      </c>
      <c r="BM125" s="473">
        <f t="shared" ref="BM125" si="481">IF(BI125="", "", BI125-R125)</f>
        <v>1.6799999999999926</v>
      </c>
      <c r="BN125" s="473">
        <f t="shared" ref="BN125" si="482">IF(BJ125="", "", BJ125-S125)</f>
        <v>2.5499999999999972</v>
      </c>
      <c r="BO125" s="483">
        <v>5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1127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1777</v>
      </c>
      <c r="DC125" s="295">
        <v>2</v>
      </c>
      <c r="DD125" s="295"/>
      <c r="DE125" s="295"/>
    </row>
    <row r="126" spans="1:109" ht="21" customHeight="1" thickBot="1">
      <c r="A126" s="299">
        <v>124</v>
      </c>
      <c r="B126" s="319" t="s">
        <v>1458</v>
      </c>
      <c r="C126" s="301" t="s">
        <v>1195</v>
      </c>
      <c r="D126" s="302" t="s">
        <v>7</v>
      </c>
      <c r="E126" s="303" t="s">
        <v>78</v>
      </c>
      <c r="F126" s="327"/>
      <c r="G126" s="328"/>
      <c r="H126" s="306" t="s">
        <v>407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301"/>
        <v>162</v>
      </c>
      <c r="O126" s="321">
        <v>3627</v>
      </c>
      <c r="P126" s="322">
        <v>373.5</v>
      </c>
      <c r="Q126" s="323">
        <v>76.72</v>
      </c>
      <c r="R126" s="323">
        <v>52.63</v>
      </c>
      <c r="S126" s="323">
        <v>55.45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54"/>
        <v>100000</v>
      </c>
      <c r="AL126" s="316">
        <f>VLOOKUP(D126&amp;E126,计算辅助页面!$V$5:$Y$18,3,0)</f>
        <v>5</v>
      </c>
      <c r="AM126" s="317">
        <f t="shared" si="455"/>
        <v>300000</v>
      </c>
      <c r="AN126" s="317">
        <f>VLOOKUP(D126&amp;E126,计算辅助页面!$V$5:$Y$18,4,0)</f>
        <v>2</v>
      </c>
      <c r="AO126" s="304">
        <f t="shared" si="456"/>
        <v>6000000</v>
      </c>
      <c r="AP126" s="318">
        <f t="shared" si="457"/>
        <v>12369280</v>
      </c>
      <c r="AQ126" s="288" t="s">
        <v>559</v>
      </c>
      <c r="AR126" s="289" t="str">
        <f t="shared" si="445"/>
        <v>R390 GT1🔑</v>
      </c>
      <c r="AS126" s="290" t="s">
        <v>1186</v>
      </c>
      <c r="AT126" s="291" t="s">
        <v>1200</v>
      </c>
      <c r="AU126" s="328" t="s">
        <v>703</v>
      </c>
      <c r="AW126" s="292">
        <v>388</v>
      </c>
      <c r="AY126" s="292">
        <v>519</v>
      </c>
      <c r="AZ126" s="292" t="s">
        <v>1065</v>
      </c>
      <c r="BA126" s="477">
        <v>143</v>
      </c>
      <c r="BB126" s="476">
        <v>2.1</v>
      </c>
      <c r="BC126" s="472">
        <v>0.78</v>
      </c>
      <c r="BD126" s="472">
        <v>0.73</v>
      </c>
      <c r="BE126" s="472">
        <v>2.2000000000000002</v>
      </c>
      <c r="BF126" s="474">
        <f>BA126+O126</f>
        <v>3770</v>
      </c>
      <c r="BG126" s="476">
        <f t="shared" ref="BG126:BG129" si="483">BB126+P126</f>
        <v>375.6</v>
      </c>
      <c r="BH126" s="480">
        <f t="shared" ref="BH126:BH129" si="484">BC126+Q126</f>
        <v>77.5</v>
      </c>
      <c r="BI126" s="480">
        <f t="shared" ref="BI126:BI129" si="485">BD126+R126</f>
        <v>53.36</v>
      </c>
      <c r="BJ126" s="480">
        <f t="shared" ref="BJ126:BJ129" si="486">BE126+S126</f>
        <v>57.650000000000006</v>
      </c>
      <c r="BK126" s="473">
        <f t="shared" si="289"/>
        <v>2.1000000000000227</v>
      </c>
      <c r="BL126" s="473">
        <f t="shared" si="290"/>
        <v>0.78000000000000114</v>
      </c>
      <c r="BM126" s="473">
        <f t="shared" si="291"/>
        <v>0.72999999999999687</v>
      </c>
      <c r="BN126" s="473">
        <f t="shared" si="292"/>
        <v>2.2000000000000028</v>
      </c>
      <c r="BO126" s="483">
        <v>3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/>
      <c r="CE126" s="293"/>
      <c r="CF126" s="293"/>
      <c r="CG126" s="293"/>
      <c r="CH126" s="293"/>
      <c r="CI126" s="293"/>
      <c r="CJ126" s="294" t="s">
        <v>1201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1777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1844</v>
      </c>
      <c r="C127" s="301" t="s">
        <v>1845</v>
      </c>
      <c r="D127" s="302" t="s">
        <v>7</v>
      </c>
      <c r="E127" s="303" t="s">
        <v>78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ref="N127" si="487">IF(COUNTBLANK(H127:M127),"",SUM(H127:M127))</f>
        <v>162</v>
      </c>
      <c r="O127" s="321">
        <v>3647</v>
      </c>
      <c r="P127" s="322">
        <v>327.7</v>
      </c>
      <c r="Q127" s="323">
        <v>82.76</v>
      </c>
      <c r="R127" s="323">
        <v>80.66</v>
      </c>
      <c r="S127" s="323">
        <v>70.400000000000006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ref="AK127" si="488">IF(AI127,2*AI127,"")</f>
        <v>100000</v>
      </c>
      <c r="AL127" s="316">
        <f>VLOOKUP(D127&amp;E127,计算辅助页面!$V$5:$Y$18,3,0)</f>
        <v>5</v>
      </c>
      <c r="AM127" s="317">
        <f t="shared" ref="AM127" si="489">IF(AN127="×",AN127,IF(AI127,6*AI127,""))</f>
        <v>300000</v>
      </c>
      <c r="AN127" s="317">
        <f>VLOOKUP(D127&amp;E127,计算辅助页面!$V$5:$Y$18,4,0)</f>
        <v>2</v>
      </c>
      <c r="AO127" s="304">
        <f t="shared" ref="AO127" si="490">IF(AI127,IF(AN127="×",4*(AI127*AJ127+AK127*AL127),4*(AI127*AJ127+AK127*AL127+AM127*AN127)),"")</f>
        <v>6000000</v>
      </c>
      <c r="AP127" s="318">
        <f t="shared" ref="AP127" si="491">IF(AND(AH127,AO127),AO127+AH127,"")</f>
        <v>12369280</v>
      </c>
      <c r="AQ127" s="288" t="s">
        <v>1004</v>
      </c>
      <c r="AR127" s="289" t="str">
        <f t="shared" si="445"/>
        <v>Chevrolet Corvette Stingray</v>
      </c>
      <c r="AS127" s="290" t="s">
        <v>1836</v>
      </c>
      <c r="AT127" s="291" t="s">
        <v>1846</v>
      </c>
      <c r="AU127" s="328" t="s">
        <v>703</v>
      </c>
      <c r="AZ127" s="292" t="s">
        <v>1865</v>
      </c>
      <c r="BA127" s="477">
        <v>153</v>
      </c>
      <c r="BB127" s="476">
        <v>1.7</v>
      </c>
      <c r="BC127" s="472">
        <v>1.04</v>
      </c>
      <c r="BD127" s="472">
        <v>3.01</v>
      </c>
      <c r="BE127" s="472">
        <v>3.51</v>
      </c>
      <c r="BF127" s="474">
        <f>BA127+O127</f>
        <v>3800</v>
      </c>
      <c r="BG127" s="476">
        <f t="shared" si="483"/>
        <v>329.4</v>
      </c>
      <c r="BH127" s="480">
        <f t="shared" si="484"/>
        <v>83.800000000000011</v>
      </c>
      <c r="BI127" s="480">
        <f t="shared" si="485"/>
        <v>83.67</v>
      </c>
      <c r="BJ127" s="480">
        <f t="shared" si="486"/>
        <v>73.910000000000011</v>
      </c>
      <c r="BK127" s="473">
        <f t="shared" si="289"/>
        <v>1.6999999999999886</v>
      </c>
      <c r="BL127" s="473">
        <f t="shared" si="290"/>
        <v>1.0400000000000063</v>
      </c>
      <c r="BM127" s="473">
        <f t="shared" si="291"/>
        <v>3.0100000000000051</v>
      </c>
      <c r="BN127" s="473">
        <f t="shared" si="292"/>
        <v>3.5100000000000051</v>
      </c>
      <c r="BO127" s="483">
        <v>14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1856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34</v>
      </c>
      <c r="C128" s="301" t="s">
        <v>1778</v>
      </c>
      <c r="D128" s="30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301"/>
        <v>105</v>
      </c>
      <c r="O128" s="308">
        <v>3724</v>
      </c>
      <c r="P128" s="309">
        <v>360.5</v>
      </c>
      <c r="Q128" s="310">
        <v>78.38</v>
      </c>
      <c r="R128" s="310">
        <v>40.130000000000003</v>
      </c>
      <c r="S128" s="310">
        <v>80.180000000000007</v>
      </c>
      <c r="T128" s="310">
        <v>9.6660000000000004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54"/>
        <v>50000</v>
      </c>
      <c r="AL128" s="316">
        <f>VLOOKUP(D128&amp;E128,计算辅助页面!$V$5:$Y$18,3,0)</f>
        <v>5</v>
      </c>
      <c r="AM128" s="317">
        <f t="shared" si="455"/>
        <v>150000</v>
      </c>
      <c r="AN128" s="317">
        <f>VLOOKUP(D128&amp;E128,计算辅助页面!$V$5:$Y$18,4,0)</f>
        <v>2</v>
      </c>
      <c r="AO128" s="304">
        <f t="shared" si="456"/>
        <v>3000000</v>
      </c>
      <c r="AP128" s="318">
        <f t="shared" si="457"/>
        <v>6183640</v>
      </c>
      <c r="AQ128" s="288" t="s">
        <v>567</v>
      </c>
      <c r="AR128" s="289" t="str">
        <f t="shared" si="445"/>
        <v>F12tdf</v>
      </c>
      <c r="AS128" s="290" t="s">
        <v>596</v>
      </c>
      <c r="AT128" s="291" t="s">
        <v>647</v>
      </c>
      <c r="AU128" s="328" t="s">
        <v>703</v>
      </c>
      <c r="AV128" s="292">
        <v>13</v>
      </c>
      <c r="AW128" s="292">
        <v>375</v>
      </c>
      <c r="AY128" s="292">
        <v>496</v>
      </c>
      <c r="AZ128" s="292" t="s">
        <v>1400</v>
      </c>
      <c r="BA128" s="477">
        <v>145</v>
      </c>
      <c r="BB128" s="476">
        <v>2.2000000000000002</v>
      </c>
      <c r="BC128" s="472">
        <v>0.47</v>
      </c>
      <c r="BD128" s="472">
        <v>0.89</v>
      </c>
      <c r="BE128" s="472">
        <v>1.1200000000000001</v>
      </c>
      <c r="BF128" s="474">
        <f>BA128+O128</f>
        <v>3869</v>
      </c>
      <c r="BG128" s="476">
        <f t="shared" si="483"/>
        <v>362.7</v>
      </c>
      <c r="BH128" s="480">
        <f t="shared" si="484"/>
        <v>78.849999999999994</v>
      </c>
      <c r="BI128" s="480">
        <f t="shared" si="485"/>
        <v>41.02</v>
      </c>
      <c r="BJ128" s="480">
        <f t="shared" si="486"/>
        <v>81.300000000000011</v>
      </c>
      <c r="BK128" s="473">
        <f t="shared" si="289"/>
        <v>2.1999999999999886</v>
      </c>
      <c r="BL128" s="473">
        <f t="shared" si="290"/>
        <v>0.46999999999999886</v>
      </c>
      <c r="BM128" s="473">
        <f t="shared" si="291"/>
        <v>0.89000000000000057</v>
      </c>
      <c r="BN128" s="473">
        <f t="shared" si="292"/>
        <v>1.1200000000000045</v>
      </c>
      <c r="BO128" s="483">
        <v>7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1459</v>
      </c>
      <c r="CK128" s="294"/>
      <c r="CL128" s="294"/>
      <c r="CM128" s="294"/>
      <c r="CN128" s="294"/>
      <c r="CO128" s="295"/>
      <c r="CP128" s="295"/>
      <c r="CQ128" s="295"/>
      <c r="CR128" s="296">
        <v>340</v>
      </c>
      <c r="CS128" s="297">
        <v>73.900000000000006</v>
      </c>
      <c r="CT128" s="297">
        <v>31.67</v>
      </c>
      <c r="CU128" s="297">
        <v>69.61</v>
      </c>
      <c r="CV128" s="297">
        <f>P128-CR128</f>
        <v>20.5</v>
      </c>
      <c r="CW128" s="297">
        <f>Q128-CS128</f>
        <v>4.4799999999999898</v>
      </c>
      <c r="CX128" s="297">
        <f>R128-CT128</f>
        <v>8.4600000000000009</v>
      </c>
      <c r="CY128" s="297">
        <f>S128-CU128</f>
        <v>10.570000000000007</v>
      </c>
      <c r="CZ128" s="297">
        <f>SUM(CV128:CY128)</f>
        <v>44.01</v>
      </c>
      <c r="DA128" s="297">
        <f>0.32*(P128-CR128)+1.75*(Q128-CS128)+1.13*(R128-CT128)+1.28*(S128-CU128)</f>
        <v>37.489399999999989</v>
      </c>
      <c r="DB128" s="295" t="s">
        <v>1777</v>
      </c>
      <c r="DC128" s="295">
        <v>2</v>
      </c>
      <c r="DD128" s="295"/>
      <c r="DE128" s="295"/>
    </row>
    <row r="129" spans="1:109" ht="21" customHeight="1">
      <c r="A129" s="268">
        <v>127</v>
      </c>
      <c r="B129" s="338" t="s">
        <v>1366</v>
      </c>
      <c r="C129" s="301" t="s">
        <v>1367</v>
      </c>
      <c r="D129" s="302" t="s">
        <v>7</v>
      </c>
      <c r="E129" s="303" t="s">
        <v>78</v>
      </c>
      <c r="F129" s="327"/>
      <c r="G129" s="328"/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301"/>
        <v>162</v>
      </c>
      <c r="O129" s="339">
        <v>3773</v>
      </c>
      <c r="P129" s="340">
        <v>335.7</v>
      </c>
      <c r="Q129" s="341">
        <v>81.63</v>
      </c>
      <c r="R129" s="341">
        <v>90.79</v>
      </c>
      <c r="S129" s="341">
        <v>75.84</v>
      </c>
      <c r="T129" s="341">
        <v>9.4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54"/>
        <v>100000</v>
      </c>
      <c r="AL129" s="316">
        <f>VLOOKUP(D129&amp;E129,计算辅助页面!$V$5:$Y$18,3,0)</f>
        <v>5</v>
      </c>
      <c r="AM129" s="317">
        <f t="shared" si="455"/>
        <v>300000</v>
      </c>
      <c r="AN129" s="317">
        <f>VLOOKUP(D129&amp;E129,计算辅助页面!$V$5:$Y$18,4,0)</f>
        <v>2</v>
      </c>
      <c r="AO129" s="304">
        <f t="shared" si="456"/>
        <v>6000000</v>
      </c>
      <c r="AP129" s="318">
        <f t="shared" si="457"/>
        <v>12369280</v>
      </c>
      <c r="AQ129" s="288" t="s">
        <v>1016</v>
      </c>
      <c r="AR129" s="289" t="str">
        <f t="shared" si="445"/>
        <v>MC20</v>
      </c>
      <c r="AS129" s="290" t="s">
        <v>1355</v>
      </c>
      <c r="AT129" s="291" t="s">
        <v>1368</v>
      </c>
      <c r="AU129" s="328" t="s">
        <v>703</v>
      </c>
      <c r="AW129" s="292">
        <v>349</v>
      </c>
      <c r="AY129" s="292">
        <v>453</v>
      </c>
      <c r="AZ129" s="292" t="s">
        <v>1377</v>
      </c>
      <c r="BA129" s="477">
        <v>146</v>
      </c>
      <c r="BB129" s="476">
        <v>1.1000000000000001</v>
      </c>
      <c r="BC129" s="472">
        <v>0.82</v>
      </c>
      <c r="BD129" s="472">
        <v>3.14</v>
      </c>
      <c r="BE129" s="472">
        <v>3.21</v>
      </c>
      <c r="BF129" s="474">
        <f>BA129+O129</f>
        <v>3919</v>
      </c>
      <c r="BG129" s="476">
        <f t="shared" si="483"/>
        <v>336.8</v>
      </c>
      <c r="BH129" s="480">
        <f t="shared" si="484"/>
        <v>82.449999999999989</v>
      </c>
      <c r="BI129" s="480">
        <f t="shared" si="485"/>
        <v>93.93</v>
      </c>
      <c r="BJ129" s="480">
        <f t="shared" si="486"/>
        <v>79.05</v>
      </c>
      <c r="BK129" s="473">
        <f t="shared" si="289"/>
        <v>1.1000000000000227</v>
      </c>
      <c r="BL129" s="473">
        <f t="shared" si="290"/>
        <v>0.81999999999999318</v>
      </c>
      <c r="BM129" s="473">
        <f t="shared" si="291"/>
        <v>3.1400000000000006</v>
      </c>
      <c r="BN129" s="473">
        <f t="shared" si="292"/>
        <v>3.2099999999999937</v>
      </c>
      <c r="BO129" s="483">
        <v>11</v>
      </c>
      <c r="BP129" s="293"/>
      <c r="BQ129" s="293"/>
      <c r="BR129" s="293"/>
      <c r="BS129" s="293"/>
      <c r="BT129" s="293"/>
      <c r="BU129" s="293"/>
      <c r="BV129" s="293">
        <v>1</v>
      </c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 t="s">
        <v>1431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1777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852</v>
      </c>
      <c r="C130" s="301" t="s">
        <v>853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854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301"/>
        <v>162</v>
      </c>
      <c r="O130" s="339">
        <v>3792</v>
      </c>
      <c r="P130" s="340">
        <v>354.1</v>
      </c>
      <c r="Q130" s="341">
        <v>77.540000000000006</v>
      </c>
      <c r="R130" s="341">
        <v>67.180000000000007</v>
      </c>
      <c r="S130" s="341">
        <v>61.13</v>
      </c>
      <c r="T130" s="341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4"/>
        <v>100000</v>
      </c>
      <c r="AL130" s="316">
        <f>VLOOKUP(D130&amp;E130,计算辅助页面!$V$5:$Y$18,3,0)</f>
        <v>5</v>
      </c>
      <c r="AM130" s="317">
        <f t="shared" si="455"/>
        <v>300000</v>
      </c>
      <c r="AN130" s="317">
        <f>VLOOKUP(D130&amp;E130,计算辅助页面!$V$5:$Y$18,4,0)</f>
        <v>2</v>
      </c>
      <c r="AO130" s="304">
        <f t="shared" si="456"/>
        <v>6000000</v>
      </c>
      <c r="AP130" s="318">
        <f t="shared" si="457"/>
        <v>12369280</v>
      </c>
      <c r="AQ130" s="288" t="s">
        <v>565</v>
      </c>
      <c r="AR130" s="289" t="str">
        <f t="shared" si="445"/>
        <v>Murcielago LP 640 Roadster</v>
      </c>
      <c r="AS130" s="290" t="s">
        <v>866</v>
      </c>
      <c r="AT130" s="291" t="s">
        <v>873</v>
      </c>
      <c r="AU130" s="328" t="s">
        <v>703</v>
      </c>
      <c r="AV130" s="292">
        <v>27</v>
      </c>
      <c r="AW130" s="292">
        <v>368</v>
      </c>
      <c r="AY130" s="292">
        <v>484</v>
      </c>
      <c r="AZ130" s="292" t="s">
        <v>1059</v>
      </c>
      <c r="BA130" s="481">
        <v>292</v>
      </c>
      <c r="BB130" s="476">
        <v>1.2</v>
      </c>
      <c r="BC130" s="472">
        <v>0.86</v>
      </c>
      <c r="BD130" s="472">
        <v>1.83</v>
      </c>
      <c r="BE130" s="472">
        <v>2.4700000000000002</v>
      </c>
      <c r="BF130" s="474">
        <f t="shared" ref="BF130:BF136" si="492">BA130+O130</f>
        <v>4084</v>
      </c>
      <c r="BG130" s="476">
        <f t="shared" ref="BG130" si="493">BB130+P130</f>
        <v>355.3</v>
      </c>
      <c r="BH130" s="480">
        <f t="shared" ref="BH130" si="494">BC130+Q130</f>
        <v>78.400000000000006</v>
      </c>
      <c r="BI130" s="480">
        <f t="shared" ref="BI130" si="495">BD130+R130</f>
        <v>69.010000000000005</v>
      </c>
      <c r="BJ130" s="480">
        <f t="shared" ref="BJ130" si="496">BE130+S130</f>
        <v>63.6</v>
      </c>
      <c r="BK130" s="473">
        <f t="shared" si="289"/>
        <v>1.1999999999999886</v>
      </c>
      <c r="BL130" s="473">
        <f t="shared" si="290"/>
        <v>0.85999999999999943</v>
      </c>
      <c r="BM130" s="473">
        <f t="shared" si="291"/>
        <v>1.8299999999999983</v>
      </c>
      <c r="BN130" s="473">
        <f t="shared" si="292"/>
        <v>2.4699999999999989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 t="s">
        <v>1150</v>
      </c>
      <c r="CH130" s="293"/>
      <c r="CI130" s="293"/>
      <c r="CJ130" s="294" t="s">
        <v>1460</v>
      </c>
      <c r="CK130" s="294"/>
      <c r="CL130" s="294"/>
      <c r="CM130" s="294"/>
      <c r="CN130" s="294"/>
      <c r="CP130" s="295">
        <v>1</v>
      </c>
      <c r="CQ130" s="295"/>
      <c r="CR130" s="296">
        <v>342.3</v>
      </c>
      <c r="CS130" s="297">
        <v>69.400000000000006</v>
      </c>
      <c r="CT130" s="297">
        <v>49.88</v>
      </c>
      <c r="CU130" s="297">
        <v>37.840000000000003</v>
      </c>
      <c r="CV130" s="297">
        <f>P130-CR130</f>
        <v>11.800000000000011</v>
      </c>
      <c r="CW130" s="297">
        <f>Q130-CS130</f>
        <v>8.14</v>
      </c>
      <c r="CX130" s="297">
        <f>R130-CT130</f>
        <v>17.300000000000004</v>
      </c>
      <c r="CY130" s="297">
        <f>S130-CU130</f>
        <v>23.29</v>
      </c>
      <c r="CZ130" s="297">
        <f>SUM(CV130:CY130)</f>
        <v>60.530000000000015</v>
      </c>
      <c r="DA130" s="297">
        <f>0.32*(P130-CR130)+1.75*(Q130-CS130)+1.13*(R130-CT130)+1.28*(S130-CU130)</f>
        <v>67.381200000000007</v>
      </c>
      <c r="DB130" s="295" t="s">
        <v>1779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1162</v>
      </c>
      <c r="C131" s="301" t="s">
        <v>1163</v>
      </c>
      <c r="D131" s="352" t="s">
        <v>177</v>
      </c>
      <c r="E131" s="329" t="s">
        <v>170</v>
      </c>
      <c r="F131" s="327">
        <v>45</v>
      </c>
      <c r="G131" s="328" t="s">
        <v>1164</v>
      </c>
      <c r="H131" s="400">
        <v>45</v>
      </c>
      <c r="I131" s="400">
        <v>17</v>
      </c>
      <c r="J131" s="400">
        <v>23</v>
      </c>
      <c r="K131" s="400">
        <v>32</v>
      </c>
      <c r="L131" s="400">
        <v>45</v>
      </c>
      <c r="M131" s="306" t="s">
        <v>59</v>
      </c>
      <c r="N131" s="307">
        <f t="shared" si="301"/>
        <v>162</v>
      </c>
      <c r="O131" s="339">
        <v>3821</v>
      </c>
      <c r="P131" s="340">
        <v>349.5</v>
      </c>
      <c r="Q131" s="341">
        <v>80.5</v>
      </c>
      <c r="R131" s="341">
        <v>70.61</v>
      </c>
      <c r="S131" s="341">
        <v>62.26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4"/>
        <v>100000</v>
      </c>
      <c r="AL131" s="316">
        <f>VLOOKUP(D131&amp;E131,计算辅助页面!$V$5:$Y$18,3,0)</f>
        <v>5</v>
      </c>
      <c r="AM131" s="317">
        <f t="shared" si="455"/>
        <v>300000</v>
      </c>
      <c r="AN131" s="317">
        <f>VLOOKUP(D131&amp;E131,计算辅助页面!$V$5:$Y$18,4,0)</f>
        <v>2</v>
      </c>
      <c r="AO131" s="304">
        <f t="shared" si="456"/>
        <v>6000000</v>
      </c>
      <c r="AP131" s="318">
        <f t="shared" si="457"/>
        <v>12369280</v>
      </c>
      <c r="AQ131" s="288" t="s">
        <v>568</v>
      </c>
      <c r="AR131" s="289" t="str">
        <f t="shared" si="445"/>
        <v>765LT</v>
      </c>
      <c r="AS131" s="290" t="s">
        <v>1155</v>
      </c>
      <c r="AT131" s="291" t="s">
        <v>1165</v>
      </c>
      <c r="AU131" s="328" t="s">
        <v>703</v>
      </c>
      <c r="AV131" s="292">
        <v>49</v>
      </c>
      <c r="AW131" s="292">
        <v>363</v>
      </c>
      <c r="AY131" s="292">
        <v>477</v>
      </c>
      <c r="AZ131" s="292" t="s">
        <v>1173</v>
      </c>
      <c r="BA131" s="477">
        <v>148</v>
      </c>
      <c r="BB131" s="476">
        <v>2.1</v>
      </c>
      <c r="BC131" s="472">
        <v>0.6</v>
      </c>
      <c r="BD131" s="472">
        <v>1.71</v>
      </c>
      <c r="BE131" s="472">
        <v>2.91</v>
      </c>
      <c r="BF131" s="474">
        <f t="shared" si="492"/>
        <v>3969</v>
      </c>
      <c r="BG131" s="476">
        <f t="shared" ref="BG131" si="497">BB131+P131</f>
        <v>351.6</v>
      </c>
      <c r="BH131" s="480">
        <f t="shared" ref="BH131" si="498">BC131+Q131</f>
        <v>81.099999999999994</v>
      </c>
      <c r="BI131" s="480">
        <f t="shared" ref="BI131" si="499">BD131+R131</f>
        <v>72.319999999999993</v>
      </c>
      <c r="BJ131" s="480">
        <f t="shared" ref="BJ131" si="500">BE131+S131</f>
        <v>65.17</v>
      </c>
      <c r="BK131" s="473">
        <f t="shared" si="289"/>
        <v>2.1000000000000227</v>
      </c>
      <c r="BL131" s="473">
        <f t="shared" si="290"/>
        <v>0.59999999999999432</v>
      </c>
      <c r="BM131" s="473">
        <f t="shared" si="291"/>
        <v>1.7099999999999937</v>
      </c>
      <c r="BN131" s="473">
        <f t="shared" si="292"/>
        <v>2.9100000000000037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>
        <v>1</v>
      </c>
      <c r="CC131" s="293"/>
      <c r="CD131" s="293"/>
      <c r="CE131" s="293"/>
      <c r="CF131" s="293"/>
      <c r="CG131" s="293"/>
      <c r="CH131" s="293"/>
      <c r="CI131" s="293"/>
      <c r="CJ131" s="294" t="s">
        <v>1126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1777</v>
      </c>
      <c r="DC131" s="295">
        <v>1</v>
      </c>
      <c r="DD131" s="295"/>
      <c r="DE131" s="295"/>
    </row>
    <row r="132" spans="1:109" ht="21" customHeight="1" thickBot="1">
      <c r="A132" s="299">
        <v>130</v>
      </c>
      <c r="B132" s="338" t="s">
        <v>1968</v>
      </c>
      <c r="C132" s="301" t="s">
        <v>1935</v>
      </c>
      <c r="D132" s="352" t="s">
        <v>177</v>
      </c>
      <c r="E132" s="329" t="s">
        <v>170</v>
      </c>
      <c r="F132" s="327"/>
      <c r="G132" s="328"/>
      <c r="H132" s="487" t="s">
        <v>407</v>
      </c>
      <c r="I132" s="487">
        <v>35</v>
      </c>
      <c r="J132" s="487" t="s">
        <v>1928</v>
      </c>
      <c r="K132" s="487" t="s">
        <v>1928</v>
      </c>
      <c r="L132" s="487" t="s">
        <v>1928</v>
      </c>
      <c r="M132" s="306" t="s">
        <v>59</v>
      </c>
      <c r="N132" s="333"/>
      <c r="O132" s="339">
        <v>3871</v>
      </c>
      <c r="P132" s="340">
        <v>335.4</v>
      </c>
      <c r="Q132" s="341">
        <v>90.29</v>
      </c>
      <c r="R132" s="341">
        <v>71.209999999999994</v>
      </c>
      <c r="S132" s="341">
        <v>59.35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501">IF(AI132,2*AI132,"")</f>
        <v>100000</v>
      </c>
      <c r="AL132" s="316">
        <f>VLOOKUP(D132&amp;E132,计算辅助页面!$V$5:$Y$18,3,0)</f>
        <v>5</v>
      </c>
      <c r="AM132" s="317">
        <f t="shared" ref="AM132" si="502">IF(AN132="×",AN132,IF(AI132,6*AI132,""))</f>
        <v>300000</v>
      </c>
      <c r="AN132" s="317">
        <f>VLOOKUP(D132&amp;E132,计算辅助页面!$V$5:$Y$18,4,0)</f>
        <v>2</v>
      </c>
      <c r="AO132" s="304">
        <f t="shared" ref="AO132" si="503">IF(AI132,IF(AN132="×",4*(AI132*AJ132+AK132*AL132),4*(AI132*AJ132+AK132*AL132+AM132*AN132)),"")</f>
        <v>6000000</v>
      </c>
      <c r="AP132" s="318">
        <f t="shared" ref="AP132" si="504">IF(AND(AH132,AO132),AO132+AH132,"")</f>
        <v>12369280</v>
      </c>
      <c r="AQ132" s="288" t="s">
        <v>1936</v>
      </c>
      <c r="AR132" s="289" t="str">
        <f t="shared" si="445"/>
        <v>Gen3 Evo Championship Edition 🔑</v>
      </c>
      <c r="AS132" s="290" t="s">
        <v>1930</v>
      </c>
      <c r="AT132" s="291" t="s">
        <v>1954</v>
      </c>
      <c r="AU132" s="328" t="s">
        <v>703</v>
      </c>
      <c r="AZ132" s="292" t="s">
        <v>1957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1949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38" t="s">
        <v>395</v>
      </c>
      <c r="C133" s="301" t="s">
        <v>754</v>
      </c>
      <c r="D133" s="352" t="s">
        <v>7</v>
      </c>
      <c r="E133" s="303" t="s">
        <v>78</v>
      </c>
      <c r="F133" s="304">
        <f>9-LEN(E133)-LEN(SUBSTITUTE(E133,"★",""))</f>
        <v>4</v>
      </c>
      <c r="G133" s="305" t="s">
        <v>68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301"/>
        <v>105</v>
      </c>
      <c r="O133" s="339">
        <v>3921</v>
      </c>
      <c r="P133" s="340">
        <v>331.2</v>
      </c>
      <c r="Q133" s="341">
        <v>76.55</v>
      </c>
      <c r="R133" s="341">
        <v>92.99</v>
      </c>
      <c r="S133" s="341">
        <v>80.87</v>
      </c>
      <c r="T133" s="341">
        <v>11.63</v>
      </c>
      <c r="U133" s="311">
        <v>3910</v>
      </c>
      <c r="V133" s="312">
        <f>VLOOKUP($U133,计算辅助页面!$Z$5:$AM$26,COLUMN()-20,0)</f>
        <v>6400</v>
      </c>
      <c r="W133" s="312">
        <f>VLOOKUP($U133,计算辅助页面!$Z$5:$AM$26,COLUMN()-20,0)</f>
        <v>10200</v>
      </c>
      <c r="X133" s="307">
        <f>VLOOKUP($U133,计算辅助页面!$Z$5:$AM$26,COLUMN()-20,0)</f>
        <v>15300</v>
      </c>
      <c r="Y133" s="307">
        <f>VLOOKUP($U133,计算辅助页面!$Z$5:$AM$26,COLUMN()-20,0)</f>
        <v>22100</v>
      </c>
      <c r="Z133" s="313">
        <f>VLOOKUP($U133,计算辅助页面!$Z$5:$AM$26,COLUMN()-20,0)</f>
        <v>31000</v>
      </c>
      <c r="AA133" s="307">
        <f>VLOOKUP($U133,计算辅助页面!$Z$5:$AM$26,COLUMN()-20,0)</f>
        <v>43500</v>
      </c>
      <c r="AB133" s="307">
        <f>VLOOKUP($U133,计算辅助页面!$Z$5:$AM$26,COLUMN()-20,0)</f>
        <v>60500</v>
      </c>
      <c r="AC133" s="307">
        <f>VLOOKUP($U133,计算辅助页面!$Z$5:$AM$26,COLUMN()-20,0)</f>
        <v>85000</v>
      </c>
      <c r="AD133" s="307">
        <f>VLOOKUP($U133,计算辅助页面!$Z$5:$AM$26,COLUMN()-20,0)</f>
        <v>119000</v>
      </c>
      <c r="AE133" s="307">
        <f>VLOOKUP($U133,计算辅助页面!$Z$5:$AM$26,COLUMN()-20,0)</f>
        <v>166000</v>
      </c>
      <c r="AF133" s="307">
        <f>VLOOKUP($U133,计算辅助页面!$Z$5:$AM$26,COLUMN()-20,0)</f>
        <v>233000</v>
      </c>
      <c r="AG133" s="307" t="str">
        <f>VLOOKUP($U133,计算辅助页面!$Z$5:$AM$26,COLUMN()-20,0)</f>
        <v>×</v>
      </c>
      <c r="AH133" s="304">
        <f>VLOOKUP($U133,计算辅助页面!$Z$5:$AM$26,COLUMN()-20,0)</f>
        <v>3183640</v>
      </c>
      <c r="AI133" s="314">
        <v>25000</v>
      </c>
      <c r="AJ133" s="315">
        <f>VLOOKUP(D133&amp;E133,计算辅助页面!$V$5:$Y$18,2,0)</f>
        <v>8</v>
      </c>
      <c r="AK133" s="316">
        <f t="shared" si="454"/>
        <v>50000</v>
      </c>
      <c r="AL133" s="316">
        <f>VLOOKUP(D133&amp;E133,计算辅助页面!$V$5:$Y$18,3,0)</f>
        <v>5</v>
      </c>
      <c r="AM133" s="317">
        <f t="shared" si="455"/>
        <v>150000</v>
      </c>
      <c r="AN133" s="317">
        <f>VLOOKUP(D133&amp;E133,计算辅助页面!$V$5:$Y$18,4,0)</f>
        <v>2</v>
      </c>
      <c r="AO133" s="304">
        <f t="shared" si="456"/>
        <v>3000000</v>
      </c>
      <c r="AP133" s="318">
        <f t="shared" si="457"/>
        <v>6183640</v>
      </c>
      <c r="AQ133" s="288" t="s">
        <v>867</v>
      </c>
      <c r="AR133" s="289" t="str">
        <f t="shared" si="445"/>
        <v>Grand Sport</v>
      </c>
      <c r="AS133" s="290" t="s">
        <v>596</v>
      </c>
      <c r="AT133" s="291" t="s">
        <v>686</v>
      </c>
      <c r="AU133" s="328" t="s">
        <v>703</v>
      </c>
      <c r="AV133" s="292">
        <v>13</v>
      </c>
      <c r="AW133" s="292">
        <v>345</v>
      </c>
      <c r="AY133" s="292">
        <v>445</v>
      </c>
      <c r="AZ133" s="292" t="s">
        <v>1400</v>
      </c>
      <c r="BA133" s="477">
        <v>150</v>
      </c>
      <c r="BB133" s="476">
        <v>1.8</v>
      </c>
      <c r="BC133" s="472">
        <v>0.95</v>
      </c>
      <c r="BD133" s="472">
        <v>2.41</v>
      </c>
      <c r="BE133" s="472">
        <v>1.5</v>
      </c>
      <c r="BF133" s="474">
        <f t="shared" si="492"/>
        <v>4071</v>
      </c>
      <c r="BG133" s="476">
        <f t="shared" ref="BG133" si="505">BB133+P133</f>
        <v>333</v>
      </c>
      <c r="BH133" s="480">
        <f t="shared" ref="BH133" si="506">BC133+Q133</f>
        <v>77.5</v>
      </c>
      <c r="BI133" s="480">
        <f t="shared" ref="BI133" si="507">BD133+R133</f>
        <v>95.399999999999991</v>
      </c>
      <c r="BJ133" s="480">
        <f t="shared" ref="BJ133" si="508">BE133+S133</f>
        <v>82.37</v>
      </c>
      <c r="BK133" s="473">
        <f t="shared" si="289"/>
        <v>1.8000000000000114</v>
      </c>
      <c r="BL133" s="473">
        <f t="shared" si="290"/>
        <v>0.95000000000000284</v>
      </c>
      <c r="BM133" s="473">
        <f t="shared" si="291"/>
        <v>2.4099999999999966</v>
      </c>
      <c r="BN133" s="473">
        <f t="shared" si="292"/>
        <v>1.5</v>
      </c>
      <c r="BO133" s="483">
        <v>3</v>
      </c>
      <c r="BP133" s="293"/>
      <c r="BQ133" s="293"/>
      <c r="BR133" s="293">
        <v>1</v>
      </c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>
        <v>1</v>
      </c>
      <c r="CG133" s="293" t="s">
        <v>1403</v>
      </c>
      <c r="CH133" s="293"/>
      <c r="CI133" s="293">
        <v>1</v>
      </c>
      <c r="CJ133" s="294" t="s">
        <v>1461</v>
      </c>
      <c r="CK133" s="294"/>
      <c r="CL133" s="294"/>
      <c r="CM133" s="294"/>
      <c r="CN133" s="294"/>
      <c r="CO133" s="295"/>
      <c r="CP133" s="295"/>
      <c r="CQ133" s="295"/>
      <c r="CR133" s="296">
        <v>314</v>
      </c>
      <c r="CS133" s="297">
        <v>67.599999999999994</v>
      </c>
      <c r="CT133" s="297">
        <v>70.28</v>
      </c>
      <c r="CU133" s="297">
        <v>66.739999999999995</v>
      </c>
      <c r="CV133" s="297">
        <f t="shared" ref="CV133:CY137" si="509">P133-CR133</f>
        <v>17.199999999999989</v>
      </c>
      <c r="CW133" s="297">
        <f t="shared" si="509"/>
        <v>8.9500000000000028</v>
      </c>
      <c r="CX133" s="297">
        <f t="shared" si="509"/>
        <v>22.709999999999994</v>
      </c>
      <c r="CY133" s="297">
        <f t="shared" si="509"/>
        <v>14.13000000000001</v>
      </c>
      <c r="CZ133" s="297">
        <f>SUM(CV133:CY133)</f>
        <v>62.989999999999995</v>
      </c>
      <c r="DA133" s="297">
        <f>0.32*(P133-CR133)+1.75*(Q133-CS133)+1.13*(R133-CT133)+1.28*(S133-CU133)</f>
        <v>64.915199999999999</v>
      </c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589</v>
      </c>
      <c r="C134" s="301" t="s">
        <v>755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301"/>
        <v>162</v>
      </c>
      <c r="O134" s="339">
        <v>3946</v>
      </c>
      <c r="P134" s="340">
        <v>335.1</v>
      </c>
      <c r="Q134" s="341">
        <v>80.959999999999994</v>
      </c>
      <c r="R134" s="341">
        <v>89.37</v>
      </c>
      <c r="S134" s="341">
        <v>75.16</v>
      </c>
      <c r="T134" s="341">
        <v>9.33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510">IF(AI134,2*AI134,"")</f>
        <v>100000</v>
      </c>
      <c r="AL134" s="316">
        <f>VLOOKUP(D134&amp;E134,计算辅助页面!$V$5:$Y$18,3,0)</f>
        <v>5</v>
      </c>
      <c r="AM134" s="317">
        <f t="shared" ref="AM134" si="511">IF(AN134="×",AN134,IF(AI134,6*AI134,""))</f>
        <v>300000</v>
      </c>
      <c r="AN134" s="317">
        <f>VLOOKUP(D134&amp;E134,计算辅助页面!$V$5:$Y$18,4,0)</f>
        <v>2</v>
      </c>
      <c r="AO134" s="304">
        <f t="shared" ref="AO134" si="512">IF(AI134,IF(AN134="×",4*(AI134*AJ134+AK134*AL134),4*(AI134*AJ134+AK134*AL134+AM134*AN134)),"")</f>
        <v>6000000</v>
      </c>
      <c r="AP134" s="318">
        <f t="shared" ref="AP134" si="513">IF(AND(AH134,AO134),AO134+AH134,"")</f>
        <v>12369280</v>
      </c>
      <c r="AQ134" s="288" t="s">
        <v>1006</v>
      </c>
      <c r="AR134" s="289" t="str">
        <f t="shared" si="445"/>
        <v>AP-0</v>
      </c>
      <c r="AS134" s="290" t="s">
        <v>916</v>
      </c>
      <c r="AT134" s="291" t="s">
        <v>687</v>
      </c>
      <c r="AU134" s="328" t="s">
        <v>703</v>
      </c>
      <c r="AV134" s="292">
        <v>28</v>
      </c>
      <c r="AW134" s="292">
        <v>349</v>
      </c>
      <c r="AX134" s="292">
        <v>358</v>
      </c>
      <c r="AY134" s="292">
        <v>465</v>
      </c>
      <c r="AZ134" s="292" t="s">
        <v>1124</v>
      </c>
      <c r="BA134" s="477">
        <v>163</v>
      </c>
      <c r="BB134" s="476">
        <v>1.7</v>
      </c>
      <c r="BC134" s="472">
        <v>1.04</v>
      </c>
      <c r="BD134" s="472">
        <v>3.07</v>
      </c>
      <c r="BE134" s="472">
        <v>1.91</v>
      </c>
      <c r="BF134" s="474">
        <f t="shared" si="492"/>
        <v>4109</v>
      </c>
      <c r="BG134" s="476">
        <f t="shared" ref="BG134:BG136" si="514">BB134+P134</f>
        <v>336.8</v>
      </c>
      <c r="BH134" s="480">
        <f t="shared" ref="BH134:BH136" si="515">BC134+Q134</f>
        <v>82</v>
      </c>
      <c r="BI134" s="480">
        <f t="shared" ref="BI134:BI136" si="516">BD134+R134</f>
        <v>92.44</v>
      </c>
      <c r="BJ134" s="480">
        <f t="shared" ref="BJ134:BJ136" si="517">BE134+S134</f>
        <v>77.069999999999993</v>
      </c>
      <c r="BK134" s="473">
        <f t="shared" si="289"/>
        <v>1.6999999999999886</v>
      </c>
      <c r="BL134" s="473">
        <f t="shared" si="290"/>
        <v>1.0400000000000063</v>
      </c>
      <c r="BM134" s="473">
        <f t="shared" si="291"/>
        <v>3.0699999999999932</v>
      </c>
      <c r="BN134" s="473">
        <f t="shared" si="292"/>
        <v>1.9099999999999966</v>
      </c>
      <c r="BO134" s="483">
        <v>3</v>
      </c>
      <c r="BP134" s="293"/>
      <c r="BQ134" s="293"/>
      <c r="BR134" s="293"/>
      <c r="BS134" s="293"/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/>
      <c r="CK134" s="294"/>
      <c r="CL134" s="294"/>
      <c r="CM134" s="294"/>
      <c r="CN134" s="294"/>
      <c r="CO134" s="295"/>
      <c r="CP134" s="295"/>
      <c r="CQ134" s="295"/>
      <c r="CR134" s="296">
        <v>320</v>
      </c>
      <c r="CS134" s="297">
        <v>71.2</v>
      </c>
      <c r="CT134" s="297">
        <v>60.46</v>
      </c>
      <c r="CU134" s="297">
        <v>57.11</v>
      </c>
      <c r="CV134" s="297">
        <f t="shared" si="509"/>
        <v>15.100000000000023</v>
      </c>
      <c r="CW134" s="297">
        <f t="shared" si="509"/>
        <v>9.7599999999999909</v>
      </c>
      <c r="CX134" s="297">
        <f t="shared" si="509"/>
        <v>28.910000000000004</v>
      </c>
      <c r="CY134" s="297">
        <f t="shared" si="509"/>
        <v>18.049999999999997</v>
      </c>
      <c r="CZ134" s="297">
        <f>SUM(CV134:CY134)</f>
        <v>71.820000000000022</v>
      </c>
      <c r="DA134" s="297">
        <f>0.32*(P134-CR134)+1.75*(Q134-CS134)+1.13*(R134-CT134)+1.28*(S134-CU134)</f>
        <v>77.684299999999993</v>
      </c>
      <c r="DB134" s="295" t="s">
        <v>1779</v>
      </c>
      <c r="DC134" s="295">
        <v>4</v>
      </c>
      <c r="DD134" s="295"/>
      <c r="DE134" s="295"/>
    </row>
    <row r="135" spans="1:109" ht="21" customHeight="1">
      <c r="A135" s="268">
        <v>133</v>
      </c>
      <c r="B135" s="338" t="s">
        <v>329</v>
      </c>
      <c r="C135" s="301" t="s">
        <v>756</v>
      </c>
      <c r="D135" s="30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1"/>
        <v>162</v>
      </c>
      <c r="O135" s="339">
        <v>3946</v>
      </c>
      <c r="P135" s="340">
        <v>337.8</v>
      </c>
      <c r="Q135" s="341">
        <v>78.260000000000005</v>
      </c>
      <c r="R135" s="341">
        <v>86.85</v>
      </c>
      <c r="S135" s="341">
        <v>80.459999999999994</v>
      </c>
      <c r="T135" s="341">
        <v>11.13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54"/>
        <v>100000</v>
      </c>
      <c r="AL135" s="316">
        <f>VLOOKUP(D135&amp;E135,计算辅助页面!$V$5:$Y$18,3,0)</f>
        <v>5</v>
      </c>
      <c r="AM135" s="317">
        <f t="shared" si="455"/>
        <v>300000</v>
      </c>
      <c r="AN135" s="317">
        <f>VLOOKUP(D135&amp;E135,计算辅助页面!$V$5:$Y$18,4,0)</f>
        <v>2</v>
      </c>
      <c r="AO135" s="304">
        <f t="shared" si="456"/>
        <v>6000000</v>
      </c>
      <c r="AP135" s="318">
        <f t="shared" si="457"/>
        <v>12369280</v>
      </c>
      <c r="AQ135" s="288" t="s">
        <v>566</v>
      </c>
      <c r="AR135" s="289" t="str">
        <f t="shared" si="445"/>
        <v>Vantage GT12</v>
      </c>
      <c r="AS135" s="290" t="s">
        <v>915</v>
      </c>
      <c r="AT135" s="291" t="s">
        <v>625</v>
      </c>
      <c r="AU135" s="328" t="s">
        <v>703</v>
      </c>
      <c r="AV135" s="292">
        <v>15</v>
      </c>
      <c r="AW135" s="292">
        <v>352</v>
      </c>
      <c r="AY135" s="292">
        <v>457</v>
      </c>
      <c r="AZ135" s="292" t="s">
        <v>1462</v>
      </c>
      <c r="BA135" s="477">
        <v>151</v>
      </c>
      <c r="BB135" s="476">
        <v>1.7</v>
      </c>
      <c r="BC135" s="472">
        <v>1.04</v>
      </c>
      <c r="BD135" s="472">
        <v>2.39</v>
      </c>
      <c r="BE135" s="472">
        <v>2.04</v>
      </c>
      <c r="BF135" s="474">
        <f t="shared" si="492"/>
        <v>4097</v>
      </c>
      <c r="BG135" s="476">
        <f t="shared" si="514"/>
        <v>339.5</v>
      </c>
      <c r="BH135" s="480">
        <f t="shared" si="515"/>
        <v>79.300000000000011</v>
      </c>
      <c r="BI135" s="480">
        <f t="shared" si="516"/>
        <v>89.24</v>
      </c>
      <c r="BJ135" s="480">
        <f t="shared" si="517"/>
        <v>82.5</v>
      </c>
      <c r="BK135" s="473">
        <f t="shared" si="289"/>
        <v>1.6999999999999886</v>
      </c>
      <c r="BL135" s="473">
        <f t="shared" si="290"/>
        <v>1.0400000000000063</v>
      </c>
      <c r="BM135" s="473">
        <f t="shared" si="291"/>
        <v>2.3900000000000006</v>
      </c>
      <c r="BN135" s="473">
        <f t="shared" si="292"/>
        <v>2.0400000000000063</v>
      </c>
      <c r="BO135" s="483">
        <v>4</v>
      </c>
      <c r="BP135" s="293"/>
      <c r="BQ135" s="293"/>
      <c r="BR135" s="293"/>
      <c r="BS135" s="293">
        <v>1</v>
      </c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1127</v>
      </c>
      <c r="CK135" s="294"/>
      <c r="CL135" s="294"/>
      <c r="CM135" s="294"/>
      <c r="CN135" s="294"/>
      <c r="CO135" s="295"/>
      <c r="CP135" s="295"/>
      <c r="CQ135" s="295"/>
      <c r="CR135" s="296">
        <v>322</v>
      </c>
      <c r="CS135" s="297">
        <v>68.5</v>
      </c>
      <c r="CT135" s="297">
        <v>64.33</v>
      </c>
      <c r="CU135" s="297">
        <v>61.21</v>
      </c>
      <c r="CV135" s="297">
        <f t="shared" si="509"/>
        <v>15.800000000000011</v>
      </c>
      <c r="CW135" s="297">
        <f t="shared" si="509"/>
        <v>9.7600000000000051</v>
      </c>
      <c r="CX135" s="297">
        <f t="shared" si="509"/>
        <v>22.519999999999996</v>
      </c>
      <c r="CY135" s="297">
        <f t="shared" si="509"/>
        <v>19.249999999999993</v>
      </c>
      <c r="CZ135" s="297">
        <f>SUM(CV135:CY135)</f>
        <v>67.330000000000013</v>
      </c>
      <c r="DA135" s="297">
        <f>0.32*(P135-CR135)+1.75*(Q135-CS135)+1.13*(R135-CT135)+1.28*(S135-CU135)</f>
        <v>72.22359999999999</v>
      </c>
      <c r="DB135" s="295" t="s">
        <v>1779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707</v>
      </c>
      <c r="C136" s="301" t="s">
        <v>757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1"/>
        <v>162</v>
      </c>
      <c r="O136" s="339">
        <v>3953</v>
      </c>
      <c r="P136" s="340">
        <v>348.3</v>
      </c>
      <c r="Q136" s="341">
        <v>84.65</v>
      </c>
      <c r="R136" s="341">
        <v>73.17</v>
      </c>
      <c r="S136" s="341">
        <v>69.12</v>
      </c>
      <c r="T136" s="341">
        <v>7.46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4"/>
        <v>100000</v>
      </c>
      <c r="AL136" s="316">
        <f>VLOOKUP(D136&amp;E136,计算辅助页面!$V$5:$Y$18,3,0)</f>
        <v>5</v>
      </c>
      <c r="AM136" s="317">
        <f t="shared" si="455"/>
        <v>300000</v>
      </c>
      <c r="AN136" s="317">
        <f>VLOOKUP(D136&amp;E136,计算辅助页面!$V$5:$Y$18,4,0)</f>
        <v>2</v>
      </c>
      <c r="AO136" s="304">
        <f t="shared" si="456"/>
        <v>6000000</v>
      </c>
      <c r="AP136" s="318">
        <f t="shared" si="457"/>
        <v>12369280</v>
      </c>
      <c r="AQ136" s="288" t="s">
        <v>713</v>
      </c>
      <c r="AR136" s="289" t="str">
        <f t="shared" si="445"/>
        <v>IE</v>
      </c>
      <c r="AS136" s="290" t="s">
        <v>714</v>
      </c>
      <c r="AT136" s="291" t="s">
        <v>840</v>
      </c>
      <c r="AU136" s="328" t="s">
        <v>703</v>
      </c>
      <c r="AV136" s="292">
        <v>46</v>
      </c>
      <c r="AW136" s="292">
        <v>362</v>
      </c>
      <c r="AY136" s="292">
        <v>475</v>
      </c>
      <c r="AZ136" s="292" t="s">
        <v>1059</v>
      </c>
      <c r="BA136" s="477">
        <v>162</v>
      </c>
      <c r="BB136" s="476">
        <v>1.4</v>
      </c>
      <c r="BC136" s="472">
        <v>0.95</v>
      </c>
      <c r="BD136" s="472">
        <v>2.7</v>
      </c>
      <c r="BE136" s="472">
        <v>0.91</v>
      </c>
      <c r="BF136" s="474">
        <f t="shared" si="492"/>
        <v>4115</v>
      </c>
      <c r="BG136" s="476">
        <f t="shared" si="514"/>
        <v>349.7</v>
      </c>
      <c r="BH136" s="480">
        <f t="shared" si="515"/>
        <v>85.600000000000009</v>
      </c>
      <c r="BI136" s="480">
        <f t="shared" si="516"/>
        <v>75.87</v>
      </c>
      <c r="BJ136" s="480">
        <f t="shared" si="517"/>
        <v>70.03</v>
      </c>
      <c r="BK136" s="473">
        <f t="shared" si="289"/>
        <v>1.3999999999999773</v>
      </c>
      <c r="BL136" s="473">
        <f t="shared" si="290"/>
        <v>0.95000000000000284</v>
      </c>
      <c r="BM136" s="473">
        <f t="shared" si="291"/>
        <v>2.7000000000000028</v>
      </c>
      <c r="BN136" s="473">
        <f t="shared" si="292"/>
        <v>0.90999999999999659</v>
      </c>
      <c r="BO136" s="483">
        <v>8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1463</v>
      </c>
      <c r="CK136" s="294"/>
      <c r="CL136" s="294"/>
      <c r="CM136" s="294"/>
      <c r="CN136" s="294"/>
      <c r="CP136" s="295">
        <v>1</v>
      </c>
      <c r="CQ136" s="295"/>
      <c r="CR136" s="296">
        <v>335</v>
      </c>
      <c r="CS136" s="297">
        <v>75.7</v>
      </c>
      <c r="CT136" s="297">
        <v>47.64</v>
      </c>
      <c r="CU136" s="297">
        <v>51.09</v>
      </c>
      <c r="CV136" s="297">
        <f t="shared" si="509"/>
        <v>13.300000000000011</v>
      </c>
      <c r="CW136" s="297">
        <f t="shared" si="509"/>
        <v>8.9500000000000028</v>
      </c>
      <c r="CX136" s="297">
        <f t="shared" si="509"/>
        <v>25.53</v>
      </c>
      <c r="CY136" s="297">
        <f t="shared" si="509"/>
        <v>18.03</v>
      </c>
      <c r="CZ136" s="297">
        <f>SUM(CV136:CY136)</f>
        <v>65.810000000000016</v>
      </c>
      <c r="DA136" s="297">
        <f>0.32*(P136-CR136)+1.75*(Q136-CS136)+1.13*(R136-CT136)+1.28*(S136-CU136)</f>
        <v>71.845800000000011</v>
      </c>
      <c r="DB136" s="295" t="s">
        <v>1779</v>
      </c>
      <c r="DC136" s="295">
        <v>4</v>
      </c>
      <c r="DD136" s="295"/>
      <c r="DE136" s="295"/>
    </row>
    <row r="137" spans="1:109" ht="21" customHeight="1">
      <c r="A137" s="268">
        <v>135</v>
      </c>
      <c r="B137" s="300" t="s">
        <v>163</v>
      </c>
      <c r="C137" s="301" t="s">
        <v>1752</v>
      </c>
      <c r="D137" s="302" t="s">
        <v>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301"/>
        <v>105</v>
      </c>
      <c r="O137" s="308">
        <v>3971</v>
      </c>
      <c r="P137" s="309">
        <v>370.6</v>
      </c>
      <c r="Q137" s="310">
        <v>77.040000000000006</v>
      </c>
      <c r="R137" s="310">
        <v>45.74</v>
      </c>
      <c r="S137" s="310">
        <v>85</v>
      </c>
      <c r="T137" s="310">
        <v>10.7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54"/>
        <v>100000</v>
      </c>
      <c r="AL137" s="316">
        <f>VLOOKUP(D137&amp;E137,计算辅助页面!$V$5:$Y$18,3,0)</f>
        <v>5</v>
      </c>
      <c r="AM137" s="317">
        <f t="shared" si="455"/>
        <v>300000</v>
      </c>
      <c r="AN137" s="317">
        <f>VLOOKUP(D137&amp;E137,计算辅助页面!$V$5:$Y$18,4,0)</f>
        <v>2</v>
      </c>
      <c r="AO137" s="304">
        <f t="shared" si="456"/>
        <v>6000000</v>
      </c>
      <c r="AP137" s="318">
        <f t="shared" si="457"/>
        <v>12369280</v>
      </c>
      <c r="AQ137" s="288" t="s">
        <v>1007</v>
      </c>
      <c r="AR137" s="289" t="str">
        <f t="shared" si="445"/>
        <v>R1 550</v>
      </c>
      <c r="AS137" s="290" t="s">
        <v>825</v>
      </c>
      <c r="AT137" s="291">
        <v>550</v>
      </c>
      <c r="AU137" s="328" t="s">
        <v>703</v>
      </c>
      <c r="AV137" s="292">
        <v>27</v>
      </c>
      <c r="AW137" s="292">
        <v>384</v>
      </c>
      <c r="AY137" s="292">
        <v>511</v>
      </c>
      <c r="AZ137" s="292" t="s">
        <v>1405</v>
      </c>
      <c r="BK137" s="473" t="str">
        <f t="shared" si="289"/>
        <v/>
      </c>
      <c r="BL137" s="473" t="str">
        <f t="shared" si="290"/>
        <v/>
      </c>
      <c r="BM137" s="473" t="str">
        <f t="shared" si="291"/>
        <v/>
      </c>
      <c r="BN137" s="473" t="str">
        <f t="shared" si="292"/>
        <v/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/>
      <c r="CK137" s="294"/>
      <c r="CL137" s="294"/>
      <c r="CM137" s="294"/>
      <c r="CN137" s="294"/>
      <c r="CO137" s="295">
        <v>1</v>
      </c>
      <c r="CP137" s="295"/>
      <c r="CQ137" s="295"/>
      <c r="CR137" s="296">
        <v>353.2</v>
      </c>
      <c r="CS137" s="297">
        <v>69.569999999999993</v>
      </c>
      <c r="CT137" s="297">
        <v>38.03</v>
      </c>
      <c r="CU137" s="297">
        <v>67.05</v>
      </c>
      <c r="CV137" s="297">
        <f t="shared" si="509"/>
        <v>17.400000000000034</v>
      </c>
      <c r="CW137" s="297">
        <f t="shared" si="509"/>
        <v>7.4700000000000131</v>
      </c>
      <c r="CX137" s="297">
        <f t="shared" si="509"/>
        <v>7.7100000000000009</v>
      </c>
      <c r="CY137" s="297">
        <f t="shared" si="509"/>
        <v>17.950000000000003</v>
      </c>
      <c r="CZ137" s="297">
        <f>SUM(CV137:CY137)</f>
        <v>50.530000000000051</v>
      </c>
      <c r="DA137" s="297">
        <f>0.32*(P137-CR137)+1.75*(Q137-CS137)+1.13*(R137-CT137)+1.28*(S137-CU137)</f>
        <v>50.328800000000044</v>
      </c>
      <c r="DB137" s="295" t="s">
        <v>1779</v>
      </c>
      <c r="DC137" s="295">
        <v>4</v>
      </c>
      <c r="DD137" s="295"/>
      <c r="DE137" s="295"/>
    </row>
    <row r="138" spans="1:109" ht="21" customHeight="1" thickBot="1">
      <c r="A138" s="299">
        <v>136</v>
      </c>
      <c r="B138" s="319" t="s">
        <v>1464</v>
      </c>
      <c r="C138" s="301" t="s">
        <v>1139</v>
      </c>
      <c r="D138" s="302" t="s">
        <v>7</v>
      </c>
      <c r="E138" s="303" t="s">
        <v>170</v>
      </c>
      <c r="F138" s="327"/>
      <c r="G138" s="328"/>
      <c r="H138" s="306" t="s">
        <v>448</v>
      </c>
      <c r="I138" s="320">
        <v>26</v>
      </c>
      <c r="J138" s="320">
        <v>34</v>
      </c>
      <c r="K138" s="320">
        <v>40</v>
      </c>
      <c r="L138" s="320">
        <v>62</v>
      </c>
      <c r="M138" s="306" t="s">
        <v>59</v>
      </c>
      <c r="N138" s="307">
        <f t="shared" si="301"/>
        <v>162</v>
      </c>
      <c r="O138" s="321">
        <v>3984</v>
      </c>
      <c r="P138" s="322">
        <v>356.3</v>
      </c>
      <c r="Q138" s="323">
        <v>78.349999999999994</v>
      </c>
      <c r="R138" s="323">
        <v>67.650000000000006</v>
      </c>
      <c r="S138" s="323">
        <v>74.41</v>
      </c>
      <c r="T138" s="323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4"/>
        <v>100000</v>
      </c>
      <c r="AL138" s="316">
        <f>VLOOKUP(D138&amp;E138,计算辅助页面!$V$5:$Y$18,3,0)</f>
        <v>5</v>
      </c>
      <c r="AM138" s="317">
        <f t="shared" si="455"/>
        <v>300000</v>
      </c>
      <c r="AN138" s="317">
        <f>VLOOKUP(D138&amp;E138,计算辅助页面!$V$5:$Y$18,4,0)</f>
        <v>2</v>
      </c>
      <c r="AO138" s="304">
        <f t="shared" si="456"/>
        <v>6000000</v>
      </c>
      <c r="AP138" s="318">
        <f t="shared" si="457"/>
        <v>12369280</v>
      </c>
      <c r="AQ138" s="288" t="s">
        <v>565</v>
      </c>
      <c r="AR138" s="289" t="str">
        <f t="shared" si="445"/>
        <v>Reventon Roadster🔑</v>
      </c>
      <c r="AS138" s="290" t="s">
        <v>1131</v>
      </c>
      <c r="AT138" s="291" t="s">
        <v>1140</v>
      </c>
      <c r="AU138" s="328" t="s">
        <v>703</v>
      </c>
      <c r="AW138" s="292">
        <v>371</v>
      </c>
      <c r="AY138" s="292">
        <v>489</v>
      </c>
      <c r="AZ138" s="292" t="s">
        <v>1065</v>
      </c>
      <c r="BA138" s="477">
        <f>BF138-O138</f>
        <v>151</v>
      </c>
      <c r="BB138" s="476">
        <f>BK138</f>
        <v>1.6999999999999886</v>
      </c>
      <c r="BC138" s="472">
        <f t="shared" ref="BC138" si="518">BL138</f>
        <v>0.95000000000000284</v>
      </c>
      <c r="BD138" s="472">
        <f t="shared" ref="BD138" si="519">BM138</f>
        <v>1.75</v>
      </c>
      <c r="BE138" s="472">
        <f t="shared" ref="BE138" si="520">BN138</f>
        <v>1.9900000000000091</v>
      </c>
      <c r="BF138" s="474">
        <v>4135</v>
      </c>
      <c r="BG138" s="476">
        <v>358</v>
      </c>
      <c r="BH138" s="480">
        <v>79.3</v>
      </c>
      <c r="BI138" s="480">
        <v>69.400000000000006</v>
      </c>
      <c r="BJ138" s="480">
        <v>76.400000000000006</v>
      </c>
      <c r="BK138" s="473">
        <f t="shared" si="289"/>
        <v>1.6999999999999886</v>
      </c>
      <c r="BL138" s="473">
        <f t="shared" si="290"/>
        <v>0.95000000000000284</v>
      </c>
      <c r="BM138" s="473">
        <f t="shared" si="291"/>
        <v>1.75</v>
      </c>
      <c r="BN138" s="473">
        <f t="shared" si="292"/>
        <v>1.9900000000000091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 t="s">
        <v>1150</v>
      </c>
      <c r="CH138" s="293"/>
      <c r="CI138" s="293"/>
      <c r="CJ138" s="294" t="s">
        <v>1147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1779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692</v>
      </c>
      <c r="C139" s="301" t="s">
        <v>758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301"/>
        <v>162</v>
      </c>
      <c r="O139" s="321">
        <v>4009</v>
      </c>
      <c r="P139" s="322">
        <v>364.8</v>
      </c>
      <c r="Q139" s="323">
        <v>75.290000000000006</v>
      </c>
      <c r="R139" s="323">
        <v>64.95</v>
      </c>
      <c r="S139" s="323">
        <v>72.260000000000005</v>
      </c>
      <c r="T139" s="323">
        <v>7.37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4"/>
        <v>100000</v>
      </c>
      <c r="AL139" s="316">
        <f>VLOOKUP(D139&amp;E139,计算辅助页面!$V$5:$Y$18,3,0)</f>
        <v>5</v>
      </c>
      <c r="AM139" s="317">
        <f t="shared" si="455"/>
        <v>300000</v>
      </c>
      <c r="AN139" s="317">
        <f>VLOOKUP(D139&amp;E139,计算辅助页面!$V$5:$Y$18,4,0)</f>
        <v>2</v>
      </c>
      <c r="AO139" s="304">
        <f t="shared" si="456"/>
        <v>6000000</v>
      </c>
      <c r="AP139" s="318">
        <f t="shared" si="457"/>
        <v>12369280</v>
      </c>
      <c r="AQ139" s="288" t="s">
        <v>567</v>
      </c>
      <c r="AR139" s="289" t="str">
        <f t="shared" si="445"/>
        <v>Enzo Ferrari</v>
      </c>
      <c r="AS139" s="290" t="s">
        <v>695</v>
      </c>
      <c r="AT139" s="291" t="s">
        <v>698</v>
      </c>
      <c r="AU139" s="328" t="s">
        <v>703</v>
      </c>
      <c r="AV139" s="292">
        <v>48</v>
      </c>
      <c r="AW139" s="292">
        <v>379</v>
      </c>
      <c r="AY139" s="292">
        <v>503</v>
      </c>
      <c r="AZ139" s="292" t="s">
        <v>1059</v>
      </c>
      <c r="BA139" s="481">
        <v>152</v>
      </c>
      <c r="BB139" s="476">
        <v>1.6</v>
      </c>
      <c r="BC139" s="472">
        <v>0.86</v>
      </c>
      <c r="BD139" s="472">
        <v>1.67</v>
      </c>
      <c r="BE139" s="472">
        <v>1.21</v>
      </c>
      <c r="BF139" s="474">
        <f>BA139+O139</f>
        <v>4161</v>
      </c>
      <c r="BG139" s="476">
        <f t="shared" ref="BG139" si="521">BB139+P139</f>
        <v>366.40000000000003</v>
      </c>
      <c r="BH139" s="480">
        <f t="shared" ref="BH139" si="522">BC139+Q139</f>
        <v>76.150000000000006</v>
      </c>
      <c r="BI139" s="480">
        <f t="shared" ref="BI139" si="523">BD139+R139</f>
        <v>66.62</v>
      </c>
      <c r="BJ139" s="480">
        <f t="shared" ref="BJ139" si="524">BE139+S139</f>
        <v>73.47</v>
      </c>
      <c r="BK139" s="473">
        <f t="shared" si="289"/>
        <v>1.6000000000000227</v>
      </c>
      <c r="BL139" s="473">
        <f t="shared" si="290"/>
        <v>0.85999999999999943</v>
      </c>
      <c r="BM139" s="473">
        <f t="shared" si="291"/>
        <v>1.6700000000000017</v>
      </c>
      <c r="BN139" s="473">
        <f t="shared" si="292"/>
        <v>1.2099999999999937</v>
      </c>
      <c r="BO139" s="483">
        <v>1</v>
      </c>
      <c r="BP139" s="293"/>
      <c r="BQ139" s="293"/>
      <c r="BR139" s="293"/>
      <c r="BS139" s="293"/>
      <c r="BT139" s="293"/>
      <c r="BU139" s="293"/>
      <c r="BV139" s="293">
        <v>1</v>
      </c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1465</v>
      </c>
      <c r="CK139" s="294"/>
      <c r="CL139" s="294"/>
      <c r="CM139" s="294"/>
      <c r="CN139" s="294"/>
      <c r="CP139" s="295">
        <v>1</v>
      </c>
      <c r="CQ139" s="295"/>
      <c r="CR139" s="296">
        <v>350</v>
      </c>
      <c r="CS139" s="297">
        <v>67.150000000000006</v>
      </c>
      <c r="CT139" s="297">
        <v>49.16</v>
      </c>
      <c r="CU139" s="297">
        <v>60.88</v>
      </c>
      <c r="CV139" s="297">
        <f>P139-CR139</f>
        <v>14.800000000000011</v>
      </c>
      <c r="CW139" s="297">
        <f>Q139-CS139</f>
        <v>8.14</v>
      </c>
      <c r="CX139" s="297">
        <f>R139-CT139</f>
        <v>15.790000000000006</v>
      </c>
      <c r="CY139" s="297">
        <f>S139-CU139</f>
        <v>11.380000000000003</v>
      </c>
      <c r="CZ139" s="297">
        <f>SUM(CV139:CY139)</f>
        <v>50.110000000000021</v>
      </c>
      <c r="DA139" s="297">
        <f>0.32*(P139-CR139)+1.75*(Q139-CS139)+1.13*(R139-CT139)+1.28*(S139-CU139)</f>
        <v>51.390100000000011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1087</v>
      </c>
      <c r="C140" s="301" t="s">
        <v>1088</v>
      </c>
      <c r="D140" s="302" t="s">
        <v>7</v>
      </c>
      <c r="E140" s="303" t="s">
        <v>170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301"/>
        <v>162</v>
      </c>
      <c r="O140" s="321">
        <v>4022</v>
      </c>
      <c r="P140" s="322">
        <v>363.5</v>
      </c>
      <c r="Q140" s="323">
        <v>79.34</v>
      </c>
      <c r="R140" s="323">
        <v>68.7</v>
      </c>
      <c r="S140" s="323">
        <v>56.61</v>
      </c>
      <c r="T140" s="323">
        <v>5.4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4"/>
        <v>100000</v>
      </c>
      <c r="AL140" s="316">
        <f>VLOOKUP(D140&amp;E140,计算辅助页面!$V$5:$Y$18,3,0)</f>
        <v>5</v>
      </c>
      <c r="AM140" s="317">
        <f t="shared" si="455"/>
        <v>300000</v>
      </c>
      <c r="AN140" s="317">
        <f>VLOOKUP(D140&amp;E140,计算辅助页面!$V$5:$Y$18,4,0)</f>
        <v>2</v>
      </c>
      <c r="AO140" s="304">
        <f t="shared" si="456"/>
        <v>6000000</v>
      </c>
      <c r="AP140" s="318">
        <f t="shared" si="457"/>
        <v>12369280</v>
      </c>
      <c r="AQ140" s="288" t="s">
        <v>566</v>
      </c>
      <c r="AR140" s="289" t="str">
        <f t="shared" si="445"/>
        <v>One77</v>
      </c>
      <c r="AS140" s="290" t="s">
        <v>1082</v>
      </c>
      <c r="AT140" s="291" t="s">
        <v>1089</v>
      </c>
      <c r="AU140" s="328" t="s">
        <v>703</v>
      </c>
      <c r="AV140" s="292">
        <v>29</v>
      </c>
      <c r="AW140" s="292">
        <v>378</v>
      </c>
      <c r="AY140" s="292">
        <v>501</v>
      </c>
      <c r="AZ140" s="292" t="s">
        <v>1059</v>
      </c>
      <c r="BA140" s="481">
        <v>152</v>
      </c>
      <c r="BB140" s="476">
        <v>1</v>
      </c>
      <c r="BC140" s="472">
        <v>0.86</v>
      </c>
      <c r="BD140" s="472">
        <v>1.61</v>
      </c>
      <c r="BE140" s="472">
        <v>1.89</v>
      </c>
      <c r="BF140" s="474">
        <f>BA140+O140</f>
        <v>4174</v>
      </c>
      <c r="BG140" s="476">
        <f t="shared" ref="BG140" si="525">BB140+P140</f>
        <v>364.5</v>
      </c>
      <c r="BH140" s="480">
        <f t="shared" ref="BH140" si="526">BC140+Q140</f>
        <v>80.2</v>
      </c>
      <c r="BI140" s="480">
        <f t="shared" ref="BI140" si="527">BD140+R140</f>
        <v>70.31</v>
      </c>
      <c r="BJ140" s="480">
        <f t="shared" ref="BJ140" si="528">BE140+S140</f>
        <v>58.5</v>
      </c>
      <c r="BK140" s="473">
        <f t="shared" si="289"/>
        <v>1</v>
      </c>
      <c r="BL140" s="473">
        <f t="shared" si="290"/>
        <v>0.85999999999999943</v>
      </c>
      <c r="BM140" s="473">
        <f t="shared" si="291"/>
        <v>1.6099999999999994</v>
      </c>
      <c r="BN140" s="473">
        <f t="shared" si="292"/>
        <v>1.8900000000000006</v>
      </c>
      <c r="BO140" s="483">
        <v>1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1127</v>
      </c>
      <c r="CK140" s="294"/>
      <c r="CL140" s="294"/>
      <c r="CM140" s="294"/>
      <c r="CN140" s="294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1779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1918</v>
      </c>
      <c r="C141" s="301" t="s">
        <v>1765</v>
      </c>
      <c r="D141" s="302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ref="N141" si="529">IF(COUNTBLANK(H141:M141),"",SUM(H141:M141))</f>
        <v>162</v>
      </c>
      <c r="O141" s="321">
        <v>4034</v>
      </c>
      <c r="P141" s="322">
        <v>361</v>
      </c>
      <c r="Q141" s="323">
        <v>85.12</v>
      </c>
      <c r="R141" s="323">
        <v>80.430000000000007</v>
      </c>
      <c r="S141" s="323">
        <v>77.790000000000006</v>
      </c>
      <c r="T141" s="323"/>
      <c r="U141" s="324"/>
      <c r="V141" s="325"/>
      <c r="W141" s="325"/>
      <c r="X141" s="333"/>
      <c r="Y141" s="333"/>
      <c r="Z141" s="420"/>
      <c r="AA141" s="333"/>
      <c r="AB141" s="333"/>
      <c r="AC141" s="333"/>
      <c r="AD141" s="333"/>
      <c r="AE141" s="333"/>
      <c r="AF141" s="333"/>
      <c r="AG141" s="333"/>
      <c r="AH141" s="327"/>
      <c r="AI141" s="326"/>
      <c r="AJ141" s="429"/>
      <c r="AK141" s="336"/>
      <c r="AL141" s="336"/>
      <c r="AM141" s="337"/>
      <c r="AN141" s="337"/>
      <c r="AO141" s="327"/>
      <c r="AP141" s="318"/>
      <c r="AQ141" s="288" t="s">
        <v>561</v>
      </c>
      <c r="AR141" s="289" t="str">
        <f>TRIM(RIGHT(B141,LEN(B141)-LEN(AQ141)-1))</f>
        <v>911 GTS Security</v>
      </c>
      <c r="AS141" s="290" t="s">
        <v>1718</v>
      </c>
      <c r="AT141" s="291" t="s">
        <v>1766</v>
      </c>
      <c r="AU141" s="328" t="s">
        <v>703</v>
      </c>
      <c r="AW141" s="292">
        <v>376</v>
      </c>
      <c r="AY141" s="292">
        <v>499</v>
      </c>
      <c r="AZ141" s="292" t="s">
        <v>1466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/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179</v>
      </c>
      <c r="C142" s="301" t="s">
        <v>759</v>
      </c>
      <c r="D142" s="302" t="s">
        <v>177</v>
      </c>
      <c r="E142" s="303" t="s">
        <v>78</v>
      </c>
      <c r="F142" s="304">
        <f>9-LEN(E142)-LEN(SUBSTITUTE(E142,"★",""))</f>
        <v>4</v>
      </c>
      <c r="G142" s="305" t="s">
        <v>167</v>
      </c>
      <c r="H142" s="306">
        <v>30</v>
      </c>
      <c r="I142" s="306">
        <v>9</v>
      </c>
      <c r="J142" s="306">
        <v>13</v>
      </c>
      <c r="K142" s="306">
        <v>21</v>
      </c>
      <c r="L142" s="306">
        <v>32</v>
      </c>
      <c r="M142" s="306" t="s">
        <v>59</v>
      </c>
      <c r="N142" s="307">
        <f t="shared" si="301"/>
        <v>105</v>
      </c>
      <c r="O142" s="308">
        <v>4047</v>
      </c>
      <c r="P142" s="309">
        <v>374.1</v>
      </c>
      <c r="Q142" s="310">
        <v>80.319999999999993</v>
      </c>
      <c r="R142" s="310">
        <v>58.13</v>
      </c>
      <c r="S142" s="310">
        <v>60.57</v>
      </c>
      <c r="T142" s="310">
        <v>5.8160000000000007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4"/>
        <v>100000</v>
      </c>
      <c r="AL142" s="316">
        <f>VLOOKUP(D142&amp;E142,计算辅助页面!$V$5:$Y$18,3,0)</f>
        <v>5</v>
      </c>
      <c r="AM142" s="317">
        <f t="shared" si="455"/>
        <v>300000</v>
      </c>
      <c r="AN142" s="317">
        <f>VLOOKUP(D142&amp;E142,计算辅助页面!$V$5:$Y$18,4,0)</f>
        <v>2</v>
      </c>
      <c r="AO142" s="304">
        <f t="shared" si="456"/>
        <v>6000000</v>
      </c>
      <c r="AP142" s="318">
        <f t="shared" si="457"/>
        <v>12369280</v>
      </c>
      <c r="AQ142" s="288" t="s">
        <v>713</v>
      </c>
      <c r="AR142" s="289" t="str">
        <f t="shared" si="445"/>
        <v>N</v>
      </c>
      <c r="AS142" s="290" t="s">
        <v>919</v>
      </c>
      <c r="AT142" s="291" t="s">
        <v>667</v>
      </c>
      <c r="AU142" s="328" t="s">
        <v>703</v>
      </c>
      <c r="AV142" s="292">
        <v>14</v>
      </c>
      <c r="AW142" s="292">
        <v>389</v>
      </c>
      <c r="AY142" s="292">
        <v>520</v>
      </c>
      <c r="AZ142" s="292" t="s">
        <v>1462</v>
      </c>
      <c r="BA142" s="477">
        <v>153</v>
      </c>
      <c r="BB142" s="476">
        <v>1.5</v>
      </c>
      <c r="BC142" s="472">
        <v>0.78</v>
      </c>
      <c r="BD142" s="472">
        <v>1.67</v>
      </c>
      <c r="BE142" s="472">
        <v>1.38</v>
      </c>
      <c r="BF142" s="474">
        <f>BA142+O142</f>
        <v>4200</v>
      </c>
      <c r="BG142" s="476">
        <f t="shared" ref="BG142:BG143" si="530">BB142+P142</f>
        <v>375.6</v>
      </c>
      <c r="BH142" s="480">
        <f t="shared" ref="BH142:BH143" si="531">BC142+Q142</f>
        <v>81.099999999999994</v>
      </c>
      <c r="BI142" s="480">
        <f t="shared" ref="BI142:BI143" si="532">BD142+R142</f>
        <v>59.800000000000004</v>
      </c>
      <c r="BJ142" s="480">
        <f t="shared" ref="BJ142:BJ143" si="533">BE142+S142</f>
        <v>61.95</v>
      </c>
      <c r="BK142" s="473">
        <f t="shared" si="289"/>
        <v>1.5</v>
      </c>
      <c r="BL142" s="473">
        <f t="shared" si="290"/>
        <v>0.78000000000000114</v>
      </c>
      <c r="BM142" s="473">
        <f t="shared" si="291"/>
        <v>1.6700000000000017</v>
      </c>
      <c r="BN142" s="473">
        <f t="shared" si="292"/>
        <v>1.3800000000000026</v>
      </c>
      <c r="BO142" s="483">
        <v>8</v>
      </c>
      <c r="BP142" s="293"/>
      <c r="BQ142" s="293"/>
      <c r="BR142" s="293"/>
      <c r="BS142" s="293">
        <v>1</v>
      </c>
      <c r="BT142" s="293"/>
      <c r="BU142" s="293">
        <v>1</v>
      </c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>
        <v>1</v>
      </c>
      <c r="CJ142" s="294" t="s">
        <v>1463</v>
      </c>
      <c r="CK142" s="294"/>
      <c r="CL142" s="294"/>
      <c r="CM142" s="294"/>
      <c r="CN142" s="294"/>
      <c r="CO142" s="295"/>
      <c r="CP142" s="295"/>
      <c r="CQ142" s="295"/>
      <c r="CR142" s="296">
        <v>360</v>
      </c>
      <c r="CS142" s="297">
        <v>73</v>
      </c>
      <c r="CT142" s="297">
        <v>42.36</v>
      </c>
      <c r="CU142" s="297">
        <v>47.57</v>
      </c>
      <c r="CV142" s="297">
        <f t="shared" ref="CV142:CY145" si="534">P142-CR142</f>
        <v>14.100000000000023</v>
      </c>
      <c r="CW142" s="297">
        <f t="shared" si="534"/>
        <v>7.3199999999999932</v>
      </c>
      <c r="CX142" s="297">
        <f t="shared" si="534"/>
        <v>15.770000000000003</v>
      </c>
      <c r="CY142" s="297">
        <f t="shared" si="534"/>
        <v>13</v>
      </c>
      <c r="CZ142" s="297">
        <f>SUM(CV142:CY142)</f>
        <v>50.190000000000019</v>
      </c>
      <c r="DA142" s="297">
        <f>0.32*(P142-CR142)+1.75*(Q142-CS142)+1.13*(R142-CT142)+1.28*(S142-CU142)</f>
        <v>51.7821</v>
      </c>
      <c r="DB142" s="295" t="s">
        <v>1779</v>
      </c>
      <c r="DC142" s="295">
        <v>3</v>
      </c>
      <c r="DD142" s="295"/>
      <c r="DE142" s="295"/>
    </row>
    <row r="143" spans="1:109" ht="21" customHeight="1">
      <c r="A143" s="268">
        <v>141</v>
      </c>
      <c r="B143" s="300" t="s">
        <v>182</v>
      </c>
      <c r="C143" s="301" t="s">
        <v>760</v>
      </c>
      <c r="D143" s="302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06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301"/>
        <v>162</v>
      </c>
      <c r="O143" s="308">
        <v>4058</v>
      </c>
      <c r="P143" s="309">
        <v>353.3</v>
      </c>
      <c r="Q143" s="310">
        <v>78.180000000000007</v>
      </c>
      <c r="R143" s="310">
        <v>66.599999999999994</v>
      </c>
      <c r="S143" s="310">
        <v>79.540000000000006</v>
      </c>
      <c r="T143" s="310">
        <v>9.8169999999999984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54"/>
        <v>100000</v>
      </c>
      <c r="AL143" s="316">
        <f>VLOOKUP(D143&amp;E143,计算辅助页面!$V$5:$Y$18,3,0)</f>
        <v>5</v>
      </c>
      <c r="AM143" s="317">
        <f t="shared" si="455"/>
        <v>300000</v>
      </c>
      <c r="AN143" s="317">
        <f>VLOOKUP(D143&amp;E143,计算辅助页面!$V$5:$Y$18,4,0)</f>
        <v>2</v>
      </c>
      <c r="AO143" s="304">
        <f t="shared" si="456"/>
        <v>6000000</v>
      </c>
      <c r="AP143" s="318">
        <f t="shared" si="457"/>
        <v>12369280</v>
      </c>
      <c r="AQ143" s="288" t="s">
        <v>564</v>
      </c>
      <c r="AR143" s="289" t="str">
        <f t="shared" si="445"/>
        <v>SLR McLaren</v>
      </c>
      <c r="AS143" s="290" t="s">
        <v>912</v>
      </c>
      <c r="AT143" s="291" t="s">
        <v>640</v>
      </c>
      <c r="AU143" s="328" t="s">
        <v>703</v>
      </c>
      <c r="AW143" s="292">
        <v>367</v>
      </c>
      <c r="AY143" s="292">
        <v>484</v>
      </c>
      <c r="AZ143" s="292" t="s">
        <v>1466</v>
      </c>
      <c r="BA143" s="477">
        <v>208</v>
      </c>
      <c r="BB143" s="476">
        <v>2</v>
      </c>
      <c r="BC143" s="472">
        <v>1.1200000000000001</v>
      </c>
      <c r="BD143" s="472">
        <v>2.41</v>
      </c>
      <c r="BE143" s="472">
        <v>2.61</v>
      </c>
      <c r="BF143" s="474">
        <f>BA143+O143</f>
        <v>4266</v>
      </c>
      <c r="BG143" s="476">
        <f t="shared" si="530"/>
        <v>355.3</v>
      </c>
      <c r="BH143" s="480">
        <f t="shared" si="531"/>
        <v>79.300000000000011</v>
      </c>
      <c r="BI143" s="480">
        <f t="shared" si="532"/>
        <v>69.009999999999991</v>
      </c>
      <c r="BJ143" s="480">
        <f t="shared" si="533"/>
        <v>82.15</v>
      </c>
      <c r="BK143" s="473">
        <f t="shared" si="289"/>
        <v>2</v>
      </c>
      <c r="BL143" s="473">
        <f t="shared" si="290"/>
        <v>1.1200000000000045</v>
      </c>
      <c r="BM143" s="473">
        <f t="shared" si="291"/>
        <v>2.4099999999999966</v>
      </c>
      <c r="BN143" s="473">
        <f t="shared" si="292"/>
        <v>2.6099999999999994</v>
      </c>
      <c r="BO143" s="483">
        <v>11</v>
      </c>
      <c r="BP143" s="293"/>
      <c r="BQ143" s="293"/>
      <c r="BR143" s="293"/>
      <c r="BS143" s="293"/>
      <c r="BT143" s="293"/>
      <c r="BU143" s="293"/>
      <c r="BV143" s="293"/>
      <c r="BW143" s="293"/>
      <c r="BX143" s="293">
        <v>1</v>
      </c>
      <c r="BY143" s="293"/>
      <c r="BZ143" s="293"/>
      <c r="CA143" s="293"/>
      <c r="CB143" s="293"/>
      <c r="CC143" s="293"/>
      <c r="CD143" s="293"/>
      <c r="CE143" s="293"/>
      <c r="CF143" s="293"/>
      <c r="CG143" s="293" t="s">
        <v>1403</v>
      </c>
      <c r="CH143" s="293"/>
      <c r="CI143" s="293"/>
      <c r="CJ143" s="294" t="s">
        <v>91</v>
      </c>
      <c r="CK143" s="294"/>
      <c r="CL143" s="294"/>
      <c r="CM143" s="294"/>
      <c r="CN143" s="294"/>
      <c r="CO143" s="295"/>
      <c r="CP143" s="295"/>
      <c r="CQ143" s="295"/>
      <c r="CR143" s="296">
        <v>334</v>
      </c>
      <c r="CS143" s="297">
        <v>67.599999999999994</v>
      </c>
      <c r="CT143" s="297">
        <v>43.84</v>
      </c>
      <c r="CU143" s="297">
        <v>54.93</v>
      </c>
      <c r="CV143" s="297">
        <f t="shared" si="534"/>
        <v>19.300000000000011</v>
      </c>
      <c r="CW143" s="297">
        <f t="shared" si="534"/>
        <v>10.580000000000013</v>
      </c>
      <c r="CX143" s="297">
        <f t="shared" si="534"/>
        <v>22.759999999999991</v>
      </c>
      <c r="CY143" s="297">
        <f t="shared" si="534"/>
        <v>24.610000000000007</v>
      </c>
      <c r="CZ143" s="297">
        <f>SUM(CV143:CY143)</f>
        <v>77.250000000000028</v>
      </c>
      <c r="DA143" s="297">
        <f>0.32*(P143-CR143)+1.75*(Q143-CS143)+1.13*(R143-CT143)+1.28*(S143-CU143)</f>
        <v>81.910600000000017</v>
      </c>
      <c r="DB143" s="295" t="s">
        <v>1779</v>
      </c>
      <c r="DC143" s="295">
        <v>3</v>
      </c>
      <c r="DD143" s="295"/>
      <c r="DE143" s="295"/>
    </row>
    <row r="144" spans="1:109" ht="21" customHeight="1" thickBot="1">
      <c r="A144" s="299">
        <v>142</v>
      </c>
      <c r="B144" s="319" t="s">
        <v>377</v>
      </c>
      <c r="C144" s="301" t="s">
        <v>761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386</v>
      </c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301"/>
        <v>162</v>
      </c>
      <c r="O144" s="321">
        <v>4059</v>
      </c>
      <c r="P144" s="322">
        <v>355.4</v>
      </c>
      <c r="Q144" s="323">
        <v>79.16</v>
      </c>
      <c r="R144" s="323">
        <v>70.739999999999995</v>
      </c>
      <c r="S144" s="323">
        <v>73.88</v>
      </c>
      <c r="T144" s="422">
        <v>8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4"/>
        <v>100000</v>
      </c>
      <c r="AL144" s="316">
        <f>VLOOKUP(D144&amp;E144,计算辅助页面!$V$5:$Y$18,3,0)</f>
        <v>5</v>
      </c>
      <c r="AM144" s="317">
        <f t="shared" si="455"/>
        <v>300000</v>
      </c>
      <c r="AN144" s="317">
        <f>VLOOKUP(D144&amp;E144,计算辅助页面!$V$5:$Y$18,4,0)</f>
        <v>2</v>
      </c>
      <c r="AO144" s="304">
        <f t="shared" si="456"/>
        <v>6000000</v>
      </c>
      <c r="AP144" s="318">
        <f t="shared" si="457"/>
        <v>12369280</v>
      </c>
      <c r="AQ144" s="288" t="s">
        <v>566</v>
      </c>
      <c r="AR144" s="289" t="str">
        <f t="shared" si="445"/>
        <v>DBS SuperLeggera</v>
      </c>
      <c r="AS144" s="290" t="s">
        <v>922</v>
      </c>
      <c r="AT144" s="291" t="s">
        <v>643</v>
      </c>
      <c r="AU144" s="328" t="s">
        <v>703</v>
      </c>
      <c r="AV144" s="292">
        <v>16</v>
      </c>
      <c r="AW144" s="292">
        <v>370</v>
      </c>
      <c r="AY144" s="292">
        <v>487</v>
      </c>
      <c r="AZ144" s="292" t="s">
        <v>1462</v>
      </c>
      <c r="BA144" s="481">
        <f>BF144-O144</f>
        <v>175</v>
      </c>
      <c r="BB144" s="476">
        <f>BK144</f>
        <v>1.7000000000000455</v>
      </c>
      <c r="BC144" s="472">
        <f t="shared" ref="BC144" si="535">BL144</f>
        <v>1.0400000000000063</v>
      </c>
      <c r="BD144" s="472">
        <f t="shared" ref="BD144" si="536">BM144</f>
        <v>2.4100000000000108</v>
      </c>
      <c r="BE144" s="472">
        <f t="shared" ref="BE144" si="537">BN144</f>
        <v>2.3700000000000045</v>
      </c>
      <c r="BF144" s="474">
        <v>4234</v>
      </c>
      <c r="BG144" s="476">
        <v>357.1</v>
      </c>
      <c r="BH144" s="480">
        <v>80.2</v>
      </c>
      <c r="BI144" s="480">
        <v>73.150000000000006</v>
      </c>
      <c r="BJ144" s="480">
        <v>76.25</v>
      </c>
      <c r="BK144" s="473">
        <f t="shared" si="289"/>
        <v>1.7000000000000455</v>
      </c>
      <c r="BL144" s="473">
        <f t="shared" si="290"/>
        <v>1.0400000000000063</v>
      </c>
      <c r="BM144" s="473">
        <f t="shared" si="291"/>
        <v>2.4100000000000108</v>
      </c>
      <c r="BN144" s="473">
        <f t="shared" si="292"/>
        <v>2.3700000000000045</v>
      </c>
      <c r="BO144" s="483">
        <v>6</v>
      </c>
      <c r="BP144" s="293"/>
      <c r="BQ144" s="293"/>
      <c r="BR144" s="293"/>
      <c r="BS144" s="293">
        <v>1</v>
      </c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1467</v>
      </c>
      <c r="CK144" s="294"/>
      <c r="CL144" s="294"/>
      <c r="CM144" s="294"/>
      <c r="CN144" s="294"/>
      <c r="CO144" s="295"/>
      <c r="CP144" s="295"/>
      <c r="CQ144" s="295"/>
      <c r="CR144" s="296">
        <v>339</v>
      </c>
      <c r="CS144" s="297">
        <v>69.400000000000006</v>
      </c>
      <c r="CT144" s="297">
        <v>48.04</v>
      </c>
      <c r="CU144" s="297">
        <v>51.53</v>
      </c>
      <c r="CV144" s="297">
        <f t="shared" si="534"/>
        <v>16.399999999999977</v>
      </c>
      <c r="CW144" s="297">
        <f t="shared" si="534"/>
        <v>9.7599999999999909</v>
      </c>
      <c r="CX144" s="297">
        <f t="shared" si="534"/>
        <v>22.699999999999996</v>
      </c>
      <c r="CY144" s="297">
        <f t="shared" si="534"/>
        <v>22.349999999999994</v>
      </c>
      <c r="CZ144" s="297">
        <f>SUM(CV144:CY144)</f>
        <v>71.209999999999951</v>
      </c>
      <c r="DA144" s="297">
        <f>0.32*(P144-CR144)+1.75*(Q144-CS144)+1.13*(R144-CT144)+1.28*(S144-CU144)</f>
        <v>76.586999999999961</v>
      </c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1468</v>
      </c>
      <c r="C145" s="301" t="s">
        <v>858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301"/>
        <v>163</v>
      </c>
      <c r="O145" s="321">
        <v>4061</v>
      </c>
      <c r="P145" s="322">
        <v>340.5</v>
      </c>
      <c r="Q145" s="323">
        <v>85.1</v>
      </c>
      <c r="R145" s="323">
        <v>75.81</v>
      </c>
      <c r="S145" s="323">
        <v>74.78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4"/>
        <v>100000</v>
      </c>
      <c r="AL145" s="316">
        <f>VLOOKUP(D145&amp;E145,计算辅助页面!$V$5:$Y$18,3,0)</f>
        <v>5</v>
      </c>
      <c r="AM145" s="317">
        <f t="shared" si="455"/>
        <v>300000</v>
      </c>
      <c r="AN145" s="317">
        <f>VLOOKUP(D145&amp;E145,计算辅助页面!$V$5:$Y$18,4,0)</f>
        <v>2</v>
      </c>
      <c r="AO145" s="304">
        <f t="shared" si="456"/>
        <v>6000000</v>
      </c>
      <c r="AP145" s="318">
        <f t="shared" si="457"/>
        <v>12369280</v>
      </c>
      <c r="AQ145" s="288" t="s">
        <v>565</v>
      </c>
      <c r="AR145" s="289" t="str">
        <f t="shared" si="445"/>
        <v>Essenza SCV12🔑</v>
      </c>
      <c r="AS145" s="290" t="s">
        <v>866</v>
      </c>
      <c r="AT145" s="291" t="s">
        <v>874</v>
      </c>
      <c r="AU145" s="328" t="s">
        <v>703</v>
      </c>
      <c r="AW145" s="292">
        <v>355</v>
      </c>
      <c r="AY145" s="292">
        <v>462</v>
      </c>
      <c r="AZ145" s="292" t="s">
        <v>1065</v>
      </c>
      <c r="BA145" s="481">
        <v>165</v>
      </c>
      <c r="BB145" s="476">
        <v>2.4</v>
      </c>
      <c r="BC145" s="472">
        <v>0.95</v>
      </c>
      <c r="BD145" s="472">
        <v>2.79</v>
      </c>
      <c r="BE145" s="472">
        <v>2.85</v>
      </c>
      <c r="BF145" s="474">
        <f>BA145+O145</f>
        <v>4226</v>
      </c>
      <c r="BG145" s="476">
        <f t="shared" ref="BG145" si="538">BB145+P145</f>
        <v>342.9</v>
      </c>
      <c r="BH145" s="480">
        <f t="shared" ref="BH145" si="539">BC145+Q145</f>
        <v>86.05</v>
      </c>
      <c r="BI145" s="480">
        <f t="shared" ref="BI145" si="540">BD145+R145</f>
        <v>78.600000000000009</v>
      </c>
      <c r="BJ145" s="480">
        <f t="shared" ref="BJ145" si="541">BE145+S145</f>
        <v>77.63</v>
      </c>
      <c r="BK145" s="473">
        <f t="shared" si="289"/>
        <v>2.3999999999999773</v>
      </c>
      <c r="BL145" s="473">
        <f t="shared" si="290"/>
        <v>0.95000000000000284</v>
      </c>
      <c r="BM145" s="473">
        <f t="shared" si="291"/>
        <v>2.7900000000000063</v>
      </c>
      <c r="BN145" s="473">
        <f t="shared" si="292"/>
        <v>2.8499999999999943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1147</v>
      </c>
      <c r="CK145" s="294"/>
      <c r="CL145" s="294"/>
      <c r="CM145" s="294"/>
      <c r="CN145" s="294"/>
      <c r="CO145" s="295"/>
      <c r="CP145" s="295"/>
      <c r="CQ145" s="295"/>
      <c r="CR145" s="296">
        <v>318</v>
      </c>
      <c r="CS145" s="297">
        <v>76.150000000000006</v>
      </c>
      <c r="CT145" s="297">
        <v>49.51</v>
      </c>
      <c r="CU145" s="297">
        <v>47.37</v>
      </c>
      <c r="CV145" s="297">
        <f t="shared" si="534"/>
        <v>22.5</v>
      </c>
      <c r="CW145" s="297">
        <f t="shared" si="534"/>
        <v>8.9499999999999886</v>
      </c>
      <c r="CX145" s="297">
        <f t="shared" si="534"/>
        <v>26.300000000000004</v>
      </c>
      <c r="CY145" s="297">
        <f t="shared" si="534"/>
        <v>27.410000000000004</v>
      </c>
      <c r="CZ145" s="297">
        <f>SUM(CV145:CY145)</f>
        <v>85.16</v>
      </c>
      <c r="DA145" s="297">
        <f>0.32*(P145-CR145)+1.75*(Q145-CS145)+1.13*(R145-CT145)+1.28*(S145-CU145)</f>
        <v>87.666299999999978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1755</v>
      </c>
      <c r="C146" s="301" t="s">
        <v>1633</v>
      </c>
      <c r="D146" s="302" t="s">
        <v>1634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35</v>
      </c>
      <c r="K146" s="320">
        <v>40</v>
      </c>
      <c r="L146" s="320">
        <v>62</v>
      </c>
      <c r="M146" s="306" t="s">
        <v>59</v>
      </c>
      <c r="N146" s="307">
        <f t="shared" ref="N146" si="542">IF(COUNTBLANK(H146:M146),"",SUM(H146:M146))</f>
        <v>163</v>
      </c>
      <c r="O146" s="321">
        <v>4062</v>
      </c>
      <c r="P146" s="322">
        <v>353.8</v>
      </c>
      <c r="Q146" s="323">
        <v>85.38</v>
      </c>
      <c r="R146" s="323">
        <v>70.150000000000006</v>
      </c>
      <c r="S146" s="323">
        <v>56.43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ref="AK146" si="543">IF(AI146,2*AI146,"")</f>
        <v>100000</v>
      </c>
      <c r="AL146" s="316">
        <f>VLOOKUP(D146&amp;E146,计算辅助页面!$V$5:$Y$18,3,0)</f>
        <v>5</v>
      </c>
      <c r="AM146" s="317">
        <f t="shared" ref="AM146" si="544">IF(AN146="×",AN146,IF(AI146,6*AI146,""))</f>
        <v>300000</v>
      </c>
      <c r="AN146" s="317">
        <f>VLOOKUP(D146&amp;E146,计算辅助页面!$V$5:$Y$18,4,0)</f>
        <v>2</v>
      </c>
      <c r="AO146" s="304">
        <f t="shared" ref="AO146" si="545">IF(AI146,IF(AN146="×",4*(AI146*AJ146+AK146*AL146),4*(AI146*AJ146+AK146*AL146+AM146*AN146)),"")</f>
        <v>6000000</v>
      </c>
      <c r="AP146" s="318">
        <f t="shared" ref="AP146" si="546">IF(AND(AH146,AO146),AO146+AH146,"")</f>
        <v>12369280</v>
      </c>
      <c r="AQ146" s="288" t="s">
        <v>565</v>
      </c>
      <c r="AR146" s="289" t="str">
        <f t="shared" si="445"/>
        <v>SC63🔑</v>
      </c>
      <c r="AS146" s="290" t="s">
        <v>1626</v>
      </c>
      <c r="AT146" s="291" t="s">
        <v>1635</v>
      </c>
      <c r="AU146" s="328" t="s">
        <v>703</v>
      </c>
      <c r="AZ146" s="292" t="s">
        <v>1065</v>
      </c>
      <c r="BA146" s="481">
        <f>BF146-O146</f>
        <v>185</v>
      </c>
      <c r="BB146" s="476">
        <f>BK146</f>
        <v>1.5</v>
      </c>
      <c r="BC146" s="472">
        <f t="shared" ref="BC146" si="547">BL146</f>
        <v>1.1200000000000045</v>
      </c>
      <c r="BD146" s="472">
        <f t="shared" ref="BD146" si="548">BM146</f>
        <v>2.7299999999999898</v>
      </c>
      <c r="BE146" s="472">
        <f t="shared" ref="BE146" si="549">BN146</f>
        <v>3.0499999999999972</v>
      </c>
      <c r="BF146" s="474">
        <v>4247</v>
      </c>
      <c r="BG146" s="476">
        <v>355.3</v>
      </c>
      <c r="BH146" s="480">
        <v>86.5</v>
      </c>
      <c r="BI146" s="480">
        <v>72.88</v>
      </c>
      <c r="BJ146" s="480">
        <v>59.48</v>
      </c>
      <c r="BK146" s="473">
        <f t="shared" ref="BK146" si="550">IF(BG146="", "", BG146-P146)</f>
        <v>1.5</v>
      </c>
      <c r="BL146" s="473">
        <f t="shared" ref="BL146" si="551">IF(BH146="", "", BH146-Q146)</f>
        <v>1.1200000000000045</v>
      </c>
      <c r="BM146" s="473">
        <f t="shared" ref="BM146" si="552">IF(BI146="", "", BI146-R146)</f>
        <v>2.7299999999999898</v>
      </c>
      <c r="BN146" s="473">
        <f t="shared" ref="BN146" si="553">IF(BJ146="", "", BJ146-S146)</f>
        <v>3.0499999999999972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1147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1245</v>
      </c>
      <c r="C147" s="301" t="s">
        <v>1246</v>
      </c>
      <c r="D147" s="302" t="s">
        <v>177</v>
      </c>
      <c r="E147" s="303" t="s">
        <v>78</v>
      </c>
      <c r="F147" s="327"/>
      <c r="G147" s="328"/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301"/>
        <v>162</v>
      </c>
      <c r="O147" s="321">
        <v>4075</v>
      </c>
      <c r="P147" s="322">
        <v>340.5</v>
      </c>
      <c r="Q147" s="323">
        <v>86.11</v>
      </c>
      <c r="R147" s="323">
        <v>83.17</v>
      </c>
      <c r="S147" s="323">
        <v>74.540000000000006</v>
      </c>
      <c r="T147" s="422">
        <v>8.6999999999999993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4"/>
        <v>100000</v>
      </c>
      <c r="AL147" s="316">
        <f>VLOOKUP(D147&amp;E147,计算辅助页面!$V$5:$Y$18,3,0)</f>
        <v>5</v>
      </c>
      <c r="AM147" s="317">
        <f t="shared" si="455"/>
        <v>300000</v>
      </c>
      <c r="AN147" s="317">
        <f>VLOOKUP(D147&amp;E147,计算辅助页面!$V$5:$Y$18,4,0)</f>
        <v>2</v>
      </c>
      <c r="AO147" s="304">
        <f t="shared" si="456"/>
        <v>6000000</v>
      </c>
      <c r="AP147" s="318">
        <f t="shared" si="457"/>
        <v>12369280</v>
      </c>
      <c r="AQ147" s="288" t="s">
        <v>568</v>
      </c>
      <c r="AR147" s="289" t="str">
        <f t="shared" si="445"/>
        <v>600LT Spider</v>
      </c>
      <c r="AS147" s="290" t="s">
        <v>1240</v>
      </c>
      <c r="AT147" s="291" t="s">
        <v>1246</v>
      </c>
      <c r="AU147" s="328" t="s">
        <v>703</v>
      </c>
      <c r="AW147" s="292">
        <v>354</v>
      </c>
      <c r="AY147" s="292">
        <v>461</v>
      </c>
      <c r="AZ147" s="292" t="s">
        <v>1284</v>
      </c>
      <c r="BA147" s="477">
        <v>178</v>
      </c>
      <c r="BB147" s="476">
        <v>1.8</v>
      </c>
      <c r="BC147" s="472">
        <v>1.29</v>
      </c>
      <c r="BD147" s="472">
        <v>3.58</v>
      </c>
      <c r="BE147" s="472">
        <v>3.43</v>
      </c>
      <c r="BF147" s="474">
        <f>BA147+O147</f>
        <v>4253</v>
      </c>
      <c r="BG147" s="476">
        <f t="shared" ref="BG147" si="554">BB147+P147</f>
        <v>342.3</v>
      </c>
      <c r="BH147" s="480">
        <f t="shared" ref="BH147" si="555">BC147+Q147</f>
        <v>87.4</v>
      </c>
      <c r="BI147" s="480">
        <f t="shared" ref="BI147" si="556">BD147+R147</f>
        <v>86.75</v>
      </c>
      <c r="BJ147" s="480">
        <f t="shared" ref="BJ147" si="557">BE147+S147</f>
        <v>77.970000000000013</v>
      </c>
      <c r="BK147" s="473">
        <f t="shared" si="289"/>
        <v>1.8000000000000114</v>
      </c>
      <c r="BL147" s="473">
        <f t="shared" si="290"/>
        <v>1.2900000000000063</v>
      </c>
      <c r="BM147" s="473">
        <f t="shared" si="291"/>
        <v>3.5799999999999983</v>
      </c>
      <c r="BN147" s="473">
        <f t="shared" si="292"/>
        <v>3.4300000000000068</v>
      </c>
      <c r="BO147" s="483">
        <v>3</v>
      </c>
      <c r="BP147" s="293"/>
      <c r="BQ147" s="293"/>
      <c r="BR147" s="293"/>
      <c r="BS147" s="293"/>
      <c r="BT147" s="293"/>
      <c r="BU147" s="293"/>
      <c r="BV147" s="293"/>
      <c r="BW147" s="293">
        <v>1</v>
      </c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1126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1779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1895</v>
      </c>
      <c r="C148" s="301" t="s">
        <v>1892</v>
      </c>
      <c r="D148" s="302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35</v>
      </c>
      <c r="K148" s="320">
        <v>40</v>
      </c>
      <c r="L148" s="320">
        <v>62</v>
      </c>
      <c r="M148" s="306" t="s">
        <v>59</v>
      </c>
      <c r="N148" s="307">
        <f t="shared" ref="N148" si="558">IF(COUNTBLANK(H148:M148),"",SUM(H148:M148))</f>
        <v>163</v>
      </c>
      <c r="O148" s="321">
        <v>4076</v>
      </c>
      <c r="P148" s="322">
        <v>364.8</v>
      </c>
      <c r="Q148" s="323">
        <v>85.64</v>
      </c>
      <c r="R148" s="323">
        <v>56.7</v>
      </c>
      <c r="S148" s="323">
        <v>45.09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59">IF(AI148,2*AI148,"")</f>
        <v>100000</v>
      </c>
      <c r="AL148" s="316">
        <f>VLOOKUP(D148&amp;E148,计算辅助页面!$V$5:$Y$18,3,0)</f>
        <v>5</v>
      </c>
      <c r="AM148" s="317">
        <f t="shared" ref="AM148" si="560">IF(AN148="×",AN148,IF(AI148,6*AI148,""))</f>
        <v>300000</v>
      </c>
      <c r="AN148" s="317">
        <f>VLOOKUP(D148&amp;E148,计算辅助页面!$V$5:$Y$18,4,0)</f>
        <v>2</v>
      </c>
      <c r="AO148" s="304">
        <f t="shared" ref="AO148" si="561">IF(AI148,IF(AN148="×",4*(AI148*AJ148+AK148*AL148),4*(AI148*AJ148+AK148*AL148+AM148*AN148)),"")</f>
        <v>6000000</v>
      </c>
      <c r="AP148" s="318">
        <f t="shared" ref="AP148" si="562">IF(AND(AH148,AO148),AO148+AH148,"")</f>
        <v>12369280</v>
      </c>
      <c r="AQ148" s="288" t="s">
        <v>1925</v>
      </c>
      <c r="AR148" s="289" t="str">
        <f t="shared" si="445"/>
        <v>GR Super Sport Concept🔑</v>
      </c>
      <c r="AS148" s="290" t="s">
        <v>1886</v>
      </c>
      <c r="AT148" s="291"/>
      <c r="AU148" s="328" t="s">
        <v>703</v>
      </c>
      <c r="AZ148" s="292" t="s">
        <v>1920</v>
      </c>
      <c r="BA148" s="477">
        <v>196</v>
      </c>
      <c r="BB148" s="476">
        <v>1.6</v>
      </c>
      <c r="BC148" s="472">
        <v>0.86</v>
      </c>
      <c r="BD148" s="472">
        <v>2.02</v>
      </c>
      <c r="BE148" s="472">
        <v>3.09</v>
      </c>
      <c r="BF148" s="474">
        <f>BA148+O148</f>
        <v>4272</v>
      </c>
      <c r="BG148" s="476">
        <f t="shared" ref="BG148" si="563">BB148+P148</f>
        <v>366.40000000000003</v>
      </c>
      <c r="BH148" s="480">
        <f t="shared" ref="BH148" si="564">BC148+Q148</f>
        <v>86.5</v>
      </c>
      <c r="BI148" s="480">
        <f t="shared" ref="BI148" si="565">BD148+R148</f>
        <v>58.720000000000006</v>
      </c>
      <c r="BJ148" s="480">
        <f t="shared" ref="BJ148" si="566">BE148+S148</f>
        <v>48.180000000000007</v>
      </c>
      <c r="BK148" s="473">
        <f t="shared" ref="BK148" si="567">IF(BG148="", "", BG148-P148)</f>
        <v>1.6000000000000227</v>
      </c>
      <c r="BL148" s="473">
        <f t="shared" ref="BL148" si="568">IF(BH148="", "", BH148-Q148)</f>
        <v>0.85999999999999943</v>
      </c>
      <c r="BM148" s="473">
        <f t="shared" ref="BM148" si="569">IF(BI148="", "", BI148-R148)</f>
        <v>2.0200000000000031</v>
      </c>
      <c r="BN148" s="473">
        <f t="shared" ref="BN148" si="570">IF(BJ148="", "", BJ148-S148)</f>
        <v>3.0900000000000034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1911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1852</v>
      </c>
      <c r="C149" s="301" t="s">
        <v>1331</v>
      </c>
      <c r="D149" s="302" t="s">
        <v>177</v>
      </c>
      <c r="E149" s="303" t="s">
        <v>78</v>
      </c>
      <c r="F149" s="327"/>
      <c r="G149" s="328"/>
      <c r="H149" s="306" t="s">
        <v>448</v>
      </c>
      <c r="I149" s="320">
        <v>26</v>
      </c>
      <c r="J149" s="320">
        <v>35</v>
      </c>
      <c r="K149" s="320">
        <v>40</v>
      </c>
      <c r="L149" s="320">
        <v>62</v>
      </c>
      <c r="M149" s="306" t="s">
        <v>59</v>
      </c>
      <c r="N149" s="307">
        <f t="shared" si="301"/>
        <v>163</v>
      </c>
      <c r="O149" s="321">
        <v>4076</v>
      </c>
      <c r="P149" s="322">
        <v>335.4</v>
      </c>
      <c r="Q149" s="323">
        <v>89.3</v>
      </c>
      <c r="R149" s="323">
        <v>83.12</v>
      </c>
      <c r="S149" s="323">
        <v>76.83</v>
      </c>
      <c r="T149" s="422"/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4"/>
        <v>100000</v>
      </c>
      <c r="AL149" s="316">
        <f>VLOOKUP(D149&amp;E149,计算辅助页面!$V$5:$Y$18,3,0)</f>
        <v>5</v>
      </c>
      <c r="AM149" s="317">
        <f t="shared" si="455"/>
        <v>300000</v>
      </c>
      <c r="AN149" s="317">
        <f>VLOOKUP(D149&amp;E149,计算辅助页面!$V$5:$Y$18,4,0)</f>
        <v>2</v>
      </c>
      <c r="AO149" s="304">
        <f t="shared" si="456"/>
        <v>6000000</v>
      </c>
      <c r="AP149" s="318">
        <f t="shared" si="457"/>
        <v>12369280</v>
      </c>
      <c r="AQ149" s="288" t="s">
        <v>568</v>
      </c>
      <c r="AR149" s="289" t="str">
        <f t="shared" si="445"/>
        <v>Solus GT🔑</v>
      </c>
      <c r="AS149" s="290" t="s">
        <v>1326</v>
      </c>
      <c r="AT149" s="291" t="s">
        <v>1330</v>
      </c>
      <c r="AU149" s="328" t="s">
        <v>703</v>
      </c>
      <c r="AW149" s="292">
        <v>349</v>
      </c>
      <c r="AY149" s="292">
        <v>453</v>
      </c>
      <c r="AZ149" s="292" t="s">
        <v>1351</v>
      </c>
      <c r="BA149" s="481">
        <f>BF149-O149</f>
        <v>166</v>
      </c>
      <c r="BB149" s="476">
        <f>BK149</f>
        <v>1.4000000000000341</v>
      </c>
      <c r="BC149" s="472">
        <f t="shared" ref="BC149" si="571">BL149</f>
        <v>1.25</v>
      </c>
      <c r="BD149" s="472">
        <f t="shared" ref="BD149" si="572">BM149</f>
        <v>3.3699999999999903</v>
      </c>
      <c r="BE149" s="472">
        <f t="shared" ref="BE149" si="573">BN149</f>
        <v>4.2000000000000028</v>
      </c>
      <c r="BF149" s="474">
        <v>4242</v>
      </c>
      <c r="BG149" s="476">
        <v>336.8</v>
      </c>
      <c r="BH149" s="480">
        <v>90.55</v>
      </c>
      <c r="BI149" s="480">
        <v>86.49</v>
      </c>
      <c r="BJ149" s="480">
        <v>81.03</v>
      </c>
      <c r="BK149" s="473">
        <f t="shared" si="289"/>
        <v>1.4000000000000341</v>
      </c>
      <c r="BL149" s="473">
        <f t="shared" si="290"/>
        <v>1.25</v>
      </c>
      <c r="BM149" s="473">
        <f t="shared" si="291"/>
        <v>3.3699999999999903</v>
      </c>
      <c r="BN149" s="473">
        <f t="shared" si="292"/>
        <v>4.2000000000000028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/>
      <c r="CE149" s="293"/>
      <c r="CF149" s="293"/>
      <c r="CG149" s="293"/>
      <c r="CH149" s="293"/>
      <c r="CI149" s="293"/>
      <c r="CJ149" s="294" t="s">
        <v>1343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1112</v>
      </c>
      <c r="C150" s="301" t="s">
        <v>1113</v>
      </c>
      <c r="D150" s="302" t="s">
        <v>177</v>
      </c>
      <c r="E150" s="303" t="s">
        <v>78</v>
      </c>
      <c r="F150" s="327"/>
      <c r="G150" s="328"/>
      <c r="H150" s="306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301"/>
        <v>162</v>
      </c>
      <c r="O150" s="321">
        <v>4076</v>
      </c>
      <c r="P150" s="322">
        <v>349.5</v>
      </c>
      <c r="Q150" s="323">
        <v>83.43</v>
      </c>
      <c r="R150" s="323">
        <v>82.74</v>
      </c>
      <c r="S150" s="323">
        <v>69.66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54"/>
        <v>100000</v>
      </c>
      <c r="AL150" s="316">
        <f>VLOOKUP(D150&amp;E150,计算辅助页面!$V$5:$Y$18,3,0)</f>
        <v>5</v>
      </c>
      <c r="AM150" s="317">
        <f t="shared" si="455"/>
        <v>300000</v>
      </c>
      <c r="AN150" s="317">
        <f>VLOOKUP(D150&amp;E150,计算辅助页面!$V$5:$Y$18,4,0)</f>
        <v>2</v>
      </c>
      <c r="AO150" s="304">
        <f t="shared" si="456"/>
        <v>6000000</v>
      </c>
      <c r="AP150" s="318">
        <f t="shared" si="457"/>
        <v>12369280</v>
      </c>
      <c r="AQ150" s="288" t="s">
        <v>1114</v>
      </c>
      <c r="AR150" s="289" t="str">
        <f t="shared" si="445"/>
        <v>Berlinetta</v>
      </c>
      <c r="AS150" s="290" t="s">
        <v>1105</v>
      </c>
      <c r="AT150" s="291" t="s">
        <v>1115</v>
      </c>
      <c r="AU150" s="328" t="s">
        <v>703</v>
      </c>
      <c r="AV150" s="292">
        <v>47</v>
      </c>
      <c r="AW150" s="292">
        <v>362</v>
      </c>
      <c r="AY150" s="292">
        <v>474</v>
      </c>
      <c r="AZ150" s="292" t="s">
        <v>1059</v>
      </c>
      <c r="BA150" s="477">
        <v>156</v>
      </c>
      <c r="BB150" s="476">
        <v>2.1</v>
      </c>
      <c r="BC150" s="472">
        <v>0.82</v>
      </c>
      <c r="BD150" s="472">
        <v>3.39</v>
      </c>
      <c r="BE150" s="472">
        <v>3.69</v>
      </c>
      <c r="BF150" s="474">
        <f t="shared" ref="BF150:BF155" si="574">BA150+O150</f>
        <v>4232</v>
      </c>
      <c r="BG150" s="476">
        <f t="shared" ref="BG150:BG151" si="575">BB150+P150</f>
        <v>351.6</v>
      </c>
      <c r="BH150" s="480">
        <f t="shared" ref="BH150:BH151" si="576">BC150+Q150</f>
        <v>84.25</v>
      </c>
      <c r="BI150" s="480">
        <f t="shared" ref="BI150:BI151" si="577">BD150+R150</f>
        <v>86.13</v>
      </c>
      <c r="BJ150" s="480">
        <f t="shared" ref="BJ150:BJ151" si="578">BE150+S150</f>
        <v>73.349999999999994</v>
      </c>
      <c r="BK150" s="473">
        <f t="shared" si="289"/>
        <v>2.1000000000000227</v>
      </c>
      <c r="BL150" s="473">
        <f t="shared" si="290"/>
        <v>0.81999999999999318</v>
      </c>
      <c r="BM150" s="473">
        <f t="shared" si="291"/>
        <v>3.3900000000000006</v>
      </c>
      <c r="BN150" s="473">
        <f t="shared" si="292"/>
        <v>3.6899999999999977</v>
      </c>
      <c r="BO150" s="483">
        <v>3</v>
      </c>
      <c r="BP150" s="293"/>
      <c r="BQ150" s="293"/>
      <c r="BR150" s="293"/>
      <c r="BS150" s="293"/>
      <c r="BT150" s="293"/>
      <c r="BU150" s="293"/>
      <c r="BV150" s="293">
        <v>1</v>
      </c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/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 t="s">
        <v>1779</v>
      </c>
      <c r="DC150" s="295">
        <v>2</v>
      </c>
      <c r="DD150" s="295"/>
      <c r="DE150" s="295"/>
    </row>
    <row r="151" spans="1:109" ht="21" customHeight="1">
      <c r="A151" s="268">
        <v>149</v>
      </c>
      <c r="B151" s="319" t="s">
        <v>1374</v>
      </c>
      <c r="C151" s="301" t="s">
        <v>1721</v>
      </c>
      <c r="D151" s="423" t="s">
        <v>177</v>
      </c>
      <c r="E151" s="303" t="s">
        <v>78</v>
      </c>
      <c r="F151" s="327"/>
      <c r="G151" s="328"/>
      <c r="H151" s="306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si="301"/>
        <v>162</v>
      </c>
      <c r="O151" s="321">
        <v>4091</v>
      </c>
      <c r="P151" s="322">
        <v>340.4</v>
      </c>
      <c r="Q151" s="323">
        <v>88.49</v>
      </c>
      <c r="R151" s="323">
        <v>75.739999999999995</v>
      </c>
      <c r="S151" s="323">
        <v>67.64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4"/>
        <v>100000</v>
      </c>
      <c r="AL151" s="316">
        <f>VLOOKUP(D151&amp;E151,计算辅助页面!$V$5:$Y$18,3,0)</f>
        <v>5</v>
      </c>
      <c r="AM151" s="317">
        <f t="shared" si="455"/>
        <v>300000</v>
      </c>
      <c r="AN151" s="317">
        <f>VLOOKUP(D151&amp;E151,计算辅助页面!$V$5:$Y$18,4,0)</f>
        <v>2</v>
      </c>
      <c r="AO151" s="304">
        <f t="shared" si="456"/>
        <v>6000000</v>
      </c>
      <c r="AP151" s="318">
        <f t="shared" si="457"/>
        <v>12369280</v>
      </c>
      <c r="AQ151" s="288" t="s">
        <v>565</v>
      </c>
      <c r="AR151" s="289" t="str">
        <f t="shared" si="445"/>
        <v>Invencible</v>
      </c>
      <c r="AS151" s="290" t="s">
        <v>1375</v>
      </c>
      <c r="AT151" s="291" t="s">
        <v>1376</v>
      </c>
      <c r="AU151" s="328" t="s">
        <v>703</v>
      </c>
      <c r="AW151" s="292">
        <v>354</v>
      </c>
      <c r="AY151" s="292">
        <v>461</v>
      </c>
      <c r="AZ151" s="292" t="s">
        <v>1377</v>
      </c>
      <c r="BA151" s="477">
        <v>188</v>
      </c>
      <c r="BB151" s="476">
        <v>1.9</v>
      </c>
      <c r="BC151" s="472">
        <v>1.1599999999999999</v>
      </c>
      <c r="BD151" s="472">
        <v>2.73</v>
      </c>
      <c r="BE151" s="472">
        <v>2.31</v>
      </c>
      <c r="BF151" s="474">
        <f t="shared" si="574"/>
        <v>4279</v>
      </c>
      <c r="BG151" s="476">
        <f t="shared" si="575"/>
        <v>342.29999999999995</v>
      </c>
      <c r="BH151" s="480">
        <f t="shared" si="576"/>
        <v>89.649999999999991</v>
      </c>
      <c r="BI151" s="480">
        <f t="shared" si="577"/>
        <v>78.47</v>
      </c>
      <c r="BJ151" s="480">
        <f t="shared" si="578"/>
        <v>69.95</v>
      </c>
      <c r="BK151" s="473">
        <f t="shared" si="289"/>
        <v>1.8999999999999773</v>
      </c>
      <c r="BL151" s="473">
        <f t="shared" si="290"/>
        <v>1.1599999999999966</v>
      </c>
      <c r="BM151" s="473">
        <f t="shared" si="291"/>
        <v>2.730000000000004</v>
      </c>
      <c r="BN151" s="473">
        <f t="shared" si="292"/>
        <v>2.3100000000000023</v>
      </c>
      <c r="BO151" s="483">
        <v>15</v>
      </c>
      <c r="BP151" s="293"/>
      <c r="BQ151" s="293"/>
      <c r="BR151" s="293"/>
      <c r="BS151" s="293"/>
      <c r="BT151" s="293"/>
      <c r="BU151" s="293"/>
      <c r="BV151" s="293">
        <v>1</v>
      </c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1149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 t="s">
        <v>1779</v>
      </c>
      <c r="DC151" s="295">
        <v>2</v>
      </c>
      <c r="DD151" s="295"/>
      <c r="DE151" s="295"/>
    </row>
    <row r="152" spans="1:109" ht="21" customHeight="1" thickBot="1">
      <c r="A152" s="299">
        <v>150</v>
      </c>
      <c r="B152" s="300" t="s">
        <v>259</v>
      </c>
      <c r="C152" s="301" t="s">
        <v>762</v>
      </c>
      <c r="D152" s="423" t="s">
        <v>177</v>
      </c>
      <c r="E152" s="303" t="s">
        <v>170</v>
      </c>
      <c r="F152" s="304">
        <f>9-LEN(E152)-LEN(SUBSTITUTE(E152,"★",""))</f>
        <v>4</v>
      </c>
      <c r="G152" s="305" t="s">
        <v>167</v>
      </c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1"/>
        <v>162</v>
      </c>
      <c r="O152" s="308">
        <v>4109</v>
      </c>
      <c r="P152" s="309">
        <v>344</v>
      </c>
      <c r="Q152" s="310">
        <v>84.31</v>
      </c>
      <c r="R152" s="310">
        <v>75.97</v>
      </c>
      <c r="S152" s="310">
        <v>82.43</v>
      </c>
      <c r="T152" s="310">
        <v>11.517000000000001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4"/>
        <v>100000</v>
      </c>
      <c r="AL152" s="316">
        <f>VLOOKUP(D152&amp;E152,计算辅助页面!$V$5:$Y$18,3,0)</f>
        <v>5</v>
      </c>
      <c r="AM152" s="317">
        <f t="shared" si="455"/>
        <v>300000</v>
      </c>
      <c r="AN152" s="317">
        <f>VLOOKUP(D152&amp;E152,计算辅助页面!$V$5:$Y$18,4,0)</f>
        <v>2</v>
      </c>
      <c r="AO152" s="304">
        <f t="shared" si="456"/>
        <v>6000000</v>
      </c>
      <c r="AP152" s="318">
        <f t="shared" si="457"/>
        <v>12369280</v>
      </c>
      <c r="AQ152" s="288" t="s">
        <v>565</v>
      </c>
      <c r="AR152" s="289" t="str">
        <f t="shared" si="445"/>
        <v>Huracan EVO Spyder</v>
      </c>
      <c r="AS152" s="290" t="s">
        <v>923</v>
      </c>
      <c r="AT152" s="291" t="s">
        <v>634</v>
      </c>
      <c r="AU152" s="328" t="s">
        <v>703</v>
      </c>
      <c r="AV152" s="292">
        <v>18</v>
      </c>
      <c r="AW152" s="292">
        <v>358</v>
      </c>
      <c r="AY152" s="292">
        <v>468</v>
      </c>
      <c r="AZ152" s="292" t="s">
        <v>1462</v>
      </c>
      <c r="BA152" s="481">
        <v>223</v>
      </c>
      <c r="BB152" s="476">
        <v>2</v>
      </c>
      <c r="BC152" s="472">
        <v>1.29</v>
      </c>
      <c r="BD152" s="472">
        <v>3.11</v>
      </c>
      <c r="BE152" s="472">
        <v>3.23</v>
      </c>
      <c r="BF152" s="474">
        <f t="shared" si="574"/>
        <v>4332</v>
      </c>
      <c r="BG152" s="476">
        <f t="shared" ref="BG152:BG153" si="579">BB152+P152</f>
        <v>346</v>
      </c>
      <c r="BH152" s="480">
        <f t="shared" ref="BH152:BH153" si="580">BC152+Q152</f>
        <v>85.600000000000009</v>
      </c>
      <c r="BI152" s="480">
        <f t="shared" ref="BI152:BI153" si="581">BD152+R152</f>
        <v>79.08</v>
      </c>
      <c r="BJ152" s="480">
        <f t="shared" ref="BJ152:BJ153" si="582">BE152+S152</f>
        <v>85.660000000000011</v>
      </c>
      <c r="BK152" s="473">
        <f t="shared" si="289"/>
        <v>2</v>
      </c>
      <c r="BL152" s="473">
        <f t="shared" si="290"/>
        <v>1.2900000000000063</v>
      </c>
      <c r="BM152" s="473">
        <f t="shared" si="291"/>
        <v>3.1099999999999994</v>
      </c>
      <c r="BN152" s="473">
        <f t="shared" si="292"/>
        <v>3.230000000000004</v>
      </c>
      <c r="BO152" s="483">
        <v>1</v>
      </c>
      <c r="BP152" s="293"/>
      <c r="BQ152" s="293"/>
      <c r="BR152" s="293"/>
      <c r="BS152" s="293">
        <v>1</v>
      </c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>
        <v>1</v>
      </c>
      <c r="CG152" s="293" t="s">
        <v>1403</v>
      </c>
      <c r="CH152" s="293"/>
      <c r="CI152" s="293">
        <v>1</v>
      </c>
      <c r="CJ152" s="294" t="s">
        <v>1469</v>
      </c>
      <c r="CK152" s="294"/>
      <c r="CL152" s="294"/>
      <c r="CM152" s="294"/>
      <c r="CN152" s="294"/>
      <c r="CO152" s="295"/>
      <c r="CP152" s="295"/>
      <c r="CQ152" s="295"/>
      <c r="CR152" s="296">
        <v>325</v>
      </c>
      <c r="CS152" s="297">
        <v>72.099999999999994</v>
      </c>
      <c r="CT152" s="297">
        <v>46.62</v>
      </c>
      <c r="CU152" s="297">
        <v>51.94</v>
      </c>
      <c r="CV152" s="297">
        <f t="shared" ref="CV152:CY153" si="583">P152-CR152</f>
        <v>19</v>
      </c>
      <c r="CW152" s="297">
        <f t="shared" si="583"/>
        <v>12.210000000000008</v>
      </c>
      <c r="CX152" s="297">
        <f t="shared" si="583"/>
        <v>29.35</v>
      </c>
      <c r="CY152" s="297">
        <f t="shared" si="583"/>
        <v>30.490000000000009</v>
      </c>
      <c r="CZ152" s="297">
        <f>SUM(CV152:CY152)</f>
        <v>91.050000000000011</v>
      </c>
      <c r="DA152" s="297">
        <f>0.32*(P152-CR152)+1.75*(Q152-CS152)+1.13*(R152-CT152)+1.28*(S152-CU152)</f>
        <v>99.640200000000021</v>
      </c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445</v>
      </c>
      <c r="C153" s="301" t="s">
        <v>763</v>
      </c>
      <c r="D153" s="423" t="s">
        <v>177</v>
      </c>
      <c r="E153" s="303" t="s">
        <v>78</v>
      </c>
      <c r="F153" s="304">
        <f>9-LEN(E153)-LEN(SUBSTITUTE(E153,"★",""))</f>
        <v>4</v>
      </c>
      <c r="G153" s="305" t="s">
        <v>167</v>
      </c>
      <c r="H153" s="320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1"/>
        <v>162</v>
      </c>
      <c r="O153" s="321">
        <v>4126</v>
      </c>
      <c r="P153" s="322">
        <v>347.8</v>
      </c>
      <c r="Q153" s="323">
        <v>78.67</v>
      </c>
      <c r="R153" s="323">
        <v>84.88</v>
      </c>
      <c r="S153" s="323">
        <v>82.91</v>
      </c>
      <c r="T153" s="323">
        <v>11.45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4"/>
        <v>100000</v>
      </c>
      <c r="AL153" s="316">
        <f>VLOOKUP(D153&amp;E153,计算辅助页面!$V$5:$Y$18,3,0)</f>
        <v>5</v>
      </c>
      <c r="AM153" s="317">
        <f t="shared" si="455"/>
        <v>300000</v>
      </c>
      <c r="AN153" s="317">
        <f>VLOOKUP(D153&amp;E153,计算辅助页面!$V$5:$Y$18,4,0)</f>
        <v>2</v>
      </c>
      <c r="AO153" s="304">
        <f t="shared" si="456"/>
        <v>6000000</v>
      </c>
      <c r="AP153" s="318">
        <f t="shared" si="457"/>
        <v>12369280</v>
      </c>
      <c r="AQ153" s="288" t="s">
        <v>561</v>
      </c>
      <c r="AR153" s="289" t="str">
        <f t="shared" si="445"/>
        <v>Carrera GT</v>
      </c>
      <c r="AS153" s="290" t="s">
        <v>914</v>
      </c>
      <c r="AT153" s="291" t="s">
        <v>636</v>
      </c>
      <c r="AU153" s="328" t="s">
        <v>703</v>
      </c>
      <c r="AV153" s="292">
        <v>50</v>
      </c>
      <c r="AW153" s="292">
        <v>362</v>
      </c>
      <c r="AY153" s="292">
        <v>474</v>
      </c>
      <c r="AZ153" s="292" t="s">
        <v>1101</v>
      </c>
      <c r="BA153" s="477">
        <v>172</v>
      </c>
      <c r="BB153" s="476">
        <v>1.9</v>
      </c>
      <c r="BC153" s="472">
        <v>1.08</v>
      </c>
      <c r="BD153" s="472">
        <v>2.4500000000000002</v>
      </c>
      <c r="BE153" s="472">
        <v>2.39</v>
      </c>
      <c r="BF153" s="474">
        <f t="shared" si="574"/>
        <v>4298</v>
      </c>
      <c r="BG153" s="476">
        <f t="shared" si="579"/>
        <v>349.7</v>
      </c>
      <c r="BH153" s="480">
        <f t="shared" si="580"/>
        <v>79.75</v>
      </c>
      <c r="BI153" s="480">
        <f t="shared" si="581"/>
        <v>87.33</v>
      </c>
      <c r="BJ153" s="480">
        <f t="shared" si="582"/>
        <v>85.3</v>
      </c>
      <c r="BK153" s="473">
        <f t="shared" si="289"/>
        <v>1.8999999999999773</v>
      </c>
      <c r="BL153" s="473">
        <f t="shared" si="290"/>
        <v>1.0799999999999983</v>
      </c>
      <c r="BM153" s="473">
        <f t="shared" si="291"/>
        <v>2.4500000000000028</v>
      </c>
      <c r="BN153" s="473">
        <f t="shared" si="292"/>
        <v>2.3900000000000006</v>
      </c>
      <c r="BO153" s="483">
        <v>6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1470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68.5</v>
      </c>
      <c r="CT153" s="297">
        <v>61.79</v>
      </c>
      <c r="CU153" s="297">
        <v>60.32</v>
      </c>
      <c r="CV153" s="297">
        <f t="shared" si="583"/>
        <v>17.800000000000011</v>
      </c>
      <c r="CW153" s="297">
        <f t="shared" si="583"/>
        <v>10.170000000000002</v>
      </c>
      <c r="CX153" s="297">
        <f t="shared" si="583"/>
        <v>23.089999999999996</v>
      </c>
      <c r="CY153" s="297">
        <f t="shared" si="583"/>
        <v>22.589999999999996</v>
      </c>
      <c r="CZ153" s="297">
        <f>SUM(CV153:CY153)</f>
        <v>73.650000000000006</v>
      </c>
      <c r="DA153" s="297">
        <f>0.32*(P153-CR153)+1.75*(Q153-CS153)+1.13*(R153-CT153)+1.28*(S153-CU153)</f>
        <v>78.500399999999999</v>
      </c>
      <c r="DB153" s="295" t="s">
        <v>1779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1853</v>
      </c>
      <c r="C154" s="301" t="s">
        <v>1847</v>
      </c>
      <c r="D154" s="423" t="s">
        <v>177</v>
      </c>
      <c r="E154" s="303" t="s">
        <v>78</v>
      </c>
      <c r="F154" s="327"/>
      <c r="G154" s="328"/>
      <c r="H154" s="306" t="s">
        <v>448</v>
      </c>
      <c r="I154" s="320">
        <v>26</v>
      </c>
      <c r="J154" s="320">
        <v>35</v>
      </c>
      <c r="K154" s="320">
        <v>40</v>
      </c>
      <c r="L154" s="320">
        <v>62</v>
      </c>
      <c r="M154" s="306" t="s">
        <v>59</v>
      </c>
      <c r="N154" s="307">
        <f t="shared" ref="N154" si="584">IF(COUNTBLANK(H154:M154),"",SUM(H154:M154))</f>
        <v>163</v>
      </c>
      <c r="O154" s="321">
        <v>4127</v>
      </c>
      <c r="P154" s="322">
        <v>371.1</v>
      </c>
      <c r="Q154" s="323">
        <v>81.8</v>
      </c>
      <c r="R154" s="323">
        <v>51.98</v>
      </c>
      <c r="S154" s="323">
        <v>54.39</v>
      </c>
      <c r="T154" s="323"/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ref="AK154" si="585">IF(AI154,2*AI154,"")</f>
        <v>100000</v>
      </c>
      <c r="AL154" s="316">
        <f>VLOOKUP(D154&amp;E154,计算辅助页面!$V$5:$Y$18,3,0)</f>
        <v>5</v>
      </c>
      <c r="AM154" s="317">
        <f t="shared" ref="AM154" si="586">IF(AN154="×",AN154,IF(AI154,6*AI154,""))</f>
        <v>300000</v>
      </c>
      <c r="AN154" s="317">
        <f>VLOOKUP(D154&amp;E154,计算辅助页面!$V$5:$Y$18,4,0)</f>
        <v>2</v>
      </c>
      <c r="AO154" s="304">
        <f t="shared" ref="AO154" si="587">IF(AI154,IF(AN154="×",4*(AI154*AJ154+AK154*AL154),4*(AI154*AJ154+AK154*AL154+AM154*AN154)),"")</f>
        <v>6000000</v>
      </c>
      <c r="AP154" s="318">
        <f t="shared" ref="AP154" si="588">IF(AND(AH154,AO154),AO154+AH154,"")</f>
        <v>12369280</v>
      </c>
      <c r="AQ154" s="288" t="s">
        <v>1278</v>
      </c>
      <c r="AR154" s="289" t="str">
        <f t="shared" si="445"/>
        <v>GT65🔑</v>
      </c>
      <c r="AS154" s="290" t="s">
        <v>1836</v>
      </c>
      <c r="AT154" s="291" t="s">
        <v>1848</v>
      </c>
      <c r="AU154" s="328" t="s">
        <v>703</v>
      </c>
      <c r="AZ154" s="292" t="s">
        <v>1065</v>
      </c>
      <c r="BA154" s="477">
        <v>192</v>
      </c>
      <c r="BB154" s="476">
        <v>1.7</v>
      </c>
      <c r="BC154" s="472">
        <v>0.65</v>
      </c>
      <c r="BD154" s="472">
        <v>1.89</v>
      </c>
      <c r="BE154" s="472">
        <v>2.95</v>
      </c>
      <c r="BF154" s="474">
        <f t="shared" si="574"/>
        <v>4319</v>
      </c>
      <c r="BG154" s="476">
        <f t="shared" ref="BG154" si="589">BB154+P154</f>
        <v>372.8</v>
      </c>
      <c r="BH154" s="480">
        <f t="shared" ref="BH154" si="590">BC154+Q154</f>
        <v>82.45</v>
      </c>
      <c r="BI154" s="480">
        <f t="shared" ref="BI154" si="591">BD154+R154</f>
        <v>53.87</v>
      </c>
      <c r="BJ154" s="480">
        <f t="shared" ref="BJ154" si="592">BE154+S154</f>
        <v>57.34</v>
      </c>
      <c r="BK154" s="473">
        <f t="shared" ref="BK154" si="593">IF(BG154="", "", BG154-P154)</f>
        <v>1.6999999999999886</v>
      </c>
      <c r="BL154" s="473">
        <f t="shared" ref="BL154" si="594">IF(BH154="", "", BH154-Q154)</f>
        <v>0.65000000000000568</v>
      </c>
      <c r="BM154" s="473">
        <f t="shared" ref="BM154" si="595">IF(BI154="", "", BI154-R154)</f>
        <v>1.8900000000000006</v>
      </c>
      <c r="BN154" s="473">
        <f t="shared" ref="BN154" si="596">IF(BJ154="", "", BJ154-S154)</f>
        <v>2.9500000000000028</v>
      </c>
      <c r="BO154" s="483">
        <v>14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/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1060</v>
      </c>
      <c r="C155" s="301" t="s">
        <v>1061</v>
      </c>
      <c r="D155" s="423" t="s">
        <v>177</v>
      </c>
      <c r="E155" s="303" t="s">
        <v>78</v>
      </c>
      <c r="F155" s="327"/>
      <c r="G155" s="328"/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1"/>
        <v>162</v>
      </c>
      <c r="O155" s="321">
        <v>4153</v>
      </c>
      <c r="P155" s="322">
        <v>349.5</v>
      </c>
      <c r="Q155" s="323">
        <v>86.36</v>
      </c>
      <c r="R155" s="323">
        <v>73.86</v>
      </c>
      <c r="S155" s="323">
        <v>64.59</v>
      </c>
      <c r="T155" s="323">
        <v>6.6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4"/>
        <v>100000</v>
      </c>
      <c r="AL155" s="316">
        <f>VLOOKUP(D155&amp;E155,计算辅助页面!$V$5:$Y$18,3,0)</f>
        <v>5</v>
      </c>
      <c r="AM155" s="317">
        <f t="shared" si="455"/>
        <v>300000</v>
      </c>
      <c r="AN155" s="317">
        <f>VLOOKUP(D155&amp;E155,计算辅助页面!$V$5:$Y$18,4,0)</f>
        <v>2</v>
      </c>
      <c r="AO155" s="304">
        <f t="shared" si="456"/>
        <v>6000000</v>
      </c>
      <c r="AP155" s="318">
        <f t="shared" si="457"/>
        <v>12369280</v>
      </c>
      <c r="AQ155" s="288" t="s">
        <v>559</v>
      </c>
      <c r="AR155" s="289" t="str">
        <f t="shared" si="445"/>
        <v>GTR-50 Italdesign</v>
      </c>
      <c r="AS155" s="290" t="s">
        <v>1053</v>
      </c>
      <c r="AT155" s="291" t="s">
        <v>1062</v>
      </c>
      <c r="AU155" s="328" t="s">
        <v>703</v>
      </c>
      <c r="AV155" s="292">
        <v>30</v>
      </c>
      <c r="AW155" s="292">
        <v>363</v>
      </c>
      <c r="AY155" s="292">
        <v>477</v>
      </c>
      <c r="AZ155" s="292" t="s">
        <v>1079</v>
      </c>
      <c r="BA155" s="477">
        <v>219</v>
      </c>
      <c r="BB155" s="476">
        <v>2.1</v>
      </c>
      <c r="BC155" s="472">
        <v>1.04</v>
      </c>
      <c r="BD155" s="472">
        <v>3.07</v>
      </c>
      <c r="BE155" s="472">
        <v>2.62</v>
      </c>
      <c r="BF155" s="474">
        <f t="shared" si="574"/>
        <v>4372</v>
      </c>
      <c r="BG155" s="476">
        <f t="shared" ref="BG155" si="597">BB155+P155</f>
        <v>351.6</v>
      </c>
      <c r="BH155" s="480">
        <f t="shared" ref="BH155" si="598">BC155+Q155</f>
        <v>87.4</v>
      </c>
      <c r="BI155" s="480">
        <f t="shared" ref="BI155" si="599">BD155+R155</f>
        <v>76.929999999999993</v>
      </c>
      <c r="BJ155" s="480">
        <f t="shared" ref="BJ155" si="600">BE155+S155</f>
        <v>67.210000000000008</v>
      </c>
      <c r="BK155" s="473">
        <f t="shared" si="289"/>
        <v>2.1000000000000227</v>
      </c>
      <c r="BL155" s="473">
        <f t="shared" si="290"/>
        <v>1.0400000000000063</v>
      </c>
      <c r="BM155" s="473">
        <f t="shared" si="291"/>
        <v>3.0699999999999932</v>
      </c>
      <c r="BN155" s="473">
        <f t="shared" si="292"/>
        <v>2.6200000000000045</v>
      </c>
      <c r="BO155" s="483">
        <v>3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1471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19" t="s">
        <v>1472</v>
      </c>
      <c r="C156" s="301" t="s">
        <v>928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si="301"/>
        <v>163</v>
      </c>
      <c r="O156" s="321">
        <v>4171</v>
      </c>
      <c r="P156" s="322">
        <v>342.4</v>
      </c>
      <c r="Q156" s="323">
        <v>85.38</v>
      </c>
      <c r="R156" s="323">
        <v>82.88</v>
      </c>
      <c r="S156" s="323">
        <v>67.36</v>
      </c>
      <c r="T156" s="323">
        <v>7.16</v>
      </c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si="454"/>
        <v>100000</v>
      </c>
      <c r="AL156" s="316">
        <f>VLOOKUP(D156&amp;E156,计算辅助页面!$V$5:$Y$18,3,0)</f>
        <v>5</v>
      </c>
      <c r="AM156" s="317">
        <f t="shared" si="455"/>
        <v>300000</v>
      </c>
      <c r="AN156" s="317">
        <f>VLOOKUP(D156&amp;E156,计算辅助页面!$V$5:$Y$18,4,0)</f>
        <v>2</v>
      </c>
      <c r="AO156" s="304">
        <f t="shared" si="456"/>
        <v>6000000</v>
      </c>
      <c r="AP156" s="318">
        <f t="shared" si="457"/>
        <v>12369280</v>
      </c>
      <c r="AQ156" s="288" t="s">
        <v>929</v>
      </c>
      <c r="AR156" s="289" t="str">
        <f t="shared" si="445"/>
        <v>TSR-S🔑</v>
      </c>
      <c r="AS156" s="290" t="s">
        <v>932</v>
      </c>
      <c r="AT156" s="291" t="s">
        <v>938</v>
      </c>
      <c r="AU156" s="328" t="s">
        <v>703</v>
      </c>
      <c r="AW156" s="292">
        <v>359</v>
      </c>
      <c r="AX156" s="292">
        <v>366</v>
      </c>
      <c r="AY156" s="292">
        <v>478</v>
      </c>
      <c r="AZ156" s="292" t="s">
        <v>1065</v>
      </c>
      <c r="BA156" s="477">
        <f>BF156-O156</f>
        <v>228</v>
      </c>
      <c r="BB156" s="476">
        <f>BK156</f>
        <v>1.8000000000000114</v>
      </c>
      <c r="BC156" s="472">
        <f t="shared" ref="BC156" si="601">BL156</f>
        <v>1.1200000000000045</v>
      </c>
      <c r="BD156" s="472">
        <f t="shared" ref="BD156" si="602">BM156</f>
        <v>3.4500000000000028</v>
      </c>
      <c r="BE156" s="472">
        <f t="shared" ref="BE156" si="603">BN156</f>
        <v>2.8599999999999994</v>
      </c>
      <c r="BF156" s="474">
        <v>4399</v>
      </c>
      <c r="BG156" s="476">
        <v>344.2</v>
      </c>
      <c r="BH156" s="480">
        <v>86.5</v>
      </c>
      <c r="BI156" s="480">
        <v>86.33</v>
      </c>
      <c r="BJ156" s="480">
        <v>70.22</v>
      </c>
      <c r="BK156" s="473">
        <f t="shared" si="289"/>
        <v>1.8000000000000114</v>
      </c>
      <c r="BL156" s="473">
        <f t="shared" si="290"/>
        <v>1.1200000000000045</v>
      </c>
      <c r="BM156" s="473">
        <f t="shared" si="291"/>
        <v>3.4500000000000028</v>
      </c>
      <c r="BN156" s="473">
        <f t="shared" si="292"/>
        <v>2.8599999999999994</v>
      </c>
      <c r="BO156" s="483">
        <v>5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1473</v>
      </c>
      <c r="CK156" s="294"/>
      <c r="CL156" s="294"/>
      <c r="CM156" s="294"/>
      <c r="CN156" s="294"/>
      <c r="CO156" s="295"/>
      <c r="CP156" s="295"/>
      <c r="CQ156" s="295"/>
      <c r="CR156" s="296">
        <v>325</v>
      </c>
      <c r="CS156" s="297">
        <v>74.8</v>
      </c>
      <c r="CT156" s="297">
        <v>50.25</v>
      </c>
      <c r="CU156" s="297">
        <v>40.340000000000003</v>
      </c>
      <c r="CV156" s="297">
        <f>P156-CR156</f>
        <v>17.399999999999977</v>
      </c>
      <c r="CW156" s="297">
        <f>Q156-CS156</f>
        <v>10.579999999999998</v>
      </c>
      <c r="CX156" s="297">
        <f>R156-CT156</f>
        <v>32.629999999999995</v>
      </c>
      <c r="CY156" s="297">
        <f>S156-CU156</f>
        <v>27.019999999999996</v>
      </c>
      <c r="CZ156" s="297">
        <f>SUM(CV156:CY156)</f>
        <v>87.629999999999967</v>
      </c>
      <c r="DA156" s="297">
        <f>0.32*(P156-CR156)+1.75*(Q156-CS156)+1.13*(R156-CT156)+1.28*(S156-CU156)</f>
        <v>95.54049999999998</v>
      </c>
      <c r="DB156" s="295" t="s">
        <v>1779</v>
      </c>
      <c r="DC156" s="295">
        <v>1</v>
      </c>
      <c r="DD156" s="295"/>
      <c r="DE156" s="295"/>
    </row>
    <row r="157" spans="1:109" ht="21" customHeight="1">
      <c r="A157" s="268">
        <v>155</v>
      </c>
      <c r="B157" s="319" t="s">
        <v>1141</v>
      </c>
      <c r="C157" s="301" t="s">
        <v>1142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301"/>
        <v>226</v>
      </c>
      <c r="O157" s="321">
        <v>4183</v>
      </c>
      <c r="P157" s="322">
        <v>346.5</v>
      </c>
      <c r="Q157" s="323">
        <v>87.26</v>
      </c>
      <c r="R157" s="323">
        <v>70.27</v>
      </c>
      <c r="S157" s="323">
        <v>74.760000000000005</v>
      </c>
      <c r="T157" s="323"/>
      <c r="U157" s="311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54"/>
        <v>140000</v>
      </c>
      <c r="AL157" s="316">
        <f>VLOOKUP(D157&amp;E157,计算辅助页面!$V$5:$Y$18,3,0)</f>
        <v>5</v>
      </c>
      <c r="AM157" s="317">
        <f t="shared" si="455"/>
        <v>420000</v>
      </c>
      <c r="AN157" s="317">
        <f>VLOOKUP(D157&amp;E157,计算辅助页面!$V$5:$Y$18,4,0)</f>
        <v>3</v>
      </c>
      <c r="AO157" s="304">
        <f t="shared" si="456"/>
        <v>10080000</v>
      </c>
      <c r="AP157" s="318">
        <f t="shared" si="457"/>
        <v>22003560</v>
      </c>
      <c r="AQ157" s="288" t="s">
        <v>565</v>
      </c>
      <c r="AR157" s="289" t="str">
        <f t="shared" ref="AR157:AR184" si="604">TRIM(RIGHT(B157,LEN(B157)-LEN(AQ157)-1))</f>
        <v>Sesto Elemento</v>
      </c>
      <c r="AS157" s="290" t="s">
        <v>1131</v>
      </c>
      <c r="AT157" s="291" t="s">
        <v>1143</v>
      </c>
      <c r="AU157" s="328" t="s">
        <v>703</v>
      </c>
      <c r="AV157" s="292">
        <v>52</v>
      </c>
      <c r="AW157" s="292">
        <v>360</v>
      </c>
      <c r="AY157" s="292">
        <v>472</v>
      </c>
      <c r="AZ157" s="292" t="s">
        <v>1101</v>
      </c>
      <c r="BA157" s="481">
        <f>BF157-O157</f>
        <v>229</v>
      </c>
      <c r="BB157" s="476">
        <f>BK157</f>
        <v>2.3000000000000114</v>
      </c>
      <c r="BC157" s="472">
        <f t="shared" ref="BC157" si="605">BL157</f>
        <v>1.039999999999992</v>
      </c>
      <c r="BD157" s="472">
        <f t="shared" ref="BD157" si="606">BM157</f>
        <v>3.1700000000000017</v>
      </c>
      <c r="BE157" s="472">
        <f t="shared" ref="BE157" si="607">BN157</f>
        <v>3.25</v>
      </c>
      <c r="BF157" s="474">
        <v>4412</v>
      </c>
      <c r="BG157" s="476">
        <v>348.8</v>
      </c>
      <c r="BH157" s="480">
        <v>88.3</v>
      </c>
      <c r="BI157" s="480">
        <v>73.44</v>
      </c>
      <c r="BJ157" s="480">
        <v>78.010000000000005</v>
      </c>
      <c r="BK157" s="473">
        <f t="shared" si="289"/>
        <v>2.3000000000000114</v>
      </c>
      <c r="BL157" s="473">
        <f t="shared" si="290"/>
        <v>1.039999999999992</v>
      </c>
      <c r="BM157" s="473">
        <f t="shared" si="291"/>
        <v>3.1700000000000017</v>
      </c>
      <c r="BN157" s="473">
        <f t="shared" si="292"/>
        <v>3.25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>
        <v>1</v>
      </c>
      <c r="CE157" s="293"/>
      <c r="CF157" s="293"/>
      <c r="CG157" s="293"/>
      <c r="CH157" s="293"/>
      <c r="CI157" s="293"/>
      <c r="CJ157" s="294" t="s">
        <v>1149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331</v>
      </c>
      <c r="C158" s="301" t="s">
        <v>764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69</v>
      </c>
      <c r="H158" s="306">
        <v>55</v>
      </c>
      <c r="I158" s="306">
        <v>18</v>
      </c>
      <c r="J158" s="306">
        <v>24</v>
      </c>
      <c r="K158" s="306">
        <v>32</v>
      </c>
      <c r="L158" s="306">
        <v>47</v>
      </c>
      <c r="M158" s="306">
        <v>50</v>
      </c>
      <c r="N158" s="307">
        <f t="shared" si="301"/>
        <v>226</v>
      </c>
      <c r="O158" s="308">
        <v>4211</v>
      </c>
      <c r="P158" s="309">
        <v>339.4</v>
      </c>
      <c r="Q158" s="310">
        <v>85.84</v>
      </c>
      <c r="R158" s="310">
        <v>92.97</v>
      </c>
      <c r="S158" s="310">
        <v>86.39</v>
      </c>
      <c r="T158" s="310">
        <v>14.23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454"/>
        <v>140000</v>
      </c>
      <c r="AL158" s="316">
        <f>VLOOKUP(D158&amp;E158,计算辅助页面!$V$5:$Y$18,3,0)</f>
        <v>5</v>
      </c>
      <c r="AM158" s="317">
        <f t="shared" si="455"/>
        <v>420000</v>
      </c>
      <c r="AN158" s="317">
        <f>VLOOKUP(D158&amp;E158,计算辅助页面!$V$5:$Y$18,4,0)</f>
        <v>3</v>
      </c>
      <c r="AO158" s="304">
        <f t="shared" si="456"/>
        <v>10080000</v>
      </c>
      <c r="AP158" s="318">
        <f t="shared" si="457"/>
        <v>22003560</v>
      </c>
      <c r="AQ158" s="288" t="s">
        <v>561</v>
      </c>
      <c r="AR158" s="289" t="str">
        <f t="shared" si="604"/>
        <v>911 GT3 RS</v>
      </c>
      <c r="AS158" s="290" t="s">
        <v>915</v>
      </c>
      <c r="AT158" s="291" t="s">
        <v>627</v>
      </c>
      <c r="AU158" s="328" t="s">
        <v>703</v>
      </c>
      <c r="AV158" s="292">
        <v>30</v>
      </c>
      <c r="AW158" s="292">
        <v>353</v>
      </c>
      <c r="AY158" s="292">
        <v>460</v>
      </c>
      <c r="AZ158" s="292" t="s">
        <v>1474</v>
      </c>
      <c r="BA158" s="481">
        <v>255</v>
      </c>
      <c r="BB158" s="476">
        <v>2.9</v>
      </c>
      <c r="BC158" s="472">
        <v>1.56</v>
      </c>
      <c r="BD158" s="472">
        <v>4.32</v>
      </c>
      <c r="BE158" s="472">
        <v>3.62</v>
      </c>
      <c r="BF158" s="474">
        <f>BA158+O158</f>
        <v>4466</v>
      </c>
      <c r="BG158" s="476">
        <f t="shared" ref="BG158" si="608">BB158+P158</f>
        <v>342.29999999999995</v>
      </c>
      <c r="BH158" s="480">
        <f t="shared" ref="BH158" si="609">BC158+Q158</f>
        <v>87.4</v>
      </c>
      <c r="BI158" s="480">
        <f t="shared" ref="BI158" si="610">BD158+R158</f>
        <v>97.289999999999992</v>
      </c>
      <c r="BJ158" s="480">
        <f t="shared" ref="BJ158" si="611">BE158+S158</f>
        <v>90.01</v>
      </c>
      <c r="BK158" s="473">
        <f t="shared" ref="BK158:BK237" si="612">IF(BG158="", "", BG158-P158)</f>
        <v>2.8999999999999773</v>
      </c>
      <c r="BL158" s="473">
        <f t="shared" ref="BL158:BL237" si="613">IF(BH158="", "", BH158-Q158)</f>
        <v>1.5600000000000023</v>
      </c>
      <c r="BM158" s="473">
        <f t="shared" ref="BM158:BM237" si="614">IF(BI158="", "", BI158-R158)</f>
        <v>4.3199999999999932</v>
      </c>
      <c r="BN158" s="473">
        <f t="shared" ref="BN158:BN237" si="615">IF(BJ158="", "", BJ158-S158)</f>
        <v>3.6200000000000045</v>
      </c>
      <c r="BO158" s="483">
        <v>1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1475</v>
      </c>
      <c r="CK158" s="294"/>
      <c r="CL158" s="294"/>
      <c r="CM158" s="294"/>
      <c r="CN158" s="294"/>
      <c r="CO158" s="295"/>
      <c r="CP158" s="295"/>
      <c r="CQ158" s="295"/>
      <c r="CR158" s="296">
        <v>312</v>
      </c>
      <c r="CS158" s="297">
        <v>71.2</v>
      </c>
      <c r="CT158" s="297">
        <v>52.35</v>
      </c>
      <c r="CU158" s="297">
        <v>52.35</v>
      </c>
      <c r="CV158" s="297">
        <f t="shared" ref="CV158:CY160" si="616">P158-CR158</f>
        <v>27.399999999999977</v>
      </c>
      <c r="CW158" s="297">
        <f t="shared" si="616"/>
        <v>14.64</v>
      </c>
      <c r="CX158" s="297">
        <f t="shared" si="616"/>
        <v>40.619999999999997</v>
      </c>
      <c r="CY158" s="297">
        <f t="shared" si="616"/>
        <v>34.04</v>
      </c>
      <c r="CZ158" s="297">
        <f>SUM(CV158:CY158)</f>
        <v>116.69999999999996</v>
      </c>
      <c r="DA158" s="297">
        <f>0.32*(P158-CR158)+1.75*(Q158-CS158)+1.13*(R158-CT158)+1.28*(S158-CU158)</f>
        <v>123.85979999999998</v>
      </c>
      <c r="DB158" s="295" t="s">
        <v>1780</v>
      </c>
      <c r="DC158" s="295">
        <v>4</v>
      </c>
      <c r="DD158" s="295"/>
      <c r="DE158" s="295"/>
    </row>
    <row r="159" spans="1:109" ht="21" customHeight="1" thickBot="1">
      <c r="A159" s="268">
        <v>157</v>
      </c>
      <c r="B159" s="372" t="s">
        <v>1178</v>
      </c>
      <c r="C159" s="301" t="s">
        <v>1183</v>
      </c>
      <c r="D159" s="423" t="s">
        <v>7</v>
      </c>
      <c r="E159" s="355" t="s">
        <v>79</v>
      </c>
      <c r="F159" s="327"/>
      <c r="G159" s="328"/>
      <c r="H159" s="320">
        <v>55</v>
      </c>
      <c r="I159" s="306">
        <v>18</v>
      </c>
      <c r="J159" s="306">
        <v>24</v>
      </c>
      <c r="K159" s="306">
        <v>32</v>
      </c>
      <c r="L159" s="306">
        <v>50</v>
      </c>
      <c r="M159" s="306">
        <v>61</v>
      </c>
      <c r="N159" s="307">
        <f>IF(COUNTBLANK(H159:M159),"",SUM(H159:M159))</f>
        <v>240</v>
      </c>
      <c r="O159" s="374">
        <v>4231</v>
      </c>
      <c r="P159" s="375">
        <v>360.9</v>
      </c>
      <c r="Q159" s="376">
        <v>82.97</v>
      </c>
      <c r="R159" s="376">
        <v>78.319999999999993</v>
      </c>
      <c r="S159" s="376">
        <v>45.42</v>
      </c>
      <c r="T159" s="376"/>
      <c r="U159" s="398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>IF(AI159,2*AI159,"")</f>
        <v>140000</v>
      </c>
      <c r="AL159" s="316">
        <f>VLOOKUP(D159&amp;E159,计算辅助页面!$V$5:$Y$18,3,0)</f>
        <v>5</v>
      </c>
      <c r="AM159" s="317">
        <f>IF(AN159="×",AN159,IF(AI159,6*AI159,""))</f>
        <v>420000</v>
      </c>
      <c r="AN159" s="317">
        <f>VLOOKUP(D159&amp;E159,计算辅助页面!$V$5:$Y$18,4,0)</f>
        <v>3</v>
      </c>
      <c r="AO159" s="304">
        <f>IF(AI159,IF(AN159="×",4*(AI159*AJ159+AK159*AL159),4*(AI159*AJ159+AK159*AL159+AM159*AN159)),"")</f>
        <v>10080000</v>
      </c>
      <c r="AP159" s="318">
        <f>IF(AND(AH159,AO159),AO159+AH159,"")</f>
        <v>22003560</v>
      </c>
      <c r="AQ159" s="288" t="s">
        <v>1179</v>
      </c>
      <c r="AR159" s="289" t="str">
        <f>TRIM(RIGHT(B159,LEN(B159)-LEN(AQ159)-1))</f>
        <v>Interceptor</v>
      </c>
      <c r="AS159" s="290" t="s">
        <v>1155</v>
      </c>
      <c r="AT159" s="291" t="s">
        <v>1180</v>
      </c>
      <c r="AU159" s="328" t="s">
        <v>703</v>
      </c>
      <c r="AW159" s="292">
        <v>375</v>
      </c>
      <c r="AY159" s="292">
        <v>497</v>
      </c>
      <c r="AZ159" s="292" t="s">
        <v>1173</v>
      </c>
      <c r="BK159" s="473" t="str">
        <f>IF(BG159="", "", BG159-P159)</f>
        <v/>
      </c>
      <c r="BL159" s="473" t="str">
        <f>IF(BH159="", "", BH159-Q159)</f>
        <v/>
      </c>
      <c r="BM159" s="473" t="str">
        <f>IF(BI159="", "", BI159-R159)</f>
        <v/>
      </c>
      <c r="BN159" s="473" t="str">
        <f>IF(BJ159="", "", BJ159-S159)</f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>
        <v>1</v>
      </c>
      <c r="CC159" s="293"/>
      <c r="CD159" s="293"/>
      <c r="CE159" s="293"/>
      <c r="CF159" s="293"/>
      <c r="CG159" s="293"/>
      <c r="CH159" s="293"/>
      <c r="CI159" s="293"/>
      <c r="CJ159" s="294" t="s">
        <v>1701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1725</v>
      </c>
      <c r="C160" s="301" t="s">
        <v>765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73</v>
      </c>
      <c r="N160" s="307">
        <f t="shared" si="301"/>
        <v>240</v>
      </c>
      <c r="O160" s="321">
        <v>4255</v>
      </c>
      <c r="P160" s="322">
        <v>351.2</v>
      </c>
      <c r="Q160" s="323">
        <v>82.76</v>
      </c>
      <c r="R160" s="323">
        <v>77.11</v>
      </c>
      <c r="S160" s="323">
        <v>76.98</v>
      </c>
      <c r="T160" s="323">
        <v>8.9499999999999993</v>
      </c>
      <c r="U160" s="398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4"/>
        <v>140000</v>
      </c>
      <c r="AL160" s="316">
        <f>VLOOKUP(D160&amp;E160,计算辅助页面!$V$5:$Y$18,3,0)</f>
        <v>5</v>
      </c>
      <c r="AM160" s="317">
        <f t="shared" si="455"/>
        <v>420000</v>
      </c>
      <c r="AN160" s="317">
        <f>VLOOKUP(D160&amp;E160,计算辅助页面!$V$5:$Y$18,4,0)</f>
        <v>3</v>
      </c>
      <c r="AO160" s="304">
        <f t="shared" si="456"/>
        <v>10080000</v>
      </c>
      <c r="AP160" s="318">
        <f t="shared" si="457"/>
        <v>22003560</v>
      </c>
      <c r="AQ160" s="288" t="s">
        <v>567</v>
      </c>
      <c r="AR160" s="289" t="str">
        <f t="shared" si="604"/>
        <v>488 Challenge EVO🔑</v>
      </c>
      <c r="AS160" s="290" t="s">
        <v>695</v>
      </c>
      <c r="AT160" s="291" t="s">
        <v>911</v>
      </c>
      <c r="AU160" s="328" t="s">
        <v>703</v>
      </c>
      <c r="AW160" s="292">
        <v>365</v>
      </c>
      <c r="AY160" s="292">
        <v>480</v>
      </c>
      <c r="AZ160" s="292" t="s">
        <v>1065</v>
      </c>
      <c r="BA160" s="481">
        <v>225</v>
      </c>
      <c r="BB160" s="476">
        <v>2.2000000000000002</v>
      </c>
      <c r="BC160" s="472">
        <v>1.04</v>
      </c>
      <c r="BD160" s="472">
        <v>3.19</v>
      </c>
      <c r="BE160" s="472">
        <v>2.81</v>
      </c>
      <c r="BF160" s="474">
        <f>BA160+O160</f>
        <v>4480</v>
      </c>
      <c r="BG160" s="476">
        <f t="shared" ref="BG160:BJ160" si="617">BB160+P160</f>
        <v>353.4</v>
      </c>
      <c r="BH160" s="480">
        <f t="shared" si="617"/>
        <v>83.800000000000011</v>
      </c>
      <c r="BI160" s="480">
        <f t="shared" si="617"/>
        <v>80.3</v>
      </c>
      <c r="BJ160" s="480">
        <f t="shared" si="617"/>
        <v>79.790000000000006</v>
      </c>
      <c r="BK160" s="473">
        <f t="shared" si="612"/>
        <v>2.1999999999999886</v>
      </c>
      <c r="BL160" s="473">
        <f t="shared" si="613"/>
        <v>1.0400000000000063</v>
      </c>
      <c r="BM160" s="473">
        <f t="shared" si="614"/>
        <v>3.1899999999999977</v>
      </c>
      <c r="BN160" s="473">
        <f t="shared" si="615"/>
        <v>2.8100000000000023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831</v>
      </c>
      <c r="CK160" s="294"/>
      <c r="CL160" s="294"/>
      <c r="CM160" s="294"/>
      <c r="CN160" s="294"/>
      <c r="CO160" s="295"/>
      <c r="CP160" s="295"/>
      <c r="CQ160" s="295"/>
      <c r="CR160" s="296">
        <v>330</v>
      </c>
      <c r="CS160" s="297">
        <v>73</v>
      </c>
      <c r="CT160" s="297">
        <v>47.13</v>
      </c>
      <c r="CU160" s="297">
        <v>50.55</v>
      </c>
      <c r="CV160" s="297">
        <f t="shared" si="616"/>
        <v>21.199999999999989</v>
      </c>
      <c r="CW160" s="297">
        <f t="shared" si="616"/>
        <v>9.7600000000000051</v>
      </c>
      <c r="CX160" s="297">
        <f t="shared" si="616"/>
        <v>29.979999999999997</v>
      </c>
      <c r="CY160" s="297">
        <f t="shared" si="616"/>
        <v>26.430000000000007</v>
      </c>
      <c r="CZ160" s="297">
        <f>SUM(CV160:CY160)</f>
        <v>87.37</v>
      </c>
      <c r="DA160" s="297">
        <f>0.32*(P160-CR160)+1.75*(Q160-CS160)+1.13*(R160-CT160)+1.28*(S160-CU160)</f>
        <v>91.57180000000001</v>
      </c>
      <c r="DB160" s="295" t="s">
        <v>1780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1298</v>
      </c>
      <c r="C161" s="301" t="s">
        <v>1299</v>
      </c>
      <c r="D161" s="423" t="s">
        <v>177</v>
      </c>
      <c r="E161" s="303" t="s">
        <v>79</v>
      </c>
      <c r="F161" s="327"/>
      <c r="G161" s="328"/>
      <c r="H161" s="306">
        <v>55</v>
      </c>
      <c r="I161" s="306">
        <v>18</v>
      </c>
      <c r="J161" s="306">
        <v>24</v>
      </c>
      <c r="K161" s="306">
        <v>32</v>
      </c>
      <c r="L161" s="306">
        <v>47</v>
      </c>
      <c r="M161" s="306">
        <v>50</v>
      </c>
      <c r="N161" s="307">
        <f t="shared" si="301"/>
        <v>226</v>
      </c>
      <c r="O161" s="321">
        <v>4265</v>
      </c>
      <c r="P161" s="322">
        <v>355</v>
      </c>
      <c r="Q161" s="323">
        <v>85.46</v>
      </c>
      <c r="R161" s="323">
        <v>70.34</v>
      </c>
      <c r="S161" s="323">
        <v>65.790000000000006</v>
      </c>
      <c r="T161" s="323">
        <v>6.6</v>
      </c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454"/>
        <v>140000</v>
      </c>
      <c r="AL161" s="316">
        <f>VLOOKUP(D161&amp;E161,计算辅助页面!$V$5:$Y$18,3,0)</f>
        <v>5</v>
      </c>
      <c r="AM161" s="317">
        <f t="shared" si="455"/>
        <v>420000</v>
      </c>
      <c r="AN161" s="317">
        <f>VLOOKUP(D161&amp;E161,计算辅助页面!$V$5:$Y$18,4,0)</f>
        <v>3</v>
      </c>
      <c r="AO161" s="304">
        <f t="shared" si="456"/>
        <v>10080000</v>
      </c>
      <c r="AP161" s="318">
        <f t="shared" si="457"/>
        <v>22003560</v>
      </c>
      <c r="AQ161" s="288" t="s">
        <v>713</v>
      </c>
      <c r="AR161" s="289" t="str">
        <f t="shared" si="604"/>
        <v>EVO</v>
      </c>
      <c r="AS161" s="290" t="s">
        <v>1292</v>
      </c>
      <c r="AT161" s="291" t="s">
        <v>1300</v>
      </c>
      <c r="AU161" s="328" t="s">
        <v>703</v>
      </c>
      <c r="AW161" s="292">
        <v>369</v>
      </c>
      <c r="AY161" s="292">
        <v>487</v>
      </c>
      <c r="AZ161" s="292" t="s">
        <v>1310</v>
      </c>
      <c r="BA161" s="481">
        <f>BF161-O161</f>
        <v>207</v>
      </c>
      <c r="BB161" s="476">
        <f>BK161</f>
        <v>2.1000000000000227</v>
      </c>
      <c r="BC161" s="472">
        <f t="shared" ref="BC161" si="618">BL161</f>
        <v>1.0400000000000063</v>
      </c>
      <c r="BD161" s="472">
        <f t="shared" ref="BD161" si="619">BM161</f>
        <v>2.8100000000000023</v>
      </c>
      <c r="BE161" s="472">
        <f t="shared" ref="BE161" si="620">BN161</f>
        <v>2.1899999999999977</v>
      </c>
      <c r="BF161" s="474">
        <v>4472</v>
      </c>
      <c r="BG161" s="476">
        <v>357.1</v>
      </c>
      <c r="BH161" s="480">
        <v>86.5</v>
      </c>
      <c r="BI161" s="480">
        <v>73.150000000000006</v>
      </c>
      <c r="BJ161" s="480">
        <v>67.98</v>
      </c>
      <c r="BK161" s="473">
        <f t="shared" si="612"/>
        <v>2.1000000000000227</v>
      </c>
      <c r="BL161" s="473">
        <f t="shared" si="613"/>
        <v>1.0400000000000063</v>
      </c>
      <c r="BM161" s="473">
        <f t="shared" si="614"/>
        <v>2.8100000000000023</v>
      </c>
      <c r="BN161" s="473">
        <f t="shared" si="615"/>
        <v>2.1899999999999977</v>
      </c>
      <c r="BO161" s="483">
        <v>1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1315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508</v>
      </c>
      <c r="C162" s="301" t="s">
        <v>766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511</v>
      </c>
      <c r="H162" s="306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ref="N162:N245" si="621">IF(COUNTBLANK(H162:M162),"",SUM(H162:M162))</f>
        <v>240</v>
      </c>
      <c r="O162" s="308">
        <v>4276</v>
      </c>
      <c r="P162" s="309">
        <v>368.1</v>
      </c>
      <c r="Q162" s="310">
        <v>81.14</v>
      </c>
      <c r="R162" s="310">
        <v>65.02</v>
      </c>
      <c r="S162" s="310">
        <v>63.31</v>
      </c>
      <c r="T162" s="310">
        <v>6.22</v>
      </c>
      <c r="U162" s="311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:AK183" si="622">IF(AI162,2*AI162,"")</f>
        <v>140000</v>
      </c>
      <c r="AL162" s="316">
        <f>VLOOKUP(D162&amp;E162,计算辅助页面!$V$5:$Y$18,3,0)</f>
        <v>5</v>
      </c>
      <c r="AM162" s="317">
        <f t="shared" ref="AM162:AM183" si="623">IF(AN162="×",AN162,IF(AI162,6*AI162,""))</f>
        <v>420000</v>
      </c>
      <c r="AN162" s="317">
        <f>VLOOKUP(D162&amp;E162,计算辅助页面!$V$5:$Y$18,4,0)</f>
        <v>3</v>
      </c>
      <c r="AO162" s="304">
        <f t="shared" ref="AO162:AO183" si="624">IF(AI162,IF(AN162="×",4*(AI162*AJ162+AK162*AL162),4*(AI162*AJ162+AK162*AL162+AM162*AN162)),"")</f>
        <v>10080000</v>
      </c>
      <c r="AP162" s="318">
        <f t="shared" ref="AP162:AP183" si="625">IF(AND(AH162,AO162),AO162+AH162,"")</f>
        <v>22003560</v>
      </c>
      <c r="AQ162" s="288" t="s">
        <v>562</v>
      </c>
      <c r="AR162" s="289" t="str">
        <f t="shared" si="604"/>
        <v>Evija</v>
      </c>
      <c r="AS162" s="290" t="s">
        <v>913</v>
      </c>
      <c r="AT162" s="291" t="s">
        <v>662</v>
      </c>
      <c r="AU162" s="328" t="s">
        <v>703</v>
      </c>
      <c r="AV162" s="292">
        <v>49</v>
      </c>
      <c r="AW162" s="292">
        <v>383</v>
      </c>
      <c r="AY162" s="292">
        <v>509</v>
      </c>
      <c r="AZ162" s="292" t="s">
        <v>1101</v>
      </c>
      <c r="BA162" s="477">
        <v>218</v>
      </c>
      <c r="BB162" s="476">
        <v>1.9</v>
      </c>
      <c r="BC162" s="472">
        <v>0.86</v>
      </c>
      <c r="BD162" s="472">
        <v>2.09</v>
      </c>
      <c r="BE162" s="472">
        <v>2.21</v>
      </c>
      <c r="BF162" s="474">
        <f>BA162+O162</f>
        <v>4494</v>
      </c>
      <c r="BG162" s="476">
        <f t="shared" ref="BG162" si="626">BB162+P162</f>
        <v>370</v>
      </c>
      <c r="BH162" s="480">
        <f t="shared" ref="BH162" si="627">BC162+Q162</f>
        <v>82</v>
      </c>
      <c r="BI162" s="480">
        <f t="shared" ref="BI162" si="628">BD162+R162</f>
        <v>67.11</v>
      </c>
      <c r="BJ162" s="480">
        <f t="shared" ref="BJ162" si="629">BE162+S162</f>
        <v>65.52</v>
      </c>
      <c r="BK162" s="473">
        <f t="shared" si="612"/>
        <v>1.8999999999999773</v>
      </c>
      <c r="BL162" s="473">
        <f t="shared" si="613"/>
        <v>0.85999999999999943</v>
      </c>
      <c r="BM162" s="473">
        <f t="shared" si="614"/>
        <v>2.0900000000000034</v>
      </c>
      <c r="BN162" s="473">
        <f t="shared" si="615"/>
        <v>2.2099999999999937</v>
      </c>
      <c r="BO162" s="483">
        <v>4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4" t="s">
        <v>1476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45.33</v>
      </c>
      <c r="CU162" s="297">
        <v>42.53</v>
      </c>
      <c r="CV162" s="297">
        <f t="shared" ref="CV162:CY164" si="630">P162-CR162</f>
        <v>18.100000000000023</v>
      </c>
      <c r="CW162" s="297">
        <f t="shared" si="630"/>
        <v>8.14</v>
      </c>
      <c r="CX162" s="297">
        <f t="shared" si="630"/>
        <v>19.689999999999998</v>
      </c>
      <c r="CY162" s="297">
        <f t="shared" si="630"/>
        <v>20.78</v>
      </c>
      <c r="CZ162" s="297">
        <f>SUM(CV162:CY162)</f>
        <v>66.710000000000022</v>
      </c>
      <c r="DA162" s="297">
        <f>0.32*(P162-CR162)+1.75*(Q162-CS162)+1.13*(R162-CT162)+1.28*(S162-CU162)</f>
        <v>68.885100000000008</v>
      </c>
      <c r="DB162" s="295" t="s">
        <v>1780</v>
      </c>
      <c r="DC162" s="295">
        <v>4</v>
      </c>
      <c r="DD162" s="295"/>
      <c r="DE162" s="295"/>
    </row>
    <row r="163" spans="1:109" ht="21" customHeight="1">
      <c r="A163" s="268">
        <v>161</v>
      </c>
      <c r="B163" s="372" t="s">
        <v>1916</v>
      </c>
      <c r="C163" s="301" t="s">
        <v>1767</v>
      </c>
      <c r="D163" s="423" t="s">
        <v>177</v>
      </c>
      <c r="E163" s="303" t="s">
        <v>78</v>
      </c>
      <c r="F163" s="327"/>
      <c r="G163" s="328"/>
      <c r="H163" s="320">
        <v>45</v>
      </c>
      <c r="I163" s="306">
        <v>17</v>
      </c>
      <c r="J163" s="306">
        <v>23</v>
      </c>
      <c r="K163" s="306">
        <v>32</v>
      </c>
      <c r="L163" s="306">
        <v>45</v>
      </c>
      <c r="M163" s="306" t="s">
        <v>59</v>
      </c>
      <c r="N163" s="307">
        <f t="shared" ref="N163" si="631">IF(COUNTBLANK(H163:M163),"",SUM(H163:M163))</f>
        <v>162</v>
      </c>
      <c r="O163" s="374">
        <v>4308</v>
      </c>
      <c r="P163" s="375">
        <v>371.1</v>
      </c>
      <c r="Q163" s="376">
        <v>79.400000000000006</v>
      </c>
      <c r="R163" s="376">
        <v>76.67</v>
      </c>
      <c r="S163" s="376">
        <v>52.11</v>
      </c>
      <c r="T163" s="376"/>
      <c r="U163" s="377"/>
      <c r="V163" s="378"/>
      <c r="W163" s="378"/>
      <c r="X163" s="379"/>
      <c r="Y163" s="379"/>
      <c r="Z163" s="380"/>
      <c r="AA163" s="379"/>
      <c r="AB163" s="379"/>
      <c r="AC163" s="379"/>
      <c r="AD163" s="379"/>
      <c r="AE163" s="379"/>
      <c r="AF163" s="379"/>
      <c r="AG163" s="379"/>
      <c r="AH163" s="387"/>
      <c r="AI163" s="326"/>
      <c r="AJ163" s="429"/>
      <c r="AK163" s="336"/>
      <c r="AL163" s="336"/>
      <c r="AM163" s="337"/>
      <c r="AN163" s="337"/>
      <c r="AO163" s="327"/>
      <c r="AP163" s="318"/>
      <c r="AQ163" s="288" t="s">
        <v>565</v>
      </c>
      <c r="AR163" s="289" t="str">
        <f t="shared" si="604"/>
        <v>Gallardo Security</v>
      </c>
      <c r="AS163" s="290" t="s">
        <v>1718</v>
      </c>
      <c r="AT163" s="291" t="s">
        <v>1768</v>
      </c>
      <c r="AU163" s="328" t="s">
        <v>703</v>
      </c>
      <c r="AW163" s="292">
        <v>386</v>
      </c>
      <c r="AY163" s="292">
        <v>514</v>
      </c>
      <c r="AZ163" s="292" t="s">
        <v>1466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72" t="s">
        <v>1894</v>
      </c>
      <c r="C164" s="301" t="s">
        <v>767</v>
      </c>
      <c r="D164" s="423" t="s">
        <v>336</v>
      </c>
      <c r="E164" s="355" t="s">
        <v>79</v>
      </c>
      <c r="F164" s="304">
        <f>9-LEN(E164)-LEN(SUBSTITUTE(E164,"★",""))</f>
        <v>3</v>
      </c>
      <c r="G164" s="305" t="s">
        <v>69</v>
      </c>
      <c r="H164" s="306" t="s">
        <v>448</v>
      </c>
      <c r="I164" s="306">
        <v>26</v>
      </c>
      <c r="J164" s="306">
        <v>34</v>
      </c>
      <c r="K164" s="306">
        <v>46</v>
      </c>
      <c r="L164" s="306">
        <v>61</v>
      </c>
      <c r="M164" s="306">
        <v>78</v>
      </c>
      <c r="N164" s="307">
        <f t="shared" si="621"/>
        <v>245</v>
      </c>
      <c r="O164" s="374">
        <v>4309</v>
      </c>
      <c r="P164" s="375">
        <v>377.6</v>
      </c>
      <c r="Q164" s="376">
        <v>74.66</v>
      </c>
      <c r="R164" s="376">
        <v>66.61</v>
      </c>
      <c r="S164" s="376">
        <v>73.12</v>
      </c>
      <c r="T164" s="376">
        <v>7.4</v>
      </c>
      <c r="U164" s="398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622"/>
        <v>140000</v>
      </c>
      <c r="AL164" s="316">
        <f>VLOOKUP(D164&amp;E164,计算辅助页面!$V$5:$Y$18,3,0)</f>
        <v>5</v>
      </c>
      <c r="AM164" s="317">
        <f t="shared" si="623"/>
        <v>420000</v>
      </c>
      <c r="AN164" s="317">
        <f>VLOOKUP(D164&amp;E164,计算辅助页面!$V$5:$Y$18,4,0)</f>
        <v>3</v>
      </c>
      <c r="AO164" s="304">
        <f t="shared" si="624"/>
        <v>10080000</v>
      </c>
      <c r="AP164" s="318">
        <f t="shared" si="625"/>
        <v>22003560</v>
      </c>
      <c r="AQ164" s="288" t="s">
        <v>568</v>
      </c>
      <c r="AR164" s="289" t="str">
        <f t="shared" si="604"/>
        <v>F1 LM🔑</v>
      </c>
      <c r="AS164" s="290" t="s">
        <v>916</v>
      </c>
      <c r="AT164" s="291" t="s">
        <v>670</v>
      </c>
      <c r="AU164" s="328" t="s">
        <v>703</v>
      </c>
      <c r="AW164" s="292">
        <v>392</v>
      </c>
      <c r="AY164" s="292">
        <v>526</v>
      </c>
      <c r="AZ164" s="292" t="s">
        <v>1065</v>
      </c>
      <c r="BA164" s="477">
        <v>212</v>
      </c>
      <c r="BB164" s="476">
        <v>1.7</v>
      </c>
      <c r="BC164" s="472">
        <v>1.04</v>
      </c>
      <c r="BD164" s="472">
        <v>1.73</v>
      </c>
      <c r="BE164" s="472">
        <v>2.25</v>
      </c>
      <c r="BF164" s="474">
        <f>BA164+O164</f>
        <v>4521</v>
      </c>
      <c r="BG164" s="476">
        <f t="shared" ref="BG164" si="632">BB164+P164</f>
        <v>379.3</v>
      </c>
      <c r="BH164" s="480">
        <f t="shared" ref="BH164" si="633">BC164+Q164</f>
        <v>75.7</v>
      </c>
      <c r="BI164" s="480">
        <f t="shared" ref="BI164" si="634">BD164+R164</f>
        <v>68.34</v>
      </c>
      <c r="BJ164" s="480">
        <f t="shared" ref="BJ164" si="635">BE164+S164</f>
        <v>75.37</v>
      </c>
      <c r="BK164" s="473">
        <f t="shared" si="612"/>
        <v>1.6999999999999886</v>
      </c>
      <c r="BL164" s="473">
        <f t="shared" si="613"/>
        <v>1.0400000000000063</v>
      </c>
      <c r="BM164" s="473">
        <f t="shared" si="614"/>
        <v>1.730000000000004</v>
      </c>
      <c r="BN164" s="473">
        <f t="shared" si="615"/>
        <v>2.25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/>
      <c r="CH164" s="293"/>
      <c r="CI164" s="293"/>
      <c r="CJ164" s="294" t="s">
        <v>1126</v>
      </c>
      <c r="CK164" s="294"/>
      <c r="CL164" s="294"/>
      <c r="CM164" s="294"/>
      <c r="CN164" s="294"/>
      <c r="CO164" s="295"/>
      <c r="CP164" s="295"/>
      <c r="CQ164" s="295"/>
      <c r="CR164" s="296">
        <v>364.2</v>
      </c>
      <c r="CS164" s="297">
        <v>65.989999999999995</v>
      </c>
      <c r="CT164" s="297">
        <v>52.17</v>
      </c>
      <c r="CU164" s="297">
        <v>54.76</v>
      </c>
      <c r="CV164" s="297">
        <f t="shared" si="630"/>
        <v>13.400000000000034</v>
      </c>
      <c r="CW164" s="297">
        <f t="shared" si="630"/>
        <v>8.6700000000000017</v>
      </c>
      <c r="CX164" s="297">
        <f t="shared" si="630"/>
        <v>14.439999999999998</v>
      </c>
      <c r="CY164" s="297">
        <f t="shared" si="630"/>
        <v>18.360000000000007</v>
      </c>
      <c r="CZ164" s="297">
        <f>SUM(CV164:CY164)</f>
        <v>54.87000000000004</v>
      </c>
      <c r="DA164" s="297">
        <f>0.32*(P164-CR164)+1.75*(Q164-CS164)+1.13*(R164-CT164)+1.28*(S164-CU164)</f>
        <v>59.278500000000022</v>
      </c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1893</v>
      </c>
      <c r="C165" s="301" t="s">
        <v>1896</v>
      </c>
      <c r="D165" s="423" t="s">
        <v>7</v>
      </c>
      <c r="E165" s="355" t="s">
        <v>79</v>
      </c>
      <c r="F165" s="327"/>
      <c r="G165" s="328"/>
      <c r="H165" s="320">
        <v>25</v>
      </c>
      <c r="I165" s="320">
        <v>30</v>
      </c>
      <c r="J165" s="320">
        <v>35</v>
      </c>
      <c r="K165" s="320">
        <v>40</v>
      </c>
      <c r="L165" s="320">
        <v>50</v>
      </c>
      <c r="M165" s="320">
        <v>60</v>
      </c>
      <c r="N165" s="307">
        <f t="shared" si="621"/>
        <v>240</v>
      </c>
      <c r="O165" s="374">
        <v>4322</v>
      </c>
      <c r="P165" s="375">
        <v>366.5</v>
      </c>
      <c r="Q165" s="376">
        <v>87.26</v>
      </c>
      <c r="R165" s="376">
        <v>49.35</v>
      </c>
      <c r="S165" s="376">
        <v>60.2</v>
      </c>
      <c r="T165" s="376"/>
      <c r="U165" s="398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" si="636">IF(AI165,2*AI165,"")</f>
        <v>140000</v>
      </c>
      <c r="AL165" s="316">
        <f>VLOOKUP(D165&amp;E165,计算辅助页面!$V$5:$Y$18,3,0)</f>
        <v>5</v>
      </c>
      <c r="AM165" s="317">
        <f t="shared" ref="AM165" si="637">IF(AN165="×",AN165,IF(AI165,6*AI165,""))</f>
        <v>420000</v>
      </c>
      <c r="AN165" s="317">
        <f>VLOOKUP(D165&amp;E165,计算辅助页面!$V$5:$Y$18,4,0)</f>
        <v>3</v>
      </c>
      <c r="AO165" s="304">
        <f t="shared" ref="AO165" si="638">IF(AI165,IF(AN165="×",4*(AI165*AJ165+AK165*AL165),4*(AI165*AJ165+AK165*AL165+AM165*AN165)),"")</f>
        <v>10080000</v>
      </c>
      <c r="AP165" s="318">
        <f t="shared" ref="AP165" si="639">IF(AND(AH165,AO165),AO165+AH165,"")</f>
        <v>22003560</v>
      </c>
      <c r="AQ165" s="288" t="s">
        <v>1897</v>
      </c>
      <c r="AR165" s="289" t="str">
        <f t="shared" si="604"/>
        <v>GT MK IV</v>
      </c>
      <c r="AS165" s="290" t="s">
        <v>1886</v>
      </c>
      <c r="AT165" s="291" t="s">
        <v>1898</v>
      </c>
      <c r="AU165" s="328" t="s">
        <v>703</v>
      </c>
      <c r="AZ165" s="292" t="s">
        <v>1921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1913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72" t="s">
        <v>1477</v>
      </c>
      <c r="C166" s="301" t="s">
        <v>931</v>
      </c>
      <c r="D166" s="423" t="s">
        <v>7</v>
      </c>
      <c r="E166" s="355" t="s">
        <v>79</v>
      </c>
      <c r="F166" s="327"/>
      <c r="G166" s="328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si="621"/>
        <v>245</v>
      </c>
      <c r="O166" s="374">
        <v>4348</v>
      </c>
      <c r="P166" s="375">
        <v>370.5</v>
      </c>
      <c r="Q166" s="376">
        <v>79.08</v>
      </c>
      <c r="R166" s="376">
        <v>84.44</v>
      </c>
      <c r="S166" s="323">
        <v>54.64</v>
      </c>
      <c r="T166" s="376">
        <v>5.0999999999999996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si="622"/>
        <v>140000</v>
      </c>
      <c r="AL166" s="316">
        <f>VLOOKUP(D166&amp;E166,计算辅助页面!$V$5:$Y$18,3,0)</f>
        <v>5</v>
      </c>
      <c r="AM166" s="317">
        <f t="shared" si="623"/>
        <v>420000</v>
      </c>
      <c r="AN166" s="317">
        <f>VLOOKUP(D166&amp;E166,计算辅助页面!$V$5:$Y$18,4,0)</f>
        <v>3</v>
      </c>
      <c r="AO166" s="304">
        <f t="shared" si="624"/>
        <v>10080000</v>
      </c>
      <c r="AP166" s="318">
        <f t="shared" si="625"/>
        <v>22003560</v>
      </c>
      <c r="AQ166" s="288" t="s">
        <v>939</v>
      </c>
      <c r="AR166" s="289" t="str">
        <f t="shared" si="604"/>
        <v>W12 Coupe🔑</v>
      </c>
      <c r="AS166" s="290" t="s">
        <v>932</v>
      </c>
      <c r="AT166" s="291" t="s">
        <v>935</v>
      </c>
      <c r="AU166" s="328" t="s">
        <v>703</v>
      </c>
      <c r="AW166" s="292">
        <v>385</v>
      </c>
      <c r="AY166" s="292">
        <v>513</v>
      </c>
      <c r="AZ166" s="292" t="s">
        <v>1101</v>
      </c>
      <c r="BK166" s="473" t="str">
        <f t="shared" si="612"/>
        <v/>
      </c>
      <c r="BL166" s="473" t="str">
        <f t="shared" si="613"/>
        <v/>
      </c>
      <c r="BM166" s="473" t="str">
        <f t="shared" si="614"/>
        <v/>
      </c>
      <c r="BN166" s="473" t="str">
        <f t="shared" si="615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>
        <v>1</v>
      </c>
      <c r="CE166" s="293"/>
      <c r="CF166" s="293"/>
      <c r="CG166" s="293"/>
      <c r="CH166" s="293"/>
      <c r="CI166" s="293"/>
      <c r="CJ166" s="294" t="s">
        <v>111</v>
      </c>
      <c r="CK166" s="294"/>
      <c r="CL166" s="294"/>
      <c r="CM166" s="294"/>
      <c r="CN166" s="294"/>
      <c r="CO166" s="295"/>
      <c r="CP166" s="295"/>
      <c r="CQ166" s="295"/>
      <c r="CR166" s="296">
        <v>357</v>
      </c>
      <c r="CS166" s="297">
        <v>68.5</v>
      </c>
      <c r="CT166" s="297">
        <v>57.23</v>
      </c>
      <c r="CU166" s="297">
        <v>30.21</v>
      </c>
      <c r="CV166" s="297">
        <f>P166-CR166</f>
        <v>13.5</v>
      </c>
      <c r="CW166" s="297">
        <f>Q166-CS166</f>
        <v>10.579999999999998</v>
      </c>
      <c r="CX166" s="297">
        <f>R166-CT166</f>
        <v>27.21</v>
      </c>
      <c r="CY166" s="297">
        <f>S166-CU166</f>
        <v>24.43</v>
      </c>
      <c r="CZ166" s="297">
        <f>SUM(CV166:CY166)</f>
        <v>75.72</v>
      </c>
      <c r="DA166" s="297">
        <f>0.32*(P166-CR166)+1.75*(Q166-CS166)+1.13*(R166-CT166)+1.28*(S166-CU166)</f>
        <v>84.852699999999999</v>
      </c>
      <c r="DB166" s="295" t="s">
        <v>1780</v>
      </c>
      <c r="DC166" s="295">
        <v>3</v>
      </c>
      <c r="DD166" s="295"/>
      <c r="DE166" s="295"/>
    </row>
    <row r="167" spans="1:109" ht="21" customHeight="1" thickBot="1">
      <c r="A167" s="268">
        <v>165</v>
      </c>
      <c r="B167" s="372" t="s">
        <v>1166</v>
      </c>
      <c r="C167" s="301" t="s">
        <v>1167</v>
      </c>
      <c r="D167" s="423" t="s">
        <v>177</v>
      </c>
      <c r="E167" s="424" t="s">
        <v>190</v>
      </c>
      <c r="F167" s="409"/>
      <c r="G167" s="335"/>
      <c r="H167" s="410">
        <v>55</v>
      </c>
      <c r="I167" s="410">
        <v>18</v>
      </c>
      <c r="J167" s="410">
        <v>24</v>
      </c>
      <c r="K167" s="410">
        <v>32</v>
      </c>
      <c r="L167" s="306">
        <v>47</v>
      </c>
      <c r="M167" s="306">
        <v>50</v>
      </c>
      <c r="N167" s="307">
        <f t="shared" si="621"/>
        <v>226</v>
      </c>
      <c r="O167" s="425">
        <v>4363</v>
      </c>
      <c r="P167" s="375">
        <v>376.6</v>
      </c>
      <c r="Q167" s="376">
        <v>83.17</v>
      </c>
      <c r="R167" s="376">
        <v>58.41</v>
      </c>
      <c r="S167" s="392">
        <v>64.38</v>
      </c>
      <c r="T167" s="376">
        <v>6.1</v>
      </c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22"/>
        <v>140000</v>
      </c>
      <c r="AL167" s="316">
        <f>VLOOKUP(D167&amp;E167,计算辅助页面!$V$5:$Y$18,3,0)</f>
        <v>5</v>
      </c>
      <c r="AM167" s="317">
        <f t="shared" si="623"/>
        <v>420000</v>
      </c>
      <c r="AN167" s="317">
        <f>VLOOKUP(D167&amp;E167,计算辅助页面!$V$5:$Y$18,4,0)</f>
        <v>3</v>
      </c>
      <c r="AO167" s="304">
        <f t="shared" si="624"/>
        <v>10080000</v>
      </c>
      <c r="AP167" s="318">
        <f t="shared" si="625"/>
        <v>22003560</v>
      </c>
      <c r="AQ167" s="288" t="s">
        <v>862</v>
      </c>
      <c r="AR167" s="289" t="str">
        <f t="shared" si="604"/>
        <v>Huayra R</v>
      </c>
      <c r="AS167" s="290" t="s">
        <v>1155</v>
      </c>
      <c r="AT167" s="291" t="s">
        <v>1168</v>
      </c>
      <c r="AU167" s="335" t="s">
        <v>703</v>
      </c>
      <c r="AW167" s="292">
        <v>391</v>
      </c>
      <c r="AY167" s="292">
        <v>524</v>
      </c>
      <c r="AZ167" s="292" t="s">
        <v>1101</v>
      </c>
      <c r="BA167" s="481">
        <f>BF167-O167</f>
        <v>213</v>
      </c>
      <c r="BB167" s="476">
        <v>1.8</v>
      </c>
      <c r="BC167" s="472">
        <v>1.08</v>
      </c>
      <c r="BD167" s="472">
        <v>1.71</v>
      </c>
      <c r="BE167" s="472">
        <v>2.2200000000000002</v>
      </c>
      <c r="BF167" s="474">
        <v>4576</v>
      </c>
      <c r="BG167" s="476">
        <v>378.4</v>
      </c>
      <c r="BH167" s="480">
        <v>84.25</v>
      </c>
      <c r="BI167" s="480">
        <v>60.12</v>
      </c>
      <c r="BJ167" s="480">
        <v>66.599999999999994</v>
      </c>
      <c r="BK167" s="473">
        <f t="shared" si="612"/>
        <v>1.7999999999999545</v>
      </c>
      <c r="BL167" s="473">
        <f t="shared" si="613"/>
        <v>1.0799999999999983</v>
      </c>
      <c r="BM167" s="473">
        <f t="shared" si="614"/>
        <v>1.7100000000000009</v>
      </c>
      <c r="BN167" s="473">
        <f t="shared" si="615"/>
        <v>2.2199999999999989</v>
      </c>
      <c r="BO167" s="483">
        <v>1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1478</v>
      </c>
      <c r="C168" s="301" t="s">
        <v>1262</v>
      </c>
      <c r="D168" s="423" t="s">
        <v>177</v>
      </c>
      <c r="E168" s="424" t="s">
        <v>190</v>
      </c>
      <c r="F168" s="327"/>
      <c r="G168" s="328"/>
      <c r="H168" s="306" t="s">
        <v>448</v>
      </c>
      <c r="I168" s="306">
        <v>26</v>
      </c>
      <c r="J168" s="306">
        <v>34</v>
      </c>
      <c r="K168" s="306">
        <v>46</v>
      </c>
      <c r="L168" s="306">
        <v>61</v>
      </c>
      <c r="M168" s="306">
        <v>78</v>
      </c>
      <c r="N168" s="307">
        <f t="shared" si="621"/>
        <v>245</v>
      </c>
      <c r="O168" s="374">
        <v>4375</v>
      </c>
      <c r="P168" s="375">
        <v>361.5</v>
      </c>
      <c r="Q168" s="376">
        <v>86.36</v>
      </c>
      <c r="R168" s="376">
        <v>76.33</v>
      </c>
      <c r="S168" s="376">
        <v>54.22</v>
      </c>
      <c r="T168" s="376">
        <v>5.2</v>
      </c>
      <c r="U168" s="311">
        <v>9890</v>
      </c>
      <c r="V168" s="404">
        <f>VLOOKUP($U168,计算辅助页面!$Z$5:$AM$26,COLUMN()-20,0)</f>
        <v>16100</v>
      </c>
      <c r="W168" s="404">
        <f>VLOOKUP($U168,计算辅助页面!$Z$5:$AM$26,COLUMN()-20,0)</f>
        <v>25800</v>
      </c>
      <c r="X168" s="403">
        <f>VLOOKUP($U168,计算辅助页面!$Z$5:$AM$26,COLUMN()-20,0)</f>
        <v>38700</v>
      </c>
      <c r="Y168" s="403">
        <f>VLOOKUP($U168,计算辅助页面!$Z$5:$AM$26,COLUMN()-20,0)</f>
        <v>55900</v>
      </c>
      <c r="Z168" s="405">
        <f>VLOOKUP($U168,计算辅助页面!$Z$5:$AM$26,COLUMN()-20,0)</f>
        <v>78500</v>
      </c>
      <c r="AA168" s="403">
        <f>VLOOKUP($U168,计算辅助页面!$Z$5:$AM$26,COLUMN()-20,0)</f>
        <v>109500</v>
      </c>
      <c r="AB168" s="403">
        <f>VLOOKUP($U168,计算辅助页面!$Z$5:$AM$26,COLUMN()-20,0)</f>
        <v>153500</v>
      </c>
      <c r="AC168" s="403">
        <f>VLOOKUP($U168,计算辅助页面!$Z$5:$AM$26,COLUMN()-20,0)</f>
        <v>214500</v>
      </c>
      <c r="AD168" s="403">
        <f>VLOOKUP($U168,计算辅助页面!$Z$5:$AM$26,COLUMN()-20,0)</f>
        <v>300500</v>
      </c>
      <c r="AE168" s="403">
        <f>VLOOKUP($U168,计算辅助页面!$Z$5:$AM$26,COLUMN()-20,0)</f>
        <v>421000</v>
      </c>
      <c r="AF168" s="403">
        <f>VLOOKUP($U168,计算辅助页面!$Z$5:$AM$26,COLUMN()-20,0)</f>
        <v>589000</v>
      </c>
      <c r="AG168" s="403">
        <f>VLOOKUP($U168,计算辅助页面!$Z$5:$AM$26,COLUMN()-20,0)</f>
        <v>968000</v>
      </c>
      <c r="AH168" s="406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si="622"/>
        <v>140000</v>
      </c>
      <c r="AL168" s="316">
        <f>VLOOKUP(D168&amp;E168,计算辅助页面!$V$5:$Y$18,3,0)</f>
        <v>5</v>
      </c>
      <c r="AM168" s="317">
        <f t="shared" si="623"/>
        <v>420000</v>
      </c>
      <c r="AN168" s="317">
        <f>VLOOKUP(D168&amp;E168,计算辅助页面!$V$5:$Y$18,4,0)</f>
        <v>3</v>
      </c>
      <c r="AO168" s="304">
        <f t="shared" si="624"/>
        <v>10080000</v>
      </c>
      <c r="AP168" s="318">
        <f t="shared" si="625"/>
        <v>22003560</v>
      </c>
      <c r="AQ168" s="288" t="s">
        <v>565</v>
      </c>
      <c r="AR168" s="289" t="str">
        <f t="shared" si="604"/>
        <v>Revuelto🔑</v>
      </c>
      <c r="AS168" s="290" t="s">
        <v>1263</v>
      </c>
      <c r="AT168" s="291" t="s">
        <v>1264</v>
      </c>
      <c r="AU168" s="328" t="s">
        <v>703</v>
      </c>
      <c r="AW168" s="292">
        <v>376</v>
      </c>
      <c r="AY168" s="292">
        <v>498</v>
      </c>
      <c r="AZ168" s="292" t="s">
        <v>1282</v>
      </c>
      <c r="BA168" s="477">
        <f>BF168-O168</f>
        <v>214</v>
      </c>
      <c r="BB168" s="476">
        <f>BK168</f>
        <v>1.1999999999999886</v>
      </c>
      <c r="BC168" s="472">
        <f t="shared" ref="BC168" si="640">BL168</f>
        <v>1.0400000000000063</v>
      </c>
      <c r="BD168" s="472">
        <f t="shared" ref="BD168" si="641">BM168</f>
        <v>3.1400000000000006</v>
      </c>
      <c r="BE168" s="472">
        <f t="shared" ref="BE168" si="642">BN168</f>
        <v>4.0600000000000023</v>
      </c>
      <c r="BF168" s="474">
        <v>4589</v>
      </c>
      <c r="BG168" s="476">
        <v>362.7</v>
      </c>
      <c r="BH168" s="480">
        <v>87.4</v>
      </c>
      <c r="BI168" s="480">
        <v>79.47</v>
      </c>
      <c r="BJ168" s="480">
        <v>58.28</v>
      </c>
      <c r="BK168" s="473">
        <f t="shared" si="612"/>
        <v>1.1999999999999886</v>
      </c>
      <c r="BL168" s="473">
        <f t="shared" si="613"/>
        <v>1.0400000000000063</v>
      </c>
      <c r="BM168" s="473">
        <f t="shared" si="614"/>
        <v>3.1400000000000006</v>
      </c>
      <c r="BN168" s="473">
        <f t="shared" si="615"/>
        <v>4.0600000000000023</v>
      </c>
      <c r="BO168" s="483">
        <v>9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>
        <v>1</v>
      </c>
      <c r="CA168" s="293"/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1147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 t="s">
        <v>1780</v>
      </c>
      <c r="DC168" s="295">
        <v>3</v>
      </c>
      <c r="DD168" s="295"/>
      <c r="DE168" s="295"/>
    </row>
    <row r="169" spans="1:109" ht="21" customHeight="1" thickBot="1">
      <c r="A169" s="268">
        <v>167</v>
      </c>
      <c r="B169" s="372" t="s">
        <v>1760</v>
      </c>
      <c r="C169" s="301" t="s">
        <v>1732</v>
      </c>
      <c r="D169" s="423" t="s">
        <v>177</v>
      </c>
      <c r="E169" s="424" t="s">
        <v>190</v>
      </c>
      <c r="F169" s="409"/>
      <c r="G169" s="335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ref="N169" si="643">IF(COUNTBLANK(H169:M169),"",SUM(H169:M169))</f>
        <v>245</v>
      </c>
      <c r="O169" s="393">
        <v>4398</v>
      </c>
      <c r="P169" s="375">
        <v>359.1</v>
      </c>
      <c r="Q169" s="376">
        <v>87.26</v>
      </c>
      <c r="R169" s="376">
        <v>71.33</v>
      </c>
      <c r="S169" s="376">
        <v>62.7</v>
      </c>
      <c r="T169" s="376">
        <v>6.22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ref="AK169" si="644">IF(AI169,2*AI169,"")</f>
        <v>140000</v>
      </c>
      <c r="AL169" s="316">
        <f>VLOOKUP(D169&amp;E169,计算辅助页面!$V$5:$Y$18,3,0)</f>
        <v>5</v>
      </c>
      <c r="AM169" s="317">
        <f t="shared" ref="AM169" si="645">IF(AN169="×",AN169,IF(AI169,6*AI169,""))</f>
        <v>420000</v>
      </c>
      <c r="AN169" s="317">
        <f>VLOOKUP(D169&amp;E169,计算辅助页面!$V$5:$Y$18,4,0)</f>
        <v>3</v>
      </c>
      <c r="AO169" s="304">
        <f t="shared" ref="AO169" si="646">IF(AI169,IF(AN169="×",4*(AI169*AJ169+AK169*AL169),4*(AI169*AJ169+AK169*AL169+AM169*AN169)),"")</f>
        <v>10080000</v>
      </c>
      <c r="AP169" s="318">
        <f t="shared" ref="AP169" si="647">IF(AND(AH169,AO169),AO169+AH169,"")</f>
        <v>22003560</v>
      </c>
      <c r="AQ169" s="288" t="s">
        <v>565</v>
      </c>
      <c r="AR169" s="289" t="str">
        <f t="shared" si="604"/>
        <v>Temerario🔑</v>
      </c>
      <c r="AS169" s="290" t="s">
        <v>1728</v>
      </c>
      <c r="AT169" s="291" t="s">
        <v>1733</v>
      </c>
      <c r="AU169" s="335" t="s">
        <v>703</v>
      </c>
      <c r="AW169" s="292">
        <v>373</v>
      </c>
      <c r="AY169" s="292">
        <v>494</v>
      </c>
      <c r="AZ169" s="292" t="s">
        <v>1101</v>
      </c>
      <c r="BA169" s="477">
        <v>219</v>
      </c>
      <c r="BB169" s="476">
        <v>1.7</v>
      </c>
      <c r="BC169" s="472">
        <v>1.04</v>
      </c>
      <c r="BD169" s="472">
        <v>3.15</v>
      </c>
      <c r="BE169" s="472">
        <v>3.7</v>
      </c>
      <c r="BF169" s="474">
        <f>BA169+O169</f>
        <v>4617</v>
      </c>
      <c r="BG169" s="476">
        <f t="shared" ref="BG169" si="648">BB169+P169</f>
        <v>360.8</v>
      </c>
      <c r="BH169" s="480">
        <f t="shared" ref="BH169" si="649">BC169+Q169</f>
        <v>88.300000000000011</v>
      </c>
      <c r="BI169" s="480">
        <f t="shared" ref="BI169" si="650">BD169+R169</f>
        <v>74.48</v>
      </c>
      <c r="BJ169" s="480">
        <f t="shared" ref="BJ169" si="651">BE169+S169</f>
        <v>66.400000000000006</v>
      </c>
      <c r="BK169" s="473">
        <f t="shared" si="612"/>
        <v>1.6999999999999886</v>
      </c>
      <c r="BL169" s="473">
        <f t="shared" si="613"/>
        <v>1.0400000000000063</v>
      </c>
      <c r="BM169" s="473">
        <f t="shared" si="614"/>
        <v>3.1500000000000057</v>
      </c>
      <c r="BN169" s="473">
        <f t="shared" si="615"/>
        <v>3.7000000000000028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3"/>
      <c r="CJ169" s="294" t="s">
        <v>1147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72" t="s">
        <v>1717</v>
      </c>
      <c r="C170" s="301" t="s">
        <v>1662</v>
      </c>
      <c r="D170" s="423" t="s">
        <v>177</v>
      </c>
      <c r="E170" s="424" t="s">
        <v>190</v>
      </c>
      <c r="F170" s="409"/>
      <c r="G170" s="335"/>
      <c r="H170" s="306" t="s">
        <v>448</v>
      </c>
      <c r="I170" s="306">
        <v>26</v>
      </c>
      <c r="J170" s="306">
        <v>34</v>
      </c>
      <c r="K170" s="306">
        <v>46</v>
      </c>
      <c r="L170" s="306">
        <v>61</v>
      </c>
      <c r="M170" s="306">
        <v>78</v>
      </c>
      <c r="N170" s="307">
        <f t="shared" ref="N170" si="652">IF(COUNTBLANK(H170:M170),"",SUM(H170:M170))</f>
        <v>245</v>
      </c>
      <c r="O170" s="470">
        <v>4403</v>
      </c>
      <c r="P170" s="375">
        <v>365.2</v>
      </c>
      <c r="Q170" s="376">
        <v>87.44</v>
      </c>
      <c r="R170" s="376">
        <v>68.400000000000006</v>
      </c>
      <c r="S170" s="376">
        <v>51.8</v>
      </c>
      <c r="T170" s="376"/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ref="AK170" si="653">IF(AI170,2*AI170,"")</f>
        <v>140000</v>
      </c>
      <c r="AL170" s="316">
        <f>VLOOKUP(D170&amp;E170,计算辅助页面!$V$5:$Y$18,3,0)</f>
        <v>5</v>
      </c>
      <c r="AM170" s="317">
        <f t="shared" ref="AM170" si="654">IF(AN170="×",AN170,IF(AI170,6*AI170,""))</f>
        <v>420000</v>
      </c>
      <c r="AN170" s="317">
        <f>VLOOKUP(D170&amp;E170,计算辅助页面!$V$5:$Y$18,4,0)</f>
        <v>3</v>
      </c>
      <c r="AO170" s="304">
        <f t="shared" ref="AO170" si="655">IF(AI170,IF(AN170="×",4*(AI170*AJ170+AK170*AL170),4*(AI170*AJ170+AK170*AL170+AM170*AN170)),"")</f>
        <v>10080000</v>
      </c>
      <c r="AP170" s="318">
        <f t="shared" ref="AP170" si="656">IF(AND(AH170,AO170),AO170+AH170,"")</f>
        <v>22003560</v>
      </c>
      <c r="AQ170" s="288" t="s">
        <v>562</v>
      </c>
      <c r="AR170" s="289" t="str">
        <f t="shared" si="604"/>
        <v>E-R9🔑</v>
      </c>
      <c r="AS170" s="290" t="s">
        <v>1660</v>
      </c>
      <c r="AT170" s="291" t="s">
        <v>1663</v>
      </c>
      <c r="AU170" s="335" t="s">
        <v>703</v>
      </c>
      <c r="AZ170" s="292" t="s">
        <v>1101</v>
      </c>
      <c r="BA170" s="477">
        <f>BF170-O170</f>
        <v>214</v>
      </c>
      <c r="BB170" s="476">
        <f>BK170</f>
        <v>1.1999999999999886</v>
      </c>
      <c r="BC170" s="472">
        <f t="shared" ref="BC170" si="657">BL170</f>
        <v>0.85999999999999943</v>
      </c>
      <c r="BD170" s="472">
        <f t="shared" ref="BD170" si="658">BM170</f>
        <v>2.1699999999999875</v>
      </c>
      <c r="BE170" s="472">
        <f t="shared" ref="BE170" si="659">BN170</f>
        <v>2.7000000000000028</v>
      </c>
      <c r="BF170" s="474">
        <v>4617</v>
      </c>
      <c r="BG170" s="476">
        <v>366.4</v>
      </c>
      <c r="BH170" s="480">
        <v>88.3</v>
      </c>
      <c r="BI170" s="480">
        <v>70.569999999999993</v>
      </c>
      <c r="BJ170" s="480">
        <v>54.5</v>
      </c>
      <c r="BK170" s="473">
        <f t="shared" si="612"/>
        <v>1.1999999999999886</v>
      </c>
      <c r="BL170" s="473">
        <f t="shared" si="613"/>
        <v>0.85999999999999943</v>
      </c>
      <c r="BM170" s="473">
        <f t="shared" si="614"/>
        <v>2.1699999999999875</v>
      </c>
      <c r="BN170" s="473">
        <f t="shared" si="615"/>
        <v>2.7000000000000028</v>
      </c>
      <c r="BO170" s="483">
        <v>5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>
        <v>1</v>
      </c>
      <c r="CD170" s="293"/>
      <c r="CE170" s="293"/>
      <c r="CF170" s="293"/>
      <c r="CG170" s="293"/>
      <c r="CH170" s="293"/>
      <c r="CI170" s="293"/>
      <c r="CJ170" s="294" t="s">
        <v>1671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 t="s">
        <v>1780</v>
      </c>
      <c r="DC170" s="295">
        <v>2</v>
      </c>
      <c r="DD170" s="295"/>
      <c r="DE170" s="295"/>
    </row>
    <row r="171" spans="1:109" ht="21" customHeight="1" thickBot="1">
      <c r="A171" s="268">
        <v>169</v>
      </c>
      <c r="B171" s="407" t="s">
        <v>36</v>
      </c>
      <c r="C171" s="389" t="s">
        <v>768</v>
      </c>
      <c r="D171" s="271" t="s">
        <v>8</v>
      </c>
      <c r="E171" s="272" t="s">
        <v>45</v>
      </c>
      <c r="F171" s="273">
        <f>9-LEN(E171)-LEN(SUBSTITUTE(E171,"★",""))</f>
        <v>5</v>
      </c>
      <c r="G171" s="274" t="s">
        <v>70</v>
      </c>
      <c r="H171" s="275">
        <v>45</v>
      </c>
      <c r="I171" s="275">
        <v>21</v>
      </c>
      <c r="J171" s="275">
        <v>28</v>
      </c>
      <c r="K171" s="275">
        <v>42</v>
      </c>
      <c r="L171" s="275" t="s">
        <v>59</v>
      </c>
      <c r="M171" s="275" t="s">
        <v>59</v>
      </c>
      <c r="N171" s="276">
        <f t="shared" si="621"/>
        <v>136</v>
      </c>
      <c r="O171" s="277">
        <v>3012</v>
      </c>
      <c r="P171" s="278">
        <v>343.5</v>
      </c>
      <c r="Q171" s="279">
        <v>78.7</v>
      </c>
      <c r="R171" s="279">
        <v>47.8</v>
      </c>
      <c r="S171" s="279">
        <v>64.790000000000006</v>
      </c>
      <c r="T171" s="279">
        <v>6.8659999999999997</v>
      </c>
      <c r="U171" s="280">
        <v>3220</v>
      </c>
      <c r="V171" s="281">
        <f>VLOOKUP($U171,计算辅助页面!$Z$5:$AM$26,COLUMN()-20,0)</f>
        <v>5300</v>
      </c>
      <c r="W171" s="281">
        <f>VLOOKUP($U171,计算辅助页面!$Z$5:$AM$26,COLUMN()-20,0)</f>
        <v>8400</v>
      </c>
      <c r="X171" s="276">
        <f>VLOOKUP($U171,计算辅助页面!$Z$5:$AM$26,COLUMN()-20,0)</f>
        <v>12600</v>
      </c>
      <c r="Y171" s="276">
        <f>VLOOKUP($U171,计算辅助页面!$Z$5:$AM$26,COLUMN()-20,0)</f>
        <v>18200</v>
      </c>
      <c r="Z171" s="282">
        <f>VLOOKUP($U171,计算辅助页面!$Z$5:$AM$26,COLUMN()-20,0)</f>
        <v>25500</v>
      </c>
      <c r="AA171" s="276">
        <f>VLOOKUP($U171,计算辅助页面!$Z$5:$AM$26,COLUMN()-20,0)</f>
        <v>35500</v>
      </c>
      <c r="AB171" s="276">
        <f>VLOOKUP($U171,计算辅助页面!$Z$5:$AM$26,COLUMN()-20,0)</f>
        <v>50000</v>
      </c>
      <c r="AC171" s="276">
        <f>VLOOKUP($U171,计算辅助页面!$Z$5:$AM$26,COLUMN()-20,0)</f>
        <v>70000</v>
      </c>
      <c r="AD171" s="276">
        <f>VLOOKUP($U171,计算辅助页面!$Z$5:$AM$26,COLUMN()-20,0)</f>
        <v>98000</v>
      </c>
      <c r="AE171" s="276">
        <f>VLOOKUP($U171,计算辅助页面!$Z$5:$AM$26,COLUMN()-20,0)</f>
        <v>137000</v>
      </c>
      <c r="AF171" s="276" t="str">
        <f>VLOOKUP($U171,计算辅助页面!$Z$5:$AM$26,COLUMN()-20,0)</f>
        <v>×</v>
      </c>
      <c r="AG171" s="276" t="str">
        <f>VLOOKUP($U171,计算辅助页面!$Z$5:$AM$26,COLUMN()-20,0)</f>
        <v>×</v>
      </c>
      <c r="AH171" s="273">
        <f>VLOOKUP($U171,计算辅助页面!$Z$5:$AM$26,COLUMN()-20,0)</f>
        <v>1854880</v>
      </c>
      <c r="AI171" s="283">
        <v>25000</v>
      </c>
      <c r="AJ171" s="284">
        <f>VLOOKUP(D171&amp;E171,计算辅助页面!$V$5:$Y$18,2,0)</f>
        <v>5</v>
      </c>
      <c r="AK171" s="285">
        <f t="shared" si="622"/>
        <v>50000</v>
      </c>
      <c r="AL171" s="285">
        <f>VLOOKUP(D171&amp;E171,计算辅助页面!$V$5:$Y$18,3,0)</f>
        <v>5</v>
      </c>
      <c r="AM171" s="286">
        <f t="shared" si="623"/>
        <v>150000</v>
      </c>
      <c r="AN171" s="286">
        <f>VLOOKUP(D171&amp;E171,计算辅助页面!$V$5:$Y$18,4,0)</f>
        <v>2</v>
      </c>
      <c r="AO171" s="273">
        <f t="shared" si="624"/>
        <v>2700000</v>
      </c>
      <c r="AP171" s="287">
        <f t="shared" si="625"/>
        <v>4554880</v>
      </c>
      <c r="AQ171" s="288" t="s">
        <v>566</v>
      </c>
      <c r="AR171" s="289" t="str">
        <f t="shared" si="604"/>
        <v>Vulcan</v>
      </c>
      <c r="AS171" s="290" t="s">
        <v>596</v>
      </c>
      <c r="AT171" s="291" t="s">
        <v>633</v>
      </c>
      <c r="AU171" s="274" t="s">
        <v>702</v>
      </c>
      <c r="AV171" s="292">
        <v>7</v>
      </c>
      <c r="AW171" s="292">
        <v>357</v>
      </c>
      <c r="AY171" s="292">
        <v>467</v>
      </c>
      <c r="AZ171" s="292" t="s">
        <v>1400</v>
      </c>
      <c r="BA171" s="477">
        <v>110</v>
      </c>
      <c r="BB171" s="476">
        <v>1.6</v>
      </c>
      <c r="BC171" s="472">
        <v>0.6</v>
      </c>
      <c r="BD171" s="472">
        <v>0.86</v>
      </c>
      <c r="BE171" s="472">
        <v>1.53</v>
      </c>
      <c r="BF171" s="474">
        <f>BA171+O171</f>
        <v>3122</v>
      </c>
      <c r="BG171" s="476">
        <f t="shared" ref="BG171" si="660">BB171+P171</f>
        <v>345.1</v>
      </c>
      <c r="BH171" s="480">
        <f t="shared" ref="BH171" si="661">BC171+Q171</f>
        <v>79.3</v>
      </c>
      <c r="BI171" s="480">
        <f t="shared" ref="BI171" si="662">BD171+R171</f>
        <v>48.66</v>
      </c>
      <c r="BJ171" s="480">
        <f t="shared" ref="BJ171" si="663">BE171+S171</f>
        <v>66.320000000000007</v>
      </c>
      <c r="BK171" s="473">
        <f t="shared" si="612"/>
        <v>1.6000000000000227</v>
      </c>
      <c r="BL171" s="473">
        <f t="shared" si="613"/>
        <v>0.59999999999999432</v>
      </c>
      <c r="BM171" s="473">
        <f t="shared" si="614"/>
        <v>0.85999999999999943</v>
      </c>
      <c r="BN171" s="473">
        <f t="shared" si="615"/>
        <v>1.5300000000000011</v>
      </c>
      <c r="BO171" s="483">
        <v>3</v>
      </c>
      <c r="BP171" s="293">
        <v>1</v>
      </c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>
        <v>1</v>
      </c>
      <c r="CJ171" s="294" t="s">
        <v>1398</v>
      </c>
      <c r="CK171" s="294"/>
      <c r="CL171" s="294"/>
      <c r="CM171" s="294"/>
      <c r="CN171" s="294"/>
      <c r="CO171" s="295"/>
      <c r="CP171" s="295"/>
      <c r="CQ171" s="295"/>
      <c r="CR171" s="296">
        <v>328</v>
      </c>
      <c r="CS171" s="297">
        <v>73</v>
      </c>
      <c r="CT171" s="297">
        <v>39.630000000000003</v>
      </c>
      <c r="CU171" s="297">
        <v>50.33</v>
      </c>
      <c r="CV171" s="297">
        <f t="shared" ref="CV171:CY175" si="664">P171-CR171</f>
        <v>15.5</v>
      </c>
      <c r="CW171" s="297">
        <f t="shared" si="664"/>
        <v>5.7000000000000028</v>
      </c>
      <c r="CX171" s="297">
        <f t="shared" si="664"/>
        <v>8.1699999999999946</v>
      </c>
      <c r="CY171" s="297">
        <f t="shared" si="664"/>
        <v>14.460000000000008</v>
      </c>
      <c r="CZ171" s="297">
        <f>SUM(CV171:CY171)</f>
        <v>43.830000000000005</v>
      </c>
      <c r="DA171" s="297">
        <f>0.32*(P171-CR171)+1.75*(Q171-CS171)+1.13*(R171-CT171)+1.28*(S171-CU171)</f>
        <v>42.675900000000013</v>
      </c>
      <c r="DB171" s="295" t="s">
        <v>1775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38</v>
      </c>
      <c r="C172" s="301" t="s">
        <v>769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70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621"/>
        <v>136</v>
      </c>
      <c r="O172" s="308">
        <v>3157</v>
      </c>
      <c r="P172" s="309">
        <v>329.7</v>
      </c>
      <c r="Q172" s="310">
        <v>84.83</v>
      </c>
      <c r="R172" s="310">
        <v>60.69</v>
      </c>
      <c r="S172" s="310">
        <v>60.6</v>
      </c>
      <c r="T172" s="310">
        <v>6.4829999999999997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622"/>
        <v>50000</v>
      </c>
      <c r="AL172" s="316">
        <f>VLOOKUP(D172&amp;E172,计算辅助页面!$V$5:$Y$18,3,0)</f>
        <v>5</v>
      </c>
      <c r="AM172" s="317">
        <f t="shared" si="623"/>
        <v>150000</v>
      </c>
      <c r="AN172" s="317">
        <f>VLOOKUP(D172&amp;E172,计算辅助页面!$V$5:$Y$18,4,0)</f>
        <v>2</v>
      </c>
      <c r="AO172" s="304">
        <f t="shared" si="624"/>
        <v>2700000</v>
      </c>
      <c r="AP172" s="318">
        <f t="shared" si="625"/>
        <v>4554880</v>
      </c>
      <c r="AQ172" s="288" t="s">
        <v>559</v>
      </c>
      <c r="AR172" s="289" t="str">
        <f t="shared" si="604"/>
        <v>GT-R Nismo</v>
      </c>
      <c r="AS172" s="290" t="s">
        <v>596</v>
      </c>
      <c r="AT172" s="291" t="s">
        <v>621</v>
      </c>
      <c r="AU172" s="274" t="s">
        <v>702</v>
      </c>
      <c r="AV172" s="292">
        <v>8</v>
      </c>
      <c r="AW172" s="292">
        <v>344</v>
      </c>
      <c r="AY172" s="292">
        <v>444</v>
      </c>
      <c r="AZ172" s="292" t="s">
        <v>1400</v>
      </c>
      <c r="BA172" s="477">
        <v>113</v>
      </c>
      <c r="BB172" s="476">
        <v>1.5</v>
      </c>
      <c r="BC172" s="472">
        <v>0.77</v>
      </c>
      <c r="BD172" s="472">
        <v>1.26</v>
      </c>
      <c r="BE172" s="472">
        <v>1.84</v>
      </c>
      <c r="BF172" s="474">
        <f>BA172+O172</f>
        <v>3270</v>
      </c>
      <c r="BG172" s="476">
        <f t="shared" ref="BG172" si="665">BB172+P172</f>
        <v>331.2</v>
      </c>
      <c r="BH172" s="480">
        <f t="shared" ref="BH172" si="666">BC172+Q172</f>
        <v>85.6</v>
      </c>
      <c r="BI172" s="480">
        <f t="shared" ref="BI172" si="667">BD172+R172</f>
        <v>61.949999999999996</v>
      </c>
      <c r="BJ172" s="480">
        <f t="shared" ref="BJ172" si="668">BE172+S172</f>
        <v>62.440000000000005</v>
      </c>
      <c r="BK172" s="473">
        <f t="shared" si="612"/>
        <v>1.5</v>
      </c>
      <c r="BL172" s="473">
        <f t="shared" si="613"/>
        <v>0.76999999999999602</v>
      </c>
      <c r="BM172" s="473">
        <f t="shared" si="614"/>
        <v>1.259999999999998</v>
      </c>
      <c r="BN172" s="473">
        <f t="shared" si="615"/>
        <v>1.8400000000000034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1479</v>
      </c>
      <c r="CK172" s="294"/>
      <c r="CL172" s="294"/>
      <c r="CM172" s="294"/>
      <c r="CN172" s="294"/>
      <c r="CO172" s="295"/>
      <c r="CP172" s="295"/>
      <c r="CQ172" s="295"/>
      <c r="CR172" s="296">
        <v>315</v>
      </c>
      <c r="CS172" s="297">
        <v>77.5</v>
      </c>
      <c r="CT172" s="297">
        <v>48.8</v>
      </c>
      <c r="CU172" s="297">
        <v>43.24</v>
      </c>
      <c r="CV172" s="297">
        <f t="shared" si="664"/>
        <v>14.699999999999989</v>
      </c>
      <c r="CW172" s="297">
        <f t="shared" si="664"/>
        <v>7.3299999999999983</v>
      </c>
      <c r="CX172" s="297">
        <f t="shared" si="664"/>
        <v>11.89</v>
      </c>
      <c r="CY172" s="297">
        <f t="shared" si="664"/>
        <v>17.36</v>
      </c>
      <c r="CZ172" s="297">
        <f>SUM(CV172:CY172)</f>
        <v>51.279999999999987</v>
      </c>
      <c r="DA172" s="297">
        <f>0.32*(P172-CR172)+1.75*(Q172-CS172)+1.13*(R172-CT172)+1.28*(S172-CU172)</f>
        <v>53.187999999999988</v>
      </c>
      <c r="DB172" s="295" t="s">
        <v>1775</v>
      </c>
      <c r="DC172" s="295">
        <v>4</v>
      </c>
      <c r="DD172" s="295"/>
      <c r="DE172" s="295"/>
    </row>
    <row r="173" spans="1:109" ht="21" customHeight="1" thickBot="1">
      <c r="A173" s="268">
        <v>171</v>
      </c>
      <c r="B173" s="319" t="s">
        <v>719</v>
      </c>
      <c r="C173" s="301" t="s">
        <v>720</v>
      </c>
      <c r="D173" s="302" t="s">
        <v>8</v>
      </c>
      <c r="E173" s="303" t="s">
        <v>45</v>
      </c>
      <c r="F173" s="304">
        <f>9-LEN(E173)-LEN(SUBSTITUTE(E173,"★",""))</f>
        <v>5</v>
      </c>
      <c r="G173" s="305" t="s">
        <v>725</v>
      </c>
      <c r="H173" s="320">
        <v>60</v>
      </c>
      <c r="I173" s="320">
        <v>40</v>
      </c>
      <c r="J173" s="320">
        <v>51</v>
      </c>
      <c r="K173" s="395">
        <v>63</v>
      </c>
      <c r="L173" s="306" t="s">
        <v>59</v>
      </c>
      <c r="M173" s="306" t="s">
        <v>59</v>
      </c>
      <c r="N173" s="307">
        <f t="shared" si="621"/>
        <v>214</v>
      </c>
      <c r="O173" s="321">
        <v>3194</v>
      </c>
      <c r="P173" s="322">
        <v>326.10000000000002</v>
      </c>
      <c r="Q173" s="323">
        <v>83.03</v>
      </c>
      <c r="R173" s="323">
        <v>70.489999999999995</v>
      </c>
      <c r="S173" s="323">
        <v>68.680000000000007</v>
      </c>
      <c r="T173" s="323">
        <v>7.8</v>
      </c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622"/>
        <v>100000</v>
      </c>
      <c r="AL173" s="316">
        <f>VLOOKUP(D173&amp;E173,计算辅助页面!$V$5:$Y$18,3,0)</f>
        <v>5</v>
      </c>
      <c r="AM173" s="317">
        <f t="shared" si="623"/>
        <v>300000</v>
      </c>
      <c r="AN173" s="317">
        <f>VLOOKUP(D173&amp;E173,计算辅助页面!$V$5:$Y$18,4,0)</f>
        <v>2</v>
      </c>
      <c r="AO173" s="304">
        <f t="shared" si="624"/>
        <v>5400000</v>
      </c>
      <c r="AP173" s="318">
        <f t="shared" si="625"/>
        <v>9111360</v>
      </c>
      <c r="AQ173" s="288" t="s">
        <v>1005</v>
      </c>
      <c r="AR173" s="289" t="str">
        <f t="shared" si="604"/>
        <v>EP9</v>
      </c>
      <c r="AS173" s="290" t="s">
        <v>724</v>
      </c>
      <c r="AT173" s="291" t="s">
        <v>841</v>
      </c>
      <c r="AU173" s="274" t="s">
        <v>702</v>
      </c>
      <c r="AV173" s="292">
        <v>43</v>
      </c>
      <c r="AW173" s="292">
        <v>339</v>
      </c>
      <c r="AY173" s="292">
        <v>437</v>
      </c>
      <c r="AZ173" s="292" t="s">
        <v>1059</v>
      </c>
      <c r="BA173" s="477">
        <f>BF173-O173</f>
        <v>114</v>
      </c>
      <c r="BB173" s="476">
        <f>BK173</f>
        <v>1.3999999999999773</v>
      </c>
      <c r="BC173" s="472">
        <f t="shared" ref="BC173" si="669">BL173</f>
        <v>0.76999999999999602</v>
      </c>
      <c r="BD173" s="472">
        <f t="shared" ref="BD173" si="670">BM173</f>
        <v>1.9100000000000108</v>
      </c>
      <c r="BE173" s="472">
        <f t="shared" ref="BE173" si="671">BN173</f>
        <v>2.0099999999999909</v>
      </c>
      <c r="BF173" s="474">
        <v>3308</v>
      </c>
      <c r="BG173" s="476">
        <v>327.5</v>
      </c>
      <c r="BH173" s="480">
        <v>83.8</v>
      </c>
      <c r="BI173" s="480">
        <v>72.400000000000006</v>
      </c>
      <c r="BJ173" s="480">
        <v>70.69</v>
      </c>
      <c r="BK173" s="473">
        <f t="shared" si="612"/>
        <v>1.3999999999999773</v>
      </c>
      <c r="BL173" s="473">
        <f t="shared" si="613"/>
        <v>0.76999999999999602</v>
      </c>
      <c r="BM173" s="473">
        <f t="shared" si="614"/>
        <v>1.9100000000000108</v>
      </c>
      <c r="BN173" s="473">
        <f t="shared" si="615"/>
        <v>2.0099999999999909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/>
      <c r="CH173" s="293"/>
      <c r="CI173" s="293"/>
      <c r="CJ173" s="294" t="s">
        <v>1480</v>
      </c>
      <c r="CK173" s="294"/>
      <c r="CL173" s="294"/>
      <c r="CM173" s="294"/>
      <c r="CN173" s="294"/>
      <c r="CP173" s="295">
        <v>1</v>
      </c>
      <c r="CQ173" s="295"/>
      <c r="CR173" s="296">
        <v>313</v>
      </c>
      <c r="CS173" s="297">
        <v>75.7</v>
      </c>
      <c r="CT173" s="297">
        <v>52.47</v>
      </c>
      <c r="CU173" s="297">
        <v>49.64</v>
      </c>
      <c r="CV173" s="297">
        <f t="shared" si="664"/>
        <v>13.100000000000023</v>
      </c>
      <c r="CW173" s="297">
        <f t="shared" si="664"/>
        <v>7.3299999999999983</v>
      </c>
      <c r="CX173" s="297">
        <f t="shared" si="664"/>
        <v>18.019999999999996</v>
      </c>
      <c r="CY173" s="297">
        <f t="shared" si="664"/>
        <v>19.040000000000006</v>
      </c>
      <c r="CZ173" s="297">
        <f>SUM(CV173:CY173)</f>
        <v>57.490000000000023</v>
      </c>
      <c r="DA173" s="297">
        <f>0.32*(P173-CR173)+1.75*(Q173-CS173)+1.13*(R173-CT173)+1.28*(S173-CU173)</f>
        <v>61.753300000000003</v>
      </c>
      <c r="DB173" s="295" t="s">
        <v>1777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84</v>
      </c>
      <c r="C174" s="301" t="s">
        <v>770</v>
      </c>
      <c r="D174" s="302" t="s">
        <v>8</v>
      </c>
      <c r="E174" s="303" t="s">
        <v>45</v>
      </c>
      <c r="F174" s="304">
        <f>9-LEN(E174)-LEN(SUBSTITUTE(E174,"★",""))</f>
        <v>5</v>
      </c>
      <c r="G174" s="305" t="s">
        <v>158</v>
      </c>
      <c r="H174" s="306">
        <v>45</v>
      </c>
      <c r="I174" s="306">
        <v>21</v>
      </c>
      <c r="J174" s="306">
        <v>28</v>
      </c>
      <c r="K174" s="306">
        <v>42</v>
      </c>
      <c r="L174" s="306" t="s">
        <v>59</v>
      </c>
      <c r="M174" s="306" t="s">
        <v>59</v>
      </c>
      <c r="N174" s="307">
        <f t="shared" si="621"/>
        <v>136</v>
      </c>
      <c r="O174" s="308">
        <v>3230</v>
      </c>
      <c r="P174" s="309">
        <v>350.6</v>
      </c>
      <c r="Q174" s="310">
        <v>80.41</v>
      </c>
      <c r="R174" s="310">
        <v>48.37</v>
      </c>
      <c r="S174" s="310">
        <v>64.650000000000006</v>
      </c>
      <c r="T174" s="310">
        <v>6.6820000000000004</v>
      </c>
      <c r="U174" s="311">
        <v>3220</v>
      </c>
      <c r="V174" s="312">
        <f>VLOOKUP($U174,计算辅助页面!$Z$5:$AM$26,COLUMN()-20,0)</f>
        <v>5300</v>
      </c>
      <c r="W174" s="312">
        <f>VLOOKUP($U174,计算辅助页面!$Z$5:$AM$26,COLUMN()-20,0)</f>
        <v>8400</v>
      </c>
      <c r="X174" s="307">
        <f>VLOOKUP($U174,计算辅助页面!$Z$5:$AM$26,COLUMN()-20,0)</f>
        <v>12600</v>
      </c>
      <c r="Y174" s="307">
        <f>VLOOKUP($U174,计算辅助页面!$Z$5:$AM$26,COLUMN()-20,0)</f>
        <v>18200</v>
      </c>
      <c r="Z174" s="313">
        <f>VLOOKUP($U174,计算辅助页面!$Z$5:$AM$26,COLUMN()-20,0)</f>
        <v>25500</v>
      </c>
      <c r="AA174" s="307">
        <f>VLOOKUP($U174,计算辅助页面!$Z$5:$AM$26,COLUMN()-20,0)</f>
        <v>35500</v>
      </c>
      <c r="AB174" s="307">
        <f>VLOOKUP($U174,计算辅助页面!$Z$5:$AM$26,COLUMN()-20,0)</f>
        <v>50000</v>
      </c>
      <c r="AC174" s="307">
        <f>VLOOKUP($U174,计算辅助页面!$Z$5:$AM$26,COLUMN()-20,0)</f>
        <v>70000</v>
      </c>
      <c r="AD174" s="307">
        <f>VLOOKUP($U174,计算辅助页面!$Z$5:$AM$26,COLUMN()-20,0)</f>
        <v>98000</v>
      </c>
      <c r="AE174" s="307">
        <f>VLOOKUP($U174,计算辅助页面!$Z$5:$AM$26,COLUMN()-20,0)</f>
        <v>137000</v>
      </c>
      <c r="AF174" s="307" t="str">
        <f>VLOOKUP($U174,计算辅助页面!$Z$5:$AM$26,COLUMN()-20,0)</f>
        <v>×</v>
      </c>
      <c r="AG174" s="307" t="str">
        <f>VLOOKUP($U174,计算辅助页面!$Z$5:$AM$26,COLUMN()-20,0)</f>
        <v>×</v>
      </c>
      <c r="AH174" s="304">
        <f>VLOOKUP($U174,计算辅助页面!$Z$5:$AM$26,COLUMN()-20,0)</f>
        <v>1854880</v>
      </c>
      <c r="AI174" s="314">
        <v>25000</v>
      </c>
      <c r="AJ174" s="315">
        <f>VLOOKUP(D174&amp;E174,计算辅助页面!$V$5:$Y$18,2,0)</f>
        <v>5</v>
      </c>
      <c r="AK174" s="316">
        <f t="shared" si="622"/>
        <v>50000</v>
      </c>
      <c r="AL174" s="316">
        <f>VLOOKUP(D174&amp;E174,计算辅助页面!$V$5:$Y$18,3,0)</f>
        <v>5</v>
      </c>
      <c r="AM174" s="317">
        <f t="shared" si="623"/>
        <v>150000</v>
      </c>
      <c r="AN174" s="317">
        <f>VLOOKUP(D174&amp;E174,计算辅助页面!$V$5:$Y$18,4,0)</f>
        <v>2</v>
      </c>
      <c r="AO174" s="304">
        <f t="shared" si="624"/>
        <v>2700000</v>
      </c>
      <c r="AP174" s="318">
        <f t="shared" si="625"/>
        <v>4554880</v>
      </c>
      <c r="AQ174" s="288" t="s">
        <v>567</v>
      </c>
      <c r="AR174" s="289" t="str">
        <f t="shared" si="604"/>
        <v>J50</v>
      </c>
      <c r="AS174" s="290" t="s">
        <v>825</v>
      </c>
      <c r="AT174" s="291" t="s">
        <v>638</v>
      </c>
      <c r="AU174" s="274" t="s">
        <v>702</v>
      </c>
      <c r="AV174" s="292">
        <v>9</v>
      </c>
      <c r="AW174" s="292">
        <v>365</v>
      </c>
      <c r="AY174" s="292">
        <v>479</v>
      </c>
      <c r="AZ174" s="292" t="s">
        <v>1400</v>
      </c>
      <c r="BA174" s="477">
        <v>115</v>
      </c>
      <c r="BB174" s="476">
        <v>1.9</v>
      </c>
      <c r="BC174" s="472">
        <v>0.69</v>
      </c>
      <c r="BD174" s="472">
        <v>0.65</v>
      </c>
      <c r="BE174" s="472">
        <v>1.66</v>
      </c>
      <c r="BF174" s="474">
        <f>BA174+O174</f>
        <v>3345</v>
      </c>
      <c r="BG174" s="476">
        <f t="shared" ref="BG174" si="672">BB174+P174</f>
        <v>352.5</v>
      </c>
      <c r="BH174" s="480">
        <f t="shared" ref="BH174" si="673">BC174+Q174</f>
        <v>81.099999999999994</v>
      </c>
      <c r="BI174" s="480">
        <f t="shared" ref="BI174" si="674">BD174+R174</f>
        <v>49.019999999999996</v>
      </c>
      <c r="BJ174" s="480">
        <f t="shared" ref="BJ174" si="675">BE174+S174</f>
        <v>66.31</v>
      </c>
      <c r="BK174" s="473">
        <f t="shared" si="612"/>
        <v>1.8999999999999773</v>
      </c>
      <c r="BL174" s="473">
        <f t="shared" si="613"/>
        <v>0.68999999999999773</v>
      </c>
      <c r="BM174" s="473">
        <f t="shared" si="614"/>
        <v>0.64999999999999858</v>
      </c>
      <c r="BN174" s="473">
        <f t="shared" si="615"/>
        <v>1.6599999999999966</v>
      </c>
      <c r="BO174" s="483">
        <v>8</v>
      </c>
      <c r="BP174" s="293"/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1150</v>
      </c>
      <c r="CH174" s="293"/>
      <c r="CI174" s="293">
        <v>1</v>
      </c>
      <c r="CJ174" s="294" t="s">
        <v>1481</v>
      </c>
      <c r="CK174" s="294"/>
      <c r="CL174" s="294"/>
      <c r="CM174" s="294"/>
      <c r="CN174" s="294"/>
      <c r="CO174" s="295"/>
      <c r="CP174" s="295"/>
      <c r="CQ174" s="295"/>
      <c r="CR174" s="296">
        <v>333</v>
      </c>
      <c r="CS174" s="297">
        <v>73.900000000000006</v>
      </c>
      <c r="CT174" s="297">
        <v>42.27</v>
      </c>
      <c r="CU174" s="297">
        <v>48.91</v>
      </c>
      <c r="CV174" s="297">
        <f t="shared" si="664"/>
        <v>17.600000000000023</v>
      </c>
      <c r="CW174" s="297">
        <f t="shared" si="664"/>
        <v>6.5099999999999909</v>
      </c>
      <c r="CX174" s="297">
        <f t="shared" si="664"/>
        <v>6.0999999999999943</v>
      </c>
      <c r="CY174" s="297">
        <f t="shared" si="664"/>
        <v>15.740000000000009</v>
      </c>
      <c r="CZ174" s="297">
        <f>SUM(CV174:CY174)</f>
        <v>45.950000000000017</v>
      </c>
      <c r="DA174" s="297">
        <f>0.32*(P174-CR174)+1.75*(Q174-CS174)+1.13*(R174-CT174)+1.28*(S174-CU174)</f>
        <v>44.064700000000002</v>
      </c>
      <c r="DB174" s="295" t="s">
        <v>1777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39</v>
      </c>
      <c r="C175" s="301" t="s">
        <v>1722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69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21"/>
        <v>136</v>
      </c>
      <c r="O175" s="308">
        <v>3306</v>
      </c>
      <c r="P175" s="309">
        <v>353.5</v>
      </c>
      <c r="Q175" s="310">
        <v>80.33</v>
      </c>
      <c r="R175" s="310">
        <v>45.29</v>
      </c>
      <c r="S175" s="310">
        <v>67.55</v>
      </c>
      <c r="T175" s="310">
        <v>7.0659999999999998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22"/>
        <v>50000</v>
      </c>
      <c r="AL175" s="316">
        <f>VLOOKUP(D175&amp;E175,计算辅助页面!$V$5:$Y$18,3,0)</f>
        <v>5</v>
      </c>
      <c r="AM175" s="317">
        <f t="shared" si="623"/>
        <v>150000</v>
      </c>
      <c r="AN175" s="317">
        <f>VLOOKUP(D175&amp;E175,计算辅助页面!$V$5:$Y$18,4,0)</f>
        <v>2</v>
      </c>
      <c r="AO175" s="304">
        <f t="shared" si="624"/>
        <v>2700000</v>
      </c>
      <c r="AP175" s="318">
        <f t="shared" si="625"/>
        <v>4554880</v>
      </c>
      <c r="AQ175" s="288" t="s">
        <v>560</v>
      </c>
      <c r="AR175" s="289" t="str">
        <f t="shared" si="604"/>
        <v>Viper GTS</v>
      </c>
      <c r="AS175" s="290" t="s">
        <v>596</v>
      </c>
      <c r="AT175" s="291" t="s">
        <v>641</v>
      </c>
      <c r="AU175" s="274" t="s">
        <v>702</v>
      </c>
      <c r="AV175" s="292">
        <v>9</v>
      </c>
      <c r="AW175" s="292">
        <v>368</v>
      </c>
      <c r="AY175" s="292">
        <v>484</v>
      </c>
      <c r="AZ175" s="292" t="s">
        <v>1400</v>
      </c>
      <c r="BA175" s="477">
        <v>117</v>
      </c>
      <c r="BB175" s="476">
        <v>1.4</v>
      </c>
      <c r="BC175" s="472">
        <v>0.77</v>
      </c>
      <c r="BD175" s="472">
        <v>0.5</v>
      </c>
      <c r="BE175" s="472">
        <v>1.1499999999999999</v>
      </c>
      <c r="BF175" s="474">
        <f>BA175+O175</f>
        <v>3423</v>
      </c>
      <c r="BG175" s="476">
        <f t="shared" ref="BG175" si="676">BB175+P175</f>
        <v>354.9</v>
      </c>
      <c r="BH175" s="480">
        <f t="shared" ref="BH175" si="677">BC175+Q175</f>
        <v>81.099999999999994</v>
      </c>
      <c r="BI175" s="480">
        <f t="shared" ref="BI175" si="678">BD175+R175</f>
        <v>45.79</v>
      </c>
      <c r="BJ175" s="480">
        <f t="shared" ref="BJ175" si="679">BE175+S175</f>
        <v>68.7</v>
      </c>
      <c r="BK175" s="473">
        <f t="shared" si="612"/>
        <v>1.3999999999999773</v>
      </c>
      <c r="BL175" s="473">
        <f t="shared" si="613"/>
        <v>0.76999999999999602</v>
      </c>
      <c r="BM175" s="473">
        <f t="shared" si="614"/>
        <v>0.5</v>
      </c>
      <c r="BN175" s="473">
        <f t="shared" si="615"/>
        <v>1.1500000000000057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1482</v>
      </c>
      <c r="CK175" s="294"/>
      <c r="CL175" s="294"/>
      <c r="CM175" s="294"/>
      <c r="CN175" s="294"/>
      <c r="CO175" s="295"/>
      <c r="CP175" s="295"/>
      <c r="CQ175" s="295"/>
      <c r="CR175" s="296">
        <v>340</v>
      </c>
      <c r="CS175" s="297">
        <v>73</v>
      </c>
      <c r="CT175" s="297">
        <v>40.65</v>
      </c>
      <c r="CU175" s="297">
        <v>56.63</v>
      </c>
      <c r="CV175" s="297">
        <f t="shared" si="664"/>
        <v>13.5</v>
      </c>
      <c r="CW175" s="297">
        <f t="shared" si="664"/>
        <v>7.3299999999999983</v>
      </c>
      <c r="CX175" s="297">
        <f t="shared" si="664"/>
        <v>4.6400000000000006</v>
      </c>
      <c r="CY175" s="297">
        <f t="shared" si="664"/>
        <v>10.919999999999995</v>
      </c>
      <c r="CZ175" s="297">
        <f>SUM(CV175:CY175)</f>
        <v>36.389999999999993</v>
      </c>
      <c r="DA175" s="297">
        <f>0.32*(P175-CR175)+1.75*(Q175-CS175)+1.13*(R175-CT175)+1.28*(S175-CU175)</f>
        <v>36.368299999999991</v>
      </c>
      <c r="DB175" s="295" t="s">
        <v>1777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1169</v>
      </c>
      <c r="C176" s="301" t="s">
        <v>1170</v>
      </c>
      <c r="D176" s="302" t="s">
        <v>198</v>
      </c>
      <c r="E176" s="329" t="s">
        <v>175</v>
      </c>
      <c r="F176" s="327"/>
      <c r="G176" s="328"/>
      <c r="H176" s="395">
        <v>60</v>
      </c>
      <c r="I176" s="395">
        <v>40</v>
      </c>
      <c r="J176" s="395">
        <v>51</v>
      </c>
      <c r="K176" s="395">
        <v>63</v>
      </c>
      <c r="L176" s="306" t="s">
        <v>59</v>
      </c>
      <c r="M176" s="306" t="s">
        <v>59</v>
      </c>
      <c r="N176" s="307">
        <f t="shared" si="621"/>
        <v>214</v>
      </c>
      <c r="O176" s="321">
        <v>3342</v>
      </c>
      <c r="P176" s="322">
        <v>348.3</v>
      </c>
      <c r="Q176" s="323">
        <v>76.55</v>
      </c>
      <c r="R176" s="323">
        <v>74.23</v>
      </c>
      <c r="S176" s="323">
        <v>59.35</v>
      </c>
      <c r="T176" s="323"/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22"/>
        <v>100000</v>
      </c>
      <c r="AL176" s="316">
        <f>VLOOKUP(D176&amp;E176,计算辅助页面!$V$5:$Y$18,3,0)</f>
        <v>5</v>
      </c>
      <c r="AM176" s="317">
        <f t="shared" si="623"/>
        <v>300000</v>
      </c>
      <c r="AN176" s="317">
        <f>VLOOKUP(D176&amp;E176,计算辅助页面!$V$5:$Y$18,4,0)</f>
        <v>2</v>
      </c>
      <c r="AO176" s="304">
        <f t="shared" si="624"/>
        <v>5400000</v>
      </c>
      <c r="AP176" s="318">
        <f t="shared" si="625"/>
        <v>9111360</v>
      </c>
      <c r="AQ176" s="288" t="s">
        <v>593</v>
      </c>
      <c r="AR176" s="289" t="str">
        <f t="shared" si="604"/>
        <v>Continental GT Speed</v>
      </c>
      <c r="AS176" s="290" t="s">
        <v>1155</v>
      </c>
      <c r="AT176" s="291" t="s">
        <v>1171</v>
      </c>
      <c r="AU176" s="274" t="s">
        <v>702</v>
      </c>
      <c r="AV176" s="292">
        <v>44</v>
      </c>
      <c r="AW176" s="292">
        <v>362</v>
      </c>
      <c r="AY176" s="292">
        <v>475</v>
      </c>
      <c r="AZ176" s="292" t="s">
        <v>1059</v>
      </c>
      <c r="BA176" s="477">
        <v>118</v>
      </c>
      <c r="BB176" s="476">
        <v>1.4</v>
      </c>
      <c r="BC176" s="472">
        <v>0.95</v>
      </c>
      <c r="BD176" s="472">
        <v>1.64</v>
      </c>
      <c r="BE176" s="472">
        <v>1.49</v>
      </c>
      <c r="BF176" s="474">
        <f>BA176+O176</f>
        <v>3460</v>
      </c>
      <c r="BG176" s="476">
        <f t="shared" ref="BG176" si="680">BB176+P176</f>
        <v>349.7</v>
      </c>
      <c r="BH176" s="480">
        <f t="shared" ref="BH176" si="681">BC176+Q176</f>
        <v>77.5</v>
      </c>
      <c r="BI176" s="480">
        <f t="shared" ref="BI176" si="682">BD176+R176</f>
        <v>75.87</v>
      </c>
      <c r="BJ176" s="480">
        <f t="shared" ref="BJ176" si="683">BE176+S176</f>
        <v>60.84</v>
      </c>
      <c r="BK176" s="473">
        <f t="shared" si="612"/>
        <v>1.3999999999999773</v>
      </c>
      <c r="BL176" s="473">
        <f t="shared" si="613"/>
        <v>0.95000000000000284</v>
      </c>
      <c r="BM176" s="473">
        <f t="shared" si="614"/>
        <v>1.6400000000000006</v>
      </c>
      <c r="BN176" s="473">
        <f t="shared" si="615"/>
        <v>1.490000000000002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1175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1777</v>
      </c>
      <c r="DC176" s="295">
        <v>3</v>
      </c>
      <c r="DD176" s="295"/>
      <c r="DE176" s="295"/>
    </row>
    <row r="177" spans="1:109" ht="21" customHeight="1">
      <c r="A177" s="268">
        <v>175</v>
      </c>
      <c r="B177" s="300" t="s">
        <v>40</v>
      </c>
      <c r="C177" s="301" t="s">
        <v>771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621"/>
        <v>122</v>
      </c>
      <c r="O177" s="308">
        <v>3445</v>
      </c>
      <c r="P177" s="309">
        <v>364.6</v>
      </c>
      <c r="Q177" s="310">
        <v>80.23</v>
      </c>
      <c r="R177" s="310">
        <v>43.06</v>
      </c>
      <c r="S177" s="310">
        <v>71.400000000000006</v>
      </c>
      <c r="T177" s="310">
        <v>7.45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622"/>
        <v>60000</v>
      </c>
      <c r="AL177" s="316">
        <f>VLOOKUP(D177&amp;E177,计算辅助页面!$V$5:$Y$18,3,0)</f>
        <v>5</v>
      </c>
      <c r="AM177" s="317">
        <f t="shared" si="623"/>
        <v>180000</v>
      </c>
      <c r="AN177" s="317">
        <f>VLOOKUP(D177&amp;E177,计算辅助页面!$V$5:$Y$18,4,0)</f>
        <v>3</v>
      </c>
      <c r="AO177" s="304">
        <f t="shared" si="624"/>
        <v>4080000</v>
      </c>
      <c r="AP177" s="318">
        <f t="shared" si="625"/>
        <v>7546240</v>
      </c>
      <c r="AQ177" s="288" t="s">
        <v>567</v>
      </c>
      <c r="AR177" s="289" t="str">
        <f t="shared" si="604"/>
        <v>LaFerrari</v>
      </c>
      <c r="AS177" s="290" t="s">
        <v>596</v>
      </c>
      <c r="AT177" s="291" t="s">
        <v>654</v>
      </c>
      <c r="AU177" s="427" t="s">
        <v>703</v>
      </c>
      <c r="AV177" s="292">
        <v>10</v>
      </c>
      <c r="AW177" s="292">
        <v>379</v>
      </c>
      <c r="AY177" s="292">
        <v>503</v>
      </c>
      <c r="AZ177" s="292" t="s">
        <v>1400</v>
      </c>
      <c r="BA177" s="477">
        <v>135</v>
      </c>
      <c r="BB177" s="476">
        <v>1.8</v>
      </c>
      <c r="BC177" s="472">
        <v>0.87</v>
      </c>
      <c r="BD177" s="472">
        <v>0.64</v>
      </c>
      <c r="BE177" s="472">
        <v>1.02</v>
      </c>
      <c r="BF177" s="474">
        <f>BA177+O177</f>
        <v>3580</v>
      </c>
      <c r="BG177" s="476">
        <f t="shared" ref="BG177" si="684">BB177+P177</f>
        <v>366.40000000000003</v>
      </c>
      <c r="BH177" s="480">
        <f t="shared" ref="BH177" si="685">BC177+Q177</f>
        <v>81.100000000000009</v>
      </c>
      <c r="BI177" s="480">
        <f t="shared" ref="BI177" si="686">BD177+R177</f>
        <v>43.7</v>
      </c>
      <c r="BJ177" s="480">
        <f t="shared" ref="BJ177" si="687">BE177+S177</f>
        <v>72.42</v>
      </c>
      <c r="BK177" s="473">
        <f t="shared" si="612"/>
        <v>1.8000000000000114</v>
      </c>
      <c r="BL177" s="473">
        <f t="shared" si="613"/>
        <v>0.87000000000000455</v>
      </c>
      <c r="BM177" s="473">
        <f t="shared" si="614"/>
        <v>0.64000000000000057</v>
      </c>
      <c r="BN177" s="473">
        <f t="shared" si="615"/>
        <v>1.019999999999996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>
        <v>1</v>
      </c>
      <c r="CJ177" s="294" t="s">
        <v>1483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37.69</v>
      </c>
      <c r="CU177" s="297">
        <v>62.92</v>
      </c>
      <c r="CV177" s="297">
        <f t="shared" ref="CV177:CY178" si="688">P177-CR177</f>
        <v>14.600000000000023</v>
      </c>
      <c r="CW177" s="297">
        <f t="shared" si="688"/>
        <v>7.230000000000004</v>
      </c>
      <c r="CX177" s="297">
        <f t="shared" si="688"/>
        <v>5.3700000000000045</v>
      </c>
      <c r="CY177" s="297">
        <f t="shared" si="688"/>
        <v>8.480000000000004</v>
      </c>
      <c r="CZ177" s="297">
        <f>SUM(CV177:CY177)</f>
        <v>35.680000000000035</v>
      </c>
      <c r="DA177" s="297">
        <f>0.32*(P177-CR177)+1.75*(Q177-CS177)+1.13*(R177-CT177)+1.28*(S177-CU177)</f>
        <v>34.247000000000028</v>
      </c>
      <c r="DB177" s="295" t="s">
        <v>1777</v>
      </c>
      <c r="DC177" s="295">
        <v>3</v>
      </c>
      <c r="DD177" s="295"/>
      <c r="DE177" s="295"/>
    </row>
    <row r="178" spans="1:109" ht="21" customHeight="1" thickBot="1">
      <c r="A178" s="299">
        <v>176</v>
      </c>
      <c r="B178" s="300" t="s">
        <v>595</v>
      </c>
      <c r="C178" s="301" t="s">
        <v>772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72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621"/>
        <v>122</v>
      </c>
      <c r="O178" s="308">
        <v>3602</v>
      </c>
      <c r="P178" s="309">
        <v>364.6</v>
      </c>
      <c r="Q178" s="310">
        <v>83.64</v>
      </c>
      <c r="R178" s="310">
        <v>47.54</v>
      </c>
      <c r="S178" s="310">
        <v>62.89</v>
      </c>
      <c r="T178" s="310">
        <v>6.02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22"/>
        <v>60000</v>
      </c>
      <c r="AL178" s="316">
        <f>VLOOKUP(D178&amp;E178,计算辅助页面!$V$5:$Y$18,3,0)</f>
        <v>5</v>
      </c>
      <c r="AM178" s="317">
        <f t="shared" si="623"/>
        <v>180000</v>
      </c>
      <c r="AN178" s="317">
        <f>VLOOKUP(D178&amp;E178,计算辅助页面!$V$5:$Y$18,4,0)</f>
        <v>3</v>
      </c>
      <c r="AO178" s="304">
        <f t="shared" si="624"/>
        <v>4080000</v>
      </c>
      <c r="AP178" s="318">
        <f t="shared" si="625"/>
        <v>7546240</v>
      </c>
      <c r="AQ178" s="288" t="s">
        <v>568</v>
      </c>
      <c r="AR178" s="289" t="str">
        <f t="shared" si="604"/>
        <v>P1™</v>
      </c>
      <c r="AS178" s="290" t="s">
        <v>596</v>
      </c>
      <c r="AT178" s="291" t="s">
        <v>655</v>
      </c>
      <c r="AU178" s="427" t="s">
        <v>703</v>
      </c>
      <c r="AV178" s="292">
        <v>12</v>
      </c>
      <c r="AW178" s="292">
        <v>379</v>
      </c>
      <c r="AY178" s="292">
        <v>503</v>
      </c>
      <c r="AZ178" s="292" t="s">
        <v>1400</v>
      </c>
      <c r="BA178" s="477">
        <v>139</v>
      </c>
      <c r="BB178" s="476">
        <v>1.8</v>
      </c>
      <c r="BC178" s="472">
        <v>1.06</v>
      </c>
      <c r="BD178" s="472">
        <v>0.9</v>
      </c>
      <c r="BE178" s="472">
        <v>1.1000000000000001</v>
      </c>
      <c r="BF178" s="474">
        <f>BA178+O178</f>
        <v>3741</v>
      </c>
      <c r="BG178" s="476">
        <f t="shared" ref="BG178" si="689">BB178+P178</f>
        <v>366.40000000000003</v>
      </c>
      <c r="BH178" s="480">
        <f t="shared" ref="BH178" si="690">BC178+Q178</f>
        <v>84.7</v>
      </c>
      <c r="BI178" s="480">
        <f t="shared" ref="BI178" si="691">BD178+R178</f>
        <v>48.44</v>
      </c>
      <c r="BJ178" s="480">
        <f t="shared" ref="BJ178" si="692">BE178+S178</f>
        <v>63.99</v>
      </c>
      <c r="BK178" s="473">
        <f t="shared" si="612"/>
        <v>1.8000000000000114</v>
      </c>
      <c r="BL178" s="473">
        <f t="shared" si="613"/>
        <v>1.0600000000000023</v>
      </c>
      <c r="BM178" s="473">
        <f t="shared" si="614"/>
        <v>0.89999999999999858</v>
      </c>
      <c r="BN178" s="473">
        <f t="shared" si="615"/>
        <v>1.1000000000000014</v>
      </c>
      <c r="BO178" s="483">
        <v>4</v>
      </c>
      <c r="BP178" s="293"/>
      <c r="BQ178" s="293"/>
      <c r="BR178" s="293">
        <v>1</v>
      </c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1126</v>
      </c>
      <c r="CK178" s="294"/>
      <c r="CL178" s="294"/>
      <c r="CM178" s="294"/>
      <c r="CN178" s="294"/>
      <c r="CO178" s="295"/>
      <c r="CP178" s="295"/>
      <c r="CQ178" s="295"/>
      <c r="CR178" s="296">
        <v>350</v>
      </c>
      <c r="CS178" s="297">
        <v>74.8</v>
      </c>
      <c r="CT178" s="297">
        <v>39.979999999999997</v>
      </c>
      <c r="CU178" s="297">
        <v>53.74</v>
      </c>
      <c r="CV178" s="297">
        <f t="shared" si="688"/>
        <v>14.600000000000023</v>
      </c>
      <c r="CW178" s="297">
        <f t="shared" si="688"/>
        <v>8.8400000000000034</v>
      </c>
      <c r="CX178" s="297">
        <f t="shared" si="688"/>
        <v>7.5600000000000023</v>
      </c>
      <c r="CY178" s="297">
        <f t="shared" si="688"/>
        <v>9.1499999999999986</v>
      </c>
      <c r="CZ178" s="297">
        <f>SUM(CV178:CY178)</f>
        <v>40.150000000000027</v>
      </c>
      <c r="DA178" s="297">
        <f>0.32*(P178-CR178)+1.75*(Q178-CS178)+1.13*(R178-CT178)+1.28*(S178-CU178)</f>
        <v>40.396800000000013</v>
      </c>
      <c r="DB178" s="295" t="s">
        <v>1777</v>
      </c>
      <c r="DC178" s="295">
        <v>2</v>
      </c>
      <c r="DD178" s="295"/>
      <c r="DE178" s="295"/>
    </row>
    <row r="179" spans="1:109" ht="21" customHeight="1">
      <c r="A179" s="268">
        <v>177</v>
      </c>
      <c r="B179" s="319" t="s">
        <v>1484</v>
      </c>
      <c r="C179" s="301" t="s">
        <v>950</v>
      </c>
      <c r="D179" s="302" t="s">
        <v>8</v>
      </c>
      <c r="E179" s="303" t="s">
        <v>78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83</v>
      </c>
      <c r="M179" s="306" t="s">
        <v>59</v>
      </c>
      <c r="N179" s="307">
        <f t="shared" si="621"/>
        <v>187</v>
      </c>
      <c r="O179" s="321">
        <v>3678</v>
      </c>
      <c r="P179" s="322">
        <v>350.1</v>
      </c>
      <c r="Q179" s="323">
        <v>79.430000000000007</v>
      </c>
      <c r="R179" s="323">
        <v>73.540000000000006</v>
      </c>
      <c r="S179" s="323">
        <v>73.67</v>
      </c>
      <c r="T179" s="323"/>
      <c r="U179" s="324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26">
        <v>60000</v>
      </c>
      <c r="AJ179" s="315">
        <f>VLOOKUP(D179&amp;E179,计算辅助页面!$V$5:$Y$18,2,0)</f>
        <v>6</v>
      </c>
      <c r="AK179" s="316">
        <f t="shared" si="622"/>
        <v>120000</v>
      </c>
      <c r="AL179" s="316">
        <f>VLOOKUP(D179&amp;E179,计算辅助页面!$V$5:$Y$18,3,0)</f>
        <v>5</v>
      </c>
      <c r="AM179" s="317">
        <f t="shared" si="623"/>
        <v>360000</v>
      </c>
      <c r="AN179" s="317">
        <f>VLOOKUP(D179&amp;E179,计算辅助页面!$V$5:$Y$18,4,0)</f>
        <v>3</v>
      </c>
      <c r="AO179" s="304">
        <f t="shared" si="624"/>
        <v>8160000</v>
      </c>
      <c r="AP179" s="318">
        <f t="shared" si="625"/>
        <v>15931800</v>
      </c>
      <c r="AQ179" s="288" t="s">
        <v>862</v>
      </c>
      <c r="AR179" s="289" t="str">
        <f t="shared" si="604"/>
        <v>Zonda HP Barchetta🔑</v>
      </c>
      <c r="AS179" s="290" t="s">
        <v>945</v>
      </c>
      <c r="AT179" s="291" t="s">
        <v>951</v>
      </c>
      <c r="AU179" s="427" t="s">
        <v>703</v>
      </c>
      <c r="AW179" s="292">
        <v>364</v>
      </c>
      <c r="AY179" s="292">
        <v>478</v>
      </c>
      <c r="AZ179" s="292" t="s">
        <v>1065</v>
      </c>
      <c r="BA179" s="477">
        <f>BF179-O179</f>
        <v>141</v>
      </c>
      <c r="BB179" s="476">
        <f>BK179</f>
        <v>1.5</v>
      </c>
      <c r="BC179" s="472">
        <f t="shared" ref="BC179" si="693">BL179</f>
        <v>0.76999999999999602</v>
      </c>
      <c r="BD179" s="472">
        <f t="shared" ref="BD179" si="694">BM179</f>
        <v>2.6199999999999903</v>
      </c>
      <c r="BE179" s="472">
        <f t="shared" ref="BE179" si="695">BN179</f>
        <v>1.7199999999999989</v>
      </c>
      <c r="BF179" s="474">
        <v>3819</v>
      </c>
      <c r="BG179" s="476">
        <v>351.6</v>
      </c>
      <c r="BH179" s="480">
        <v>80.2</v>
      </c>
      <c r="BI179" s="480">
        <v>76.16</v>
      </c>
      <c r="BJ179" s="480">
        <v>75.39</v>
      </c>
      <c r="BK179" s="473">
        <f t="shared" si="612"/>
        <v>1.5</v>
      </c>
      <c r="BL179" s="473">
        <f t="shared" si="613"/>
        <v>0.76999999999999602</v>
      </c>
      <c r="BM179" s="473">
        <f t="shared" si="614"/>
        <v>2.6199999999999903</v>
      </c>
      <c r="BN179" s="473">
        <f t="shared" si="615"/>
        <v>1.7199999999999989</v>
      </c>
      <c r="BO179" s="483">
        <v>5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>
        <v>1</v>
      </c>
      <c r="CB179" s="293"/>
      <c r="CC179" s="293">
        <v>1</v>
      </c>
      <c r="CD179" s="293">
        <v>1</v>
      </c>
      <c r="CE179" s="293"/>
      <c r="CF179" s="293"/>
      <c r="CG179" s="293" t="s">
        <v>1150</v>
      </c>
      <c r="CH179" s="293"/>
      <c r="CI179" s="293"/>
      <c r="CJ179" s="294" t="s">
        <v>1485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1777</v>
      </c>
      <c r="DC179" s="295">
        <v>2</v>
      </c>
      <c r="DD179" s="295"/>
      <c r="DE179" s="295"/>
    </row>
    <row r="180" spans="1:109" ht="21" customHeight="1" thickBot="1">
      <c r="A180" s="299">
        <v>178</v>
      </c>
      <c r="B180" s="300" t="s">
        <v>125</v>
      </c>
      <c r="C180" s="301" t="s">
        <v>773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71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21"/>
        <v>122</v>
      </c>
      <c r="O180" s="308">
        <v>3763</v>
      </c>
      <c r="P180" s="309">
        <v>367.9</v>
      </c>
      <c r="Q180" s="310">
        <v>80.83</v>
      </c>
      <c r="R180" s="310">
        <v>50.15</v>
      </c>
      <c r="S180" s="310">
        <v>70.599999999999994</v>
      </c>
      <c r="T180" s="310">
        <v>7.2329999999999997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22"/>
        <v>60000</v>
      </c>
      <c r="AL180" s="316">
        <f>VLOOKUP(D180&amp;E180,计算辅助页面!$V$5:$Y$18,3,0)</f>
        <v>5</v>
      </c>
      <c r="AM180" s="317">
        <f t="shared" si="623"/>
        <v>180000</v>
      </c>
      <c r="AN180" s="317">
        <f>VLOOKUP(D180&amp;E180,计算辅助页面!$V$5:$Y$18,4,0)</f>
        <v>3</v>
      </c>
      <c r="AO180" s="304">
        <f t="shared" si="624"/>
        <v>4080000</v>
      </c>
      <c r="AP180" s="318">
        <f t="shared" si="625"/>
        <v>7546240</v>
      </c>
      <c r="AQ180" s="288" t="s">
        <v>565</v>
      </c>
      <c r="AR180" s="289" t="str">
        <f t="shared" si="604"/>
        <v>Aventador SV Coupe</v>
      </c>
      <c r="AS180" s="290" t="s">
        <v>596</v>
      </c>
      <c r="AT180" s="291" t="s">
        <v>660</v>
      </c>
      <c r="AU180" s="427" t="s">
        <v>703</v>
      </c>
      <c r="AV180" s="292">
        <v>12</v>
      </c>
      <c r="AW180" s="292">
        <v>382</v>
      </c>
      <c r="AY180" s="292">
        <v>509</v>
      </c>
      <c r="AZ180" s="292" t="s">
        <v>1400</v>
      </c>
      <c r="BA180" s="477">
        <v>143</v>
      </c>
      <c r="BB180" s="476">
        <v>2.2000000000000002</v>
      </c>
      <c r="BC180" s="472">
        <v>0.72</v>
      </c>
      <c r="BD180" s="472">
        <v>1.04</v>
      </c>
      <c r="BE180" s="472">
        <v>1.29</v>
      </c>
      <c r="BF180" s="474">
        <f>BA180+O180</f>
        <v>3906</v>
      </c>
      <c r="BG180" s="476">
        <f t="shared" ref="BG180" si="696">BB180+P180</f>
        <v>370.09999999999997</v>
      </c>
      <c r="BH180" s="480">
        <f t="shared" ref="BH180" si="697">BC180+Q180</f>
        <v>81.55</v>
      </c>
      <c r="BI180" s="480">
        <f t="shared" ref="BI180" si="698">BD180+R180</f>
        <v>51.19</v>
      </c>
      <c r="BJ180" s="480">
        <f t="shared" ref="BJ180" si="699">BE180+S180</f>
        <v>71.89</v>
      </c>
      <c r="BK180" s="473">
        <f t="shared" si="612"/>
        <v>2.1999999999999886</v>
      </c>
      <c r="BL180" s="473">
        <f t="shared" si="613"/>
        <v>0.71999999999999886</v>
      </c>
      <c r="BM180" s="473">
        <f t="shared" si="614"/>
        <v>1.0399999999999991</v>
      </c>
      <c r="BN180" s="473">
        <f t="shared" si="615"/>
        <v>1.2900000000000063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>
        <v>1</v>
      </c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>
        <v>1</v>
      </c>
      <c r="CG180" s="293"/>
      <c r="CH180" s="293"/>
      <c r="CI180" s="293">
        <v>1</v>
      </c>
      <c r="CJ180" s="294" t="s">
        <v>1486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74.8</v>
      </c>
      <c r="CT180" s="297">
        <v>41.51</v>
      </c>
      <c r="CU180" s="297">
        <v>59.86</v>
      </c>
      <c r="CV180" s="297">
        <f t="shared" ref="CV180:CY182" si="700">P180-CR180</f>
        <v>17.899999999999977</v>
      </c>
      <c r="CW180" s="297">
        <f t="shared" si="700"/>
        <v>6.0300000000000011</v>
      </c>
      <c r="CX180" s="297">
        <f t="shared" si="700"/>
        <v>8.64</v>
      </c>
      <c r="CY180" s="297">
        <f t="shared" si="700"/>
        <v>10.739999999999995</v>
      </c>
      <c r="CZ180" s="297">
        <f>SUM(CV180:CY180)</f>
        <v>43.309999999999974</v>
      </c>
      <c r="DA180" s="297">
        <f>0.32*(P180-CR180)+1.75*(Q180-CS180)+1.13*(R180-CT180)+1.28*(S180-CU180)</f>
        <v>39.790899999999986</v>
      </c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1664</v>
      </c>
      <c r="C181" s="301" t="s">
        <v>1665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ref="N181" si="701">IF(COUNTBLANK(H181:M181),"",SUM(H181:M181))</f>
        <v>187</v>
      </c>
      <c r="O181" s="321">
        <v>3789</v>
      </c>
      <c r="P181" s="322">
        <v>331.7</v>
      </c>
      <c r="Q181" s="323">
        <v>90.52</v>
      </c>
      <c r="R181" s="323">
        <v>80.62</v>
      </c>
      <c r="S181" s="323">
        <v>61.7</v>
      </c>
      <c r="T181" s="323"/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" si="702">IF(AI181,2*AI181,"")</f>
        <v>120000</v>
      </c>
      <c r="AL181" s="316">
        <f>VLOOKUP(D181&amp;E181,计算辅助页面!$V$5:$Y$18,3,0)</f>
        <v>5</v>
      </c>
      <c r="AM181" s="317">
        <f t="shared" ref="AM181" si="703">IF(AN181="×",AN181,IF(AI181,6*AI181,""))</f>
        <v>360000</v>
      </c>
      <c r="AN181" s="317">
        <f>VLOOKUP(D181&amp;E181,计算辅助页面!$V$5:$Y$18,4,0)</f>
        <v>3</v>
      </c>
      <c r="AO181" s="304">
        <f t="shared" ref="AO181" si="704">IF(AI181,IF(AN181="×",4*(AI181*AJ181+AK181*AL181),4*(AI181*AJ181+AK181*AL181+AM181*AN181)),"")</f>
        <v>8160000</v>
      </c>
      <c r="AP181" s="318">
        <f t="shared" ref="AP181" si="705">IF(AND(AH181,AO181),AO181+AH181,"")</f>
        <v>15931800</v>
      </c>
      <c r="AQ181" s="288" t="s">
        <v>1666</v>
      </c>
      <c r="AR181" s="289" t="str">
        <f t="shared" si="604"/>
        <v>Speirling</v>
      </c>
      <c r="AS181" s="290" t="s">
        <v>1660</v>
      </c>
      <c r="AT181" s="291" t="s">
        <v>1667</v>
      </c>
      <c r="AU181" s="427" t="s">
        <v>703</v>
      </c>
      <c r="AZ181" s="292" t="s">
        <v>1284</v>
      </c>
      <c r="BA181" s="477">
        <f>BF181-O181</f>
        <v>142</v>
      </c>
      <c r="BB181" s="476">
        <f>BK181</f>
        <v>1.4000000000000341</v>
      </c>
      <c r="BC181" s="472">
        <f t="shared" ref="BC181" si="706">BL181</f>
        <v>0.48000000000000398</v>
      </c>
      <c r="BD181" s="472">
        <f t="shared" ref="BD181" si="707">BM181</f>
        <v>3.7099999999999937</v>
      </c>
      <c r="BE181" s="472">
        <f t="shared" ref="BE181" si="708">BN181</f>
        <v>2.9599999999999937</v>
      </c>
      <c r="BF181" s="474">
        <v>3931</v>
      </c>
      <c r="BG181" s="476">
        <v>333.1</v>
      </c>
      <c r="BH181" s="480">
        <v>91</v>
      </c>
      <c r="BI181" s="480">
        <v>84.33</v>
      </c>
      <c r="BJ181" s="480">
        <v>64.66</v>
      </c>
      <c r="BK181" s="473">
        <f t="shared" ref="BK181" si="709">IF(BG181="", "", BG181-P181)</f>
        <v>1.4000000000000341</v>
      </c>
      <c r="BL181" s="473">
        <f t="shared" ref="BL181" si="710">IF(BH181="", "", BH181-Q181)</f>
        <v>0.48000000000000398</v>
      </c>
      <c r="BM181" s="473">
        <f t="shared" ref="BM181" si="711">IF(BI181="", "", BI181-R181)</f>
        <v>3.7099999999999937</v>
      </c>
      <c r="BN181" s="473">
        <f t="shared" ref="BN181" si="712">IF(BJ181="", "", BJ181-S181)</f>
        <v>2.9599999999999937</v>
      </c>
      <c r="BO181" s="483">
        <v>6</v>
      </c>
      <c r="BP181" s="293"/>
      <c r="BQ181" s="293"/>
      <c r="BR181" s="293"/>
      <c r="BS181" s="293"/>
      <c r="BT181" s="293"/>
      <c r="BU181" s="293"/>
      <c r="BV181" s="293"/>
      <c r="BW181" s="293">
        <v>1</v>
      </c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193</v>
      </c>
      <c r="C182" s="301">
        <v>812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621"/>
        <v>187</v>
      </c>
      <c r="O182" s="308">
        <v>3827</v>
      </c>
      <c r="P182" s="309">
        <v>353.6</v>
      </c>
      <c r="Q182" s="310">
        <v>81.13</v>
      </c>
      <c r="R182" s="310">
        <v>63.17</v>
      </c>
      <c r="S182" s="310">
        <v>74.33</v>
      </c>
      <c r="T182" s="428">
        <v>8.1999999999999993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22"/>
        <v>120000</v>
      </c>
      <c r="AL182" s="316">
        <f>VLOOKUP(D182&amp;E182,计算辅助页面!$V$5:$Y$18,3,0)</f>
        <v>5</v>
      </c>
      <c r="AM182" s="317">
        <f t="shared" si="623"/>
        <v>360000</v>
      </c>
      <c r="AN182" s="317">
        <f>VLOOKUP(D182&amp;E182,计算辅助页面!$V$5:$Y$18,4,0)</f>
        <v>3</v>
      </c>
      <c r="AO182" s="304">
        <f t="shared" si="624"/>
        <v>8160000</v>
      </c>
      <c r="AP182" s="318">
        <f t="shared" si="625"/>
        <v>15931800</v>
      </c>
      <c r="AQ182" s="288" t="s">
        <v>567</v>
      </c>
      <c r="AR182" s="289" t="str">
        <f t="shared" si="604"/>
        <v>812 SuperFast</v>
      </c>
      <c r="AS182" s="290" t="s">
        <v>912</v>
      </c>
      <c r="AT182" s="291" t="s">
        <v>642</v>
      </c>
      <c r="AU182" s="427" t="s">
        <v>703</v>
      </c>
      <c r="AV182" s="292">
        <v>28</v>
      </c>
      <c r="AW182" s="292">
        <v>368</v>
      </c>
      <c r="AY182" s="292">
        <v>484</v>
      </c>
      <c r="AZ182" s="292" t="s">
        <v>1405</v>
      </c>
      <c r="BA182" s="477">
        <v>142</v>
      </c>
      <c r="BB182" s="476">
        <v>1.6</v>
      </c>
      <c r="BC182" s="472">
        <v>0.87</v>
      </c>
      <c r="BD182" s="472">
        <v>1.98</v>
      </c>
      <c r="BE182" s="472">
        <v>1.64</v>
      </c>
      <c r="BF182" s="474">
        <f>BA182+O182</f>
        <v>3969</v>
      </c>
      <c r="BG182" s="476">
        <f t="shared" ref="BG182" si="713">BB182+P182</f>
        <v>355.20000000000005</v>
      </c>
      <c r="BH182" s="480">
        <f t="shared" ref="BH182" si="714">BC182+Q182</f>
        <v>82</v>
      </c>
      <c r="BI182" s="480">
        <f t="shared" ref="BI182" si="715">BD182+R182</f>
        <v>65.150000000000006</v>
      </c>
      <c r="BJ182" s="480">
        <f t="shared" ref="BJ182" si="716">BE182+S182</f>
        <v>75.97</v>
      </c>
      <c r="BK182" s="473">
        <f t="shared" si="612"/>
        <v>1.6000000000000227</v>
      </c>
      <c r="BL182" s="473">
        <f t="shared" si="613"/>
        <v>0.87000000000000455</v>
      </c>
      <c r="BM182" s="473">
        <f t="shared" si="614"/>
        <v>1.980000000000004</v>
      </c>
      <c r="BN182" s="473">
        <f t="shared" si="615"/>
        <v>1.6400000000000006</v>
      </c>
      <c r="BO182" s="483">
        <v>16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1487</v>
      </c>
      <c r="CK182" s="294"/>
      <c r="CL182" s="294"/>
      <c r="CM182" s="294"/>
      <c r="CN182" s="294"/>
      <c r="CO182" s="295">
        <v>1</v>
      </c>
      <c r="CP182" s="295"/>
      <c r="CQ182" s="295"/>
      <c r="CR182" s="296">
        <v>340</v>
      </c>
      <c r="CS182" s="297">
        <v>73.900000000000006</v>
      </c>
      <c r="CT182" s="297">
        <v>46.64</v>
      </c>
      <c r="CU182" s="297">
        <v>60.62</v>
      </c>
      <c r="CV182" s="297">
        <f t="shared" si="700"/>
        <v>13.600000000000023</v>
      </c>
      <c r="CW182" s="297">
        <f t="shared" si="700"/>
        <v>7.2299999999999898</v>
      </c>
      <c r="CX182" s="297">
        <f t="shared" si="700"/>
        <v>16.53</v>
      </c>
      <c r="CY182" s="297">
        <f t="shared" si="700"/>
        <v>13.71</v>
      </c>
      <c r="CZ182" s="297">
        <f>SUM(CV182:CY182)</f>
        <v>51.070000000000014</v>
      </c>
      <c r="DA182" s="297">
        <f>0.32*(P182-CR182)+1.75*(Q182-CS182)+1.13*(R182-CT182)+1.28*(S182-CU182)</f>
        <v>53.232199999999992</v>
      </c>
      <c r="DB182" s="295" t="s">
        <v>1777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1488</v>
      </c>
      <c r="C183" s="301" t="s">
        <v>964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21"/>
        <v>187</v>
      </c>
      <c r="O183" s="321">
        <v>3846</v>
      </c>
      <c r="P183" s="322">
        <v>349.8</v>
      </c>
      <c r="Q183" s="323">
        <v>82.43</v>
      </c>
      <c r="R183" s="323">
        <v>79.319999999999993</v>
      </c>
      <c r="S183" s="323">
        <v>65.28</v>
      </c>
      <c r="T183" s="323"/>
      <c r="U183" s="311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14">
        <v>60000</v>
      </c>
      <c r="AJ183" s="315">
        <f>VLOOKUP(D183&amp;E183,计算辅助页面!$V$5:$Y$18,2,0)</f>
        <v>6</v>
      </c>
      <c r="AK183" s="316">
        <f t="shared" si="622"/>
        <v>120000</v>
      </c>
      <c r="AL183" s="316">
        <f>VLOOKUP(D183&amp;E183,计算辅助页面!$V$5:$Y$18,3,0)</f>
        <v>5</v>
      </c>
      <c r="AM183" s="317">
        <f t="shared" si="623"/>
        <v>360000</v>
      </c>
      <c r="AN183" s="317">
        <f>VLOOKUP(D183&amp;E183,计算辅助页面!$V$5:$Y$18,4,0)</f>
        <v>3</v>
      </c>
      <c r="AO183" s="304">
        <f t="shared" si="624"/>
        <v>8160000</v>
      </c>
      <c r="AP183" s="318">
        <f t="shared" si="625"/>
        <v>15931800</v>
      </c>
      <c r="AQ183" s="288" t="s">
        <v>1004</v>
      </c>
      <c r="AR183" s="289" t="str">
        <f t="shared" si="604"/>
        <v>Mclaren Senna GTR™🔑</v>
      </c>
      <c r="AS183" s="290" t="s">
        <v>1030</v>
      </c>
      <c r="AT183" s="291" t="s">
        <v>1027</v>
      </c>
      <c r="AU183" s="427" t="s">
        <v>703</v>
      </c>
      <c r="AW183" s="292">
        <v>364</v>
      </c>
      <c r="AY183" s="292">
        <v>477</v>
      </c>
      <c r="AZ183" s="292" t="s">
        <v>1065</v>
      </c>
      <c r="BK183" s="473" t="str">
        <f t="shared" si="612"/>
        <v/>
      </c>
      <c r="BL183" s="473" t="str">
        <f t="shared" si="613"/>
        <v/>
      </c>
      <c r="BM183" s="473" t="str">
        <f t="shared" si="614"/>
        <v/>
      </c>
      <c r="BN183" s="473" t="str">
        <f t="shared" si="615"/>
        <v/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/>
      <c r="CE183" s="293"/>
      <c r="CF183" s="293"/>
      <c r="CG183" s="293"/>
      <c r="CH183" s="293"/>
      <c r="CI183" s="293"/>
      <c r="CJ183" s="294" t="s">
        <v>1489</v>
      </c>
      <c r="CK183" s="294"/>
      <c r="CL183" s="294"/>
      <c r="CM183" s="294"/>
      <c r="CN183" s="294"/>
      <c r="CO183" s="295"/>
      <c r="CP183" s="295"/>
      <c r="CQ183" s="295"/>
      <c r="CR183" s="296">
        <v>335</v>
      </c>
      <c r="CS183" s="297">
        <v>74.8</v>
      </c>
      <c r="CT183" s="297">
        <v>57.64</v>
      </c>
      <c r="CU183" s="297">
        <v>49.12</v>
      </c>
      <c r="CV183" s="297">
        <v>6.72</v>
      </c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19" t="s">
        <v>396</v>
      </c>
      <c r="C184" s="301" t="s">
        <v>774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621"/>
        <v>187</v>
      </c>
      <c r="O184" s="321">
        <v>3876</v>
      </c>
      <c r="P184" s="322">
        <v>355.4</v>
      </c>
      <c r="Q184" s="323">
        <v>82.03</v>
      </c>
      <c r="R184" s="323">
        <v>60.09</v>
      </c>
      <c r="S184" s="323">
        <v>76.33</v>
      </c>
      <c r="T184" s="323">
        <v>8.8000000000000007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:AK223" si="717">IF(AI184,2*AI184,"")</f>
        <v>120000</v>
      </c>
      <c r="AL184" s="316">
        <f>VLOOKUP(D184&amp;E184,计算辅助页面!$V$5:$Y$18,3,0)</f>
        <v>5</v>
      </c>
      <c r="AM184" s="317">
        <f t="shared" ref="AM184:AM223" si="718">IF(AN184="×",AN184,IF(AI184,6*AI184,""))</f>
        <v>360000</v>
      </c>
      <c r="AN184" s="317">
        <f>VLOOKUP(D184&amp;E184,计算辅助页面!$V$5:$Y$18,4,0)</f>
        <v>3</v>
      </c>
      <c r="AO184" s="304">
        <f t="shared" ref="AO184:AO223" si="719">IF(AI184,IF(AN184="×",4*(AI184*AJ184+AK184*AL184),4*(AI184*AJ184+AK184*AL184+AM184*AN184)),"")</f>
        <v>8160000</v>
      </c>
      <c r="AP184" s="318">
        <f t="shared" ref="AP184:AP246" si="720">IF(AND(AH184,AO184),AO184+AH184,"")</f>
        <v>15931800</v>
      </c>
      <c r="AQ184" s="288" t="s">
        <v>867</v>
      </c>
      <c r="AR184" s="289" t="str">
        <f t="shared" si="604"/>
        <v>ZR1</v>
      </c>
      <c r="AS184" s="290" t="s">
        <v>917</v>
      </c>
      <c r="AT184" s="291" t="s">
        <v>644</v>
      </c>
      <c r="AU184" s="427" t="s">
        <v>703</v>
      </c>
      <c r="AW184" s="292">
        <v>370</v>
      </c>
      <c r="AY184" s="292">
        <v>487</v>
      </c>
      <c r="AZ184" s="292" t="s">
        <v>1466</v>
      </c>
      <c r="BA184" s="477">
        <v>144</v>
      </c>
      <c r="BB184" s="476">
        <v>1.7</v>
      </c>
      <c r="BC184" s="472">
        <v>0.87</v>
      </c>
      <c r="BD184" s="472">
        <v>1.42</v>
      </c>
      <c r="BE184" s="472">
        <v>1.99</v>
      </c>
      <c r="BF184" s="474">
        <f>BA184+O184</f>
        <v>4020</v>
      </c>
      <c r="BG184" s="476">
        <f t="shared" ref="BG184" si="721">BB184+P184</f>
        <v>357.09999999999997</v>
      </c>
      <c r="BH184" s="480">
        <f t="shared" ref="BH184" si="722">BC184+Q184</f>
        <v>82.9</v>
      </c>
      <c r="BI184" s="480">
        <f t="shared" ref="BI184" si="723">BD184+R184</f>
        <v>61.510000000000005</v>
      </c>
      <c r="BJ184" s="480">
        <f t="shared" ref="BJ184" si="724">BE184+S184</f>
        <v>78.319999999999993</v>
      </c>
      <c r="BK184" s="473">
        <f t="shared" si="612"/>
        <v>1.6999999999999886</v>
      </c>
      <c r="BL184" s="473">
        <f t="shared" si="613"/>
        <v>0.87000000000000455</v>
      </c>
      <c r="BM184" s="473">
        <f t="shared" si="614"/>
        <v>1.4200000000000017</v>
      </c>
      <c r="BN184" s="473">
        <f t="shared" si="615"/>
        <v>1.9899999999999949</v>
      </c>
      <c r="BO184" s="483">
        <v>4</v>
      </c>
      <c r="BP184" s="293"/>
      <c r="BQ184" s="293"/>
      <c r="BR184" s="293"/>
      <c r="BS184" s="293"/>
      <c r="BT184" s="293"/>
      <c r="BU184" s="293"/>
      <c r="BV184" s="293"/>
      <c r="BW184" s="293"/>
      <c r="BX184" s="293">
        <v>1</v>
      </c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1416</v>
      </c>
      <c r="CK184" s="294"/>
      <c r="CL184" s="294"/>
      <c r="CM184" s="294"/>
      <c r="CN184" s="294"/>
      <c r="CO184" s="295"/>
      <c r="CP184" s="295"/>
      <c r="CQ184" s="295"/>
      <c r="CR184" s="296">
        <v>341</v>
      </c>
      <c r="CS184" s="297">
        <v>74.8</v>
      </c>
      <c r="CT184" s="297">
        <v>48.24</v>
      </c>
      <c r="CU184" s="297">
        <v>59.75</v>
      </c>
      <c r="CV184" s="297">
        <f t="shared" ref="CV184:CY187" si="725">P184-CR184</f>
        <v>14.399999999999977</v>
      </c>
      <c r="CW184" s="297">
        <f t="shared" si="725"/>
        <v>7.230000000000004</v>
      </c>
      <c r="CX184" s="297">
        <f t="shared" si="725"/>
        <v>11.850000000000001</v>
      </c>
      <c r="CY184" s="297">
        <f t="shared" si="725"/>
        <v>16.579999999999998</v>
      </c>
      <c r="CZ184" s="297">
        <f>SUM(CV184:CY184)</f>
        <v>50.059999999999981</v>
      </c>
      <c r="DA184" s="297">
        <f>0.32*(P184-CR184)+1.75*(Q184-CS184)+1.13*(R184-CT184)+1.28*(S184-CU184)</f>
        <v>51.873400000000004</v>
      </c>
      <c r="DB184" s="295" t="s">
        <v>1779</v>
      </c>
      <c r="DC184" s="295">
        <v>4</v>
      </c>
      <c r="DD184" s="295"/>
      <c r="DE184" s="295"/>
    </row>
    <row r="185" spans="1:109" ht="21" customHeight="1">
      <c r="A185" s="268">
        <v>183</v>
      </c>
      <c r="B185" s="319" t="s">
        <v>588</v>
      </c>
      <c r="C185" s="301" t="s">
        <v>775</v>
      </c>
      <c r="D185" s="302" t="s">
        <v>8</v>
      </c>
      <c r="E185" s="303" t="s">
        <v>78</v>
      </c>
      <c r="F185" s="304">
        <f>9-LEN(E185)-LEN(SUBSTITUTE(E185,"★",""))</f>
        <v>4</v>
      </c>
      <c r="G185" s="305" t="s">
        <v>71</v>
      </c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621"/>
        <v>187</v>
      </c>
      <c r="O185" s="321">
        <v>3898</v>
      </c>
      <c r="P185" s="322">
        <v>369.2</v>
      </c>
      <c r="Q185" s="323">
        <v>75.540000000000006</v>
      </c>
      <c r="R185" s="323">
        <v>73.17</v>
      </c>
      <c r="S185" s="323">
        <v>74.12</v>
      </c>
      <c r="T185" s="323">
        <v>7.87</v>
      </c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717"/>
        <v>120000</v>
      </c>
      <c r="AL185" s="316">
        <f>VLOOKUP(D185&amp;E185,计算辅助页面!$V$5:$Y$18,3,0)</f>
        <v>5</v>
      </c>
      <c r="AM185" s="317">
        <f t="shared" si="718"/>
        <v>360000</v>
      </c>
      <c r="AN185" s="317">
        <f>VLOOKUP(D185&amp;E185,计算辅助页面!$V$5:$Y$18,4,0)</f>
        <v>3</v>
      </c>
      <c r="AO185" s="304">
        <f t="shared" si="719"/>
        <v>8160000</v>
      </c>
      <c r="AP185" s="318">
        <f t="shared" si="720"/>
        <v>15931800</v>
      </c>
      <c r="AQ185" s="288" t="s">
        <v>592</v>
      </c>
      <c r="AR185" s="289" t="str">
        <f t="shared" ref="AR185:AR226" si="726">TRIM(RIGHT(B185,LEN(B185)-LEN(AQ185)-1))</f>
        <v>C-X75</v>
      </c>
      <c r="AS185" s="290" t="s">
        <v>916</v>
      </c>
      <c r="AT185" s="291" t="s">
        <v>689</v>
      </c>
      <c r="AU185" s="427" t="s">
        <v>703</v>
      </c>
      <c r="AV185" s="292">
        <v>50</v>
      </c>
      <c r="AW185" s="292">
        <v>383</v>
      </c>
      <c r="AY185" s="292">
        <v>510</v>
      </c>
      <c r="AZ185" s="292" t="s">
        <v>1284</v>
      </c>
      <c r="BA185" s="477">
        <v>145</v>
      </c>
      <c r="BB185" s="476">
        <v>1.8</v>
      </c>
      <c r="BC185" s="472">
        <v>1.06</v>
      </c>
      <c r="BD185" s="472">
        <v>1.91</v>
      </c>
      <c r="BE185" s="472">
        <v>2.02</v>
      </c>
      <c r="BF185" s="474">
        <f>BA185+O185</f>
        <v>4043</v>
      </c>
      <c r="BG185" s="476">
        <f t="shared" ref="BG185:BG187" si="727">BB185+P185</f>
        <v>371</v>
      </c>
      <c r="BH185" s="480">
        <f t="shared" ref="BH185:BH187" si="728">BC185+Q185</f>
        <v>76.600000000000009</v>
      </c>
      <c r="BI185" s="480">
        <f t="shared" ref="BI185:BI187" si="729">BD185+R185</f>
        <v>75.08</v>
      </c>
      <c r="BJ185" s="480">
        <f t="shared" ref="BJ185:BJ187" si="730">BE185+S185</f>
        <v>76.14</v>
      </c>
      <c r="BK185" s="473">
        <f t="shared" si="612"/>
        <v>1.8000000000000114</v>
      </c>
      <c r="BL185" s="473">
        <f t="shared" si="613"/>
        <v>1.0600000000000023</v>
      </c>
      <c r="BM185" s="473">
        <f t="shared" si="614"/>
        <v>1.9099999999999966</v>
      </c>
      <c r="BN185" s="473">
        <f t="shared" si="615"/>
        <v>2.019999999999996</v>
      </c>
      <c r="BO185" s="483">
        <v>7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775</v>
      </c>
      <c r="CK185" s="294"/>
      <c r="CL185" s="294"/>
      <c r="CM185" s="294"/>
      <c r="CN185" s="294"/>
      <c r="CO185" s="295"/>
      <c r="CP185" s="295"/>
      <c r="CQ185" s="295"/>
      <c r="CR185" s="296">
        <v>354</v>
      </c>
      <c r="CS185" s="297">
        <v>66.7</v>
      </c>
      <c r="CT185" s="297">
        <v>57.27</v>
      </c>
      <c r="CU185" s="297">
        <v>57.27</v>
      </c>
      <c r="CV185" s="297">
        <f t="shared" si="725"/>
        <v>15.199999999999989</v>
      </c>
      <c r="CW185" s="297">
        <f t="shared" si="725"/>
        <v>8.8400000000000034</v>
      </c>
      <c r="CX185" s="297">
        <f t="shared" si="725"/>
        <v>15.899999999999999</v>
      </c>
      <c r="CY185" s="297">
        <f t="shared" si="725"/>
        <v>16.850000000000001</v>
      </c>
      <c r="CZ185" s="297">
        <f>SUM(CV185:CY185)</f>
        <v>56.789999999999992</v>
      </c>
      <c r="DA185" s="297">
        <f>0.32*(P185-CR185)+1.75*(Q185-CS185)+1.13*(R185-CT185)+1.28*(S185-CU185)</f>
        <v>59.869</v>
      </c>
      <c r="DB185" s="295" t="s">
        <v>1779</v>
      </c>
      <c r="DC185" s="295">
        <v>4</v>
      </c>
      <c r="DD185" s="295"/>
      <c r="DE185" s="295"/>
    </row>
    <row r="186" spans="1:109" ht="21" customHeight="1" thickBot="1">
      <c r="A186" s="299">
        <v>184</v>
      </c>
      <c r="B186" s="319" t="s">
        <v>1943</v>
      </c>
      <c r="C186" s="301" t="s">
        <v>1944</v>
      </c>
      <c r="D186" s="302" t="s">
        <v>8</v>
      </c>
      <c r="E186" s="303" t="s">
        <v>78</v>
      </c>
      <c r="F186" s="327"/>
      <c r="G186" s="328"/>
      <c r="H186" s="320">
        <v>30</v>
      </c>
      <c r="I186" s="320" t="s">
        <v>1945</v>
      </c>
      <c r="J186" s="320" t="s">
        <v>1945</v>
      </c>
      <c r="K186" s="320" t="s">
        <v>1945</v>
      </c>
      <c r="L186" s="320" t="s">
        <v>1945</v>
      </c>
      <c r="M186" s="320"/>
      <c r="N186" s="333"/>
      <c r="O186" s="321">
        <v>3920</v>
      </c>
      <c r="P186" s="322">
        <v>372.3</v>
      </c>
      <c r="Q186" s="323">
        <v>81.040000000000006</v>
      </c>
      <c r="R186" s="323">
        <v>65.739999999999995</v>
      </c>
      <c r="S186" s="323">
        <v>59.77</v>
      </c>
      <c r="T186" s="323"/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ref="AK186" si="731">IF(AI186,2*AI186,"")</f>
        <v>120000</v>
      </c>
      <c r="AL186" s="316">
        <f>VLOOKUP(D186&amp;E186,计算辅助页面!$V$5:$Y$18,3,0)</f>
        <v>5</v>
      </c>
      <c r="AM186" s="317">
        <f t="shared" ref="AM186" si="732">IF(AN186="×",AN186,IF(AI186,6*AI186,""))</f>
        <v>360000</v>
      </c>
      <c r="AN186" s="317">
        <f>VLOOKUP(D186&amp;E186,计算辅助页面!$V$5:$Y$18,4,0)</f>
        <v>3</v>
      </c>
      <c r="AO186" s="304">
        <f t="shared" ref="AO186" si="733">IF(AI186,IF(AN186="×",4*(AI186*AJ186+AK186*AL186),4*(AI186*AJ186+AK186*AL186+AM186*AN186)),"")</f>
        <v>8160000</v>
      </c>
      <c r="AP186" s="318">
        <f t="shared" ref="AP186" si="734">IF(AND(AH186,AO186),AO186+AH186,"")</f>
        <v>15931800</v>
      </c>
      <c r="AQ186" s="288" t="s">
        <v>1004</v>
      </c>
      <c r="AR186" s="289" t="str">
        <f t="shared" si="726"/>
        <v>Aston Martin Valkyrie</v>
      </c>
      <c r="AS186" s="290" t="s">
        <v>1930</v>
      </c>
      <c r="AT186" s="291" t="s">
        <v>1946</v>
      </c>
      <c r="AU186" s="427" t="s">
        <v>703</v>
      </c>
      <c r="AZ186" s="292" t="s">
        <v>1955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1950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00" t="s">
        <v>127</v>
      </c>
      <c r="C187" s="301" t="s">
        <v>776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45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621"/>
        <v>132</v>
      </c>
      <c r="O187" s="308">
        <v>3929</v>
      </c>
      <c r="P187" s="309">
        <v>368.8</v>
      </c>
      <c r="Q187" s="310">
        <v>80.33</v>
      </c>
      <c r="R187" s="310">
        <v>54.68</v>
      </c>
      <c r="S187" s="310">
        <v>74.63</v>
      </c>
      <c r="T187" s="310">
        <v>7.9500000000000011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717"/>
        <v>60000</v>
      </c>
      <c r="AL187" s="316">
        <f>VLOOKUP(D187&amp;E187,计算辅助页面!$V$5:$Y$18,3,0)</f>
        <v>5</v>
      </c>
      <c r="AM187" s="317">
        <f t="shared" si="718"/>
        <v>180000</v>
      </c>
      <c r="AN187" s="317">
        <f>VLOOKUP(D187&amp;E187,计算辅助页面!$V$5:$Y$18,4,0)</f>
        <v>3</v>
      </c>
      <c r="AO187" s="304">
        <f t="shared" si="719"/>
        <v>4080000</v>
      </c>
      <c r="AP187" s="318">
        <f t="shared" si="720"/>
        <v>7546240</v>
      </c>
      <c r="AQ187" s="288" t="s">
        <v>128</v>
      </c>
      <c r="AR187" s="289" t="str">
        <f t="shared" si="726"/>
        <v>Force 1 V10</v>
      </c>
      <c r="AS187" s="290" t="s">
        <v>596</v>
      </c>
      <c r="AT187" s="291" t="s">
        <v>665</v>
      </c>
      <c r="AU187" s="427" t="s">
        <v>703</v>
      </c>
      <c r="AW187" s="292">
        <v>384</v>
      </c>
      <c r="AY187" s="292">
        <v>512</v>
      </c>
      <c r="AZ187" s="292" t="s">
        <v>1425</v>
      </c>
      <c r="BA187" s="477">
        <v>147</v>
      </c>
      <c r="BB187" s="476">
        <v>2.2000000000000002</v>
      </c>
      <c r="BC187" s="472">
        <v>0.77</v>
      </c>
      <c r="BD187" s="472">
        <v>1.39</v>
      </c>
      <c r="BE187" s="472">
        <v>1.65</v>
      </c>
      <c r="BF187" s="474">
        <f>BA187+O187</f>
        <v>4076</v>
      </c>
      <c r="BG187" s="476">
        <f t="shared" si="727"/>
        <v>371</v>
      </c>
      <c r="BH187" s="480">
        <f t="shared" si="728"/>
        <v>81.099999999999994</v>
      </c>
      <c r="BI187" s="480">
        <f t="shared" si="729"/>
        <v>56.07</v>
      </c>
      <c r="BJ187" s="480">
        <f t="shared" si="730"/>
        <v>76.28</v>
      </c>
      <c r="BK187" s="473">
        <f t="shared" si="612"/>
        <v>2.1999999999999886</v>
      </c>
      <c r="BL187" s="473">
        <f t="shared" si="613"/>
        <v>0.76999999999999602</v>
      </c>
      <c r="BM187" s="473">
        <f t="shared" si="614"/>
        <v>1.3900000000000006</v>
      </c>
      <c r="BN187" s="473">
        <f t="shared" si="615"/>
        <v>1.6500000000000057</v>
      </c>
      <c r="BO187" s="483">
        <v>10</v>
      </c>
      <c r="BP187" s="293"/>
      <c r="BQ187" s="293"/>
      <c r="BR187" s="293"/>
      <c r="BS187" s="293"/>
      <c r="BT187" s="293">
        <v>1</v>
      </c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1490</v>
      </c>
      <c r="CK187" s="294"/>
      <c r="CL187" s="294"/>
      <c r="CM187" s="294"/>
      <c r="CN187" s="294"/>
      <c r="CO187" s="295">
        <v>1</v>
      </c>
      <c r="CP187" s="295"/>
      <c r="CQ187" s="295"/>
      <c r="CR187" s="296">
        <v>350</v>
      </c>
      <c r="CS187" s="297">
        <v>73.900000000000006</v>
      </c>
      <c r="CT187" s="297">
        <v>43.04</v>
      </c>
      <c r="CU187" s="297">
        <v>60.88</v>
      </c>
      <c r="CV187" s="297">
        <f t="shared" si="725"/>
        <v>18.800000000000011</v>
      </c>
      <c r="CW187" s="297">
        <f t="shared" si="725"/>
        <v>6.4299999999999926</v>
      </c>
      <c r="CX187" s="297">
        <f t="shared" si="725"/>
        <v>11.64</v>
      </c>
      <c r="CY187" s="297">
        <f t="shared" si="725"/>
        <v>13.749999999999993</v>
      </c>
      <c r="CZ187" s="297">
        <f>SUM(CV187:CY187)</f>
        <v>50.62</v>
      </c>
      <c r="DA187" s="297">
        <f>0.32*(P187-CR187)+1.75*(Q187-CS187)+1.13*(R187-CT187)+1.28*(S187-CU187)</f>
        <v>48.021699999999981</v>
      </c>
      <c r="DB187" s="295" t="s">
        <v>1779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19" t="s">
        <v>1681</v>
      </c>
      <c r="C188" s="301" t="s">
        <v>1682</v>
      </c>
      <c r="D188" s="302" t="s">
        <v>8</v>
      </c>
      <c r="E188" s="303" t="s">
        <v>78</v>
      </c>
      <c r="F188" s="327"/>
      <c r="G188" s="328"/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ref="N188" si="735">IF(COUNTBLANK(H188:M188),"",SUM(H188:M188))</f>
        <v>187</v>
      </c>
      <c r="O188" s="321">
        <v>3974</v>
      </c>
      <c r="P188" s="322">
        <v>371.8</v>
      </c>
      <c r="Q188" s="323">
        <v>79.14</v>
      </c>
      <c r="R188" s="323">
        <v>58.82</v>
      </c>
      <c r="S188" s="323">
        <v>74.63</v>
      </c>
      <c r="T188" s="323"/>
      <c r="U188" s="332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" si="736">IF(AI188,2*AI188,"")</f>
        <v>120000</v>
      </c>
      <c r="AL188" s="316">
        <f>VLOOKUP(D188&amp;E188,计算辅助页面!$V$5:$Y$18,3,0)</f>
        <v>5</v>
      </c>
      <c r="AM188" s="317">
        <f t="shared" ref="AM188" si="737">IF(AN188="×",AN188,IF(AI188,6*AI188,""))</f>
        <v>360000</v>
      </c>
      <c r="AN188" s="317">
        <f>VLOOKUP(D188&amp;E188,计算辅助页面!$V$5:$Y$18,4,0)</f>
        <v>3</v>
      </c>
      <c r="AO188" s="304">
        <f t="shared" ref="AO188" si="738">IF(AI188,IF(AN188="×",4*(AI188*AJ188+AK188*AL188),4*(AI188*AJ188+AK188*AL188+AM188*AN188)),"")</f>
        <v>8160000</v>
      </c>
      <c r="AP188" s="318">
        <f t="shared" ref="AP188" si="739">IF(AND(AH188,AO188),AO188+AH188,"")</f>
        <v>15931800</v>
      </c>
      <c r="AQ188" s="288" t="s">
        <v>1679</v>
      </c>
      <c r="AR188" s="289" t="str">
        <f t="shared" si="726"/>
        <v>GT Frankie Edition</v>
      </c>
      <c r="AS188" s="290" t="s">
        <v>1718</v>
      </c>
      <c r="AT188" s="291" t="s">
        <v>1683</v>
      </c>
      <c r="AU188" s="427" t="s">
        <v>703</v>
      </c>
      <c r="AZ188" s="292" t="s">
        <v>1697</v>
      </c>
      <c r="BA188" s="477">
        <f>BF188-O188</f>
        <v>148</v>
      </c>
      <c r="BB188" s="476">
        <f>BK188</f>
        <v>2</v>
      </c>
      <c r="BC188" s="472">
        <f t="shared" ref="BC188" si="740">BL188</f>
        <v>1.0600000000000023</v>
      </c>
      <c r="BD188" s="472">
        <f t="shared" ref="BD188" si="741">BM188</f>
        <v>1.5700000000000003</v>
      </c>
      <c r="BE188" s="472">
        <f t="shared" ref="BE188" si="742">BN188</f>
        <v>2.0600000000000023</v>
      </c>
      <c r="BF188" s="474">
        <v>4122</v>
      </c>
      <c r="BG188" s="476">
        <v>373.8</v>
      </c>
      <c r="BH188" s="480">
        <v>80.2</v>
      </c>
      <c r="BI188" s="480">
        <v>60.39</v>
      </c>
      <c r="BJ188" s="480">
        <v>76.69</v>
      </c>
      <c r="BK188" s="473">
        <f t="shared" si="612"/>
        <v>2</v>
      </c>
      <c r="BL188" s="473">
        <f t="shared" si="613"/>
        <v>1.0600000000000023</v>
      </c>
      <c r="BM188" s="473">
        <f t="shared" si="614"/>
        <v>1.5700000000000003</v>
      </c>
      <c r="BN188" s="473">
        <f t="shared" si="615"/>
        <v>2.0600000000000023</v>
      </c>
      <c r="BO188" s="483">
        <v>9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1704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1779</v>
      </c>
      <c r="DC188" s="295">
        <v>3</v>
      </c>
      <c r="DD188" s="295"/>
      <c r="DE188" s="295"/>
    </row>
    <row r="189" spans="1:109" ht="21" customHeight="1">
      <c r="A189" s="268">
        <v>187</v>
      </c>
      <c r="B189" s="319" t="s">
        <v>1090</v>
      </c>
      <c r="C189" s="301" t="s">
        <v>1091</v>
      </c>
      <c r="D189" s="302" t="s">
        <v>8</v>
      </c>
      <c r="E189" s="303" t="s">
        <v>78</v>
      </c>
      <c r="F189" s="327"/>
      <c r="G189" s="328"/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21"/>
        <v>187</v>
      </c>
      <c r="O189" s="321">
        <v>4025</v>
      </c>
      <c r="P189" s="322">
        <v>358</v>
      </c>
      <c r="Q189" s="323">
        <v>82.03</v>
      </c>
      <c r="R189" s="323">
        <v>60.84</v>
      </c>
      <c r="S189" s="323">
        <v>77.62</v>
      </c>
      <c r="T189" s="323">
        <v>9</v>
      </c>
      <c r="U189" s="332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17"/>
        <v>120000</v>
      </c>
      <c r="AL189" s="316">
        <f>VLOOKUP(D189&amp;E189,计算辅助页面!$V$5:$Y$18,3,0)</f>
        <v>5</v>
      </c>
      <c r="AM189" s="317">
        <f t="shared" si="718"/>
        <v>360000</v>
      </c>
      <c r="AN189" s="317">
        <f>VLOOKUP(D189&amp;E189,计算辅助页面!$V$5:$Y$18,4,0)</f>
        <v>3</v>
      </c>
      <c r="AO189" s="304">
        <f t="shared" si="719"/>
        <v>8160000</v>
      </c>
      <c r="AP189" s="318">
        <f t="shared" si="720"/>
        <v>15931800</v>
      </c>
      <c r="AQ189" s="288" t="s">
        <v>568</v>
      </c>
      <c r="AR189" s="289" t="str">
        <f t="shared" si="726"/>
        <v>Senna GTR</v>
      </c>
      <c r="AS189" s="290" t="s">
        <v>1082</v>
      </c>
      <c r="AT189" s="291" t="s">
        <v>1092</v>
      </c>
      <c r="AU189" s="427" t="s">
        <v>703</v>
      </c>
      <c r="AV189" s="292">
        <v>29</v>
      </c>
      <c r="AW189" s="292">
        <v>372</v>
      </c>
      <c r="AY189" s="292">
        <v>492</v>
      </c>
      <c r="AZ189" s="292" t="s">
        <v>1100</v>
      </c>
      <c r="BA189" s="477">
        <v>149</v>
      </c>
      <c r="BB189" s="476">
        <v>2.8</v>
      </c>
      <c r="BC189" s="472">
        <v>0.87</v>
      </c>
      <c r="BD189" s="472">
        <v>1.1399999999999999</v>
      </c>
      <c r="BE189" s="472">
        <v>1.29</v>
      </c>
      <c r="BF189" s="474">
        <f>BA189+O189</f>
        <v>4174</v>
      </c>
      <c r="BG189" s="476">
        <f t="shared" ref="BG189" si="743">BB189+P189</f>
        <v>360.8</v>
      </c>
      <c r="BH189" s="480">
        <f t="shared" ref="BH189" si="744">BC189+Q189</f>
        <v>82.9</v>
      </c>
      <c r="BI189" s="480">
        <f t="shared" ref="BI189" si="745">BD189+R189</f>
        <v>61.980000000000004</v>
      </c>
      <c r="BJ189" s="480">
        <f t="shared" ref="BJ189" si="746">BE189+S189</f>
        <v>78.910000000000011</v>
      </c>
      <c r="BK189" s="473">
        <f t="shared" si="612"/>
        <v>2.8000000000000114</v>
      </c>
      <c r="BL189" s="473">
        <f t="shared" si="613"/>
        <v>0.87000000000000455</v>
      </c>
      <c r="BM189" s="473">
        <f t="shared" si="614"/>
        <v>1.1400000000000006</v>
      </c>
      <c r="BN189" s="473">
        <f t="shared" si="615"/>
        <v>1.2900000000000063</v>
      </c>
      <c r="BO189" s="483">
        <v>4</v>
      </c>
      <c r="BP189" s="293"/>
      <c r="BQ189" s="293"/>
      <c r="BR189" s="293"/>
      <c r="BS189" s="293"/>
      <c r="BT189" s="293"/>
      <c r="BU189" s="293">
        <v>1</v>
      </c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1128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19" t="s">
        <v>955</v>
      </c>
      <c r="C190" s="301" t="s">
        <v>956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07">
        <f t="shared" si="621"/>
        <v>267</v>
      </c>
      <c r="O190" s="321">
        <v>4081</v>
      </c>
      <c r="P190" s="322">
        <v>364.7</v>
      </c>
      <c r="Q190" s="323">
        <v>81.13</v>
      </c>
      <c r="R190" s="323">
        <v>73.73</v>
      </c>
      <c r="S190" s="323">
        <v>73.930000000000007</v>
      </c>
      <c r="T190" s="323">
        <v>7.8</v>
      </c>
      <c r="U190" s="332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717"/>
        <v>160000</v>
      </c>
      <c r="AL190" s="316">
        <f>VLOOKUP(D190&amp;E190,计算辅助页面!$V$5:$Y$18,3,0)</f>
        <v>5</v>
      </c>
      <c r="AM190" s="317">
        <f t="shared" si="718"/>
        <v>480000</v>
      </c>
      <c r="AN190" s="317">
        <f>VLOOKUP(D190&amp;E190,计算辅助页面!$V$5:$Y$18,4,0)</f>
        <v>4</v>
      </c>
      <c r="AO190" s="304">
        <f t="shared" si="719"/>
        <v>12800000</v>
      </c>
      <c r="AP190" s="318">
        <f t="shared" si="720"/>
        <v>32207600</v>
      </c>
      <c r="AQ190" s="288" t="s">
        <v>565</v>
      </c>
      <c r="AR190" s="289" t="str">
        <f t="shared" si="726"/>
        <v>Aventador SVJ Roadster</v>
      </c>
      <c r="AS190" s="290" t="s">
        <v>945</v>
      </c>
      <c r="AT190" s="291" t="s">
        <v>957</v>
      </c>
      <c r="AU190" s="427" t="s">
        <v>703</v>
      </c>
      <c r="AV190" s="292">
        <v>32</v>
      </c>
      <c r="AW190" s="292">
        <v>379</v>
      </c>
      <c r="AY190" s="292">
        <v>503</v>
      </c>
      <c r="AZ190" s="292" t="s">
        <v>1284</v>
      </c>
      <c r="BA190" s="481">
        <v>238</v>
      </c>
      <c r="BB190" s="476">
        <v>1.7</v>
      </c>
      <c r="BC190" s="472">
        <v>0.87</v>
      </c>
      <c r="BD190" s="472">
        <v>3.96</v>
      </c>
      <c r="BE190" s="472">
        <v>3.76</v>
      </c>
      <c r="BF190" s="474">
        <f>BA190+O190</f>
        <v>4319</v>
      </c>
      <c r="BG190" s="476">
        <f t="shared" ref="BG190:BG191" si="747">BB190+P190</f>
        <v>366.4</v>
      </c>
      <c r="BH190" s="480">
        <f t="shared" ref="BH190:BH191" si="748">BC190+Q190</f>
        <v>82</v>
      </c>
      <c r="BI190" s="480">
        <f t="shared" ref="BI190:BI191" si="749">BD190+R190</f>
        <v>77.69</v>
      </c>
      <c r="BJ190" s="480">
        <f t="shared" ref="BJ190:BJ191" si="750">BE190+S190</f>
        <v>77.690000000000012</v>
      </c>
      <c r="BK190" s="473">
        <f t="shared" si="612"/>
        <v>1.6999999999999886</v>
      </c>
      <c r="BL190" s="473">
        <f t="shared" si="613"/>
        <v>0.87000000000000455</v>
      </c>
      <c r="BM190" s="473">
        <f t="shared" si="614"/>
        <v>3.9599999999999937</v>
      </c>
      <c r="BN190" s="473">
        <f t="shared" si="615"/>
        <v>3.7600000000000051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 t="s">
        <v>1150</v>
      </c>
      <c r="CH190" s="293"/>
      <c r="CI190" s="293"/>
      <c r="CJ190" s="294" t="s">
        <v>1147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1779</v>
      </c>
      <c r="DC190" s="295">
        <v>2</v>
      </c>
      <c r="DD190" s="295"/>
      <c r="DE190" s="295"/>
    </row>
    <row r="191" spans="1:109" ht="21" customHeight="1">
      <c r="A191" s="268">
        <v>189</v>
      </c>
      <c r="B191" s="300" t="s">
        <v>129</v>
      </c>
      <c r="C191" s="301">
        <v>918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35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21"/>
        <v>122</v>
      </c>
      <c r="O191" s="308">
        <v>4099</v>
      </c>
      <c r="P191" s="309">
        <v>362.4</v>
      </c>
      <c r="Q191" s="310">
        <v>83.03</v>
      </c>
      <c r="R191" s="310">
        <v>51.8</v>
      </c>
      <c r="S191" s="310">
        <v>79.97</v>
      </c>
      <c r="T191" s="310">
        <v>9.4830000000000005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17"/>
        <v>60000</v>
      </c>
      <c r="AL191" s="316">
        <f>VLOOKUP(D191&amp;E191,计算辅助页面!$V$5:$Y$18,3,0)</f>
        <v>5</v>
      </c>
      <c r="AM191" s="317">
        <f t="shared" si="718"/>
        <v>180000</v>
      </c>
      <c r="AN191" s="317">
        <f>VLOOKUP(D191&amp;E191,计算辅助页面!$V$5:$Y$18,4,0)</f>
        <v>3</v>
      </c>
      <c r="AO191" s="304">
        <f t="shared" si="719"/>
        <v>4080000</v>
      </c>
      <c r="AP191" s="318">
        <f t="shared" si="720"/>
        <v>7546240</v>
      </c>
      <c r="AQ191" s="288" t="s">
        <v>561</v>
      </c>
      <c r="AR191" s="289" t="str">
        <f t="shared" si="726"/>
        <v>918 Spyder</v>
      </c>
      <c r="AS191" s="290" t="s">
        <v>596</v>
      </c>
      <c r="AT191" s="291" t="s">
        <v>649</v>
      </c>
      <c r="AU191" s="427" t="s">
        <v>703</v>
      </c>
      <c r="AV191" s="292">
        <v>14</v>
      </c>
      <c r="AW191" s="292">
        <v>377</v>
      </c>
      <c r="AY191" s="292">
        <v>499</v>
      </c>
      <c r="AZ191" s="292" t="s">
        <v>1462</v>
      </c>
      <c r="BA191" s="477">
        <v>151</v>
      </c>
      <c r="BB191" s="476">
        <v>2.1</v>
      </c>
      <c r="BC191" s="472">
        <v>0.77</v>
      </c>
      <c r="BD191" s="472">
        <v>1.19</v>
      </c>
      <c r="BE191" s="472">
        <v>1.63</v>
      </c>
      <c r="BF191" s="474">
        <f>BA191+O191</f>
        <v>4250</v>
      </c>
      <c r="BG191" s="476">
        <f t="shared" si="747"/>
        <v>364.5</v>
      </c>
      <c r="BH191" s="480">
        <f t="shared" si="748"/>
        <v>83.8</v>
      </c>
      <c r="BI191" s="480">
        <f t="shared" si="749"/>
        <v>52.989999999999995</v>
      </c>
      <c r="BJ191" s="480">
        <f t="shared" si="750"/>
        <v>81.599999999999994</v>
      </c>
      <c r="BK191" s="473">
        <f t="shared" si="612"/>
        <v>2.1000000000000227</v>
      </c>
      <c r="BL191" s="473">
        <f t="shared" si="613"/>
        <v>0.76999999999999602</v>
      </c>
      <c r="BM191" s="473">
        <f t="shared" si="614"/>
        <v>1.1899999999999977</v>
      </c>
      <c r="BN191" s="473">
        <f t="shared" si="615"/>
        <v>1.6299999999999955</v>
      </c>
      <c r="BO191" s="483">
        <v>7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>
        <v>1</v>
      </c>
      <c r="CG191" s="293"/>
      <c r="CH191" s="293"/>
      <c r="CI191" s="293">
        <v>1</v>
      </c>
      <c r="CJ191" s="294" t="s">
        <v>1234</v>
      </c>
      <c r="CK191" s="294"/>
      <c r="CL191" s="294"/>
      <c r="CM191" s="294"/>
      <c r="CN191" s="294"/>
      <c r="CO191" s="295"/>
      <c r="CP191" s="295"/>
      <c r="CQ191" s="295"/>
      <c r="CR191" s="296">
        <v>345</v>
      </c>
      <c r="CS191" s="297">
        <v>76.599999999999994</v>
      </c>
      <c r="CT191" s="297">
        <v>41.84</v>
      </c>
      <c r="CU191" s="297">
        <v>66.31</v>
      </c>
      <c r="CV191" s="297">
        <f t="shared" ref="CV191:CY192" si="751">P191-CR191</f>
        <v>17.399999999999977</v>
      </c>
      <c r="CW191" s="297">
        <f t="shared" si="751"/>
        <v>6.4300000000000068</v>
      </c>
      <c r="CX191" s="297">
        <f t="shared" si="751"/>
        <v>9.9599999999999937</v>
      </c>
      <c r="CY191" s="297">
        <f t="shared" si="751"/>
        <v>13.659999999999997</v>
      </c>
      <c r="CZ191" s="297">
        <f>SUM(CV191:CY191)</f>
        <v>47.449999999999974</v>
      </c>
      <c r="DA191" s="297">
        <f>0.32*(P191-CR191)+1.75*(Q191-CS191)+1.13*(R191-CT191)+1.28*(S191-CU191)</f>
        <v>45.560099999999991</v>
      </c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381</v>
      </c>
      <c r="C192" s="301" t="s">
        <v>777</v>
      </c>
      <c r="D192" s="302" t="s">
        <v>8</v>
      </c>
      <c r="E192" s="303" t="s">
        <v>79</v>
      </c>
      <c r="F192" s="304">
        <f>9-LEN(E192)-LEN(SUBSTITUTE(E192,"★",""))</f>
        <v>3</v>
      </c>
      <c r="G192" s="305" t="s">
        <v>73</v>
      </c>
      <c r="H192" s="330">
        <v>50</v>
      </c>
      <c r="I192" s="306">
        <v>23</v>
      </c>
      <c r="J192" s="306">
        <v>27</v>
      </c>
      <c r="K192" s="306">
        <v>36</v>
      </c>
      <c r="L192" s="306">
        <v>52</v>
      </c>
      <c r="M192" s="330">
        <v>62</v>
      </c>
      <c r="N192" s="307">
        <f t="shared" si="621"/>
        <v>250</v>
      </c>
      <c r="O192" s="339">
        <v>4099</v>
      </c>
      <c r="P192" s="340">
        <v>339.9</v>
      </c>
      <c r="Q192" s="341">
        <v>86.24</v>
      </c>
      <c r="R192" s="341">
        <v>95.92</v>
      </c>
      <c r="S192" s="341">
        <v>84.9</v>
      </c>
      <c r="T192" s="341">
        <v>13.23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717"/>
        <v>160000</v>
      </c>
      <c r="AL192" s="316">
        <f>VLOOKUP(D192&amp;E192,计算辅助页面!$V$5:$Y$18,3,0)</f>
        <v>5</v>
      </c>
      <c r="AM192" s="317">
        <f t="shared" si="718"/>
        <v>480000</v>
      </c>
      <c r="AN192" s="317">
        <f>VLOOKUP(D192&amp;E192,计算辅助页面!$V$5:$Y$18,4,0)</f>
        <v>4</v>
      </c>
      <c r="AO192" s="304">
        <f t="shared" si="719"/>
        <v>12800000</v>
      </c>
      <c r="AP192" s="318">
        <f t="shared" si="720"/>
        <v>32207600</v>
      </c>
      <c r="AQ192" s="288" t="s">
        <v>1003</v>
      </c>
      <c r="AR192" s="289" t="str">
        <f t="shared" si="726"/>
        <v>Dendrobium</v>
      </c>
      <c r="AS192" s="290" t="s">
        <v>922</v>
      </c>
      <c r="AT192" s="291" t="s">
        <v>628</v>
      </c>
      <c r="AU192" s="427" t="s">
        <v>703</v>
      </c>
      <c r="AV192" s="292">
        <v>17</v>
      </c>
      <c r="AW192" s="292">
        <v>354</v>
      </c>
      <c r="AX192" s="292">
        <v>363</v>
      </c>
      <c r="AY192" s="292">
        <v>474</v>
      </c>
      <c r="AZ192" s="292" t="s">
        <v>1462</v>
      </c>
      <c r="BA192" s="477">
        <v>209</v>
      </c>
      <c r="BB192" s="476">
        <v>2.4</v>
      </c>
      <c r="BC192" s="472">
        <v>1.1599999999999999</v>
      </c>
      <c r="BD192" s="472">
        <v>5.13</v>
      </c>
      <c r="BE192" s="472">
        <v>3.11</v>
      </c>
      <c r="BF192" s="474">
        <f>BA192+O192</f>
        <v>4308</v>
      </c>
      <c r="BG192" s="476">
        <f t="shared" ref="BG192" si="752">BB192+P192</f>
        <v>342.29999999999995</v>
      </c>
      <c r="BH192" s="480">
        <f t="shared" ref="BH192" si="753">BC192+Q192</f>
        <v>87.399999999999991</v>
      </c>
      <c r="BI192" s="480">
        <f t="shared" ref="BI192" si="754">BD192+R192</f>
        <v>101.05</v>
      </c>
      <c r="BJ192" s="480">
        <f t="shared" ref="BJ192" si="755">BE192+S192</f>
        <v>88.01</v>
      </c>
      <c r="BK192" s="473">
        <f t="shared" si="612"/>
        <v>2.3999999999999773</v>
      </c>
      <c r="BL192" s="473">
        <f t="shared" si="613"/>
        <v>1.1599999999999966</v>
      </c>
      <c r="BM192" s="473">
        <f t="shared" si="614"/>
        <v>5.1299999999999955</v>
      </c>
      <c r="BN192" s="473">
        <f t="shared" si="615"/>
        <v>3.1099999999999994</v>
      </c>
      <c r="BO192" s="483">
        <v>8</v>
      </c>
      <c r="BP192" s="293"/>
      <c r="BQ192" s="293"/>
      <c r="BR192" s="293"/>
      <c r="BS192" s="293">
        <v>1</v>
      </c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>
        <v>1</v>
      </c>
      <c r="CJ192" s="294" t="s">
        <v>1491</v>
      </c>
      <c r="CK192" s="294"/>
      <c r="CL192" s="294"/>
      <c r="CM192" s="294"/>
      <c r="CN192" s="294"/>
      <c r="CO192" s="295"/>
      <c r="CP192" s="295"/>
      <c r="CQ192" s="295"/>
      <c r="CR192" s="296">
        <v>320</v>
      </c>
      <c r="CS192" s="297">
        <v>76.599999999999994</v>
      </c>
      <c r="CT192" s="297">
        <v>53.29</v>
      </c>
      <c r="CU192" s="297">
        <v>59.03</v>
      </c>
      <c r="CV192" s="297">
        <f t="shared" si="751"/>
        <v>19.899999999999977</v>
      </c>
      <c r="CW192" s="297">
        <f t="shared" si="751"/>
        <v>9.64</v>
      </c>
      <c r="CX192" s="297">
        <f t="shared" si="751"/>
        <v>42.63</v>
      </c>
      <c r="CY192" s="297">
        <f t="shared" si="751"/>
        <v>25.870000000000005</v>
      </c>
      <c r="CZ192" s="297">
        <f>SUM(CV192:CY192)</f>
        <v>98.039999999999992</v>
      </c>
      <c r="DA192" s="297">
        <f>0.32*(P192-CR192)+1.75*(Q192-CS192)+1.13*(R192-CT192)+1.28*(S192-CU192)</f>
        <v>104.5235</v>
      </c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1221</v>
      </c>
      <c r="C193" s="301" t="s">
        <v>1222</v>
      </c>
      <c r="D193" s="302" t="s">
        <v>8</v>
      </c>
      <c r="E193" s="303" t="s">
        <v>79</v>
      </c>
      <c r="F193" s="327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621"/>
        <v>267</v>
      </c>
      <c r="O193" s="339">
        <v>4108</v>
      </c>
      <c r="P193" s="340">
        <v>344.3</v>
      </c>
      <c r="Q193" s="341">
        <v>90.03</v>
      </c>
      <c r="R193" s="341">
        <v>94.15</v>
      </c>
      <c r="S193" s="341">
        <v>69.94</v>
      </c>
      <c r="T193" s="341"/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717"/>
        <v>160000</v>
      </c>
      <c r="AL193" s="316">
        <f>VLOOKUP(D193&amp;E193,计算辅助页面!$V$5:$Y$18,3,0)</f>
        <v>5</v>
      </c>
      <c r="AM193" s="317">
        <f t="shared" si="718"/>
        <v>480000</v>
      </c>
      <c r="AN193" s="317">
        <f>VLOOKUP(D193&amp;E193,计算辅助页面!$V$5:$Y$18,4,0)</f>
        <v>4</v>
      </c>
      <c r="AO193" s="304">
        <f t="shared" si="719"/>
        <v>12800000</v>
      </c>
      <c r="AP193" s="318">
        <f t="shared" si="720"/>
        <v>32207600</v>
      </c>
      <c r="AQ193" s="288" t="s">
        <v>1002</v>
      </c>
      <c r="AR193" s="289" t="str">
        <f t="shared" si="726"/>
        <v>9x8</v>
      </c>
      <c r="AS193" s="290" t="s">
        <v>1213</v>
      </c>
      <c r="AT193" s="291" t="s">
        <v>1222</v>
      </c>
      <c r="AU193" s="427" t="s">
        <v>703</v>
      </c>
      <c r="AW193" s="292">
        <v>358</v>
      </c>
      <c r="AY193" s="292">
        <v>468</v>
      </c>
      <c r="AZ193" s="292" t="s">
        <v>1173</v>
      </c>
      <c r="BA193" s="477">
        <v>158</v>
      </c>
      <c r="BB193" s="476">
        <v>1.7</v>
      </c>
      <c r="BC193" s="472">
        <v>0.97</v>
      </c>
      <c r="BD193" s="472">
        <v>3.89</v>
      </c>
      <c r="BE193" s="472">
        <v>2.57</v>
      </c>
      <c r="BF193" s="474">
        <f>BA193+O193</f>
        <v>4266</v>
      </c>
      <c r="BG193" s="476">
        <f t="shared" ref="BG193" si="756">BB193+P193</f>
        <v>346</v>
      </c>
      <c r="BH193" s="480">
        <f t="shared" ref="BH193" si="757">BC193+Q193</f>
        <v>91</v>
      </c>
      <c r="BI193" s="480">
        <f t="shared" ref="BI193" si="758">BD193+R193</f>
        <v>98.04</v>
      </c>
      <c r="BJ193" s="480">
        <f t="shared" ref="BJ193" si="759">BE193+S193</f>
        <v>72.509999999999991</v>
      </c>
      <c r="BK193" s="473">
        <f t="shared" si="612"/>
        <v>1.6999999999999886</v>
      </c>
      <c r="BL193" s="473">
        <f t="shared" si="613"/>
        <v>0.96999999999999886</v>
      </c>
      <c r="BM193" s="473">
        <f t="shared" si="614"/>
        <v>3.8900000000000006</v>
      </c>
      <c r="BN193" s="473">
        <f t="shared" si="615"/>
        <v>2.5699999999999932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>
        <v>1</v>
      </c>
      <c r="CC193" s="293"/>
      <c r="CD193" s="293"/>
      <c r="CE193" s="293"/>
      <c r="CF193" s="293"/>
      <c r="CG193" s="293"/>
      <c r="CH193" s="293"/>
      <c r="CI193" s="293"/>
      <c r="CJ193" s="294" t="s">
        <v>779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1779</v>
      </c>
      <c r="DC193" s="295">
        <v>2</v>
      </c>
      <c r="DD193" s="295"/>
      <c r="DE193" s="295"/>
    </row>
    <row r="194" spans="1:109" ht="21" customHeight="1" thickBot="1">
      <c r="A194" s="299">
        <v>192</v>
      </c>
      <c r="B194" s="338" t="s">
        <v>1385</v>
      </c>
      <c r="C194" s="301" t="s">
        <v>1386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621"/>
        <v>267</v>
      </c>
      <c r="O194" s="339">
        <v>4109</v>
      </c>
      <c r="P194" s="340">
        <v>361.9</v>
      </c>
      <c r="Q194" s="341">
        <v>80.650000000000006</v>
      </c>
      <c r="R194" s="341">
        <v>75.77</v>
      </c>
      <c r="S194" s="341">
        <v>78.17</v>
      </c>
      <c r="T194" s="341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17"/>
        <v>160000</v>
      </c>
      <c r="AL194" s="316">
        <f>VLOOKUP(D194&amp;E194,计算辅助页面!$V$5:$Y$18,3,0)</f>
        <v>5</v>
      </c>
      <c r="AM194" s="317">
        <f t="shared" si="718"/>
        <v>480000</v>
      </c>
      <c r="AN194" s="317">
        <f>VLOOKUP(D194&amp;E194,计算辅助页面!$V$5:$Y$18,4,0)</f>
        <v>4</v>
      </c>
      <c r="AO194" s="304">
        <f t="shared" si="719"/>
        <v>12800000</v>
      </c>
      <c r="AP194" s="318">
        <f t="shared" si="720"/>
        <v>32207600</v>
      </c>
      <c r="AQ194" s="288" t="s">
        <v>566</v>
      </c>
      <c r="AR194" s="289" t="str">
        <f t="shared" si="726"/>
        <v>DBS GT Zagato</v>
      </c>
      <c r="AS194" s="290" t="s">
        <v>1375</v>
      </c>
      <c r="AT194" s="291" t="s">
        <v>1623</v>
      </c>
      <c r="AU194" s="427" t="s">
        <v>703</v>
      </c>
      <c r="AW194" s="292">
        <v>376</v>
      </c>
      <c r="AY194" s="292">
        <v>498</v>
      </c>
      <c r="AZ194" s="292" t="s">
        <v>1387</v>
      </c>
      <c r="BA194" s="481">
        <f>BF194-O194</f>
        <v>218</v>
      </c>
      <c r="BB194" s="476">
        <f>BK194</f>
        <v>2.6000000000000227</v>
      </c>
      <c r="BC194" s="472">
        <f t="shared" ref="BC194" si="760">BL194</f>
        <v>1.3499999999999943</v>
      </c>
      <c r="BD194" s="472">
        <f t="shared" ref="BD194" si="761">BM194</f>
        <v>2.4200000000000017</v>
      </c>
      <c r="BE194" s="472">
        <f t="shared" ref="BE194" si="762">BN194</f>
        <v>3.4299999999999926</v>
      </c>
      <c r="BF194" s="474">
        <v>4327</v>
      </c>
      <c r="BG194" s="476">
        <v>364.5</v>
      </c>
      <c r="BH194" s="480">
        <v>82</v>
      </c>
      <c r="BI194" s="480">
        <v>78.19</v>
      </c>
      <c r="BJ194" s="480">
        <v>81.599999999999994</v>
      </c>
      <c r="BK194" s="473">
        <f t="shared" si="612"/>
        <v>2.6000000000000227</v>
      </c>
      <c r="BL194" s="473">
        <f t="shared" si="613"/>
        <v>1.3499999999999943</v>
      </c>
      <c r="BM194" s="473">
        <f t="shared" si="614"/>
        <v>2.4200000000000017</v>
      </c>
      <c r="BN194" s="473">
        <f t="shared" si="615"/>
        <v>3.4299999999999926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1398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1779</v>
      </c>
      <c r="DC194" s="295">
        <v>2</v>
      </c>
      <c r="DD194" s="295"/>
      <c r="DE194" s="295"/>
    </row>
    <row r="195" spans="1:109" ht="21" customHeight="1">
      <c r="A195" s="268">
        <v>193</v>
      </c>
      <c r="B195" s="338" t="s">
        <v>162</v>
      </c>
      <c r="C195" s="301">
        <v>570</v>
      </c>
      <c r="D195" s="302" t="s">
        <v>8</v>
      </c>
      <c r="E195" s="303" t="s">
        <v>79</v>
      </c>
      <c r="F195" s="304">
        <f>9-LEN(E195)-LEN(SUBSTITUTE(E195,"★",""))</f>
        <v>3</v>
      </c>
      <c r="G195" s="305" t="s">
        <v>73</v>
      </c>
      <c r="H195" s="306">
        <v>50</v>
      </c>
      <c r="I195" s="306">
        <v>12</v>
      </c>
      <c r="J195" s="306">
        <v>15</v>
      </c>
      <c r="K195" s="306">
        <v>24</v>
      </c>
      <c r="L195" s="306">
        <v>37</v>
      </c>
      <c r="M195" s="306">
        <v>45</v>
      </c>
      <c r="N195" s="307">
        <f t="shared" si="621"/>
        <v>183</v>
      </c>
      <c r="O195" s="339">
        <v>4116</v>
      </c>
      <c r="P195" s="340">
        <v>377.2</v>
      </c>
      <c r="Q195" s="341">
        <v>79.23</v>
      </c>
      <c r="R195" s="341">
        <v>66.06</v>
      </c>
      <c r="S195" s="341">
        <v>64.75</v>
      </c>
      <c r="T195" s="341">
        <v>6.2000000000000011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717"/>
        <v>160000</v>
      </c>
      <c r="AL195" s="316">
        <f>VLOOKUP(D195&amp;E195,计算辅助页面!$V$5:$Y$18,3,0)</f>
        <v>5</v>
      </c>
      <c r="AM195" s="317">
        <f t="shared" si="718"/>
        <v>480000</v>
      </c>
      <c r="AN195" s="317">
        <f>VLOOKUP(D195&amp;E195,计算辅助页面!$V$5:$Y$18,4,0)</f>
        <v>4</v>
      </c>
      <c r="AO195" s="304">
        <f t="shared" si="719"/>
        <v>12800000</v>
      </c>
      <c r="AP195" s="318">
        <f t="shared" si="720"/>
        <v>32207600</v>
      </c>
      <c r="AQ195" s="288" t="s">
        <v>568</v>
      </c>
      <c r="AR195" s="289" t="str">
        <f t="shared" si="726"/>
        <v>570S Spider</v>
      </c>
      <c r="AS195" s="290" t="s">
        <v>825</v>
      </c>
      <c r="AT195" s="291" t="s">
        <v>669</v>
      </c>
      <c r="AU195" s="427" t="s">
        <v>703</v>
      </c>
      <c r="AV195" s="292">
        <v>17</v>
      </c>
      <c r="AW195" s="292">
        <v>393</v>
      </c>
      <c r="AY195" s="292">
        <v>526</v>
      </c>
      <c r="AZ195" s="292" t="s">
        <v>1462</v>
      </c>
      <c r="BA195" s="481">
        <v>216</v>
      </c>
      <c r="BB195" s="476">
        <v>2.5</v>
      </c>
      <c r="BC195" s="472">
        <v>0.97</v>
      </c>
      <c r="BD195" s="472">
        <v>2.4</v>
      </c>
      <c r="BE195" s="472">
        <v>2.09</v>
      </c>
      <c r="BF195" s="474">
        <f>BA195+O195</f>
        <v>4332</v>
      </c>
      <c r="BG195" s="476">
        <f t="shared" ref="BG195:BG197" si="763">BB195+P195</f>
        <v>379.7</v>
      </c>
      <c r="BH195" s="480">
        <f t="shared" ref="BH195:BH197" si="764">BC195+Q195</f>
        <v>80.2</v>
      </c>
      <c r="BI195" s="480">
        <f t="shared" ref="BI195:BI197" si="765">BD195+R195</f>
        <v>68.460000000000008</v>
      </c>
      <c r="BJ195" s="480">
        <f t="shared" ref="BJ195:BJ197" si="766">BE195+S195</f>
        <v>66.84</v>
      </c>
      <c r="BK195" s="473">
        <f t="shared" si="612"/>
        <v>2.5</v>
      </c>
      <c r="BL195" s="473">
        <f t="shared" si="613"/>
        <v>0.96999999999999886</v>
      </c>
      <c r="BM195" s="473">
        <f t="shared" si="614"/>
        <v>2.4000000000000057</v>
      </c>
      <c r="BN195" s="473">
        <f t="shared" si="615"/>
        <v>2.0900000000000034</v>
      </c>
      <c r="BO195" s="483">
        <v>1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>
        <v>1</v>
      </c>
      <c r="CE195" s="293"/>
      <c r="CF195" s="293"/>
      <c r="CG195" s="293" t="s">
        <v>1403</v>
      </c>
      <c r="CH195" s="293"/>
      <c r="CI195" s="293">
        <v>1</v>
      </c>
      <c r="CJ195" s="294" t="s">
        <v>1126</v>
      </c>
      <c r="CK195" s="294"/>
      <c r="CL195" s="294"/>
      <c r="CM195" s="294"/>
      <c r="CN195" s="294"/>
      <c r="CO195" s="295"/>
      <c r="CP195" s="295"/>
      <c r="CQ195" s="295"/>
      <c r="CR195" s="296">
        <v>356</v>
      </c>
      <c r="CS195" s="297">
        <v>71.2</v>
      </c>
      <c r="CT195" s="297">
        <v>46.08</v>
      </c>
      <c r="CU195" s="297">
        <v>47.38</v>
      </c>
      <c r="CV195" s="297">
        <f t="shared" ref="CV195:CY198" si="767">P195-CR195</f>
        <v>21.199999999999989</v>
      </c>
      <c r="CW195" s="297">
        <f t="shared" si="767"/>
        <v>8.0300000000000011</v>
      </c>
      <c r="CX195" s="297">
        <f t="shared" si="767"/>
        <v>19.980000000000004</v>
      </c>
      <c r="CY195" s="297">
        <f t="shared" si="767"/>
        <v>17.369999999999997</v>
      </c>
      <c r="CZ195" s="297">
        <f>SUM(CV195:CY195)</f>
        <v>66.579999999999984</v>
      </c>
      <c r="DA195" s="297">
        <f>0.32*(P195-CR195)+1.75*(Q195-CS195)+1.13*(R195-CT195)+1.28*(S195-CU195)</f>
        <v>65.647499999999994</v>
      </c>
      <c r="DB195" s="295" t="s">
        <v>1779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19" t="s">
        <v>1792</v>
      </c>
      <c r="C196" s="301" t="s">
        <v>1784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ref="N196" si="768">IF(COUNTBLANK(H196:M196),"",SUM(H196:M196))</f>
        <v>267</v>
      </c>
      <c r="O196" s="374">
        <v>4125</v>
      </c>
      <c r="P196" s="375">
        <v>365.4</v>
      </c>
      <c r="Q196" s="376">
        <v>89.37</v>
      </c>
      <c r="R196" s="376">
        <v>64.44</v>
      </c>
      <c r="S196" s="376">
        <v>45.9</v>
      </c>
      <c r="T196" s="376"/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ref="AK196" si="769">IF(AI196,2*AI196,"")</f>
        <v>160000</v>
      </c>
      <c r="AL196" s="316">
        <f>VLOOKUP(D196&amp;E196,计算辅助页面!$V$5:$Y$18,3,0)</f>
        <v>5</v>
      </c>
      <c r="AM196" s="317">
        <f t="shared" ref="AM196" si="770">IF(AN196="×",AN196,IF(AI196,6*AI196,""))</f>
        <v>480000</v>
      </c>
      <c r="AN196" s="317">
        <f>VLOOKUP(D196&amp;E196,计算辅助页面!$V$5:$Y$18,4,0)</f>
        <v>4</v>
      </c>
      <c r="AO196" s="304">
        <f t="shared" ref="AO196" si="771">IF(AI196,IF(AN196="×",4*(AI196*AJ196+AK196*AL196),4*(AI196*AJ196+AK196*AL196+AM196*AN196)),"")</f>
        <v>12800000</v>
      </c>
      <c r="AP196" s="318">
        <f t="shared" ref="AP196" si="772">IF(AND(AH196,AO196),AO196+AH196,"")</f>
        <v>32207600</v>
      </c>
      <c r="AQ196" s="288" t="s">
        <v>995</v>
      </c>
      <c r="AR196" s="289" t="str">
        <f>TRIM(RIGHT(B196,LEN(B196)-LEN(AQ196)-1))</f>
        <v>Battista Edizione Nino Farina</v>
      </c>
      <c r="AS196" s="290" t="s">
        <v>1814</v>
      </c>
      <c r="AT196" s="291" t="s">
        <v>1785</v>
      </c>
      <c r="AU196" s="427" t="s">
        <v>703</v>
      </c>
      <c r="AZ196" s="292" t="s">
        <v>1284</v>
      </c>
      <c r="BA196" s="477">
        <v>154</v>
      </c>
      <c r="BB196" s="476">
        <v>1.9</v>
      </c>
      <c r="BC196" s="472">
        <v>0.73</v>
      </c>
      <c r="BD196" s="472">
        <v>2.2999999999999998</v>
      </c>
      <c r="BE196" s="472">
        <v>2.37</v>
      </c>
      <c r="BF196" s="474">
        <f>BA196+O196</f>
        <v>4279</v>
      </c>
      <c r="BG196" s="476">
        <f t="shared" si="763"/>
        <v>367.29999999999995</v>
      </c>
      <c r="BH196" s="480">
        <f t="shared" si="764"/>
        <v>90.100000000000009</v>
      </c>
      <c r="BI196" s="480">
        <f t="shared" si="765"/>
        <v>66.739999999999995</v>
      </c>
      <c r="BJ196" s="480">
        <f t="shared" si="766"/>
        <v>48.269999999999996</v>
      </c>
      <c r="BK196" s="473">
        <f>IF(BG196="", "", BG196-P196)</f>
        <v>1.8999999999999773</v>
      </c>
      <c r="BL196" s="473">
        <f>IF(BH196="", "", BH196-Q196)</f>
        <v>0.73000000000000398</v>
      </c>
      <c r="BM196" s="473">
        <f>IF(BI196="", "", BI196-R196)</f>
        <v>2.2999999999999972</v>
      </c>
      <c r="BN196" s="473">
        <f>IF(BJ196="", "", BJ196-S196)</f>
        <v>2.3699999999999974</v>
      </c>
      <c r="BO196" s="483">
        <v>15</v>
      </c>
      <c r="BP196" s="293"/>
      <c r="BQ196" s="293"/>
      <c r="BR196" s="293"/>
      <c r="BS196" s="293"/>
      <c r="BT196" s="293"/>
      <c r="BU196" s="293"/>
      <c r="BV196" s="293"/>
      <c r="BW196" s="293">
        <v>1</v>
      </c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1786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183</v>
      </c>
      <c r="C197" s="301" t="s">
        <v>778</v>
      </c>
      <c r="D197" s="352" t="s">
        <v>8</v>
      </c>
      <c r="E197" s="303" t="s">
        <v>78</v>
      </c>
      <c r="F197" s="304">
        <f>9-LEN(E197)-LEN(SUBSTITUTE(E197,"★",""))</f>
        <v>4</v>
      </c>
      <c r="G197" s="305" t="s">
        <v>72</v>
      </c>
      <c r="H197" s="306">
        <v>50</v>
      </c>
      <c r="I197" s="306">
        <v>23</v>
      </c>
      <c r="J197" s="306">
        <v>27</v>
      </c>
      <c r="K197" s="306">
        <v>36</v>
      </c>
      <c r="L197" s="306">
        <v>51</v>
      </c>
      <c r="M197" s="306" t="s">
        <v>59</v>
      </c>
      <c r="N197" s="307">
        <f t="shared" si="621"/>
        <v>187</v>
      </c>
      <c r="O197" s="339">
        <v>4133</v>
      </c>
      <c r="P197" s="340">
        <v>363.8</v>
      </c>
      <c r="Q197" s="341">
        <v>79.83</v>
      </c>
      <c r="R197" s="341">
        <v>73.099999999999994</v>
      </c>
      <c r="S197" s="341">
        <v>77.86</v>
      </c>
      <c r="T197" s="341">
        <v>8.8320000000000007</v>
      </c>
      <c r="U197" s="311">
        <v>9550</v>
      </c>
      <c r="V197" s="312">
        <f>VLOOKUP($U197,计算辅助页面!$Z$5:$AM$26,COLUMN()-20,0)</f>
        <v>15600</v>
      </c>
      <c r="W197" s="312">
        <f>VLOOKUP($U197,计算辅助页面!$Z$5:$AM$26,COLUMN()-20,0)</f>
        <v>24900</v>
      </c>
      <c r="X197" s="307">
        <f>VLOOKUP($U197,计算辅助页面!$Z$5:$AM$26,COLUMN()-20,0)</f>
        <v>37400</v>
      </c>
      <c r="Y197" s="307">
        <f>VLOOKUP($U197,计算辅助页面!$Z$5:$AM$26,COLUMN()-20,0)</f>
        <v>54000</v>
      </c>
      <c r="Z197" s="313">
        <f>VLOOKUP($U197,计算辅助页面!$Z$5:$AM$26,COLUMN()-20,0)</f>
        <v>75500</v>
      </c>
      <c r="AA197" s="307">
        <f>VLOOKUP($U197,计算辅助页面!$Z$5:$AM$26,COLUMN()-20,0)</f>
        <v>105500</v>
      </c>
      <c r="AB197" s="307">
        <f>VLOOKUP($U197,计算辅助页面!$Z$5:$AM$26,COLUMN()-20,0)</f>
        <v>148000</v>
      </c>
      <c r="AC197" s="307">
        <f>VLOOKUP($U197,计算辅助页面!$Z$5:$AM$26,COLUMN()-20,0)</f>
        <v>207500</v>
      </c>
      <c r="AD197" s="307">
        <f>VLOOKUP($U197,计算辅助页面!$Z$5:$AM$26,COLUMN()-20,0)</f>
        <v>290000</v>
      </c>
      <c r="AE197" s="307">
        <f>VLOOKUP($U197,计算辅助页面!$Z$5:$AM$26,COLUMN()-20,0)</f>
        <v>406000</v>
      </c>
      <c r="AF197" s="307">
        <f>VLOOKUP($U197,计算辅助页面!$Z$5:$AM$26,COLUMN()-20,0)</f>
        <v>569000</v>
      </c>
      <c r="AG197" s="307" t="str">
        <f>VLOOKUP($U197,计算辅助页面!$Z$5:$AM$26,COLUMN()-20,0)</f>
        <v>×</v>
      </c>
      <c r="AH197" s="304">
        <f>VLOOKUP($U197,计算辅助页面!$Z$5:$AM$26,COLUMN()-20,0)</f>
        <v>7771800</v>
      </c>
      <c r="AI197" s="314">
        <v>60000</v>
      </c>
      <c r="AJ197" s="315">
        <f>VLOOKUP(D197&amp;E197,计算辅助页面!$V$5:$Y$18,2,0)</f>
        <v>6</v>
      </c>
      <c r="AK197" s="316">
        <f t="shared" si="717"/>
        <v>120000</v>
      </c>
      <c r="AL197" s="316">
        <f>VLOOKUP(D197&amp;E197,计算辅助页面!$V$5:$Y$18,3,0)</f>
        <v>5</v>
      </c>
      <c r="AM197" s="317">
        <f t="shared" si="718"/>
        <v>360000</v>
      </c>
      <c r="AN197" s="317">
        <f>VLOOKUP(D197&amp;E197,计算辅助页面!$V$5:$Y$18,4,0)</f>
        <v>3</v>
      </c>
      <c r="AO197" s="304">
        <f t="shared" si="719"/>
        <v>8160000</v>
      </c>
      <c r="AP197" s="318">
        <f t="shared" si="720"/>
        <v>15931800</v>
      </c>
      <c r="AQ197" s="288" t="s">
        <v>565</v>
      </c>
      <c r="AR197" s="289" t="str">
        <f t="shared" si="726"/>
        <v>Aventador J</v>
      </c>
      <c r="AS197" s="290" t="s">
        <v>921</v>
      </c>
      <c r="AT197" s="291" t="s">
        <v>652</v>
      </c>
      <c r="AU197" s="427" t="s">
        <v>703</v>
      </c>
      <c r="AV197" s="292">
        <v>15</v>
      </c>
      <c r="AW197" s="292">
        <v>378</v>
      </c>
      <c r="AY197" s="292">
        <v>502</v>
      </c>
      <c r="AZ197" s="292" t="s">
        <v>1462</v>
      </c>
      <c r="BA197" s="477">
        <v>159</v>
      </c>
      <c r="BB197" s="476">
        <v>1.6</v>
      </c>
      <c r="BC197" s="472">
        <v>0.82</v>
      </c>
      <c r="BD197" s="472">
        <v>2.87</v>
      </c>
      <c r="BE197" s="472">
        <v>1.79</v>
      </c>
      <c r="BF197" s="474">
        <f>BA197+O197</f>
        <v>4292</v>
      </c>
      <c r="BG197" s="476">
        <f t="shared" si="763"/>
        <v>365.40000000000003</v>
      </c>
      <c r="BH197" s="480">
        <f t="shared" si="764"/>
        <v>80.649999999999991</v>
      </c>
      <c r="BI197" s="480">
        <f t="shared" si="765"/>
        <v>75.97</v>
      </c>
      <c r="BJ197" s="480">
        <f t="shared" si="766"/>
        <v>79.650000000000006</v>
      </c>
      <c r="BK197" s="473">
        <f t="shared" si="612"/>
        <v>1.6000000000000227</v>
      </c>
      <c r="BL197" s="473">
        <f t="shared" si="613"/>
        <v>0.81999999999999318</v>
      </c>
      <c r="BM197" s="473">
        <f t="shared" si="614"/>
        <v>2.8700000000000045</v>
      </c>
      <c r="BN197" s="473">
        <f t="shared" si="615"/>
        <v>1.7900000000000063</v>
      </c>
      <c r="BO197" s="483">
        <v>5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 t="s">
        <v>1150</v>
      </c>
      <c r="CH197" s="293"/>
      <c r="CI197" s="293">
        <v>1</v>
      </c>
      <c r="CJ197" s="294" t="s">
        <v>1492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49.16</v>
      </c>
      <c r="CU197" s="297">
        <v>62.92</v>
      </c>
      <c r="CV197" s="297">
        <f t="shared" si="767"/>
        <v>13.800000000000011</v>
      </c>
      <c r="CW197" s="297">
        <f t="shared" si="767"/>
        <v>6.8299999999999983</v>
      </c>
      <c r="CX197" s="297">
        <f t="shared" si="767"/>
        <v>23.939999999999998</v>
      </c>
      <c r="CY197" s="297">
        <f t="shared" si="767"/>
        <v>14.939999999999998</v>
      </c>
      <c r="CZ197" s="297">
        <f>SUM(CV197:CY197)</f>
        <v>59.510000000000005</v>
      </c>
      <c r="DA197" s="297">
        <f>0.32*(P197-CR197)+1.75*(Q197-CS197)+1.13*(R197-CT197)+1.28*(S197-CU197)</f>
        <v>62.543899999999994</v>
      </c>
      <c r="DB197" s="295" t="s">
        <v>1779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708</v>
      </c>
      <c r="C198" s="301" t="s">
        <v>779</v>
      </c>
      <c r="D198" s="352" t="s">
        <v>198</v>
      </c>
      <c r="E198" s="303" t="s">
        <v>79</v>
      </c>
      <c r="F198" s="327">
        <f>9-LEN(E198)-LEN(SUBSTITUTE(E198,"★",""))</f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621"/>
        <v>250</v>
      </c>
      <c r="O198" s="339">
        <v>4145</v>
      </c>
      <c r="P198" s="340">
        <v>370.6</v>
      </c>
      <c r="Q198" s="341">
        <v>81.93</v>
      </c>
      <c r="R198" s="341">
        <v>84.82</v>
      </c>
      <c r="S198" s="341">
        <v>59.61</v>
      </c>
      <c r="T198" s="341"/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717"/>
        <v>160000</v>
      </c>
      <c r="AL198" s="336">
        <f>VLOOKUP(D198&amp;E198,计算辅助页面!$V$5:$Y$18,3,0)</f>
        <v>5</v>
      </c>
      <c r="AM198" s="337">
        <f t="shared" si="718"/>
        <v>480000</v>
      </c>
      <c r="AN198" s="337">
        <f>VLOOKUP(D198&amp;E198,计算辅助页面!$V$5:$Y$18,4,0)</f>
        <v>4</v>
      </c>
      <c r="AO198" s="327">
        <f t="shared" si="719"/>
        <v>12800000</v>
      </c>
      <c r="AP198" s="318">
        <f t="shared" si="720"/>
        <v>32207600</v>
      </c>
      <c r="AQ198" s="288" t="s">
        <v>1002</v>
      </c>
      <c r="AR198" s="289" t="str">
        <f t="shared" si="726"/>
        <v>Onyx</v>
      </c>
      <c r="AS198" s="290" t="s">
        <v>714</v>
      </c>
      <c r="AT198" s="291" t="s">
        <v>842</v>
      </c>
      <c r="AU198" s="427" t="s">
        <v>703</v>
      </c>
      <c r="AV198" s="292">
        <v>53</v>
      </c>
      <c r="AW198" s="292">
        <v>385</v>
      </c>
      <c r="AY198" s="292">
        <v>514</v>
      </c>
      <c r="AZ198" s="292" t="s">
        <v>1284</v>
      </c>
      <c r="BA198" s="481">
        <v>155</v>
      </c>
      <c r="BB198" s="476">
        <v>1.3</v>
      </c>
      <c r="BC198" s="472">
        <v>0.97</v>
      </c>
      <c r="BD198" s="472">
        <v>2.52</v>
      </c>
      <c r="BE198" s="472">
        <v>2.95</v>
      </c>
      <c r="BF198" s="474">
        <f>BA198+O198</f>
        <v>4300</v>
      </c>
      <c r="BG198" s="476">
        <f t="shared" ref="BG198" si="773">BB198+P198</f>
        <v>371.90000000000003</v>
      </c>
      <c r="BH198" s="480">
        <f t="shared" ref="BH198" si="774">BC198+Q198</f>
        <v>82.9</v>
      </c>
      <c r="BI198" s="480">
        <f t="shared" ref="BI198" si="775">BD198+R198</f>
        <v>87.339999999999989</v>
      </c>
      <c r="BJ198" s="480">
        <f t="shared" ref="BJ198" si="776">BE198+S198</f>
        <v>62.56</v>
      </c>
      <c r="BK198" s="473">
        <f t="shared" si="612"/>
        <v>1.3000000000000114</v>
      </c>
      <c r="BL198" s="473">
        <f t="shared" si="613"/>
        <v>0.96999999999999886</v>
      </c>
      <c r="BM198" s="473">
        <f t="shared" si="614"/>
        <v>2.519999999999996</v>
      </c>
      <c r="BN198" s="473">
        <f t="shared" si="615"/>
        <v>2.9500000000000028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>
        <v>1</v>
      </c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1493</v>
      </c>
      <c r="CK198" s="294"/>
      <c r="CL198" s="294"/>
      <c r="CM198" s="294"/>
      <c r="CN198" s="294"/>
      <c r="CO198" s="295"/>
      <c r="CP198" s="295"/>
      <c r="CQ198" s="295"/>
      <c r="CR198" s="296">
        <v>360</v>
      </c>
      <c r="CS198" s="297">
        <v>73.900000000000006</v>
      </c>
      <c r="CT198" s="297">
        <v>63.83</v>
      </c>
      <c r="CU198" s="297">
        <v>35.08</v>
      </c>
      <c r="CV198" s="297">
        <f t="shared" si="767"/>
        <v>10.600000000000023</v>
      </c>
      <c r="CW198" s="297">
        <f t="shared" si="767"/>
        <v>8.0300000000000011</v>
      </c>
      <c r="CX198" s="297">
        <f t="shared" si="767"/>
        <v>20.989999999999995</v>
      </c>
      <c r="CY198" s="297">
        <f t="shared" si="767"/>
        <v>24.53</v>
      </c>
      <c r="CZ198" s="297">
        <f>SUM(CV198:CY198)</f>
        <v>64.15000000000002</v>
      </c>
      <c r="DA198" s="297">
        <f>0.32*(P198-CR198)+1.75*(Q198-CS198)+1.13*(R198-CT198)+1.28*(S198-CU198)</f>
        <v>72.561599999999999</v>
      </c>
      <c r="DB198" s="295" t="s">
        <v>1779</v>
      </c>
      <c r="DC198" s="295">
        <v>1</v>
      </c>
      <c r="DD198" s="295"/>
      <c r="DE198" s="295"/>
    </row>
    <row r="199" spans="1:109" ht="21" customHeight="1">
      <c r="A199" s="268">
        <v>197</v>
      </c>
      <c r="B199" s="338" t="s">
        <v>1494</v>
      </c>
      <c r="C199" s="301" t="s">
        <v>1063</v>
      </c>
      <c r="D199" s="352" t="s">
        <v>198</v>
      </c>
      <c r="E199" s="303" t="s">
        <v>79</v>
      </c>
      <c r="F199" s="327"/>
      <c r="G199" s="328"/>
      <c r="H199" s="320" t="s">
        <v>407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621"/>
        <v>249</v>
      </c>
      <c r="O199" s="339">
        <v>4158</v>
      </c>
      <c r="P199" s="340">
        <v>368.3</v>
      </c>
      <c r="Q199" s="341">
        <v>84.54</v>
      </c>
      <c r="R199" s="341">
        <v>57.29</v>
      </c>
      <c r="S199" s="341">
        <v>67.540000000000006</v>
      </c>
      <c r="T199" s="341">
        <v>6.8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717"/>
        <v>160000</v>
      </c>
      <c r="AL199" s="336">
        <f>VLOOKUP(D199&amp;E199,计算辅助页面!$V$5:$Y$18,3,0)</f>
        <v>5</v>
      </c>
      <c r="AM199" s="337">
        <f t="shared" si="718"/>
        <v>480000</v>
      </c>
      <c r="AN199" s="337">
        <f>VLOOKUP(D199&amp;E199,计算辅助页面!$V$5:$Y$18,4,0)</f>
        <v>4</v>
      </c>
      <c r="AO199" s="327">
        <f t="shared" si="719"/>
        <v>12800000</v>
      </c>
      <c r="AP199" s="318">
        <f t="shared" si="720"/>
        <v>32207600</v>
      </c>
      <c r="AQ199" s="288" t="s">
        <v>862</v>
      </c>
      <c r="AR199" s="289" t="str">
        <f t="shared" si="726"/>
        <v>Zonda R🔑</v>
      </c>
      <c r="AS199" s="290" t="s">
        <v>1053</v>
      </c>
      <c r="AT199" s="291" t="s">
        <v>1064</v>
      </c>
      <c r="AU199" s="427" t="s">
        <v>703</v>
      </c>
      <c r="AW199" s="292">
        <v>383</v>
      </c>
      <c r="AY199" s="292">
        <v>509</v>
      </c>
      <c r="AZ199" s="292" t="s">
        <v>1065</v>
      </c>
      <c r="BA199" s="481">
        <f>BF199-O199</f>
        <v>187</v>
      </c>
      <c r="BB199" s="476">
        <f>BK199</f>
        <v>1.8000000000000114</v>
      </c>
      <c r="BC199" s="472">
        <f t="shared" ref="BC199" si="777">BL199</f>
        <v>1.0599999999999881</v>
      </c>
      <c r="BD199" s="472">
        <f t="shared" ref="BD199" si="778">BM199</f>
        <v>1.8599999999999994</v>
      </c>
      <c r="BE199" s="472">
        <f t="shared" ref="BE199" si="779">BN199</f>
        <v>2.2299999999999898</v>
      </c>
      <c r="BF199" s="474">
        <v>4345</v>
      </c>
      <c r="BG199" s="476">
        <v>370.1</v>
      </c>
      <c r="BH199" s="480">
        <v>85.6</v>
      </c>
      <c r="BI199" s="480">
        <v>59.15</v>
      </c>
      <c r="BJ199" s="480">
        <v>69.77</v>
      </c>
      <c r="BK199" s="473">
        <f t="shared" si="612"/>
        <v>1.8000000000000114</v>
      </c>
      <c r="BL199" s="473">
        <f t="shared" si="613"/>
        <v>1.0599999999999881</v>
      </c>
      <c r="BM199" s="473">
        <f t="shared" si="614"/>
        <v>1.8599999999999994</v>
      </c>
      <c r="BN199" s="473">
        <f t="shared" si="615"/>
        <v>2.2299999999999898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1078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1779</v>
      </c>
      <c r="DC199" s="295">
        <v>1</v>
      </c>
      <c r="DD199" s="295"/>
      <c r="DE199" s="295"/>
    </row>
    <row r="200" spans="1:109" ht="21" customHeight="1" thickBot="1">
      <c r="A200" s="299">
        <v>198</v>
      </c>
      <c r="B200" s="338" t="s">
        <v>1804</v>
      </c>
      <c r="C200" s="301" t="s">
        <v>1833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621"/>
        <v>267</v>
      </c>
      <c r="O200" s="339">
        <v>4173</v>
      </c>
      <c r="P200" s="340">
        <v>363.1</v>
      </c>
      <c r="Q200" s="341">
        <v>87.04</v>
      </c>
      <c r="R200" s="341">
        <v>68.06</v>
      </c>
      <c r="S200" s="341">
        <v>58.45</v>
      </c>
      <c r="T200" s="341"/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ref="AK200" si="780">IF(AI200,2*AI200,"")</f>
        <v>160000</v>
      </c>
      <c r="AL200" s="336">
        <f>VLOOKUP(D200&amp;E200,计算辅助页面!$V$5:$Y$18,3,0)</f>
        <v>5</v>
      </c>
      <c r="AM200" s="337">
        <f t="shared" ref="AM200" si="781">IF(AN200="×",AN200,IF(AI200,6*AI200,""))</f>
        <v>480000</v>
      </c>
      <c r="AN200" s="337">
        <f>VLOOKUP(D200&amp;E200,计算辅助页面!$V$5:$Y$18,4,0)</f>
        <v>4</v>
      </c>
      <c r="AO200" s="327">
        <f t="shared" ref="AO200" si="782">IF(AI200,IF(AN200="×",4*(AI200*AJ200+AK200*AL200),4*(AI200*AJ200+AK200*AL200+AM200*AN200)),"")</f>
        <v>12800000</v>
      </c>
      <c r="AP200" s="318">
        <f t="shared" ref="AP200" si="783">IF(AND(AH200,AO200),AO200+AH200,"")</f>
        <v>32207600</v>
      </c>
      <c r="AQ200" s="288" t="s">
        <v>568</v>
      </c>
      <c r="AR200" s="289" t="str">
        <f t="shared" si="726"/>
        <v>Sabre</v>
      </c>
      <c r="AS200" s="290" t="s">
        <v>1819</v>
      </c>
      <c r="AT200" s="291" t="s">
        <v>1805</v>
      </c>
      <c r="AU200" s="427" t="s">
        <v>703</v>
      </c>
      <c r="AZ200" s="292" t="s">
        <v>1173</v>
      </c>
      <c r="BA200" s="481">
        <f>BF200-O200</f>
        <v>186</v>
      </c>
      <c r="BB200" s="476">
        <f>BK200</f>
        <v>1.3999999999999773</v>
      </c>
      <c r="BC200" s="472">
        <f t="shared" ref="BC200" si="784">BL200</f>
        <v>1.2599999999999909</v>
      </c>
      <c r="BD200" s="472">
        <f t="shared" ref="BD200" si="785">BM200</f>
        <v>2.25</v>
      </c>
      <c r="BE200" s="472">
        <f t="shared" ref="BE200" si="786">BN200</f>
        <v>2.1499999999999986</v>
      </c>
      <c r="BF200" s="474">
        <v>4359</v>
      </c>
      <c r="BG200" s="476">
        <v>364.5</v>
      </c>
      <c r="BH200" s="480">
        <v>88.3</v>
      </c>
      <c r="BI200" s="480">
        <v>70.31</v>
      </c>
      <c r="BJ200" s="480">
        <v>60.6</v>
      </c>
      <c r="BK200" s="473">
        <f t="shared" si="612"/>
        <v>1.3999999999999773</v>
      </c>
      <c r="BL200" s="473">
        <f t="shared" si="613"/>
        <v>1.2599999999999909</v>
      </c>
      <c r="BM200" s="473">
        <f t="shared" si="614"/>
        <v>2.25</v>
      </c>
      <c r="BN200" s="473">
        <f t="shared" si="615"/>
        <v>2.1499999999999986</v>
      </c>
      <c r="BO200" s="483">
        <v>16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1827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38" t="s">
        <v>1709</v>
      </c>
      <c r="C201" s="301" t="s">
        <v>1066</v>
      </c>
      <c r="D201" s="352" t="s">
        <v>198</v>
      </c>
      <c r="E201" s="303" t="s">
        <v>79</v>
      </c>
      <c r="F201" s="327"/>
      <c r="G201" s="328"/>
      <c r="H201" s="320" t="s">
        <v>407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621"/>
        <v>249</v>
      </c>
      <c r="O201" s="339">
        <v>4187</v>
      </c>
      <c r="P201" s="340">
        <v>358.6</v>
      </c>
      <c r="Q201" s="341">
        <v>89.33</v>
      </c>
      <c r="R201" s="341">
        <v>82.63</v>
      </c>
      <c r="S201" s="341">
        <v>55.24</v>
      </c>
      <c r="T201" s="341"/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717"/>
        <v>160000</v>
      </c>
      <c r="AL201" s="336">
        <f>VLOOKUP(D201&amp;E201,计算辅助页面!$V$5:$Y$18,3,0)</f>
        <v>5</v>
      </c>
      <c r="AM201" s="337">
        <f t="shared" si="718"/>
        <v>480000</v>
      </c>
      <c r="AN201" s="337">
        <f>VLOOKUP(D201&amp;E201,计算辅助页面!$V$5:$Y$18,4,0)</f>
        <v>4</v>
      </c>
      <c r="AO201" s="327">
        <f t="shared" si="719"/>
        <v>12800000</v>
      </c>
      <c r="AP201" s="318">
        <f t="shared" si="720"/>
        <v>32207600</v>
      </c>
      <c r="AQ201" s="288" t="s">
        <v>1923</v>
      </c>
      <c r="AR201" s="289" t="str">
        <f t="shared" si="726"/>
        <v>007S🔑</v>
      </c>
      <c r="AS201" s="290" t="s">
        <v>1053</v>
      </c>
      <c r="AT201" s="291" t="s">
        <v>1067</v>
      </c>
      <c r="AU201" s="427" t="s">
        <v>703</v>
      </c>
      <c r="AW201" s="292">
        <v>373</v>
      </c>
      <c r="AY201" s="292">
        <v>493</v>
      </c>
      <c r="AZ201" s="292" t="s">
        <v>1065</v>
      </c>
      <c r="BA201" s="477">
        <f>BF201-O201</f>
        <v>185</v>
      </c>
      <c r="BB201" s="476">
        <f>BK201</f>
        <v>2.1999999999999886</v>
      </c>
      <c r="BC201" s="472">
        <f t="shared" ref="BC201" si="787">BL201</f>
        <v>0.76999999999999602</v>
      </c>
      <c r="BD201" s="472">
        <f t="shared" ref="BD201" si="788">BM201</f>
        <v>2.7900000000000063</v>
      </c>
      <c r="BE201" s="472">
        <f t="shared" ref="BE201" si="789">BN201</f>
        <v>2.8299999999999983</v>
      </c>
      <c r="BF201" s="474">
        <v>4372</v>
      </c>
      <c r="BG201" s="476">
        <v>360.8</v>
      </c>
      <c r="BH201" s="480">
        <v>90.1</v>
      </c>
      <c r="BI201" s="480">
        <v>85.42</v>
      </c>
      <c r="BJ201" s="480">
        <v>58.07</v>
      </c>
      <c r="BK201" s="473">
        <f t="shared" si="612"/>
        <v>2.1999999999999886</v>
      </c>
      <c r="BL201" s="473">
        <f t="shared" si="613"/>
        <v>0.76999999999999602</v>
      </c>
      <c r="BM201" s="473">
        <f t="shared" si="614"/>
        <v>2.7900000000000063</v>
      </c>
      <c r="BN201" s="473">
        <f t="shared" si="615"/>
        <v>2.8299999999999983</v>
      </c>
      <c r="BO201" s="483">
        <v>5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1192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1779</v>
      </c>
      <c r="DC201" s="295">
        <v>1</v>
      </c>
      <c r="DD201" s="295"/>
      <c r="DE201" s="295"/>
    </row>
    <row r="202" spans="1:109" ht="21" customHeight="1" thickBot="1">
      <c r="A202" s="299">
        <v>200</v>
      </c>
      <c r="B202" s="338" t="s">
        <v>709</v>
      </c>
      <c r="C202" s="301" t="s">
        <v>780</v>
      </c>
      <c r="D202" s="352" t="s">
        <v>198</v>
      </c>
      <c r="E202" s="303" t="s">
        <v>79</v>
      </c>
      <c r="F202" s="327">
        <f>9-LEN(E202)-LEN(SUBSTITUTE(E202,"★",""))</f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621"/>
        <v>250</v>
      </c>
      <c r="O202" s="339">
        <v>4222</v>
      </c>
      <c r="P202" s="340">
        <v>388.7</v>
      </c>
      <c r="Q202" s="341">
        <v>76.53</v>
      </c>
      <c r="R202" s="341">
        <v>64.61</v>
      </c>
      <c r="S202" s="341">
        <v>67.2</v>
      </c>
      <c r="T202" s="341">
        <v>6.3</v>
      </c>
      <c r="U202" s="324">
        <v>16100</v>
      </c>
      <c r="V202" s="325">
        <f>VLOOKUP($U202,计算辅助页面!$Z$5:$AM$26,COLUMN()-20,0)</f>
        <v>26300</v>
      </c>
      <c r="W202" s="325">
        <f>VLOOKUP($U202,计算辅助页面!$Z$5:$AM$26,COLUMN()-20,0)</f>
        <v>42000</v>
      </c>
      <c r="X202" s="333">
        <f>VLOOKUP($U202,计算辅助页面!$Z$5:$AM$26,COLUMN()-20,0)</f>
        <v>63000</v>
      </c>
      <c r="Y202" s="333">
        <f>VLOOKUP($U202,计算辅助页面!$Z$5:$AM$26,COLUMN()-20,0)</f>
        <v>91000</v>
      </c>
      <c r="Z202" s="420">
        <f>VLOOKUP($U202,计算辅助页面!$Z$5:$AM$26,COLUMN()-20,0)</f>
        <v>127500</v>
      </c>
      <c r="AA202" s="333">
        <f>VLOOKUP($U202,计算辅助页面!$Z$5:$AM$26,COLUMN()-20,0)</f>
        <v>178500</v>
      </c>
      <c r="AB202" s="333">
        <f>VLOOKUP($U202,计算辅助页面!$Z$5:$AM$26,COLUMN()-20,0)</f>
        <v>249500</v>
      </c>
      <c r="AC202" s="333">
        <f>VLOOKUP($U202,计算辅助页面!$Z$5:$AM$26,COLUMN()-20,0)</f>
        <v>349500</v>
      </c>
      <c r="AD202" s="333">
        <f>VLOOKUP($U202,计算辅助页面!$Z$5:$AM$26,COLUMN()-20,0)</f>
        <v>489500</v>
      </c>
      <c r="AE202" s="333">
        <f>VLOOKUP($U202,计算辅助页面!$Z$5:$AM$26,COLUMN()-20,0)</f>
        <v>685000</v>
      </c>
      <c r="AF202" s="333">
        <f>VLOOKUP($U202,计算辅助页面!$Z$5:$AM$26,COLUMN()-20,0)</f>
        <v>959000</v>
      </c>
      <c r="AG202" s="343">
        <f>VLOOKUP($U202,计算辅助页面!$Z$5:$AM$26,COLUMN()-20,0)</f>
        <v>1575000</v>
      </c>
      <c r="AH202" s="327">
        <f>VLOOKUP($U202,计算辅助页面!$Z$5:$AM$26,COLUMN()-20,0)</f>
        <v>19407600</v>
      </c>
      <c r="AI202" s="326">
        <v>80000</v>
      </c>
      <c r="AJ202" s="429">
        <f>VLOOKUP(D202&amp;E202,计算辅助页面!$V$5:$Y$18,2,0)</f>
        <v>6</v>
      </c>
      <c r="AK202" s="336">
        <f t="shared" si="717"/>
        <v>160000</v>
      </c>
      <c r="AL202" s="336">
        <f>VLOOKUP(D202&amp;E202,计算辅助页面!$V$5:$Y$18,3,0)</f>
        <v>5</v>
      </c>
      <c r="AM202" s="337">
        <f t="shared" si="718"/>
        <v>480000</v>
      </c>
      <c r="AN202" s="337">
        <f>VLOOKUP(D202&amp;E202,计算辅助页面!$V$5:$Y$18,4,0)</f>
        <v>4</v>
      </c>
      <c r="AO202" s="327">
        <f t="shared" si="719"/>
        <v>12800000</v>
      </c>
      <c r="AP202" s="318">
        <f t="shared" si="720"/>
        <v>32207600</v>
      </c>
      <c r="AQ202" s="288" t="s">
        <v>1001</v>
      </c>
      <c r="AR202" s="289" t="str">
        <f t="shared" si="726"/>
        <v>GT by Citroen</v>
      </c>
      <c r="AS202" s="290" t="s">
        <v>714</v>
      </c>
      <c r="AT202" s="291" t="s">
        <v>843</v>
      </c>
      <c r="AU202" s="427" t="s">
        <v>703</v>
      </c>
      <c r="AV202" s="292">
        <v>33</v>
      </c>
      <c r="AW202" s="292">
        <v>404</v>
      </c>
      <c r="AY202" s="292">
        <v>545</v>
      </c>
      <c r="AZ202" s="292" t="s">
        <v>1173</v>
      </c>
      <c r="BA202" s="477">
        <v>158</v>
      </c>
      <c r="BB202" s="476">
        <v>1.7</v>
      </c>
      <c r="BC202" s="472">
        <v>0.97</v>
      </c>
      <c r="BD202" s="472">
        <v>1.07</v>
      </c>
      <c r="BE202" s="472">
        <v>2.06</v>
      </c>
      <c r="BF202" s="474">
        <f>BA202+O202</f>
        <v>4380</v>
      </c>
      <c r="BG202" s="476">
        <f t="shared" ref="BG202" si="790">BB202+P202</f>
        <v>390.4</v>
      </c>
      <c r="BH202" s="480">
        <f t="shared" ref="BH202" si="791">BC202+Q202</f>
        <v>77.5</v>
      </c>
      <c r="BI202" s="480">
        <f t="shared" ref="BI202" si="792">BD202+R202</f>
        <v>65.679999999999993</v>
      </c>
      <c r="BJ202" s="480">
        <f t="shared" ref="BJ202" si="793">BE202+S202</f>
        <v>69.260000000000005</v>
      </c>
      <c r="BK202" s="473">
        <f t="shared" si="612"/>
        <v>1.6999999999999886</v>
      </c>
      <c r="BL202" s="473">
        <f t="shared" si="613"/>
        <v>0.96999999999999886</v>
      </c>
      <c r="BM202" s="473">
        <f t="shared" si="614"/>
        <v>1.0699999999999932</v>
      </c>
      <c r="BN202" s="473">
        <f t="shared" si="615"/>
        <v>2.0600000000000023</v>
      </c>
      <c r="BO202" s="483">
        <v>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1495</v>
      </c>
      <c r="CK202" s="294"/>
      <c r="CL202" s="294"/>
      <c r="CM202" s="294"/>
      <c r="CN202" s="294"/>
      <c r="CO202" s="295"/>
      <c r="CP202" s="295"/>
      <c r="CQ202" s="295"/>
      <c r="CR202" s="296">
        <v>375</v>
      </c>
      <c r="CS202" s="297">
        <v>68.5</v>
      </c>
      <c r="CT202" s="297">
        <v>55.71</v>
      </c>
      <c r="CU202" s="297">
        <v>50.08</v>
      </c>
      <c r="CV202" s="297">
        <f>P202-CR202</f>
        <v>13.699999999999989</v>
      </c>
      <c r="CW202" s="297">
        <f>Q202-CS202</f>
        <v>8.0300000000000011</v>
      </c>
      <c r="CX202" s="297">
        <f>R202-CT202</f>
        <v>8.8999999999999986</v>
      </c>
      <c r="CY202" s="297">
        <f>S202-CU202</f>
        <v>17.120000000000005</v>
      </c>
      <c r="CZ202" s="297">
        <f>SUM(CV202:CY202)</f>
        <v>47.749999999999993</v>
      </c>
      <c r="DA202" s="297">
        <f>0.32*(P202-CR202)+1.75*(Q202-CS202)+1.13*(R202-CT202)+1.28*(S202-CU202)</f>
        <v>50.4071</v>
      </c>
      <c r="DB202" s="295"/>
      <c r="DC202" s="295"/>
      <c r="DD202" s="295"/>
      <c r="DE202" s="295"/>
    </row>
    <row r="203" spans="1:109" ht="21" customHeight="1">
      <c r="A203" s="268">
        <v>201</v>
      </c>
      <c r="B203" s="338" t="s">
        <v>1496</v>
      </c>
      <c r="C203" s="301" t="s">
        <v>1307</v>
      </c>
      <c r="D203" s="352" t="s">
        <v>198</v>
      </c>
      <c r="E203" s="303" t="s">
        <v>79</v>
      </c>
      <c r="F203" s="327"/>
      <c r="G203" s="328"/>
      <c r="H203" s="320" t="s">
        <v>448</v>
      </c>
      <c r="I203" s="320">
        <v>28</v>
      </c>
      <c r="J203" s="320">
        <v>32</v>
      </c>
      <c r="K203" s="320">
        <v>44</v>
      </c>
      <c r="L203" s="320">
        <v>59</v>
      </c>
      <c r="M203" s="320">
        <v>86</v>
      </c>
      <c r="N203" s="333">
        <f t="shared" si="621"/>
        <v>249</v>
      </c>
      <c r="O203" s="339">
        <v>4229</v>
      </c>
      <c r="P203" s="340">
        <v>352</v>
      </c>
      <c r="Q203" s="341">
        <v>84.94</v>
      </c>
      <c r="R203" s="341">
        <v>87.96</v>
      </c>
      <c r="S203" s="341">
        <v>72.61</v>
      </c>
      <c r="T203" s="341">
        <v>7.9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17"/>
        <v>160000</v>
      </c>
      <c r="AL203" s="336">
        <f>VLOOKUP(D203&amp;E203,计算辅助页面!$V$5:$Y$18,3,0)</f>
        <v>5</v>
      </c>
      <c r="AM203" s="337">
        <f t="shared" si="718"/>
        <v>480000</v>
      </c>
      <c r="AN203" s="337">
        <f>VLOOKUP(D203&amp;E203,计算辅助页面!$V$5:$Y$18,4,0)</f>
        <v>4</v>
      </c>
      <c r="AO203" s="327">
        <f t="shared" si="719"/>
        <v>12800000</v>
      </c>
      <c r="AP203" s="318">
        <f t="shared" si="720"/>
        <v>32207600</v>
      </c>
      <c r="AQ203" s="288" t="s">
        <v>561</v>
      </c>
      <c r="AR203" s="289" t="str">
        <f t="shared" si="726"/>
        <v>935 (2019)🔑</v>
      </c>
      <c r="AS203" s="290" t="s">
        <v>1319</v>
      </c>
      <c r="AT203" s="291" t="s">
        <v>1320</v>
      </c>
      <c r="AU203" s="427" t="s">
        <v>703</v>
      </c>
      <c r="AW203" s="292">
        <v>366</v>
      </c>
      <c r="AY203" s="292">
        <v>481</v>
      </c>
      <c r="AZ203" s="292" t="s">
        <v>1311</v>
      </c>
      <c r="BA203" s="477">
        <v>157</v>
      </c>
      <c r="BB203" s="476">
        <v>1.4</v>
      </c>
      <c r="BC203" s="472">
        <v>1.1100000000000001</v>
      </c>
      <c r="BD203" s="472">
        <v>3.89</v>
      </c>
      <c r="BE203" s="472">
        <v>2.04</v>
      </c>
      <c r="BF203" s="474">
        <f>BA203+O203</f>
        <v>4386</v>
      </c>
      <c r="BG203" s="476">
        <f t="shared" ref="BG203" si="794">BB203+P203</f>
        <v>353.4</v>
      </c>
      <c r="BH203" s="480">
        <f t="shared" ref="BH203" si="795">BC203+Q203</f>
        <v>86.05</v>
      </c>
      <c r="BI203" s="480">
        <f t="shared" ref="BI203" si="796">BD203+R203</f>
        <v>91.85</v>
      </c>
      <c r="BJ203" s="480">
        <f t="shared" ref="BJ203" si="797">BE203+S203</f>
        <v>74.650000000000006</v>
      </c>
      <c r="BK203" s="473">
        <f t="shared" si="612"/>
        <v>1.3999999999999773</v>
      </c>
      <c r="BL203" s="473">
        <f t="shared" si="613"/>
        <v>1.1099999999999994</v>
      </c>
      <c r="BM203" s="473">
        <f t="shared" si="614"/>
        <v>3.8900000000000006</v>
      </c>
      <c r="BN203" s="473">
        <f t="shared" si="615"/>
        <v>2.0400000000000063</v>
      </c>
      <c r="BO203" s="483">
        <v>4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>
        <v>1</v>
      </c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1312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1780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926</v>
      </c>
      <c r="C204" s="301" t="s">
        <v>927</v>
      </c>
      <c r="D204" s="352" t="s">
        <v>198</v>
      </c>
      <c r="E204" s="303" t="s">
        <v>79</v>
      </c>
      <c r="F204" s="327"/>
      <c r="G204" s="328"/>
      <c r="H204" s="330">
        <v>70</v>
      </c>
      <c r="I204" s="330">
        <v>23</v>
      </c>
      <c r="J204" s="330">
        <v>27</v>
      </c>
      <c r="K204" s="330">
        <v>36</v>
      </c>
      <c r="L204" s="330">
        <v>52</v>
      </c>
      <c r="M204" s="330">
        <v>59</v>
      </c>
      <c r="N204" s="307">
        <f t="shared" si="621"/>
        <v>267</v>
      </c>
      <c r="O204" s="339">
        <v>4255</v>
      </c>
      <c r="P204" s="340">
        <v>371.4</v>
      </c>
      <c r="Q204" s="341">
        <v>78.33</v>
      </c>
      <c r="R204" s="341">
        <v>76.84</v>
      </c>
      <c r="S204" s="341">
        <v>69.63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17"/>
        <v>160000</v>
      </c>
      <c r="AL204" s="336">
        <f>VLOOKUP(D204&amp;E204,计算辅助页面!$V$5:$Y$18,3,0)</f>
        <v>5</v>
      </c>
      <c r="AM204" s="337">
        <f t="shared" si="718"/>
        <v>480000</v>
      </c>
      <c r="AN204" s="337">
        <f>VLOOKUP(D204&amp;E204,计算辅助页面!$V$5:$Y$18,4,0)</f>
        <v>4</v>
      </c>
      <c r="AO204" s="327">
        <f t="shared" si="719"/>
        <v>12800000</v>
      </c>
      <c r="AP204" s="318">
        <f t="shared" si="720"/>
        <v>32207600</v>
      </c>
      <c r="AQ204" s="288" t="s">
        <v>566</v>
      </c>
      <c r="AR204" s="289" t="str">
        <f t="shared" si="726"/>
        <v>Victor</v>
      </c>
      <c r="AS204" s="290" t="s">
        <v>932</v>
      </c>
      <c r="AT204" s="291" t="s">
        <v>936</v>
      </c>
      <c r="AU204" s="427" t="s">
        <v>703</v>
      </c>
      <c r="AV204" s="292">
        <v>34</v>
      </c>
      <c r="AW204" s="292">
        <v>387</v>
      </c>
      <c r="AY204" s="292">
        <v>516</v>
      </c>
      <c r="AZ204" s="292" t="s">
        <v>1059</v>
      </c>
      <c r="BA204" s="477">
        <v>157</v>
      </c>
      <c r="BB204" s="476">
        <v>1.4</v>
      </c>
      <c r="BC204" s="472">
        <v>0.97</v>
      </c>
      <c r="BD204" s="472">
        <v>2.65</v>
      </c>
      <c r="BE204" s="472">
        <v>2.65</v>
      </c>
      <c r="BF204" s="474">
        <f>BA204+O204</f>
        <v>4412</v>
      </c>
      <c r="BG204" s="476">
        <f t="shared" ref="BG204" si="798">BB204+P204</f>
        <v>372.79999999999995</v>
      </c>
      <c r="BH204" s="480">
        <f t="shared" ref="BH204" si="799">BC204+Q204</f>
        <v>79.3</v>
      </c>
      <c r="BI204" s="480">
        <f t="shared" ref="BI204" si="800">BD204+R204</f>
        <v>79.490000000000009</v>
      </c>
      <c r="BJ204" s="480">
        <f t="shared" ref="BJ204" si="801">BE204+S204</f>
        <v>72.28</v>
      </c>
      <c r="BK204" s="473">
        <f t="shared" si="612"/>
        <v>1.3999999999999773</v>
      </c>
      <c r="BL204" s="473">
        <f t="shared" si="613"/>
        <v>0.96999999999999886</v>
      </c>
      <c r="BM204" s="473">
        <f t="shared" si="614"/>
        <v>2.6500000000000057</v>
      </c>
      <c r="BN204" s="473">
        <f t="shared" si="615"/>
        <v>2.6500000000000057</v>
      </c>
      <c r="BO204" s="483">
        <v>5</v>
      </c>
      <c r="BP204" s="293"/>
      <c r="BQ204" s="293"/>
      <c r="BR204" s="293"/>
      <c r="BS204" s="293"/>
      <c r="BT204" s="293"/>
      <c r="BU204" s="293"/>
      <c r="BV204" s="293">
        <v>1</v>
      </c>
      <c r="BW204" s="293"/>
      <c r="BX204" s="293"/>
      <c r="BY204" s="293"/>
      <c r="BZ204" s="293"/>
      <c r="CA204" s="293"/>
      <c r="CB204" s="293"/>
      <c r="CC204" s="293"/>
      <c r="CD204" s="293">
        <v>1</v>
      </c>
      <c r="CE204" s="293"/>
      <c r="CF204" s="293"/>
      <c r="CG204" s="293"/>
      <c r="CH204" s="293"/>
      <c r="CI204" s="293"/>
      <c r="CJ204" s="294" t="s">
        <v>1497</v>
      </c>
      <c r="CK204" s="294"/>
      <c r="CL204" s="294"/>
      <c r="CM204" s="294"/>
      <c r="CN204" s="294"/>
      <c r="CO204" s="295"/>
      <c r="CP204" s="295"/>
      <c r="CQ204" s="295"/>
      <c r="CR204" s="296">
        <v>360</v>
      </c>
      <c r="CS204" s="297">
        <v>70.3</v>
      </c>
      <c r="CT204" s="297">
        <v>54.85</v>
      </c>
      <c r="CU204" s="297">
        <v>47.57</v>
      </c>
      <c r="CV204" s="297">
        <f t="shared" ref="CV204:CY206" si="802">P204-CR204</f>
        <v>11.399999999999977</v>
      </c>
      <c r="CW204" s="297">
        <f t="shared" si="802"/>
        <v>8.0300000000000011</v>
      </c>
      <c r="CX204" s="297">
        <f t="shared" si="802"/>
        <v>21.990000000000002</v>
      </c>
      <c r="CY204" s="297">
        <f t="shared" si="802"/>
        <v>22.059999999999995</v>
      </c>
      <c r="CZ204" s="297">
        <f>SUM(CV204:CY204)</f>
        <v>63.479999999999976</v>
      </c>
      <c r="DA204" s="297">
        <f>0.32*(P204-CR204)+1.75*(Q204-CS204)+1.13*(R204-CT204)+1.28*(S204-CU204)</f>
        <v>70.786000000000001</v>
      </c>
      <c r="DB204" s="295" t="s">
        <v>1780</v>
      </c>
      <c r="DC204" s="295">
        <v>4</v>
      </c>
      <c r="DD204" s="295"/>
      <c r="DE204" s="295"/>
    </row>
    <row r="205" spans="1:109" ht="21" customHeight="1">
      <c r="A205" s="268">
        <v>203</v>
      </c>
      <c r="B205" s="338" t="s">
        <v>450</v>
      </c>
      <c r="C205" s="301" t="s">
        <v>781</v>
      </c>
      <c r="D205" s="352" t="s">
        <v>198</v>
      </c>
      <c r="E205" s="303" t="s">
        <v>79</v>
      </c>
      <c r="F205" s="327">
        <f>9-LEN(E205)-LEN(SUBSTITUTE(E205,"★",""))</f>
        <v>3</v>
      </c>
      <c r="G205" s="328" t="s">
        <v>401</v>
      </c>
      <c r="H205" s="320" t="s">
        <v>448</v>
      </c>
      <c r="I205" s="320">
        <v>28</v>
      </c>
      <c r="J205" s="320">
        <v>32</v>
      </c>
      <c r="K205" s="320">
        <v>44</v>
      </c>
      <c r="L205" s="320">
        <v>59</v>
      </c>
      <c r="M205" s="320">
        <v>86</v>
      </c>
      <c r="N205" s="333">
        <f t="shared" si="621"/>
        <v>249</v>
      </c>
      <c r="O205" s="339">
        <v>4270</v>
      </c>
      <c r="P205" s="340">
        <v>356.9</v>
      </c>
      <c r="Q205" s="341">
        <v>83.64</v>
      </c>
      <c r="R205" s="341">
        <v>85.42</v>
      </c>
      <c r="S205" s="341">
        <v>73.650000000000006</v>
      </c>
      <c r="T205" s="341">
        <v>8.08</v>
      </c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si="717"/>
        <v>160000</v>
      </c>
      <c r="AL205" s="336">
        <f>VLOOKUP(D205&amp;E205,计算辅助页面!$V$5:$Y$18,3,0)</f>
        <v>5</v>
      </c>
      <c r="AM205" s="337">
        <f t="shared" si="718"/>
        <v>480000</v>
      </c>
      <c r="AN205" s="337">
        <f>VLOOKUP(D205&amp;E205,计算辅助页面!$V$5:$Y$18,4,0)</f>
        <v>4</v>
      </c>
      <c r="AO205" s="327">
        <f t="shared" si="719"/>
        <v>12800000</v>
      </c>
      <c r="AP205" s="318">
        <f t="shared" si="720"/>
        <v>32207600</v>
      </c>
      <c r="AQ205" s="288" t="s">
        <v>561</v>
      </c>
      <c r="AR205" s="289" t="str">
        <f t="shared" si="726"/>
        <v>911 GT2 RS ClubSport🔑</v>
      </c>
      <c r="AS205" s="290" t="s">
        <v>914</v>
      </c>
      <c r="AT205" s="291" t="s">
        <v>645</v>
      </c>
      <c r="AU205" s="427" t="s">
        <v>703</v>
      </c>
      <c r="AW205" s="292">
        <v>371</v>
      </c>
      <c r="AY205" s="292">
        <v>490</v>
      </c>
      <c r="AZ205" s="292" t="s">
        <v>1065</v>
      </c>
      <c r="BA205" s="477">
        <v>188</v>
      </c>
      <c r="BB205" s="476">
        <v>2.1</v>
      </c>
      <c r="BC205" s="472">
        <v>1.06</v>
      </c>
      <c r="BD205" s="472">
        <v>3.58</v>
      </c>
      <c r="BE205" s="472">
        <v>2.89</v>
      </c>
      <c r="BF205" s="474">
        <f>BA205+O205</f>
        <v>4458</v>
      </c>
      <c r="BG205" s="476">
        <f t="shared" ref="BG205" si="803">BB205+P205</f>
        <v>359</v>
      </c>
      <c r="BH205" s="480">
        <f t="shared" ref="BH205" si="804">BC205+Q205</f>
        <v>84.7</v>
      </c>
      <c r="BI205" s="480">
        <f t="shared" ref="BI205" si="805">BD205+R205</f>
        <v>89</v>
      </c>
      <c r="BJ205" s="480">
        <f t="shared" ref="BJ205" si="806">BE205+S205</f>
        <v>76.540000000000006</v>
      </c>
      <c r="BK205" s="473">
        <f t="shared" si="612"/>
        <v>2.1000000000000227</v>
      </c>
      <c r="BL205" s="473">
        <f t="shared" si="613"/>
        <v>1.0600000000000023</v>
      </c>
      <c r="BM205" s="473">
        <f t="shared" si="614"/>
        <v>3.5799999999999983</v>
      </c>
      <c r="BN205" s="473">
        <f t="shared" si="615"/>
        <v>2.8900000000000006</v>
      </c>
      <c r="BO205" s="483">
        <v>3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>
        <v>1</v>
      </c>
      <c r="CB205" s="293"/>
      <c r="CC205" s="293">
        <v>1</v>
      </c>
      <c r="CD205" s="293">
        <v>1</v>
      </c>
      <c r="CE205" s="293"/>
      <c r="CF205" s="293"/>
      <c r="CG205" s="293"/>
      <c r="CH205" s="293"/>
      <c r="CI205" s="293"/>
      <c r="CJ205" s="294" t="s">
        <v>1234</v>
      </c>
      <c r="CK205" s="294"/>
      <c r="CL205" s="294"/>
      <c r="CM205" s="294"/>
      <c r="CN205" s="294"/>
      <c r="CO205" s="295"/>
      <c r="CP205" s="295"/>
      <c r="CQ205" s="295"/>
      <c r="CR205" s="296">
        <v>340</v>
      </c>
      <c r="CS205" s="297">
        <v>74.8</v>
      </c>
      <c r="CT205" s="297">
        <v>55.63</v>
      </c>
      <c r="CU205" s="297">
        <v>49.64</v>
      </c>
      <c r="CV205" s="297">
        <f t="shared" si="802"/>
        <v>16.899999999999977</v>
      </c>
      <c r="CW205" s="297">
        <f t="shared" si="802"/>
        <v>8.8400000000000034</v>
      </c>
      <c r="CX205" s="297">
        <f t="shared" si="802"/>
        <v>29.79</v>
      </c>
      <c r="CY205" s="297">
        <f t="shared" si="802"/>
        <v>24.010000000000005</v>
      </c>
      <c r="CZ205" s="297">
        <f>SUM(CV205:CY205)</f>
        <v>79.539999999999992</v>
      </c>
      <c r="DA205" s="297">
        <f>0.32*(P205-CR205)+1.75*(Q205-CS205)+1.13*(R205-CT205)+1.28*(S205-CU205)</f>
        <v>85.273499999999999</v>
      </c>
      <c r="DB205" s="295" t="s">
        <v>1780</v>
      </c>
      <c r="DC205" s="295">
        <v>4</v>
      </c>
      <c r="DD205" s="295"/>
      <c r="DE205" s="295"/>
    </row>
    <row r="206" spans="1:109" ht="21" customHeight="1" thickBot="1">
      <c r="A206" s="299">
        <v>204</v>
      </c>
      <c r="B206" s="338" t="s">
        <v>130</v>
      </c>
      <c r="C206" s="301" t="s">
        <v>782</v>
      </c>
      <c r="D206" s="352" t="s">
        <v>8</v>
      </c>
      <c r="E206" s="303" t="s">
        <v>79</v>
      </c>
      <c r="F206" s="304">
        <f>9-LEN(E206)-LEN(SUBSTITUTE(E206,"★",""))</f>
        <v>3</v>
      </c>
      <c r="G206" s="305" t="s">
        <v>73</v>
      </c>
      <c r="H206" s="306">
        <v>50</v>
      </c>
      <c r="I206" s="306">
        <v>12</v>
      </c>
      <c r="J206" s="306">
        <v>15</v>
      </c>
      <c r="K206" s="306">
        <v>24</v>
      </c>
      <c r="L206" s="306">
        <v>37</v>
      </c>
      <c r="M206" s="306">
        <v>45</v>
      </c>
      <c r="N206" s="307">
        <f t="shared" si="621"/>
        <v>183</v>
      </c>
      <c r="O206" s="339">
        <v>4274</v>
      </c>
      <c r="P206" s="340">
        <v>365.4</v>
      </c>
      <c r="Q206" s="341">
        <v>80.040000000000006</v>
      </c>
      <c r="R206" s="341">
        <v>63.11</v>
      </c>
      <c r="S206" s="341">
        <v>86.75</v>
      </c>
      <c r="T206" s="341">
        <v>11.832000000000001</v>
      </c>
      <c r="U206" s="311">
        <v>5290</v>
      </c>
      <c r="V206" s="312">
        <f>VLOOKUP($U206,计算辅助页面!$Z$5:$AM$26,COLUMN()-20,0)</f>
        <v>8600</v>
      </c>
      <c r="W206" s="312">
        <f>VLOOKUP($U206,计算辅助页面!$Z$5:$AM$26,COLUMN()-20,0)</f>
        <v>13800</v>
      </c>
      <c r="X206" s="307">
        <f>VLOOKUP($U206,计算辅助页面!$Z$5:$AM$26,COLUMN()-20,0)</f>
        <v>20700</v>
      </c>
      <c r="Y206" s="307">
        <f>VLOOKUP($U206,计算辅助页面!$Z$5:$AM$26,COLUMN()-20,0)</f>
        <v>29900</v>
      </c>
      <c r="Z206" s="313">
        <f>VLOOKUP($U206,计算辅助页面!$Z$5:$AM$26,COLUMN()-20,0)</f>
        <v>42000</v>
      </c>
      <c r="AA206" s="307">
        <f>VLOOKUP($U206,计算辅助页面!$Z$5:$AM$26,COLUMN()-20,0)</f>
        <v>58500</v>
      </c>
      <c r="AB206" s="307">
        <f>VLOOKUP($U206,计算辅助页面!$Z$5:$AM$26,COLUMN()-20,0)</f>
        <v>82000</v>
      </c>
      <c r="AC206" s="307">
        <f>VLOOKUP($U206,计算辅助页面!$Z$5:$AM$26,COLUMN()-20,0)</f>
        <v>115000</v>
      </c>
      <c r="AD206" s="307">
        <f>VLOOKUP($U206,计算辅助页面!$Z$5:$AM$26,COLUMN()-20,0)</f>
        <v>161000</v>
      </c>
      <c r="AE206" s="307">
        <f>VLOOKUP($U206,计算辅助页面!$Z$5:$AM$26,COLUMN()-20,0)</f>
        <v>225000</v>
      </c>
      <c r="AF206" s="307">
        <f>VLOOKUP($U206,计算辅助页面!$Z$5:$AM$26,COLUMN()-20,0)</f>
        <v>315000</v>
      </c>
      <c r="AG206" s="307">
        <f>VLOOKUP($U206,计算辅助页面!$Z$5:$AM$26,COLUMN()-20,0)</f>
        <v>517000</v>
      </c>
      <c r="AH206" s="304">
        <f>VLOOKUP($U206,计算辅助页面!$Z$5:$AM$26,COLUMN()-20,0)</f>
        <v>6375160</v>
      </c>
      <c r="AI206" s="314">
        <v>40000</v>
      </c>
      <c r="AJ206" s="315">
        <f>VLOOKUP(D206&amp;E206,计算辅助页面!$V$5:$Y$18,2,0)</f>
        <v>6</v>
      </c>
      <c r="AK206" s="316">
        <f t="shared" si="717"/>
        <v>80000</v>
      </c>
      <c r="AL206" s="316">
        <f>VLOOKUP(D206&amp;E206,计算辅助页面!$V$5:$Y$18,3,0)</f>
        <v>5</v>
      </c>
      <c r="AM206" s="317">
        <f t="shared" si="718"/>
        <v>240000</v>
      </c>
      <c r="AN206" s="317">
        <f>VLOOKUP(D206&amp;E206,计算辅助页面!$V$5:$Y$18,4,0)</f>
        <v>4</v>
      </c>
      <c r="AO206" s="304">
        <f t="shared" si="719"/>
        <v>6400000</v>
      </c>
      <c r="AP206" s="318">
        <f t="shared" si="720"/>
        <v>12775160</v>
      </c>
      <c r="AQ206" s="288" t="s">
        <v>862</v>
      </c>
      <c r="AR206" s="289" t="str">
        <f t="shared" si="726"/>
        <v>Huayra BC</v>
      </c>
      <c r="AS206" s="290" t="s">
        <v>596</v>
      </c>
      <c r="AT206" s="291" t="s">
        <v>657</v>
      </c>
      <c r="AU206" s="427" t="s">
        <v>703</v>
      </c>
      <c r="AV206" s="292">
        <v>19</v>
      </c>
      <c r="AW206" s="292">
        <v>380</v>
      </c>
      <c r="AY206" s="292">
        <v>504</v>
      </c>
      <c r="AZ206" s="292" t="s">
        <v>1462</v>
      </c>
      <c r="BA206" s="477">
        <v>155</v>
      </c>
      <c r="BB206" s="476">
        <v>1.9</v>
      </c>
      <c r="BC206" s="472">
        <v>1.06</v>
      </c>
      <c r="BD206" s="472">
        <v>2.0499999999999998</v>
      </c>
      <c r="BE206" s="472">
        <v>1.64</v>
      </c>
      <c r="BF206" s="474">
        <f>BA206+O206</f>
        <v>4429</v>
      </c>
      <c r="BG206" s="476">
        <f t="shared" ref="BG206" si="807">BB206+P206</f>
        <v>367.29999999999995</v>
      </c>
      <c r="BH206" s="480">
        <f t="shared" ref="BH206" si="808">BC206+Q206</f>
        <v>81.100000000000009</v>
      </c>
      <c r="BI206" s="480">
        <f t="shared" ref="BI206" si="809">BD206+R206</f>
        <v>65.16</v>
      </c>
      <c r="BJ206" s="480">
        <f t="shared" ref="BJ206" si="810">BE206+S206</f>
        <v>88.39</v>
      </c>
      <c r="BK206" s="473">
        <f t="shared" si="612"/>
        <v>1.8999999999999773</v>
      </c>
      <c r="BL206" s="473">
        <f t="shared" si="613"/>
        <v>1.0600000000000023</v>
      </c>
      <c r="BM206" s="473">
        <f t="shared" si="614"/>
        <v>2.0499999999999972</v>
      </c>
      <c r="BN206" s="473">
        <f t="shared" si="615"/>
        <v>1.6400000000000006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1176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71.2</v>
      </c>
      <c r="CT206" s="297">
        <v>46.1</v>
      </c>
      <c r="CU206" s="297">
        <v>73.11</v>
      </c>
      <c r="CV206" s="297">
        <f t="shared" si="802"/>
        <v>15.399999999999977</v>
      </c>
      <c r="CW206" s="297">
        <f t="shared" si="802"/>
        <v>8.8400000000000034</v>
      </c>
      <c r="CX206" s="297">
        <f t="shared" si="802"/>
        <v>17.009999999999998</v>
      </c>
      <c r="CY206" s="297">
        <f t="shared" si="802"/>
        <v>13.64</v>
      </c>
      <c r="CZ206" s="297">
        <f>SUM(CV206:CY206)</f>
        <v>54.889999999999979</v>
      </c>
      <c r="DA206" s="297">
        <f>0.32*(P206-CR206)+1.75*(Q206-CS206)+1.13*(R206-CT206)+1.28*(S206-CU206)</f>
        <v>57.078499999999998</v>
      </c>
      <c r="DB206" s="295" t="s">
        <v>1780</v>
      </c>
      <c r="DC206" s="295">
        <v>4</v>
      </c>
      <c r="DD206" s="295"/>
      <c r="DE206" s="295"/>
    </row>
    <row r="207" spans="1:109" ht="21" customHeight="1">
      <c r="A207" s="268">
        <v>205</v>
      </c>
      <c r="B207" s="338" t="s">
        <v>1223</v>
      </c>
      <c r="C207" s="301" t="s">
        <v>1224</v>
      </c>
      <c r="D207" s="352" t="s">
        <v>8</v>
      </c>
      <c r="E207" s="303" t="s">
        <v>79</v>
      </c>
      <c r="F207" s="327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07">
        <f t="shared" si="621"/>
        <v>267</v>
      </c>
      <c r="O207" s="339">
        <v>4279</v>
      </c>
      <c r="P207" s="340">
        <v>357</v>
      </c>
      <c r="Q207" s="341">
        <v>84.34</v>
      </c>
      <c r="R207" s="341">
        <v>85.82</v>
      </c>
      <c r="S207" s="341">
        <v>78.22</v>
      </c>
      <c r="T207" s="341"/>
      <c r="U207" s="311">
        <v>16100</v>
      </c>
      <c r="V207" s="312">
        <f>VLOOKUP($U207,计算辅助页面!$Z$5:$AM$26,COLUMN()-20,0)</f>
        <v>26300</v>
      </c>
      <c r="W207" s="312">
        <f>VLOOKUP($U207,计算辅助页面!$Z$5:$AM$26,COLUMN()-20,0)</f>
        <v>42000</v>
      </c>
      <c r="X207" s="307">
        <f>VLOOKUP($U207,计算辅助页面!$Z$5:$AM$26,COLUMN()-20,0)</f>
        <v>63000</v>
      </c>
      <c r="Y207" s="307">
        <f>VLOOKUP($U207,计算辅助页面!$Z$5:$AM$26,COLUMN()-20,0)</f>
        <v>91000</v>
      </c>
      <c r="Z207" s="313">
        <f>VLOOKUP($U207,计算辅助页面!$Z$5:$AM$26,COLUMN()-20,0)</f>
        <v>127500</v>
      </c>
      <c r="AA207" s="307">
        <f>VLOOKUP($U207,计算辅助页面!$Z$5:$AM$26,COLUMN()-20,0)</f>
        <v>178500</v>
      </c>
      <c r="AB207" s="307">
        <f>VLOOKUP($U207,计算辅助页面!$Z$5:$AM$26,COLUMN()-20,0)</f>
        <v>249500</v>
      </c>
      <c r="AC207" s="307">
        <f>VLOOKUP($U207,计算辅助页面!$Z$5:$AM$26,COLUMN()-20,0)</f>
        <v>349500</v>
      </c>
      <c r="AD207" s="307">
        <f>VLOOKUP($U207,计算辅助页面!$Z$5:$AM$26,COLUMN()-20,0)</f>
        <v>489500</v>
      </c>
      <c r="AE207" s="307">
        <f>VLOOKUP($U207,计算辅助页面!$Z$5:$AM$26,COLUMN()-20,0)</f>
        <v>685000</v>
      </c>
      <c r="AF207" s="307">
        <f>VLOOKUP($U207,计算辅助页面!$Z$5:$AM$26,COLUMN()-20,0)</f>
        <v>959000</v>
      </c>
      <c r="AG207" s="307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717"/>
        <v>160000</v>
      </c>
      <c r="AL207" s="316">
        <f>VLOOKUP(D207&amp;E207,计算辅助页面!$V$5:$Y$18,3,0)</f>
        <v>5</v>
      </c>
      <c r="AM207" s="317">
        <f t="shared" si="718"/>
        <v>480000</v>
      </c>
      <c r="AN207" s="317">
        <f>VLOOKUP(D207&amp;E207,计算辅助页面!$V$5:$Y$18,4,0)</f>
        <v>4</v>
      </c>
      <c r="AO207" s="304">
        <f t="shared" si="719"/>
        <v>12800000</v>
      </c>
      <c r="AP207" s="318">
        <f t="shared" si="720"/>
        <v>32207600</v>
      </c>
      <c r="AQ207" s="288" t="s">
        <v>568</v>
      </c>
      <c r="AR207" s="289" t="str">
        <f t="shared" si="726"/>
        <v>650S GT3</v>
      </c>
      <c r="AS207" s="290" t="s">
        <v>1213</v>
      </c>
      <c r="AT207" s="291" t="s">
        <v>1230</v>
      </c>
      <c r="AU207" s="427" t="s">
        <v>703</v>
      </c>
      <c r="AW207" s="292">
        <v>371</v>
      </c>
      <c r="AY207" s="292">
        <v>490</v>
      </c>
      <c r="AZ207" s="292" t="s">
        <v>1498</v>
      </c>
      <c r="BA207" s="481">
        <f>BF207-O207</f>
        <v>155</v>
      </c>
      <c r="BB207" s="476">
        <f>BK207</f>
        <v>2</v>
      </c>
      <c r="BC207" s="472">
        <f t="shared" ref="BC207" si="811">BL207</f>
        <v>1.2599999999999909</v>
      </c>
      <c r="BD207" s="472">
        <f t="shared" ref="BD207" si="812">BM207</f>
        <v>3.1800000000000068</v>
      </c>
      <c r="BE207" s="472">
        <f t="shared" ref="BE207" si="813">BN207</f>
        <v>2.4699999999999989</v>
      </c>
      <c r="BF207" s="474">
        <v>4434</v>
      </c>
      <c r="BG207" s="476">
        <v>359</v>
      </c>
      <c r="BH207" s="480">
        <v>85.6</v>
      </c>
      <c r="BI207" s="480">
        <v>89</v>
      </c>
      <c r="BJ207" s="480">
        <v>80.69</v>
      </c>
      <c r="BK207" s="473">
        <f t="shared" si="612"/>
        <v>2</v>
      </c>
      <c r="BL207" s="473">
        <f t="shared" si="613"/>
        <v>1.2599999999999909</v>
      </c>
      <c r="BM207" s="473">
        <f t="shared" si="614"/>
        <v>3.1800000000000068</v>
      </c>
      <c r="BN207" s="473">
        <f t="shared" si="615"/>
        <v>2.4699999999999989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1126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 t="s">
        <v>1780</v>
      </c>
      <c r="DC207" s="295">
        <v>4</v>
      </c>
      <c r="DD207" s="295"/>
      <c r="DE207" s="295"/>
    </row>
    <row r="208" spans="1:109" ht="21" customHeight="1" thickBot="1">
      <c r="A208" s="299">
        <v>206</v>
      </c>
      <c r="B208" s="338" t="s">
        <v>507</v>
      </c>
      <c r="C208" s="301" t="s">
        <v>783</v>
      </c>
      <c r="D208" s="352" t="s">
        <v>8</v>
      </c>
      <c r="E208" s="303" t="s">
        <v>79</v>
      </c>
      <c r="F208" s="304">
        <f t="shared" ref="F208:F217" si="814">9-LEN(E208)-LEN(SUBSTITUTE(E208,"★",""))</f>
        <v>3</v>
      </c>
      <c r="G208" s="328" t="s">
        <v>401</v>
      </c>
      <c r="H208" s="320" t="s">
        <v>448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621"/>
        <v>249</v>
      </c>
      <c r="O208" s="339">
        <v>4284</v>
      </c>
      <c r="P208" s="340">
        <v>362.1</v>
      </c>
      <c r="Q208" s="341">
        <v>82.03</v>
      </c>
      <c r="R208" s="341">
        <v>64</v>
      </c>
      <c r="S208" s="341">
        <v>82.48</v>
      </c>
      <c r="T208" s="341">
        <v>10.35</v>
      </c>
      <c r="U208" s="311">
        <v>16100</v>
      </c>
      <c r="V208" s="312">
        <f>VLOOKUP($U208,计算辅助页面!$Z$5:$AM$26,COLUMN()-20,0)</f>
        <v>26300</v>
      </c>
      <c r="W208" s="312">
        <f>VLOOKUP($U208,计算辅助页面!$Z$5:$AM$26,COLUMN()-20,0)</f>
        <v>42000</v>
      </c>
      <c r="X208" s="307">
        <f>VLOOKUP($U208,计算辅助页面!$Z$5:$AM$26,COLUMN()-20,0)</f>
        <v>63000</v>
      </c>
      <c r="Y208" s="307">
        <f>VLOOKUP($U208,计算辅助页面!$Z$5:$AM$26,COLUMN()-20,0)</f>
        <v>91000</v>
      </c>
      <c r="Z208" s="313">
        <f>VLOOKUP($U208,计算辅助页面!$Z$5:$AM$26,COLUMN()-20,0)</f>
        <v>127500</v>
      </c>
      <c r="AA208" s="307">
        <f>VLOOKUP($U208,计算辅助页面!$Z$5:$AM$26,COLUMN()-20,0)</f>
        <v>178500</v>
      </c>
      <c r="AB208" s="307">
        <f>VLOOKUP($U208,计算辅助页面!$Z$5:$AM$26,COLUMN()-20,0)</f>
        <v>249500</v>
      </c>
      <c r="AC208" s="307">
        <f>VLOOKUP($U208,计算辅助页面!$Z$5:$AM$26,COLUMN()-20,0)</f>
        <v>349500</v>
      </c>
      <c r="AD208" s="307">
        <f>VLOOKUP($U208,计算辅助页面!$Z$5:$AM$26,COLUMN()-20,0)</f>
        <v>489500</v>
      </c>
      <c r="AE208" s="307">
        <f>VLOOKUP($U208,计算辅助页面!$Z$5:$AM$26,COLUMN()-20,0)</f>
        <v>685000</v>
      </c>
      <c r="AF208" s="307">
        <f>VLOOKUP($U208,计算辅助页面!$Z$5:$AM$26,COLUMN()-20,0)</f>
        <v>959000</v>
      </c>
      <c r="AG208" s="307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717"/>
        <v>160000</v>
      </c>
      <c r="AL208" s="316">
        <f>VLOOKUP(D208&amp;E208,计算辅助页面!$V$5:$Y$18,3,0)</f>
        <v>5</v>
      </c>
      <c r="AM208" s="317">
        <f t="shared" si="718"/>
        <v>480000</v>
      </c>
      <c r="AN208" s="317">
        <f>VLOOKUP(D208&amp;E208,计算辅助页面!$V$5:$Y$18,4,0)</f>
        <v>4</v>
      </c>
      <c r="AO208" s="304">
        <f t="shared" si="719"/>
        <v>12800000</v>
      </c>
      <c r="AP208" s="318">
        <f t="shared" si="720"/>
        <v>32207600</v>
      </c>
      <c r="AQ208" s="288" t="s">
        <v>565</v>
      </c>
      <c r="AR208" s="289" t="str">
        <f t="shared" si="726"/>
        <v>SC18🔑</v>
      </c>
      <c r="AS208" s="290" t="s">
        <v>920</v>
      </c>
      <c r="AT208" s="291" t="s">
        <v>648</v>
      </c>
      <c r="AU208" s="427" t="s">
        <v>703</v>
      </c>
      <c r="AW208" s="292">
        <v>376</v>
      </c>
      <c r="AY208" s="292">
        <v>499</v>
      </c>
      <c r="AZ208" s="292" t="s">
        <v>1065</v>
      </c>
      <c r="BA208" s="481">
        <v>155</v>
      </c>
      <c r="BB208" s="476">
        <v>1.5</v>
      </c>
      <c r="BC208" s="472">
        <v>0.87</v>
      </c>
      <c r="BD208" s="472">
        <v>2.25</v>
      </c>
      <c r="BE208" s="472">
        <v>2.11</v>
      </c>
      <c r="BF208" s="474">
        <f>BA208+O208</f>
        <v>4439</v>
      </c>
      <c r="BG208" s="476">
        <f t="shared" ref="BG208:BG209" si="815">BB208+P208</f>
        <v>363.6</v>
      </c>
      <c r="BH208" s="480">
        <f t="shared" ref="BH208:BH209" si="816">BC208+Q208</f>
        <v>82.9</v>
      </c>
      <c r="BI208" s="480">
        <f t="shared" ref="BI208:BI209" si="817">BD208+R208</f>
        <v>66.25</v>
      </c>
      <c r="BJ208" s="480">
        <f t="shared" ref="BJ208:BJ209" si="818">BE208+S208</f>
        <v>84.59</v>
      </c>
      <c r="BK208" s="473">
        <f t="shared" si="612"/>
        <v>1.5</v>
      </c>
      <c r="BL208" s="473">
        <f t="shared" si="613"/>
        <v>0.87000000000000455</v>
      </c>
      <c r="BM208" s="473">
        <f t="shared" si="614"/>
        <v>2.25</v>
      </c>
      <c r="BN208" s="473">
        <f t="shared" si="615"/>
        <v>2.1099999999999994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/>
      <c r="CH208" s="293"/>
      <c r="CI208" s="293"/>
      <c r="CJ208" s="294" t="s">
        <v>1147</v>
      </c>
      <c r="CK208" s="294"/>
      <c r="CL208" s="294"/>
      <c r="CM208" s="294"/>
      <c r="CN208" s="294"/>
      <c r="CO208" s="295"/>
      <c r="CP208" s="295"/>
      <c r="CQ208" s="295"/>
      <c r="CR208" s="296">
        <v>350</v>
      </c>
      <c r="CS208" s="297">
        <v>74.8</v>
      </c>
      <c r="CT208" s="297">
        <v>45.33</v>
      </c>
      <c r="CU208" s="297">
        <v>64.959999999999994</v>
      </c>
      <c r="CV208" s="297">
        <f t="shared" ref="CV208:CY211" si="819">P208-CR208</f>
        <v>12.100000000000023</v>
      </c>
      <c r="CW208" s="297">
        <f t="shared" si="819"/>
        <v>7.230000000000004</v>
      </c>
      <c r="CX208" s="297">
        <f t="shared" si="819"/>
        <v>18.670000000000002</v>
      </c>
      <c r="CY208" s="297">
        <f t="shared" si="819"/>
        <v>17.52000000000001</v>
      </c>
      <c r="CZ208" s="297">
        <f>SUM(CV208:CY208)</f>
        <v>55.520000000000039</v>
      </c>
      <c r="DA208" s="297">
        <f>0.32*(P208-CR208)+1.75*(Q208-CS208)+1.13*(R208-CT208)+1.28*(S208-CU208)</f>
        <v>60.047200000000032</v>
      </c>
      <c r="DB208" s="295"/>
      <c r="DC208" s="295"/>
      <c r="DD208" s="295"/>
      <c r="DE208" s="295"/>
    </row>
    <row r="209" spans="1:109" ht="21" customHeight="1">
      <c r="A209" s="268">
        <v>207</v>
      </c>
      <c r="B209" s="319" t="s">
        <v>1684</v>
      </c>
      <c r="C209" s="301" t="s">
        <v>1685</v>
      </c>
      <c r="D209" s="352" t="s">
        <v>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ref="N209" si="820">IF(COUNTBLANK(H209:M209),"",SUM(H209:M209))</f>
        <v>267</v>
      </c>
      <c r="O209" s="321">
        <v>4286</v>
      </c>
      <c r="P209" s="322">
        <v>361.2</v>
      </c>
      <c r="Q209" s="323">
        <v>85.73</v>
      </c>
      <c r="R209" s="323">
        <v>79.17</v>
      </c>
      <c r="S209" s="323">
        <v>62.85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6</v>
      </c>
      <c r="AK209" s="316">
        <f t="shared" ref="AK209" si="821">IF(AI209,2*AI209,"")</f>
        <v>180000</v>
      </c>
      <c r="AL209" s="316">
        <f>VLOOKUP(D209&amp;E209,计算辅助页面!$V$5:$Y$18,3,0)</f>
        <v>5</v>
      </c>
      <c r="AM209" s="317">
        <f t="shared" ref="AM209" si="822">IF(AN209="×",AN209,IF(AI209,6*AI209,""))</f>
        <v>540000</v>
      </c>
      <c r="AN209" s="317">
        <f>VLOOKUP(D209&amp;E209,计算辅助页面!$V$5:$Y$18,4,0)</f>
        <v>4</v>
      </c>
      <c r="AO209" s="304">
        <f t="shared" ref="AO209" si="823">IF(AI209,IF(AN209="×",4*(AI209*AJ209+AK209*AL209),4*(AI209*AJ209+AK209*AL209+AM209*AN209)),"")</f>
        <v>14400000</v>
      </c>
      <c r="AP209" s="318">
        <f t="shared" ref="AP209" si="824">IF(AND(AH209,AO209),AO209+AH209,"")</f>
        <v>42126000</v>
      </c>
      <c r="AQ209" s="288" t="s">
        <v>567</v>
      </c>
      <c r="AR209" s="289" t="str">
        <f>TRIM(RIGHT(B209,LEN(B209)-LEN(AQ209)-1))</f>
        <v>SF90 XX Stradale</v>
      </c>
      <c r="AS209" s="290" t="s">
        <v>1718</v>
      </c>
      <c r="AT209" s="291" t="s">
        <v>1686</v>
      </c>
      <c r="AU209" s="427" t="s">
        <v>703</v>
      </c>
      <c r="AZ209" s="292" t="s">
        <v>1694</v>
      </c>
      <c r="BA209" s="481">
        <v>172</v>
      </c>
      <c r="BB209" s="476">
        <v>1.5</v>
      </c>
      <c r="BC209" s="472">
        <v>0.77</v>
      </c>
      <c r="BD209" s="472">
        <v>3.44</v>
      </c>
      <c r="BE209" s="472">
        <v>3.8</v>
      </c>
      <c r="BF209" s="474">
        <f>BA209+O209</f>
        <v>4458</v>
      </c>
      <c r="BG209" s="476">
        <f t="shared" si="815"/>
        <v>362.7</v>
      </c>
      <c r="BH209" s="480">
        <f t="shared" si="816"/>
        <v>86.5</v>
      </c>
      <c r="BI209" s="480">
        <f t="shared" si="817"/>
        <v>82.61</v>
      </c>
      <c r="BJ209" s="480">
        <f t="shared" si="818"/>
        <v>66.650000000000006</v>
      </c>
      <c r="BK209" s="473">
        <f t="shared" si="612"/>
        <v>1.5</v>
      </c>
      <c r="BL209" s="473">
        <f t="shared" si="613"/>
        <v>0.76999999999999602</v>
      </c>
      <c r="BM209" s="473">
        <f t="shared" si="614"/>
        <v>3.4399999999999977</v>
      </c>
      <c r="BN209" s="473">
        <f t="shared" si="615"/>
        <v>3.8000000000000043</v>
      </c>
      <c r="BO209" s="483">
        <v>8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>
        <v>1</v>
      </c>
      <c r="CC209" s="293"/>
      <c r="CD209" s="293"/>
      <c r="CE209" s="293"/>
      <c r="CF209" s="293"/>
      <c r="CG209" s="293"/>
      <c r="CH209" s="293"/>
      <c r="CI209" s="293"/>
      <c r="CJ209" s="294" t="s">
        <v>1705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1780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38" t="s">
        <v>192</v>
      </c>
      <c r="C210" s="301" t="s">
        <v>784</v>
      </c>
      <c r="D210" s="352" t="s">
        <v>8</v>
      </c>
      <c r="E210" s="303" t="s">
        <v>79</v>
      </c>
      <c r="F210" s="304">
        <f t="shared" si="814"/>
        <v>3</v>
      </c>
      <c r="G210" s="305" t="s">
        <v>401</v>
      </c>
      <c r="H210" s="330">
        <v>50</v>
      </c>
      <c r="I210" s="306">
        <v>23</v>
      </c>
      <c r="J210" s="306">
        <v>27</v>
      </c>
      <c r="K210" s="306">
        <v>36</v>
      </c>
      <c r="L210" s="306">
        <v>52</v>
      </c>
      <c r="M210" s="330">
        <v>62</v>
      </c>
      <c r="N210" s="307">
        <f t="shared" si="621"/>
        <v>250</v>
      </c>
      <c r="O210" s="339">
        <v>4291</v>
      </c>
      <c r="P210" s="340">
        <v>366.2</v>
      </c>
      <c r="Q210" s="341">
        <v>81.03</v>
      </c>
      <c r="R210" s="341">
        <v>82.48</v>
      </c>
      <c r="S210" s="341">
        <v>70.099999999999994</v>
      </c>
      <c r="T210" s="430">
        <v>7.2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717"/>
        <v>160000</v>
      </c>
      <c r="AL210" s="316">
        <f>VLOOKUP(D210&amp;E210,计算辅助页面!$V$5:$Y$18,3,0)</f>
        <v>5</v>
      </c>
      <c r="AM210" s="317">
        <f t="shared" si="718"/>
        <v>480000</v>
      </c>
      <c r="AN210" s="317">
        <f>VLOOKUP(D210&amp;E210,计算辅助页面!$V$5:$Y$18,4,0)</f>
        <v>4</v>
      </c>
      <c r="AO210" s="304">
        <f t="shared" si="719"/>
        <v>12800000</v>
      </c>
      <c r="AP210" s="318">
        <f t="shared" si="720"/>
        <v>32207600</v>
      </c>
      <c r="AQ210" s="288" t="s">
        <v>567</v>
      </c>
      <c r="AR210" s="289" t="str">
        <f t="shared" si="726"/>
        <v>LaFerrari Aperta</v>
      </c>
      <c r="AS210" s="290" t="s">
        <v>912</v>
      </c>
      <c r="AT210" s="291" t="s">
        <v>658</v>
      </c>
      <c r="AU210" s="427" t="s">
        <v>703</v>
      </c>
      <c r="AV210" s="292">
        <v>19</v>
      </c>
      <c r="AW210" s="292">
        <v>381</v>
      </c>
      <c r="AY210" s="292">
        <v>506</v>
      </c>
      <c r="AZ210" s="292" t="s">
        <v>1462</v>
      </c>
      <c r="BA210" s="481">
        <v>156</v>
      </c>
      <c r="BB210" s="476">
        <v>2</v>
      </c>
      <c r="BC210" s="472">
        <v>0.97</v>
      </c>
      <c r="BD210" s="472">
        <v>2.63</v>
      </c>
      <c r="BE210" s="472">
        <v>2.58</v>
      </c>
      <c r="BF210" s="474">
        <f>BA210+O210</f>
        <v>4447</v>
      </c>
      <c r="BG210" s="476">
        <f t="shared" ref="BG210" si="825">BB210+P210</f>
        <v>368.2</v>
      </c>
      <c r="BH210" s="480">
        <f t="shared" ref="BH210" si="826">BC210+Q210</f>
        <v>82</v>
      </c>
      <c r="BI210" s="480">
        <f t="shared" ref="BI210" si="827">BD210+R210</f>
        <v>85.11</v>
      </c>
      <c r="BJ210" s="480">
        <f t="shared" ref="BJ210" si="828">BE210+S210</f>
        <v>72.679999999999993</v>
      </c>
      <c r="BK210" s="473">
        <f t="shared" si="612"/>
        <v>2</v>
      </c>
      <c r="BL210" s="473">
        <f t="shared" si="613"/>
        <v>0.96999999999999886</v>
      </c>
      <c r="BM210" s="473">
        <f t="shared" si="614"/>
        <v>2.6299999999999955</v>
      </c>
      <c r="BN210" s="473">
        <f t="shared" si="615"/>
        <v>2.5799999999999983</v>
      </c>
      <c r="BO210" s="483">
        <v>1</v>
      </c>
      <c r="BP210" s="293"/>
      <c r="BQ210" s="293"/>
      <c r="BR210" s="293"/>
      <c r="BS210" s="293">
        <v>1</v>
      </c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>
        <v>1</v>
      </c>
      <c r="CE210" s="293"/>
      <c r="CF210" s="293"/>
      <c r="CG210" s="293" t="s">
        <v>1150</v>
      </c>
      <c r="CH210" s="293"/>
      <c r="CI210" s="293">
        <v>1</v>
      </c>
      <c r="CJ210" s="294" t="s">
        <v>1499</v>
      </c>
      <c r="CK210" s="294"/>
      <c r="CL210" s="294"/>
      <c r="CM210" s="294"/>
      <c r="CN210" s="294"/>
      <c r="CO210" s="295"/>
      <c r="CP210" s="295"/>
      <c r="CQ210" s="295"/>
      <c r="CR210" s="296">
        <v>350</v>
      </c>
      <c r="CS210" s="297">
        <v>73</v>
      </c>
      <c r="CT210" s="297">
        <v>60.62</v>
      </c>
      <c r="CU210" s="297">
        <v>48.65</v>
      </c>
      <c r="CV210" s="297">
        <f t="shared" si="819"/>
        <v>16.199999999999989</v>
      </c>
      <c r="CW210" s="297">
        <f t="shared" si="819"/>
        <v>8.0300000000000011</v>
      </c>
      <c r="CX210" s="297">
        <f t="shared" si="819"/>
        <v>21.860000000000007</v>
      </c>
      <c r="CY210" s="297">
        <f t="shared" si="819"/>
        <v>21.449999999999996</v>
      </c>
      <c r="CZ210" s="297">
        <f>SUM(CV210:CY210)</f>
        <v>67.539999999999992</v>
      </c>
      <c r="DA210" s="297">
        <f>0.32*(P210-CR210)+1.75*(Q210-CS210)+1.13*(R210-CT210)+1.28*(S210-CU210)</f>
        <v>71.394300000000001</v>
      </c>
      <c r="DB210" s="295" t="s">
        <v>1780</v>
      </c>
      <c r="DC210" s="295">
        <v>3</v>
      </c>
      <c r="DD210" s="295"/>
      <c r="DE210" s="295"/>
    </row>
    <row r="211" spans="1:109" ht="21" customHeight="1">
      <c r="A211" s="268">
        <v>209</v>
      </c>
      <c r="B211" s="338" t="s">
        <v>693</v>
      </c>
      <c r="C211" s="301" t="s">
        <v>785</v>
      </c>
      <c r="D211" s="352" t="s">
        <v>8</v>
      </c>
      <c r="E211" s="303" t="s">
        <v>79</v>
      </c>
      <c r="F211" s="304">
        <f t="shared" si="814"/>
        <v>3</v>
      </c>
      <c r="G211" s="328" t="s">
        <v>401</v>
      </c>
      <c r="H211" s="330">
        <v>50</v>
      </c>
      <c r="I211" s="306">
        <v>23</v>
      </c>
      <c r="J211" s="306">
        <v>27</v>
      </c>
      <c r="K211" s="306">
        <v>36</v>
      </c>
      <c r="L211" s="306">
        <v>52</v>
      </c>
      <c r="M211" s="330">
        <v>62</v>
      </c>
      <c r="N211" s="307">
        <f t="shared" si="621"/>
        <v>250</v>
      </c>
      <c r="O211" s="339">
        <v>4305</v>
      </c>
      <c r="P211" s="340">
        <v>360.2</v>
      </c>
      <c r="Q211" s="341">
        <v>83.14</v>
      </c>
      <c r="R211" s="341">
        <v>94.22</v>
      </c>
      <c r="S211" s="341">
        <v>69.790000000000006</v>
      </c>
      <c r="T211" s="430"/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717"/>
        <v>160000</v>
      </c>
      <c r="AL211" s="316">
        <f>VLOOKUP(D211&amp;E211,计算辅助页面!$V$5:$Y$18,3,0)</f>
        <v>5</v>
      </c>
      <c r="AM211" s="317">
        <f t="shared" si="718"/>
        <v>480000</v>
      </c>
      <c r="AN211" s="317">
        <f>VLOOKUP(D211&amp;E211,计算辅助页面!$V$5:$Y$18,4,0)</f>
        <v>4</v>
      </c>
      <c r="AO211" s="304">
        <f t="shared" si="719"/>
        <v>12800000</v>
      </c>
      <c r="AP211" s="318">
        <f t="shared" si="720"/>
        <v>32207600</v>
      </c>
      <c r="AQ211" s="288" t="s">
        <v>567</v>
      </c>
      <c r="AR211" s="289" t="str">
        <f t="shared" si="726"/>
        <v>F8 Tributo</v>
      </c>
      <c r="AS211" s="290" t="s">
        <v>695</v>
      </c>
      <c r="AT211" s="291" t="s">
        <v>699</v>
      </c>
      <c r="AU211" s="427" t="s">
        <v>703</v>
      </c>
      <c r="AV211" s="292">
        <v>35</v>
      </c>
      <c r="AW211" s="292">
        <v>375</v>
      </c>
      <c r="AY211" s="292">
        <v>496</v>
      </c>
      <c r="AZ211" s="292" t="s">
        <v>1101</v>
      </c>
      <c r="BA211" s="481">
        <f>BF211-O211</f>
        <v>156</v>
      </c>
      <c r="BB211" s="476">
        <f>BK211</f>
        <v>2.4000000000000341</v>
      </c>
      <c r="BC211" s="472">
        <f t="shared" ref="BC211" si="829">BL211</f>
        <v>1.1099999999999994</v>
      </c>
      <c r="BD211" s="472">
        <f t="shared" ref="BD211" si="830">BM211</f>
        <v>3.2900000000000063</v>
      </c>
      <c r="BE211" s="472">
        <f t="shared" ref="BE211" si="831">BN211</f>
        <v>3.1400000000000006</v>
      </c>
      <c r="BF211" s="474">
        <v>4461</v>
      </c>
      <c r="BG211" s="476">
        <v>362.6</v>
      </c>
      <c r="BH211" s="480">
        <v>84.25</v>
      </c>
      <c r="BI211" s="480">
        <v>97.51</v>
      </c>
      <c r="BJ211" s="480">
        <v>72.930000000000007</v>
      </c>
      <c r="BK211" s="473">
        <f t="shared" si="612"/>
        <v>2.4000000000000341</v>
      </c>
      <c r="BL211" s="473">
        <f t="shared" si="613"/>
        <v>1.1099999999999994</v>
      </c>
      <c r="BM211" s="473">
        <f t="shared" si="614"/>
        <v>3.2900000000000063</v>
      </c>
      <c r="BN211" s="473">
        <f t="shared" si="615"/>
        <v>3.1400000000000006</v>
      </c>
      <c r="BO211" s="483">
        <v>1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>
        <v>1</v>
      </c>
      <c r="CE211" s="293"/>
      <c r="CF211" s="293"/>
      <c r="CG211" s="293"/>
      <c r="CH211" s="293"/>
      <c r="CI211" s="293"/>
      <c r="CJ211" s="294" t="s">
        <v>831</v>
      </c>
      <c r="CK211" s="294"/>
      <c r="CL211" s="294"/>
      <c r="CM211" s="294"/>
      <c r="CN211" s="294"/>
      <c r="CO211" s="295"/>
      <c r="CP211" s="295"/>
      <c r="CQ211" s="295"/>
      <c r="CR211" s="296">
        <v>340</v>
      </c>
      <c r="CS211" s="297">
        <v>73.900000000000006</v>
      </c>
      <c r="CT211" s="297">
        <v>66.86</v>
      </c>
      <c r="CU211" s="297">
        <v>43.65</v>
      </c>
      <c r="CV211" s="297">
        <f t="shared" si="819"/>
        <v>20.199999999999989</v>
      </c>
      <c r="CW211" s="297">
        <f t="shared" si="819"/>
        <v>9.2399999999999949</v>
      </c>
      <c r="CX211" s="297">
        <f t="shared" si="819"/>
        <v>27.36</v>
      </c>
      <c r="CY211" s="297">
        <f t="shared" si="819"/>
        <v>26.140000000000008</v>
      </c>
      <c r="CZ211" s="297">
        <f>SUM(CV211:CY211)</f>
        <v>82.94</v>
      </c>
      <c r="DA211" s="297">
        <f>0.32*(P211-CR211)+1.75*(Q211-CS211)+1.13*(R211-CT211)+1.28*(S211-CU211)</f>
        <v>87.009999999999991</v>
      </c>
      <c r="DB211" s="295" t="s">
        <v>1780</v>
      </c>
      <c r="DC211" s="295">
        <v>3</v>
      </c>
      <c r="DD211" s="295"/>
      <c r="DE211" s="295"/>
    </row>
    <row r="212" spans="1:109" ht="21" customHeight="1" thickBot="1">
      <c r="A212" s="299">
        <v>210</v>
      </c>
      <c r="B212" s="338" t="s">
        <v>1500</v>
      </c>
      <c r="C212" s="301" t="s">
        <v>948</v>
      </c>
      <c r="D212" s="352" t="s">
        <v>8</v>
      </c>
      <c r="E212" s="303" t="s">
        <v>79</v>
      </c>
      <c r="F212" s="304">
        <f t="shared" si="814"/>
        <v>3</v>
      </c>
      <c r="G212" s="328"/>
      <c r="H212" s="358" t="s">
        <v>407</v>
      </c>
      <c r="I212" s="320">
        <v>28</v>
      </c>
      <c r="J212" s="306">
        <v>32</v>
      </c>
      <c r="K212" s="306">
        <v>44</v>
      </c>
      <c r="L212" s="306">
        <v>59</v>
      </c>
      <c r="M212" s="306">
        <v>86</v>
      </c>
      <c r="N212" s="307">
        <f t="shared" si="621"/>
        <v>249</v>
      </c>
      <c r="O212" s="339">
        <v>4307</v>
      </c>
      <c r="P212" s="340">
        <v>370.7</v>
      </c>
      <c r="Q212" s="341">
        <v>81.900000000000006</v>
      </c>
      <c r="R212" s="341">
        <v>72.510000000000005</v>
      </c>
      <c r="S212" s="341">
        <v>68.900000000000006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17"/>
        <v>160000</v>
      </c>
      <c r="AL212" s="316">
        <f>VLOOKUP(D212&amp;E212,计算辅助页面!$V$5:$Y$18,3,0)</f>
        <v>5</v>
      </c>
      <c r="AM212" s="317">
        <f t="shared" si="718"/>
        <v>480000</v>
      </c>
      <c r="AN212" s="317">
        <f>VLOOKUP(D212&amp;E212,计算辅助页面!$V$5:$Y$18,4,0)</f>
        <v>4</v>
      </c>
      <c r="AO212" s="304">
        <f t="shared" si="719"/>
        <v>12800000</v>
      </c>
      <c r="AP212" s="318">
        <f t="shared" si="720"/>
        <v>32207600</v>
      </c>
      <c r="AQ212" s="288" t="s">
        <v>565</v>
      </c>
      <c r="AR212" s="289" t="str">
        <f t="shared" si="726"/>
        <v>SC20🔑</v>
      </c>
      <c r="AS212" s="290" t="s">
        <v>945</v>
      </c>
      <c r="AT212" s="291" t="s">
        <v>949</v>
      </c>
      <c r="AU212" s="427" t="s">
        <v>703</v>
      </c>
      <c r="AW212" s="292">
        <v>385</v>
      </c>
      <c r="AY212" s="292">
        <v>514</v>
      </c>
      <c r="AZ212" s="292" t="s">
        <v>1065</v>
      </c>
      <c r="BA212" s="481">
        <v>153</v>
      </c>
      <c r="BB212" s="476">
        <v>2.1000000000000227</v>
      </c>
      <c r="BC212" s="472">
        <v>1</v>
      </c>
      <c r="BD212" s="472">
        <v>2.5799999999999983</v>
      </c>
      <c r="BE212" s="472">
        <v>3.3799999999999955</v>
      </c>
      <c r="BF212" s="474">
        <v>4460</v>
      </c>
      <c r="BG212" s="476">
        <v>372.8</v>
      </c>
      <c r="BH212" s="480">
        <v>82.9</v>
      </c>
      <c r="BI212" s="480">
        <v>75.09</v>
      </c>
      <c r="BJ212" s="480">
        <v>72.28</v>
      </c>
      <c r="BK212" s="473">
        <f t="shared" si="612"/>
        <v>2.1000000000000227</v>
      </c>
      <c r="BL212" s="473">
        <f t="shared" si="613"/>
        <v>1</v>
      </c>
      <c r="BM212" s="473">
        <f t="shared" si="614"/>
        <v>2.5799999999999983</v>
      </c>
      <c r="BN212" s="473">
        <f t="shared" si="615"/>
        <v>3.3799999999999955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>
        <v>1</v>
      </c>
      <c r="CB212" s="293"/>
      <c r="CC212" s="293">
        <v>1</v>
      </c>
      <c r="CD212" s="293">
        <v>1</v>
      </c>
      <c r="CE212" s="293"/>
      <c r="CF212" s="293"/>
      <c r="CG212" s="293" t="s">
        <v>1150</v>
      </c>
      <c r="CH212" s="293"/>
      <c r="CI212" s="293"/>
      <c r="CJ212" s="294" t="s">
        <v>1147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68">
        <v>211</v>
      </c>
      <c r="B213" s="338" t="s">
        <v>1609</v>
      </c>
      <c r="C213" s="301" t="s">
        <v>1584</v>
      </c>
      <c r="D213" s="352" t="s">
        <v>8</v>
      </c>
      <c r="E213" s="303" t="s">
        <v>79</v>
      </c>
      <c r="F213" s="345"/>
      <c r="G213" s="328"/>
      <c r="H213" s="358" t="s">
        <v>407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ref="N213" si="832">IF(COUNTBLANK(H213:M213),"",SUM(H213:M213))</f>
        <v>249</v>
      </c>
      <c r="O213" s="339">
        <v>4308</v>
      </c>
      <c r="P213" s="340">
        <v>367.9</v>
      </c>
      <c r="Q213" s="341">
        <v>81.03</v>
      </c>
      <c r="R213" s="341">
        <v>80.63</v>
      </c>
      <c r="S213" s="341">
        <v>77.19</v>
      </c>
      <c r="T213" s="430"/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ref="AK213" si="833">IF(AI213,2*AI213,"")</f>
        <v>160000</v>
      </c>
      <c r="AL213" s="316">
        <f>VLOOKUP(D213&amp;E213,计算辅助页面!$V$5:$Y$18,3,0)</f>
        <v>5</v>
      </c>
      <c r="AM213" s="317">
        <f t="shared" ref="AM213" si="834">IF(AN213="×",AN213,IF(AI213,6*AI213,""))</f>
        <v>480000</v>
      </c>
      <c r="AN213" s="317">
        <f>VLOOKUP(D213&amp;E213,计算辅助页面!$V$5:$Y$18,4,0)</f>
        <v>4</v>
      </c>
      <c r="AO213" s="304">
        <f t="shared" ref="AO213" si="835">IF(AI213,IF(AN213="×",4*(AI213*AJ213+AK213*AL213),4*(AI213*AJ213+AK213*AL213+AM213*AN213)),"")</f>
        <v>12800000</v>
      </c>
      <c r="AP213" s="318">
        <f t="shared" ref="AP213" si="836">IF(AND(AH213,AO213),AO213+AH213,"")</f>
        <v>32207600</v>
      </c>
      <c r="AQ213" s="288" t="s">
        <v>862</v>
      </c>
      <c r="AR213" s="289" t="str">
        <f t="shared" si="726"/>
        <v>Utopia Coupe🔑</v>
      </c>
      <c r="AS213" s="290" t="s">
        <v>1580</v>
      </c>
      <c r="AT213" s="291" t="s">
        <v>1585</v>
      </c>
      <c r="AU213" s="427" t="s">
        <v>703</v>
      </c>
      <c r="AW213" s="292">
        <v>382</v>
      </c>
      <c r="AY213" s="292">
        <v>509</v>
      </c>
      <c r="AZ213" s="292" t="s">
        <v>1101</v>
      </c>
      <c r="BA213" s="481">
        <f>BF213-O213</f>
        <v>156</v>
      </c>
      <c r="BB213" s="476">
        <f>BK213</f>
        <v>2.2000000000000455</v>
      </c>
      <c r="BC213" s="472">
        <f t="shared" ref="BC213" si="837">BL213</f>
        <v>0.96999999999999886</v>
      </c>
      <c r="BD213" s="472">
        <f t="shared" ref="BD213" si="838">BM213</f>
        <v>2.4100000000000108</v>
      </c>
      <c r="BE213" s="472">
        <f t="shared" ref="BE213" si="839">BN213</f>
        <v>3.1899999999999977</v>
      </c>
      <c r="BF213" s="474">
        <v>4464</v>
      </c>
      <c r="BG213" s="476">
        <v>370.1</v>
      </c>
      <c r="BH213" s="480">
        <v>82</v>
      </c>
      <c r="BI213" s="480">
        <v>83.04</v>
      </c>
      <c r="BJ213" s="480">
        <v>80.38</v>
      </c>
      <c r="BK213" s="473">
        <f t="shared" si="612"/>
        <v>2.2000000000000455</v>
      </c>
      <c r="BL213" s="473">
        <f t="shared" si="613"/>
        <v>0.96999999999999886</v>
      </c>
      <c r="BM213" s="473">
        <f t="shared" si="614"/>
        <v>2.4100000000000108</v>
      </c>
      <c r="BN213" s="473">
        <f t="shared" si="615"/>
        <v>3.1899999999999977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>
        <v>1</v>
      </c>
      <c r="CD213" s="293"/>
      <c r="CE213" s="293"/>
      <c r="CF213" s="293"/>
      <c r="CG213" s="293"/>
      <c r="CH213" s="293"/>
      <c r="CI213" s="293"/>
      <c r="CJ213" s="294" t="s">
        <v>1485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 t="s">
        <v>1780</v>
      </c>
      <c r="DC213" s="295">
        <v>3</v>
      </c>
      <c r="DD213" s="295"/>
      <c r="DE213" s="295"/>
    </row>
    <row r="214" spans="1:109" ht="21" customHeight="1" thickBot="1">
      <c r="A214" s="299">
        <v>212</v>
      </c>
      <c r="B214" s="338" t="s">
        <v>999</v>
      </c>
      <c r="C214" s="301" t="s">
        <v>786</v>
      </c>
      <c r="D214" s="352" t="s">
        <v>198</v>
      </c>
      <c r="E214" s="353" t="s">
        <v>190</v>
      </c>
      <c r="F214" s="345">
        <f t="shared" si="814"/>
        <v>3</v>
      </c>
      <c r="G214" s="305" t="s">
        <v>401</v>
      </c>
      <c r="H214" s="330">
        <v>50</v>
      </c>
      <c r="I214" s="330">
        <v>23</v>
      </c>
      <c r="J214" s="330">
        <v>27</v>
      </c>
      <c r="K214" s="330">
        <v>36</v>
      </c>
      <c r="L214" s="330">
        <v>52</v>
      </c>
      <c r="M214" s="330">
        <v>62</v>
      </c>
      <c r="N214" s="343">
        <f t="shared" si="621"/>
        <v>250</v>
      </c>
      <c r="O214" s="339">
        <v>4310</v>
      </c>
      <c r="P214" s="340">
        <v>371.7</v>
      </c>
      <c r="Q214" s="341">
        <v>82.93</v>
      </c>
      <c r="R214" s="341">
        <v>67.81</v>
      </c>
      <c r="S214" s="341">
        <v>70.349999999999994</v>
      </c>
      <c r="T214" s="430">
        <v>7.15</v>
      </c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45">
        <f>VLOOKUP($U214,计算辅助页面!$Z$5:$AM$26,COLUMN()-20,0)</f>
        <v>19407600</v>
      </c>
      <c r="AI214" s="334">
        <v>80000</v>
      </c>
      <c r="AJ214" s="346">
        <f>VLOOKUP(D214&amp;E214,计算辅助页面!$V$5:$Y$18,2,0)</f>
        <v>6</v>
      </c>
      <c r="AK214" s="347">
        <f t="shared" si="717"/>
        <v>160000</v>
      </c>
      <c r="AL214" s="347">
        <f>VLOOKUP(D214&amp;E214,计算辅助页面!$V$5:$Y$18,3,0)</f>
        <v>5</v>
      </c>
      <c r="AM214" s="348">
        <f t="shared" si="718"/>
        <v>480000</v>
      </c>
      <c r="AN214" s="348">
        <f>VLOOKUP(D214&amp;E214,计算辅助页面!$V$5:$Y$18,4,0)</f>
        <v>4</v>
      </c>
      <c r="AO214" s="345">
        <f t="shared" si="719"/>
        <v>12800000</v>
      </c>
      <c r="AP214" s="349">
        <f t="shared" si="720"/>
        <v>32207600</v>
      </c>
      <c r="AQ214" s="288" t="s">
        <v>1000</v>
      </c>
      <c r="AR214" s="289" t="str">
        <f t="shared" si="726"/>
        <v>Akylone</v>
      </c>
      <c r="AS214" s="290" t="s">
        <v>912</v>
      </c>
      <c r="AT214" s="291" t="s">
        <v>666</v>
      </c>
      <c r="AU214" s="427" t="s">
        <v>703</v>
      </c>
      <c r="AV214" s="292">
        <v>20</v>
      </c>
      <c r="AW214" s="292">
        <v>386</v>
      </c>
      <c r="AY214" s="292">
        <v>515</v>
      </c>
      <c r="AZ214" s="292" t="s">
        <v>1462</v>
      </c>
      <c r="BA214" s="477">
        <v>156</v>
      </c>
      <c r="BB214" s="476">
        <v>2.1</v>
      </c>
      <c r="BC214" s="472">
        <v>0.87</v>
      </c>
      <c r="BD214" s="472">
        <v>2.2000000000000002</v>
      </c>
      <c r="BE214" s="472">
        <v>2.0699999999999998</v>
      </c>
      <c r="BF214" s="474">
        <f>BA214+O214</f>
        <v>4466</v>
      </c>
      <c r="BG214" s="476">
        <f t="shared" ref="BG214" si="840">BB214+P214</f>
        <v>373.8</v>
      </c>
      <c r="BH214" s="480">
        <f t="shared" ref="BH214" si="841">BC214+Q214</f>
        <v>83.800000000000011</v>
      </c>
      <c r="BI214" s="480">
        <f t="shared" ref="BI214" si="842">BD214+R214</f>
        <v>70.010000000000005</v>
      </c>
      <c r="BJ214" s="480">
        <f t="shared" ref="BJ214" si="843">BE214+S214</f>
        <v>72.419999999999987</v>
      </c>
      <c r="BK214" s="473">
        <f t="shared" si="612"/>
        <v>2.1000000000000227</v>
      </c>
      <c r="BL214" s="473">
        <f t="shared" si="613"/>
        <v>0.87000000000000455</v>
      </c>
      <c r="BM214" s="473">
        <f t="shared" si="614"/>
        <v>2.2000000000000028</v>
      </c>
      <c r="BN214" s="473">
        <f t="shared" si="615"/>
        <v>2.0699999999999932</v>
      </c>
      <c r="BO214" s="483">
        <v>4</v>
      </c>
      <c r="BP214" s="293"/>
      <c r="BQ214" s="293"/>
      <c r="BR214" s="293"/>
      <c r="BS214" s="293">
        <v>1</v>
      </c>
      <c r="BT214" s="293"/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>
        <v>1</v>
      </c>
      <c r="CJ214" s="294" t="s">
        <v>1501</v>
      </c>
      <c r="CK214" s="294"/>
      <c r="CL214" s="294"/>
      <c r="CM214" s="294"/>
      <c r="CN214" s="294"/>
      <c r="CO214" s="295"/>
      <c r="CP214" s="295"/>
      <c r="CQ214" s="295"/>
      <c r="CR214" s="296">
        <v>354</v>
      </c>
      <c r="CS214" s="297">
        <v>75.7</v>
      </c>
      <c r="CT214" s="297">
        <v>49.56</v>
      </c>
      <c r="CU214" s="297">
        <v>53.16</v>
      </c>
      <c r="CV214" s="297">
        <f>P214-CR214</f>
        <v>17.699999999999989</v>
      </c>
      <c r="CW214" s="297">
        <f>Q214-CS214</f>
        <v>7.230000000000004</v>
      </c>
      <c r="CX214" s="297">
        <f>R214-CT214</f>
        <v>18.25</v>
      </c>
      <c r="CY214" s="297">
        <f>S214-CU214</f>
        <v>17.189999999999998</v>
      </c>
      <c r="CZ214" s="297">
        <f>SUM(CV214:CY214)</f>
        <v>60.36999999999999</v>
      </c>
      <c r="DA214" s="297">
        <f>0.32*(P214-CR214)+1.75*(Q214-CS214)+1.13*(R214-CT214)+1.28*(S214-CU214)</f>
        <v>60.9422</v>
      </c>
      <c r="DB214" s="295" t="s">
        <v>1780</v>
      </c>
      <c r="DC214" s="295">
        <v>3</v>
      </c>
      <c r="DD214" s="295"/>
      <c r="DE214" s="295"/>
    </row>
    <row r="215" spans="1:109" ht="21" customHeight="1">
      <c r="A215" s="268">
        <v>213</v>
      </c>
      <c r="B215" s="338" t="s">
        <v>1806</v>
      </c>
      <c r="C215" s="301" t="s">
        <v>1807</v>
      </c>
      <c r="D215" s="352" t="s">
        <v>198</v>
      </c>
      <c r="E215" s="353" t="s">
        <v>190</v>
      </c>
      <c r="F215" s="345"/>
      <c r="G215" s="328"/>
      <c r="H215" s="330">
        <v>70</v>
      </c>
      <c r="I215" s="330">
        <v>23</v>
      </c>
      <c r="J215" s="330">
        <v>27</v>
      </c>
      <c r="K215" s="330">
        <v>36</v>
      </c>
      <c r="L215" s="330">
        <v>52</v>
      </c>
      <c r="M215" s="330">
        <v>59</v>
      </c>
      <c r="N215" s="343">
        <f t="shared" ref="N215" si="844">IF(COUNTBLANK(H215:M215),"",SUM(H215:M215))</f>
        <v>267</v>
      </c>
      <c r="O215" s="374">
        <v>4350</v>
      </c>
      <c r="P215" s="340">
        <v>363.4</v>
      </c>
      <c r="Q215" s="341">
        <v>85.44</v>
      </c>
      <c r="R215" s="341">
        <v>75.98</v>
      </c>
      <c r="S215" s="341">
        <v>59.74</v>
      </c>
      <c r="T215" s="430"/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45">
        <f>VLOOKUP($U215,计算辅助页面!$Z$5:$AM$26,COLUMN()-20,0)</f>
        <v>19407600</v>
      </c>
      <c r="AI215" s="334">
        <v>80000</v>
      </c>
      <c r="AJ215" s="346">
        <f>VLOOKUP(D215&amp;E215,计算辅助页面!$V$5:$Y$18,2,0)</f>
        <v>6</v>
      </c>
      <c r="AK215" s="347">
        <f t="shared" ref="AK215" si="845">IF(AI215,2*AI215,"")</f>
        <v>160000</v>
      </c>
      <c r="AL215" s="347">
        <f>VLOOKUP(D215&amp;E215,计算辅助页面!$V$5:$Y$18,3,0)</f>
        <v>5</v>
      </c>
      <c r="AM215" s="348">
        <f t="shared" ref="AM215" si="846">IF(AN215="×",AN215,IF(AI215,6*AI215,""))</f>
        <v>480000</v>
      </c>
      <c r="AN215" s="348">
        <f>VLOOKUP(D215&amp;E215,计算辅助页面!$V$5:$Y$18,4,0)</f>
        <v>4</v>
      </c>
      <c r="AO215" s="345">
        <f t="shared" ref="AO215" si="847">IF(AI215,IF(AN215="×",4*(AI215*AJ215+AK215*AL215),4*(AI215*AJ215+AK215*AL215+AM215*AN215)),"")</f>
        <v>12800000</v>
      </c>
      <c r="AP215" s="349">
        <f t="shared" ref="AP215" si="848">IF(AND(AH215,AO215),AO215+AH215,"")</f>
        <v>32207600</v>
      </c>
      <c r="AQ215" s="288" t="s">
        <v>1808</v>
      </c>
      <c r="AR215" s="289" t="str">
        <f t="shared" si="726"/>
        <v>Shelby Super Snake</v>
      </c>
      <c r="AS215" s="290" t="s">
        <v>1819</v>
      </c>
      <c r="AT215" s="291" t="s">
        <v>1809</v>
      </c>
      <c r="AU215" s="427" t="s">
        <v>703</v>
      </c>
      <c r="AZ215" s="292" t="s">
        <v>1101</v>
      </c>
      <c r="BA215" s="481">
        <f>BF215-O215</f>
        <v>157</v>
      </c>
      <c r="BB215" s="476">
        <f>BK215</f>
        <v>2</v>
      </c>
      <c r="BC215" s="472">
        <f t="shared" ref="BC215" si="849">BL215</f>
        <v>1.0600000000000023</v>
      </c>
      <c r="BD215" s="472">
        <f t="shared" ref="BD215" si="850">BM215</f>
        <v>2.3499999999999943</v>
      </c>
      <c r="BE215" s="472">
        <f t="shared" ref="BE215" si="851">BN215</f>
        <v>3.0799999999999983</v>
      </c>
      <c r="BF215" s="474">
        <v>4507</v>
      </c>
      <c r="BG215" s="476">
        <v>365.4</v>
      </c>
      <c r="BH215" s="480">
        <v>86.5</v>
      </c>
      <c r="BI215" s="480">
        <v>78.33</v>
      </c>
      <c r="BJ215" s="480">
        <v>62.82</v>
      </c>
      <c r="BK215" s="473">
        <f t="shared" si="612"/>
        <v>2</v>
      </c>
      <c r="BL215" s="473">
        <f t="shared" si="613"/>
        <v>1.0600000000000023</v>
      </c>
      <c r="BM215" s="473">
        <f t="shared" si="614"/>
        <v>2.3499999999999943</v>
      </c>
      <c r="BN215" s="473">
        <f t="shared" si="615"/>
        <v>3.0799999999999983</v>
      </c>
      <c r="BO215" s="483">
        <v>12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1828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38" t="s">
        <v>1716</v>
      </c>
      <c r="C216" s="301" t="s">
        <v>1629</v>
      </c>
      <c r="D216" s="352" t="s">
        <v>198</v>
      </c>
      <c r="E216" s="353" t="s">
        <v>190</v>
      </c>
      <c r="F216" s="345"/>
      <c r="G216" s="328"/>
      <c r="H216" s="358" t="s">
        <v>407</v>
      </c>
      <c r="I216" s="320">
        <v>28</v>
      </c>
      <c r="J216" s="306">
        <v>32</v>
      </c>
      <c r="K216" s="306">
        <v>44</v>
      </c>
      <c r="L216" s="306">
        <v>59</v>
      </c>
      <c r="M216" s="306">
        <v>86</v>
      </c>
      <c r="N216" s="307">
        <f t="shared" si="621"/>
        <v>249</v>
      </c>
      <c r="O216" s="339">
        <v>4377</v>
      </c>
      <c r="P216" s="340">
        <v>373.9</v>
      </c>
      <c r="Q216" s="341">
        <v>82.03</v>
      </c>
      <c r="R216" s="341">
        <v>69.13</v>
      </c>
      <c r="S216" s="341">
        <v>67.63</v>
      </c>
      <c r="T216" s="430"/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45">
        <f>VLOOKUP($U216,计算辅助页面!$Z$5:$AM$26,COLUMN()-20,0)</f>
        <v>19407600</v>
      </c>
      <c r="AI216" s="334">
        <v>80000</v>
      </c>
      <c r="AJ216" s="346">
        <f>VLOOKUP(D216&amp;E216,计算辅助页面!$V$5:$Y$18,2,0)</f>
        <v>6</v>
      </c>
      <c r="AK216" s="347">
        <f t="shared" ref="AK216" si="852">IF(AI216,2*AI216,"")</f>
        <v>160000</v>
      </c>
      <c r="AL216" s="347">
        <f>VLOOKUP(D216&amp;E216,计算辅助页面!$V$5:$Y$18,3,0)</f>
        <v>5</v>
      </c>
      <c r="AM216" s="348">
        <f t="shared" ref="AM216" si="853">IF(AN216="×",AN216,IF(AI216,6*AI216,""))</f>
        <v>480000</v>
      </c>
      <c r="AN216" s="348">
        <f>VLOOKUP(D216&amp;E216,计算辅助页面!$V$5:$Y$18,4,0)</f>
        <v>4</v>
      </c>
      <c r="AO216" s="345">
        <f t="shared" ref="AO216" si="854">IF(AI216,IF(AN216="×",4*(AI216*AJ216+AK216*AL216),4*(AI216*AJ216+AK216*AL216+AM216*AN216)),"")</f>
        <v>12800000</v>
      </c>
      <c r="AP216" s="349">
        <f t="shared" ref="AP216" si="855">IF(AND(AH216,AO216),AO216+AH216,"")</f>
        <v>32207600</v>
      </c>
      <c r="AQ216" s="288" t="s">
        <v>1278</v>
      </c>
      <c r="AR216" s="289" t="str">
        <f t="shared" si="726"/>
        <v>Asfane🔑</v>
      </c>
      <c r="AS216" s="290" t="s">
        <v>1626</v>
      </c>
      <c r="AT216" s="291" t="s">
        <v>1630</v>
      </c>
      <c r="AU216" s="427" t="s">
        <v>703</v>
      </c>
      <c r="AW216" s="292">
        <v>389</v>
      </c>
      <c r="AY216" s="292">
        <v>519</v>
      </c>
      <c r="AZ216" s="292" t="s">
        <v>1628</v>
      </c>
      <c r="BA216" s="481">
        <f>BF216-O216</f>
        <v>157</v>
      </c>
      <c r="BB216" s="476">
        <f>BK216</f>
        <v>1.7000000000000455</v>
      </c>
      <c r="BC216" s="472">
        <f t="shared" ref="BC216" si="856">BL216</f>
        <v>0.87000000000000455</v>
      </c>
      <c r="BD216" s="472">
        <f t="shared" ref="BD216" si="857">BM216</f>
        <v>2.75</v>
      </c>
      <c r="BE216" s="472">
        <f t="shared" ref="BE216" si="858">BN216</f>
        <v>2.9000000000000057</v>
      </c>
      <c r="BF216" s="474">
        <v>4534</v>
      </c>
      <c r="BG216" s="476">
        <v>375.6</v>
      </c>
      <c r="BH216" s="480">
        <v>82.9</v>
      </c>
      <c r="BI216" s="480">
        <v>71.88</v>
      </c>
      <c r="BJ216" s="480">
        <v>70.53</v>
      </c>
      <c r="BK216" s="473">
        <f t="shared" ref="BK216" si="859">IF(BG216="", "", BG216-P216)</f>
        <v>1.7000000000000455</v>
      </c>
      <c r="BL216" s="473">
        <f t="shared" ref="BL216" si="860">IF(BH216="", "", BH216-Q216)</f>
        <v>0.87000000000000455</v>
      </c>
      <c r="BM216" s="473">
        <f t="shared" ref="BM216" si="861">IF(BI216="", "", BI216-R216)</f>
        <v>2.75</v>
      </c>
      <c r="BN216" s="473">
        <f t="shared" ref="BN216" si="862">IF(BJ216="", "", BJ216-S216)</f>
        <v>2.9000000000000057</v>
      </c>
      <c r="BO216" s="483">
        <v>1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>
        <v>1</v>
      </c>
      <c r="CD216" s="293"/>
      <c r="CE216" s="293"/>
      <c r="CF216" s="293"/>
      <c r="CG216" s="293"/>
      <c r="CH216" s="293"/>
      <c r="CI216" s="293"/>
      <c r="CJ216" s="294" t="s">
        <v>1757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 t="s">
        <v>1780</v>
      </c>
      <c r="DC216" s="295">
        <v>3</v>
      </c>
      <c r="DD216" s="295"/>
      <c r="DE216" s="295"/>
    </row>
    <row r="217" spans="1:109" ht="21" customHeight="1" thickBot="1">
      <c r="A217" s="268">
        <v>215</v>
      </c>
      <c r="B217" s="319" t="s">
        <v>406</v>
      </c>
      <c r="C217" s="301" t="s">
        <v>787</v>
      </c>
      <c r="D217" s="352" t="s">
        <v>8</v>
      </c>
      <c r="E217" s="355" t="s">
        <v>79</v>
      </c>
      <c r="F217" s="356">
        <f t="shared" si="814"/>
        <v>3</v>
      </c>
      <c r="G217" s="328" t="s">
        <v>401</v>
      </c>
      <c r="H217" s="358" t="s">
        <v>407</v>
      </c>
      <c r="I217" s="358">
        <v>30</v>
      </c>
      <c r="J217" s="358">
        <v>40</v>
      </c>
      <c r="K217" s="358">
        <v>50</v>
      </c>
      <c r="L217" s="358">
        <v>65</v>
      </c>
      <c r="M217" s="358">
        <v>80</v>
      </c>
      <c r="N217" s="307">
        <f t="shared" si="621"/>
        <v>265</v>
      </c>
      <c r="O217" s="339">
        <v>4444</v>
      </c>
      <c r="P217" s="340">
        <v>364.6</v>
      </c>
      <c r="Q217" s="341">
        <v>85.53</v>
      </c>
      <c r="R217" s="341">
        <v>75.739999999999995</v>
      </c>
      <c r="S217" s="341">
        <v>69.650000000000006</v>
      </c>
      <c r="T217" s="341">
        <v>7.13</v>
      </c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717"/>
        <v>160000</v>
      </c>
      <c r="AL217" s="316">
        <f>VLOOKUP(D217&amp;E217,计算辅助页面!$V$5:$Y$18,3,0)</f>
        <v>5</v>
      </c>
      <c r="AM217" s="317">
        <f t="shared" si="718"/>
        <v>480000</v>
      </c>
      <c r="AN217" s="317">
        <f>VLOOKUP(D217&amp;E217,计算辅助页面!$V$5:$Y$18,4,0)</f>
        <v>4</v>
      </c>
      <c r="AO217" s="304">
        <f t="shared" si="719"/>
        <v>12800000</v>
      </c>
      <c r="AP217" s="318">
        <f t="shared" si="720"/>
        <v>32207600</v>
      </c>
      <c r="AQ217" s="288" t="s">
        <v>998</v>
      </c>
      <c r="AR217" s="289" t="str">
        <f t="shared" si="726"/>
        <v>AT96 Track Version🔑</v>
      </c>
      <c r="AS217" s="290" t="s">
        <v>913</v>
      </c>
      <c r="AT217" s="291" t="s">
        <v>656</v>
      </c>
      <c r="AU217" s="427" t="s">
        <v>703</v>
      </c>
      <c r="AW217" s="292">
        <v>379</v>
      </c>
      <c r="AY217" s="292">
        <v>503</v>
      </c>
      <c r="AZ217" s="292" t="s">
        <v>1065</v>
      </c>
      <c r="BA217" s="477">
        <v>159</v>
      </c>
      <c r="BB217" s="476">
        <v>1.8</v>
      </c>
      <c r="BC217" s="472">
        <v>0.97</v>
      </c>
      <c r="BD217" s="472">
        <v>2.74</v>
      </c>
      <c r="BE217" s="472">
        <v>2.77</v>
      </c>
      <c r="BF217" s="474">
        <f>BA217+O217</f>
        <v>4603</v>
      </c>
      <c r="BG217" s="476">
        <f t="shared" ref="BG217" si="863">BB217+P217</f>
        <v>366.40000000000003</v>
      </c>
      <c r="BH217" s="480">
        <f t="shared" ref="BH217" si="864">BC217+Q217</f>
        <v>86.5</v>
      </c>
      <c r="BI217" s="480">
        <f t="shared" ref="BI217" si="865">BD217+R217</f>
        <v>78.47999999999999</v>
      </c>
      <c r="BJ217" s="480">
        <f t="shared" ref="BJ217" si="866">BE217+S217</f>
        <v>72.42</v>
      </c>
      <c r="BK217" s="473">
        <f t="shared" si="612"/>
        <v>1.8000000000000114</v>
      </c>
      <c r="BL217" s="473">
        <f t="shared" si="613"/>
        <v>0.96999999999999886</v>
      </c>
      <c r="BM217" s="473">
        <f t="shared" si="614"/>
        <v>2.7399999999999949</v>
      </c>
      <c r="BN217" s="473">
        <f t="shared" si="615"/>
        <v>2.769999999999996</v>
      </c>
      <c r="BO217" s="483">
        <v>4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>
        <v>1</v>
      </c>
      <c r="CB217" s="293"/>
      <c r="CC217" s="293">
        <v>1</v>
      </c>
      <c r="CD217" s="293">
        <v>1</v>
      </c>
      <c r="CE217" s="293"/>
      <c r="CF217" s="293"/>
      <c r="CG217" s="293"/>
      <c r="CH217" s="293"/>
      <c r="CI217" s="293"/>
      <c r="CJ217" s="294" t="s">
        <v>1502</v>
      </c>
      <c r="CK217" s="294"/>
      <c r="CL217" s="294"/>
      <c r="CM217" s="294"/>
      <c r="CN217" s="294"/>
      <c r="CO217" s="295"/>
      <c r="CP217" s="295"/>
      <c r="CQ217" s="295"/>
      <c r="CR217" s="296">
        <v>350</v>
      </c>
      <c r="CS217" s="297">
        <v>77.5</v>
      </c>
      <c r="CT217" s="297">
        <v>52.98</v>
      </c>
      <c r="CU217" s="297">
        <v>46.61</v>
      </c>
      <c r="CV217" s="297">
        <f>P217-CR217</f>
        <v>14.600000000000023</v>
      </c>
      <c r="CW217" s="297">
        <f>Q217-CS217</f>
        <v>8.0300000000000011</v>
      </c>
      <c r="CX217" s="297">
        <f>R217-CT217</f>
        <v>22.759999999999998</v>
      </c>
      <c r="CY217" s="297">
        <f>S217-CU217</f>
        <v>23.040000000000006</v>
      </c>
      <c r="CZ217" s="297">
        <f>SUM(CV217:CY217)</f>
        <v>68.430000000000035</v>
      </c>
      <c r="DA217" s="297">
        <f>0.32*(P217-CR217)+1.75*(Q217-CS217)+1.13*(R217-CT217)+1.28*(S217-CU217)</f>
        <v>73.934500000000014</v>
      </c>
      <c r="DB217" s="295" t="s">
        <v>1780</v>
      </c>
      <c r="DC217" s="295">
        <v>2</v>
      </c>
      <c r="DD217" s="295"/>
      <c r="DE217" s="295"/>
    </row>
    <row r="218" spans="1:109" ht="21" customHeight="1" thickBot="1">
      <c r="A218" s="299">
        <v>216</v>
      </c>
      <c r="B218" s="319" t="s">
        <v>1332</v>
      </c>
      <c r="C218" s="301" t="s">
        <v>1333</v>
      </c>
      <c r="D218" s="352" t="s">
        <v>8</v>
      </c>
      <c r="E218" s="355" t="s">
        <v>79</v>
      </c>
      <c r="F218" s="345"/>
      <c r="G218" s="328"/>
      <c r="H218" s="330">
        <v>70</v>
      </c>
      <c r="I218" s="330">
        <v>23</v>
      </c>
      <c r="J218" s="330">
        <v>27</v>
      </c>
      <c r="K218" s="330">
        <v>36</v>
      </c>
      <c r="L218" s="330">
        <v>52</v>
      </c>
      <c r="M218" s="330">
        <v>59</v>
      </c>
      <c r="N218" s="343">
        <f t="shared" si="621"/>
        <v>267</v>
      </c>
      <c r="O218" s="374">
        <v>4464</v>
      </c>
      <c r="P218" s="375">
        <v>375.7</v>
      </c>
      <c r="Q218" s="376">
        <v>81.3</v>
      </c>
      <c r="R218" s="376">
        <v>85.47</v>
      </c>
      <c r="S218" s="376">
        <v>61.71</v>
      </c>
      <c r="T218" s="376">
        <v>5.75</v>
      </c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17"/>
        <v>160000</v>
      </c>
      <c r="AL218" s="316">
        <f>VLOOKUP(D218&amp;E218,计算辅助页面!$V$5:$Y$18,3,0)</f>
        <v>5</v>
      </c>
      <c r="AM218" s="317">
        <f t="shared" si="718"/>
        <v>480000</v>
      </c>
      <c r="AN218" s="317">
        <f>VLOOKUP(D218&amp;E218,计算辅助页面!$V$5:$Y$18,4,0)</f>
        <v>4</v>
      </c>
      <c r="AO218" s="304">
        <f t="shared" si="719"/>
        <v>12800000</v>
      </c>
      <c r="AP218" s="318">
        <f t="shared" si="720"/>
        <v>32207600</v>
      </c>
      <c r="AQ218" s="288" t="s">
        <v>1334</v>
      </c>
      <c r="AR218" s="289" t="str">
        <f t="shared" si="726"/>
        <v>M600 Speedster</v>
      </c>
      <c r="AS218" s="290" t="s">
        <v>1326</v>
      </c>
      <c r="AT218" s="291" t="s">
        <v>1335</v>
      </c>
      <c r="AU218" s="427" t="s">
        <v>1336</v>
      </c>
      <c r="AW218" s="292">
        <v>390</v>
      </c>
      <c r="AY218" s="292">
        <v>522</v>
      </c>
      <c r="AZ218" s="292" t="s">
        <v>1352</v>
      </c>
      <c r="BA218" s="481">
        <f>BF218-O218</f>
        <v>158</v>
      </c>
      <c r="BB218" s="476">
        <f>BK218</f>
        <v>1.8000000000000114</v>
      </c>
      <c r="BC218" s="472">
        <f t="shared" ref="BC218" si="867">BL218</f>
        <v>0.70000000000000284</v>
      </c>
      <c r="BD218" s="472">
        <f t="shared" ref="BD218" si="868">BM218</f>
        <v>2.8200000000000074</v>
      </c>
      <c r="BE218" s="472">
        <f t="shared" ref="BE218" si="869">BN218</f>
        <v>3.6900000000000048</v>
      </c>
      <c r="BF218" s="474">
        <v>4622</v>
      </c>
      <c r="BG218" s="476">
        <v>377.5</v>
      </c>
      <c r="BH218" s="480">
        <v>82</v>
      </c>
      <c r="BI218" s="480">
        <v>88.29</v>
      </c>
      <c r="BJ218" s="480">
        <v>65.400000000000006</v>
      </c>
      <c r="BK218" s="473">
        <f t="shared" si="612"/>
        <v>1.8000000000000114</v>
      </c>
      <c r="BL218" s="473">
        <f t="shared" si="613"/>
        <v>0.70000000000000284</v>
      </c>
      <c r="BM218" s="473">
        <f t="shared" si="614"/>
        <v>2.8200000000000074</v>
      </c>
      <c r="BN218" s="473">
        <f t="shared" si="615"/>
        <v>3.6900000000000048</v>
      </c>
      <c r="BO218" s="483">
        <v>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>
        <v>1</v>
      </c>
      <c r="CC218" s="293"/>
      <c r="CD218" s="293"/>
      <c r="CE218" s="293"/>
      <c r="CF218" s="293"/>
      <c r="CG218" s="293"/>
      <c r="CH218" s="293"/>
      <c r="CI218" s="293"/>
      <c r="CJ218" s="294" t="s">
        <v>1344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 t="s">
        <v>1780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1037</v>
      </c>
      <c r="C219" s="301" t="s">
        <v>1038</v>
      </c>
      <c r="D219" s="352" t="s">
        <v>8</v>
      </c>
      <c r="E219" s="355" t="s">
        <v>79</v>
      </c>
      <c r="F219" s="345"/>
      <c r="G219" s="328"/>
      <c r="H219" s="330">
        <v>70</v>
      </c>
      <c r="I219" s="330">
        <v>23</v>
      </c>
      <c r="J219" s="330">
        <v>27</v>
      </c>
      <c r="K219" s="330">
        <v>36</v>
      </c>
      <c r="L219" s="330">
        <v>52</v>
      </c>
      <c r="M219" s="330">
        <v>59</v>
      </c>
      <c r="N219" s="343">
        <f t="shared" si="621"/>
        <v>267</v>
      </c>
      <c r="O219" s="374">
        <v>4480</v>
      </c>
      <c r="P219" s="375">
        <v>368.5</v>
      </c>
      <c r="Q219" s="376">
        <v>86.34</v>
      </c>
      <c r="R219" s="376">
        <v>84.08</v>
      </c>
      <c r="S219" s="376">
        <v>54.53</v>
      </c>
      <c r="T219" s="376">
        <v>5.23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717"/>
        <v>160000</v>
      </c>
      <c r="AL219" s="316">
        <f>VLOOKUP(D219&amp;E219,计算辅助页面!$V$5:$Y$18,3,0)</f>
        <v>5</v>
      </c>
      <c r="AM219" s="317">
        <f t="shared" si="718"/>
        <v>480000</v>
      </c>
      <c r="AN219" s="317">
        <f>VLOOKUP(D219&amp;E219,计算辅助页面!$V$5:$Y$18,4,0)</f>
        <v>4</v>
      </c>
      <c r="AO219" s="304">
        <f t="shared" si="719"/>
        <v>12800000</v>
      </c>
      <c r="AP219" s="318">
        <f t="shared" si="720"/>
        <v>32207600</v>
      </c>
      <c r="AQ219" s="288" t="s">
        <v>991</v>
      </c>
      <c r="AR219" s="289" t="str">
        <f t="shared" si="726"/>
        <v>Concept_One</v>
      </c>
      <c r="AS219" s="290" t="s">
        <v>1030</v>
      </c>
      <c r="AT219" s="291" t="s">
        <v>1042</v>
      </c>
      <c r="AU219" s="427" t="s">
        <v>703</v>
      </c>
      <c r="AV219" s="292">
        <v>56</v>
      </c>
      <c r="AW219" s="292">
        <v>383</v>
      </c>
      <c r="AY219" s="292">
        <v>510</v>
      </c>
      <c r="AZ219" s="292" t="s">
        <v>1101</v>
      </c>
      <c r="BA219" s="477">
        <v>157</v>
      </c>
      <c r="BB219" s="476">
        <v>1.6</v>
      </c>
      <c r="BC219" s="472">
        <v>1.06</v>
      </c>
      <c r="BD219" s="472">
        <v>2.94</v>
      </c>
      <c r="BE219" s="472">
        <v>2.5</v>
      </c>
      <c r="BF219" s="474">
        <f>BA219+O219</f>
        <v>4637</v>
      </c>
      <c r="BG219" s="476">
        <f t="shared" ref="BG219" si="870">BB219+P219</f>
        <v>370.1</v>
      </c>
      <c r="BH219" s="480">
        <f t="shared" ref="BH219" si="871">BC219+Q219</f>
        <v>87.4</v>
      </c>
      <c r="BI219" s="480">
        <f t="shared" ref="BI219" si="872">BD219+R219</f>
        <v>87.02</v>
      </c>
      <c r="BJ219" s="480">
        <f t="shared" ref="BJ219" si="873">BE219+S219</f>
        <v>57.03</v>
      </c>
      <c r="BK219" s="473">
        <f t="shared" si="612"/>
        <v>1.6000000000000227</v>
      </c>
      <c r="BL219" s="473">
        <f t="shared" si="613"/>
        <v>1.0600000000000023</v>
      </c>
      <c r="BM219" s="473">
        <f t="shared" si="614"/>
        <v>2.9399999999999977</v>
      </c>
      <c r="BN219" s="473">
        <f t="shared" si="615"/>
        <v>2.5</v>
      </c>
      <c r="BO219" s="483">
        <v>4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/>
      <c r="CE219" s="293"/>
      <c r="CF219" s="293"/>
      <c r="CG219" s="293"/>
      <c r="CH219" s="293"/>
      <c r="CI219" s="293"/>
      <c r="CJ219" s="294" t="s">
        <v>1042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1780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590</v>
      </c>
      <c r="C220" s="301" t="s">
        <v>788</v>
      </c>
      <c r="D220" s="352" t="s">
        <v>198</v>
      </c>
      <c r="E220" s="353" t="s">
        <v>190</v>
      </c>
      <c r="F220" s="345">
        <f>9-LEN(E220)-LEN(SUBSTITUTE(E220,"★",""))</f>
        <v>3</v>
      </c>
      <c r="G220" s="305" t="s">
        <v>401</v>
      </c>
      <c r="H220" s="330">
        <v>50</v>
      </c>
      <c r="I220" s="330">
        <v>23</v>
      </c>
      <c r="J220" s="330">
        <v>27</v>
      </c>
      <c r="K220" s="330">
        <v>36</v>
      </c>
      <c r="L220" s="330">
        <v>52</v>
      </c>
      <c r="M220" s="330">
        <v>77</v>
      </c>
      <c r="N220" s="343">
        <f t="shared" si="621"/>
        <v>265</v>
      </c>
      <c r="O220" s="374">
        <v>4517</v>
      </c>
      <c r="P220" s="375">
        <v>377.4</v>
      </c>
      <c r="Q220" s="376">
        <v>82.23</v>
      </c>
      <c r="R220" s="376">
        <v>81.760000000000005</v>
      </c>
      <c r="S220" s="376">
        <v>59.55</v>
      </c>
      <c r="T220" s="376">
        <v>5.68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si="717"/>
        <v>160000</v>
      </c>
      <c r="AL220" s="316">
        <f>VLOOKUP(D220&amp;E220,计算辅助页面!$V$5:$Y$18,3,0)</f>
        <v>5</v>
      </c>
      <c r="AM220" s="317">
        <f t="shared" si="718"/>
        <v>480000</v>
      </c>
      <c r="AN220" s="317">
        <f>VLOOKUP(D220&amp;E220,计算辅助页面!$V$5:$Y$18,4,0)</f>
        <v>4</v>
      </c>
      <c r="AO220" s="304">
        <f t="shared" si="719"/>
        <v>12800000</v>
      </c>
      <c r="AP220" s="318">
        <f t="shared" si="720"/>
        <v>32207600</v>
      </c>
      <c r="AQ220" s="288" t="s">
        <v>566</v>
      </c>
      <c r="AR220" s="289" t="str">
        <f t="shared" si="726"/>
        <v>Valhalla Concept Car</v>
      </c>
      <c r="AS220" s="290" t="s">
        <v>916</v>
      </c>
      <c r="AT220" s="291" t="s">
        <v>668</v>
      </c>
      <c r="AU220" s="427" t="s">
        <v>703</v>
      </c>
      <c r="AV220" s="292">
        <v>38</v>
      </c>
      <c r="AW220" s="292">
        <v>392</v>
      </c>
      <c r="AY220" s="292">
        <v>525</v>
      </c>
      <c r="AZ220" s="292" t="s">
        <v>1101</v>
      </c>
      <c r="BA220" s="477">
        <v>155</v>
      </c>
      <c r="BB220" s="476">
        <v>2.8</v>
      </c>
      <c r="BC220" s="472">
        <v>0.57999999999999996</v>
      </c>
      <c r="BD220" s="472">
        <v>2.95</v>
      </c>
      <c r="BE220" s="472">
        <v>1.87</v>
      </c>
      <c r="BF220" s="474">
        <f>BA220+O220</f>
        <v>4672</v>
      </c>
      <c r="BG220" s="476">
        <f t="shared" ref="BG220" si="874">BB220+P220</f>
        <v>380.2</v>
      </c>
      <c r="BH220" s="480">
        <f t="shared" ref="BH220" si="875">BC220+Q220</f>
        <v>82.81</v>
      </c>
      <c r="BI220" s="480">
        <f t="shared" ref="BI220" si="876">BD220+R220</f>
        <v>84.710000000000008</v>
      </c>
      <c r="BJ220" s="480">
        <f t="shared" ref="BJ220" si="877">BE220+S220</f>
        <v>61.419999999999995</v>
      </c>
      <c r="BK220" s="473">
        <f t="shared" si="612"/>
        <v>2.8000000000000114</v>
      </c>
      <c r="BL220" s="473">
        <f t="shared" si="613"/>
        <v>0.57999999999999829</v>
      </c>
      <c r="BM220" s="473">
        <f t="shared" si="614"/>
        <v>2.9500000000000028</v>
      </c>
      <c r="BN220" s="473">
        <f t="shared" si="615"/>
        <v>1.8699999999999974</v>
      </c>
      <c r="BO220" s="483">
        <v>10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 t="s">
        <v>1503</v>
      </c>
      <c r="CK220" s="294"/>
      <c r="CL220" s="294"/>
      <c r="CM220" s="294"/>
      <c r="CN220" s="294"/>
      <c r="CO220" s="295"/>
      <c r="CP220" s="295"/>
      <c r="CQ220" s="295">
        <v>1</v>
      </c>
      <c r="CR220" s="296">
        <v>354</v>
      </c>
      <c r="CS220" s="297">
        <v>77.41</v>
      </c>
      <c r="CT220" s="297">
        <v>57.27</v>
      </c>
      <c r="CU220" s="297">
        <v>43.91</v>
      </c>
      <c r="CV220" s="297">
        <f t="shared" ref="CV220:CY221" si="878">P220-CR220</f>
        <v>23.399999999999977</v>
      </c>
      <c r="CW220" s="297">
        <f t="shared" si="878"/>
        <v>4.8200000000000074</v>
      </c>
      <c r="CX220" s="297">
        <f t="shared" si="878"/>
        <v>24.490000000000002</v>
      </c>
      <c r="CY220" s="297">
        <f t="shared" si="878"/>
        <v>15.64</v>
      </c>
      <c r="CZ220" s="297">
        <f>SUM(CV220:CY220)</f>
        <v>68.349999999999994</v>
      </c>
      <c r="DA220" s="297">
        <f>0.32*(P220-CR220)+1.75*(Q220-CS220)+1.13*(R220-CT220)+1.28*(S220-CU220)</f>
        <v>63.615900000000011</v>
      </c>
      <c r="DB220" s="295" t="s">
        <v>1780</v>
      </c>
      <c r="DC220" s="295">
        <v>1</v>
      </c>
      <c r="DD220" s="295"/>
      <c r="DE220" s="295"/>
    </row>
    <row r="221" spans="1:109" ht="21" customHeight="1">
      <c r="A221" s="268">
        <v>219</v>
      </c>
      <c r="B221" s="319" t="s">
        <v>859</v>
      </c>
      <c r="C221" s="301" t="s">
        <v>860</v>
      </c>
      <c r="D221" s="352" t="s">
        <v>198</v>
      </c>
      <c r="E221" s="353" t="s">
        <v>190</v>
      </c>
      <c r="F221" s="345">
        <f>9-LEN(E221)-LEN(SUBSTITUTE(E221,"★",""))</f>
        <v>3</v>
      </c>
      <c r="G221" s="305" t="s">
        <v>861</v>
      </c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si="621"/>
        <v>267</v>
      </c>
      <c r="O221" s="374">
        <v>4545</v>
      </c>
      <c r="P221" s="375">
        <v>378.9</v>
      </c>
      <c r="Q221" s="376">
        <v>80.23</v>
      </c>
      <c r="R221" s="376">
        <v>72.17</v>
      </c>
      <c r="S221" s="376">
        <v>71.14</v>
      </c>
      <c r="T221" s="376">
        <v>6.98</v>
      </c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717"/>
        <v>160000</v>
      </c>
      <c r="AL221" s="316">
        <f>VLOOKUP(D221&amp;E221,计算辅助页面!$V$5:$Y$18,3,0)</f>
        <v>5</v>
      </c>
      <c r="AM221" s="317">
        <f t="shared" si="718"/>
        <v>480000</v>
      </c>
      <c r="AN221" s="317">
        <f>VLOOKUP(D221&amp;E221,计算辅助页面!$V$5:$Y$18,4,0)</f>
        <v>4</v>
      </c>
      <c r="AO221" s="304">
        <f t="shared" si="719"/>
        <v>12800000</v>
      </c>
      <c r="AP221" s="318">
        <f t="shared" si="720"/>
        <v>32207600</v>
      </c>
      <c r="AQ221" s="288" t="s">
        <v>862</v>
      </c>
      <c r="AR221" s="289" t="str">
        <f t="shared" si="726"/>
        <v>Imola</v>
      </c>
      <c r="AS221" s="290" t="s">
        <v>866</v>
      </c>
      <c r="AT221" s="291" t="s">
        <v>875</v>
      </c>
      <c r="AU221" s="427" t="s">
        <v>703</v>
      </c>
      <c r="AV221" s="292">
        <v>54</v>
      </c>
      <c r="AW221" s="292">
        <v>394</v>
      </c>
      <c r="AY221" s="292">
        <v>528</v>
      </c>
      <c r="AZ221" s="292" t="s">
        <v>1101</v>
      </c>
      <c r="BA221" s="481">
        <f>BF221-O221</f>
        <v>155</v>
      </c>
      <c r="BB221" s="476">
        <f>BK221</f>
        <v>2.3000000000000114</v>
      </c>
      <c r="BC221" s="472">
        <f t="shared" ref="BC221" si="879">BL221</f>
        <v>0.86999999999999034</v>
      </c>
      <c r="BD221" s="472">
        <f t="shared" ref="BD221" si="880">BM221</f>
        <v>2.9299999999999926</v>
      </c>
      <c r="BE221" s="472">
        <f t="shared" ref="BE221" si="881">BN221</f>
        <v>2.3299999999999983</v>
      </c>
      <c r="BF221" s="474">
        <v>4700</v>
      </c>
      <c r="BG221" s="476">
        <v>381.2</v>
      </c>
      <c r="BH221" s="480">
        <v>81.099999999999994</v>
      </c>
      <c r="BI221" s="480">
        <v>75.099999999999994</v>
      </c>
      <c r="BJ221" s="480">
        <v>73.47</v>
      </c>
      <c r="BK221" s="473">
        <f t="shared" si="612"/>
        <v>2.3000000000000114</v>
      </c>
      <c r="BL221" s="473">
        <f t="shared" si="613"/>
        <v>0.86999999999999034</v>
      </c>
      <c r="BM221" s="473">
        <f t="shared" si="614"/>
        <v>2.9299999999999926</v>
      </c>
      <c r="BN221" s="473">
        <f t="shared" si="615"/>
        <v>2.3299999999999983</v>
      </c>
      <c r="BO221" s="483">
        <v>1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/>
      <c r="CG221" s="293"/>
      <c r="CH221" s="293"/>
      <c r="CI221" s="293"/>
      <c r="CJ221" s="294" t="s">
        <v>1485</v>
      </c>
      <c r="CK221" s="294"/>
      <c r="CL221" s="294"/>
      <c r="CM221" s="294"/>
      <c r="CN221" s="294"/>
      <c r="CO221" s="295"/>
      <c r="CP221" s="295"/>
      <c r="CQ221" s="295">
        <v>1</v>
      </c>
      <c r="CR221" s="296">
        <v>360</v>
      </c>
      <c r="CS221" s="297">
        <v>73</v>
      </c>
      <c r="CT221" s="297">
        <v>47.83</v>
      </c>
      <c r="CU221" s="297">
        <v>51.73</v>
      </c>
      <c r="CV221" s="297">
        <f t="shared" si="878"/>
        <v>18.899999999999977</v>
      </c>
      <c r="CW221" s="297">
        <f t="shared" si="878"/>
        <v>7.230000000000004</v>
      </c>
      <c r="CX221" s="297">
        <f t="shared" si="878"/>
        <v>24.340000000000003</v>
      </c>
      <c r="CY221" s="297">
        <f t="shared" si="878"/>
        <v>19.410000000000004</v>
      </c>
      <c r="CZ221" s="297">
        <f>SUM(CV221:CY221)</f>
        <v>69.88</v>
      </c>
      <c r="DA221" s="297">
        <f>0.32*(P221-CR221)+1.75*(Q221-CS221)+1.13*(R221-CT221)+1.28*(S221-CU221)</f>
        <v>71.049500000000009</v>
      </c>
      <c r="DB221" s="295" t="s">
        <v>1780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1388</v>
      </c>
      <c r="C222" s="301" t="s">
        <v>1389</v>
      </c>
      <c r="D222" s="352" t="s">
        <v>198</v>
      </c>
      <c r="E222" s="353" t="s">
        <v>190</v>
      </c>
      <c r="F222" s="387"/>
      <c r="G222" s="335"/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si="621"/>
        <v>267</v>
      </c>
      <c r="O222" s="374">
        <v>4548</v>
      </c>
      <c r="P222" s="375">
        <v>382</v>
      </c>
      <c r="Q222" s="376">
        <v>87.72</v>
      </c>
      <c r="R222" s="376">
        <v>53.75</v>
      </c>
      <c r="S222" s="376">
        <v>60.72</v>
      </c>
      <c r="T222" s="376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si="717"/>
        <v>160000</v>
      </c>
      <c r="AL222" s="316">
        <f>VLOOKUP(D222&amp;E222,计算辅助页面!$V$5:$Y$18,3,0)</f>
        <v>5</v>
      </c>
      <c r="AM222" s="317">
        <f t="shared" si="718"/>
        <v>480000</v>
      </c>
      <c r="AN222" s="317">
        <f>VLOOKUP(D222&amp;E222,计算辅助页面!$V$5:$Y$18,4,0)</f>
        <v>4</v>
      </c>
      <c r="AO222" s="304">
        <f t="shared" si="719"/>
        <v>12800000</v>
      </c>
      <c r="AP222" s="318">
        <f t="shared" si="720"/>
        <v>32207600</v>
      </c>
      <c r="AQ222" s="288" t="s">
        <v>1390</v>
      </c>
      <c r="AR222" s="289" t="str">
        <f t="shared" si="726"/>
        <v>Team Fordzilla P1</v>
      </c>
      <c r="AS222" s="290" t="s">
        <v>1375</v>
      </c>
      <c r="AT222" s="291" t="s">
        <v>1391</v>
      </c>
      <c r="AU222" s="427" t="s">
        <v>703</v>
      </c>
      <c r="AW222" s="292">
        <v>397</v>
      </c>
      <c r="AY222" s="292">
        <v>533</v>
      </c>
      <c r="AZ222" s="292" t="s">
        <v>1622</v>
      </c>
      <c r="BA222" s="477">
        <v>155</v>
      </c>
      <c r="BB222" s="476">
        <v>2.9</v>
      </c>
      <c r="BC222" s="472">
        <v>0.57999999999999996</v>
      </c>
      <c r="BD222" s="472">
        <v>1.4</v>
      </c>
      <c r="BE222" s="472">
        <v>2.35</v>
      </c>
      <c r="BF222" s="474">
        <f>BA222+O222</f>
        <v>4703</v>
      </c>
      <c r="BG222" s="476">
        <f t="shared" ref="BG222" si="882">BB222+P222</f>
        <v>384.9</v>
      </c>
      <c r="BH222" s="480">
        <f t="shared" ref="BH222" si="883">BC222+Q222</f>
        <v>88.3</v>
      </c>
      <c r="BI222" s="480">
        <f t="shared" ref="BI222" si="884">BD222+R222</f>
        <v>55.15</v>
      </c>
      <c r="BJ222" s="480">
        <f t="shared" ref="BJ222" si="885">BE222+S222</f>
        <v>63.07</v>
      </c>
      <c r="BK222" s="473">
        <f t="shared" si="612"/>
        <v>2.8999999999999773</v>
      </c>
      <c r="BL222" s="473">
        <f t="shared" si="613"/>
        <v>0.57999999999999829</v>
      </c>
      <c r="BM222" s="473">
        <f t="shared" si="614"/>
        <v>1.3999999999999986</v>
      </c>
      <c r="BN222" s="473">
        <f t="shared" si="615"/>
        <v>2.3500000000000014</v>
      </c>
      <c r="BO222" s="483">
        <v>11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 t="s">
        <v>1704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1780</v>
      </c>
      <c r="DC222" s="295">
        <v>1</v>
      </c>
      <c r="DD222" s="295"/>
      <c r="DE222" s="295"/>
    </row>
    <row r="223" spans="1:109" ht="21" customHeight="1" thickBot="1">
      <c r="A223" s="268">
        <v>221</v>
      </c>
      <c r="B223" s="319" t="s">
        <v>1504</v>
      </c>
      <c r="C223" s="301" t="s">
        <v>1275</v>
      </c>
      <c r="D223" s="352" t="s">
        <v>198</v>
      </c>
      <c r="E223" s="353" t="s">
        <v>190</v>
      </c>
      <c r="F223" s="387"/>
      <c r="G223" s="335"/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621"/>
        <v>265</v>
      </c>
      <c r="O223" s="374">
        <v>4551</v>
      </c>
      <c r="P223" s="375">
        <v>412.3</v>
      </c>
      <c r="Q223" s="376">
        <v>69.239999999999995</v>
      </c>
      <c r="R223" s="376">
        <v>59.33</v>
      </c>
      <c r="S223" s="376">
        <v>84.95</v>
      </c>
      <c r="T223" s="376">
        <v>8.4700000000000006</v>
      </c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17"/>
        <v>160000</v>
      </c>
      <c r="AL223" s="316">
        <f>VLOOKUP(D223&amp;E223,计算辅助页面!$V$5:$Y$18,3,0)</f>
        <v>5</v>
      </c>
      <c r="AM223" s="317">
        <f t="shared" si="718"/>
        <v>480000</v>
      </c>
      <c r="AN223" s="317">
        <f>VLOOKUP(D223&amp;E223,计算辅助页面!$V$5:$Y$18,4,0)</f>
        <v>4</v>
      </c>
      <c r="AO223" s="304">
        <f t="shared" si="719"/>
        <v>12800000</v>
      </c>
      <c r="AP223" s="318">
        <f t="shared" si="720"/>
        <v>32207600</v>
      </c>
      <c r="AQ223" s="288" t="s">
        <v>592</v>
      </c>
      <c r="AR223" s="289" t="str">
        <f t="shared" si="726"/>
        <v>XJR-9🔑</v>
      </c>
      <c r="AS223" s="290" t="s">
        <v>1263</v>
      </c>
      <c r="AT223" s="291" t="s">
        <v>1276</v>
      </c>
      <c r="AU223" s="427" t="s">
        <v>703</v>
      </c>
      <c r="AW223" s="292">
        <v>432</v>
      </c>
      <c r="AY223" s="292">
        <v>563</v>
      </c>
      <c r="AZ223" s="292" t="s">
        <v>1282</v>
      </c>
      <c r="BA223" s="481">
        <f>BF223-O223</f>
        <v>155</v>
      </c>
      <c r="BB223" s="476">
        <f>BK223</f>
        <v>2.1999999999999886</v>
      </c>
      <c r="BC223" s="472">
        <f t="shared" ref="BC223" si="886">BL223</f>
        <v>1.0600000000000023</v>
      </c>
      <c r="BD223" s="472">
        <f t="shared" ref="BD223" si="887">BM223</f>
        <v>0.69000000000000483</v>
      </c>
      <c r="BE223" s="472">
        <f t="shared" ref="BE223" si="888">BN223</f>
        <v>2.5</v>
      </c>
      <c r="BF223" s="474">
        <v>4706</v>
      </c>
      <c r="BG223" s="476">
        <v>414.5</v>
      </c>
      <c r="BH223" s="480">
        <v>70.3</v>
      </c>
      <c r="BI223" s="480">
        <v>60.02</v>
      </c>
      <c r="BJ223" s="480">
        <v>87.45</v>
      </c>
      <c r="BK223" s="473">
        <f t="shared" si="612"/>
        <v>2.1999999999999886</v>
      </c>
      <c r="BL223" s="473">
        <f t="shared" si="613"/>
        <v>1.0600000000000023</v>
      </c>
      <c r="BM223" s="473">
        <f t="shared" si="614"/>
        <v>0.69000000000000483</v>
      </c>
      <c r="BN223" s="473">
        <f t="shared" si="615"/>
        <v>2.5</v>
      </c>
      <c r="BO223" s="483">
        <v>6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3"/>
      <c r="CJ223" s="294" t="s">
        <v>1289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/>
      <c r="DC223" s="295"/>
      <c r="DD223" s="295"/>
      <c r="DE223" s="295"/>
    </row>
    <row r="224" spans="1:109" ht="21" customHeight="1" thickBot="1">
      <c r="A224" s="299">
        <v>222</v>
      </c>
      <c r="B224" s="319" t="s">
        <v>1712</v>
      </c>
      <c r="C224" s="301" t="s">
        <v>1144</v>
      </c>
      <c r="D224" s="352" t="s">
        <v>198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si="621"/>
        <v>265</v>
      </c>
      <c r="O224" s="374">
        <v>4559</v>
      </c>
      <c r="P224" s="375">
        <v>373.4</v>
      </c>
      <c r="Q224" s="376">
        <v>81.23</v>
      </c>
      <c r="R224" s="376">
        <v>85.96</v>
      </c>
      <c r="S224" s="376">
        <v>72.400000000000006</v>
      </c>
      <c r="T224" s="376">
        <v>7.26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ref="AK224:AK264" si="889">IF(AI224,2*AI224,"")</f>
        <v>160000</v>
      </c>
      <c r="AL224" s="316">
        <f>VLOOKUP(D224&amp;E224,计算辅助页面!$V$5:$Y$18,3,0)</f>
        <v>5</v>
      </c>
      <c r="AM224" s="317">
        <f t="shared" ref="AM224:AM264" si="890">IF(AN224="×",AN224,IF(AI224,6*AI224,""))</f>
        <v>480000</v>
      </c>
      <c r="AN224" s="317">
        <f>VLOOKUP(D224&amp;E224,计算辅助页面!$V$5:$Y$18,4,0)</f>
        <v>4</v>
      </c>
      <c r="AO224" s="304">
        <f t="shared" ref="AO224:AO264" si="891">IF(AI224,IF(AN224="×",4*(AI224*AJ224+AK224*AL224),4*(AI224*AJ224+AK224*AL224+AM224*AN224)),"")</f>
        <v>12800000</v>
      </c>
      <c r="AP224" s="318">
        <f t="shared" si="720"/>
        <v>32207600</v>
      </c>
      <c r="AQ224" s="288" t="s">
        <v>565</v>
      </c>
      <c r="AR224" s="289" t="str">
        <f t="shared" si="726"/>
        <v>Countach LPI 800-4🔑</v>
      </c>
      <c r="AS224" s="290" t="s">
        <v>1131</v>
      </c>
      <c r="AT224" s="291" t="s">
        <v>1145</v>
      </c>
      <c r="AU224" s="427" t="s">
        <v>703</v>
      </c>
      <c r="AW224" s="292">
        <v>388</v>
      </c>
      <c r="AY224" s="292">
        <v>518</v>
      </c>
      <c r="AZ224" s="292" t="s">
        <v>1101</v>
      </c>
      <c r="BA224" s="477">
        <v>155</v>
      </c>
      <c r="BB224" s="476">
        <v>2.2000000000000002</v>
      </c>
      <c r="BC224" s="472">
        <v>0.77</v>
      </c>
      <c r="BD224" s="472">
        <v>3.62</v>
      </c>
      <c r="BE224" s="472">
        <v>2.4300000000000002</v>
      </c>
      <c r="BF224" s="474">
        <f>BA224+O224</f>
        <v>4714</v>
      </c>
      <c r="BG224" s="476">
        <f t="shared" ref="BG224" si="892">BB224+P224</f>
        <v>375.59999999999997</v>
      </c>
      <c r="BH224" s="480">
        <f t="shared" ref="BH224" si="893">BC224+Q224</f>
        <v>82</v>
      </c>
      <c r="BI224" s="480">
        <f t="shared" ref="BI224" si="894">BD224+R224</f>
        <v>89.58</v>
      </c>
      <c r="BJ224" s="480">
        <f t="shared" ref="BJ224" si="895">BE224+S224</f>
        <v>74.830000000000013</v>
      </c>
      <c r="BK224" s="473">
        <f t="shared" si="612"/>
        <v>2.1999999999999886</v>
      </c>
      <c r="BL224" s="473">
        <f t="shared" si="613"/>
        <v>0.76999999999999602</v>
      </c>
      <c r="BM224" s="473">
        <f t="shared" si="614"/>
        <v>3.6200000000000045</v>
      </c>
      <c r="BN224" s="473">
        <f t="shared" si="615"/>
        <v>2.4300000000000068</v>
      </c>
      <c r="BO224" s="483">
        <v>7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>
        <v>1</v>
      </c>
      <c r="CE224" s="293"/>
      <c r="CF224" s="293"/>
      <c r="CG224" s="293"/>
      <c r="CH224" s="293"/>
      <c r="CI224" s="293"/>
      <c r="CJ224" s="294" t="s">
        <v>1147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 t="s">
        <v>1780</v>
      </c>
      <c r="DC224" s="295">
        <v>1</v>
      </c>
      <c r="DD224" s="295"/>
      <c r="DE224" s="295"/>
    </row>
    <row r="225" spans="1:109" ht="21" customHeight="1">
      <c r="A225" s="268">
        <v>223</v>
      </c>
      <c r="B225" s="319" t="s">
        <v>1899</v>
      </c>
      <c r="C225" s="301" t="s">
        <v>1900</v>
      </c>
      <c r="D225" s="352" t="s">
        <v>198</v>
      </c>
      <c r="E225" s="353" t="s">
        <v>190</v>
      </c>
      <c r="F225" s="387"/>
      <c r="G225" s="335"/>
      <c r="H225" s="330">
        <v>70</v>
      </c>
      <c r="I225" s="330">
        <v>23</v>
      </c>
      <c r="J225" s="330">
        <v>27</v>
      </c>
      <c r="K225" s="330">
        <v>36</v>
      </c>
      <c r="L225" s="330">
        <v>52</v>
      </c>
      <c r="M225" s="330">
        <v>59</v>
      </c>
      <c r="N225" s="343">
        <f t="shared" ref="N225" si="896">IF(COUNTBLANK(H225:M225),"",SUM(H225:M225))</f>
        <v>267</v>
      </c>
      <c r="O225" s="374">
        <v>4565</v>
      </c>
      <c r="P225" s="375">
        <v>379.2</v>
      </c>
      <c r="Q225" s="376">
        <v>88.43</v>
      </c>
      <c r="R225" s="376">
        <v>50.26</v>
      </c>
      <c r="S225" s="376">
        <v>55.59</v>
      </c>
      <c r="T225" s="376"/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si="889"/>
        <v>160000</v>
      </c>
      <c r="AL225" s="316">
        <f>VLOOKUP(D225&amp;E225,计算辅助页面!$V$5:$Y$18,3,0)</f>
        <v>5</v>
      </c>
      <c r="AM225" s="317">
        <f t="shared" si="890"/>
        <v>480000</v>
      </c>
      <c r="AN225" s="317">
        <f>VLOOKUP(D225&amp;E225,计算辅助页面!$V$5:$Y$18,4,0)</f>
        <v>4</v>
      </c>
      <c r="AO225" s="304">
        <f t="shared" si="891"/>
        <v>12800000</v>
      </c>
      <c r="AP225" s="318">
        <f t="shared" si="720"/>
        <v>32207600</v>
      </c>
      <c r="AQ225" s="288" t="s">
        <v>1901</v>
      </c>
      <c r="AR225" s="289" t="str">
        <f t="shared" si="726"/>
        <v>BEV Sport Concept</v>
      </c>
      <c r="AS225" s="290" t="s">
        <v>1886</v>
      </c>
      <c r="AT225" s="291" t="s">
        <v>1902</v>
      </c>
      <c r="AU225" s="427" t="s">
        <v>703</v>
      </c>
      <c r="AZ225" s="292" t="s">
        <v>1922</v>
      </c>
      <c r="BA225" s="481">
        <f>BF225-O225</f>
        <v>156</v>
      </c>
      <c r="BB225" s="476">
        <f>BK225</f>
        <v>2</v>
      </c>
      <c r="BC225" s="472">
        <f t="shared" ref="BC225" si="897">BL225</f>
        <v>0.76999999999999602</v>
      </c>
      <c r="BD225" s="472">
        <f t="shared" ref="BD225" si="898">BM225</f>
        <v>2.0500000000000043</v>
      </c>
      <c r="BE225" s="472">
        <f t="shared" ref="BE225" si="899">BN225</f>
        <v>2.6899999999999977</v>
      </c>
      <c r="BF225" s="474">
        <v>4721</v>
      </c>
      <c r="BG225" s="476">
        <v>381.2</v>
      </c>
      <c r="BH225" s="480">
        <v>89.2</v>
      </c>
      <c r="BI225" s="480">
        <v>52.31</v>
      </c>
      <c r="BJ225" s="480">
        <v>58.28</v>
      </c>
      <c r="BK225" s="473">
        <f t="shared" ref="BK225" si="900">IF(BG225="", "", BG225-P225)</f>
        <v>2</v>
      </c>
      <c r="BL225" s="473">
        <f t="shared" ref="BL225" si="901">IF(BH225="", "", BH225-Q225)</f>
        <v>0.76999999999999602</v>
      </c>
      <c r="BM225" s="473">
        <f t="shared" ref="BM225" si="902">IF(BI225="", "", BI225-R225)</f>
        <v>2.0500000000000043</v>
      </c>
      <c r="BN225" s="473">
        <f t="shared" ref="BN225" si="903">IF(BJ225="", "", BJ225-S225)</f>
        <v>2.6899999999999977</v>
      </c>
      <c r="BO225" s="483">
        <v>16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1914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/>
      <c r="DC225" s="295"/>
      <c r="DD225" s="295"/>
      <c r="DE225" s="295"/>
    </row>
    <row r="226" spans="1:109" ht="21" customHeight="1" thickBot="1">
      <c r="A226" s="299">
        <v>224</v>
      </c>
      <c r="B226" s="319" t="s">
        <v>1832</v>
      </c>
      <c r="C226" s="301" t="s">
        <v>1830</v>
      </c>
      <c r="D226" s="352" t="s">
        <v>198</v>
      </c>
      <c r="E226" s="353" t="s">
        <v>190</v>
      </c>
      <c r="F226" s="387"/>
      <c r="G226" s="335"/>
      <c r="H226" s="330">
        <v>70</v>
      </c>
      <c r="I226" s="330">
        <v>23</v>
      </c>
      <c r="J226" s="330">
        <v>27</v>
      </c>
      <c r="K226" s="330">
        <v>36</v>
      </c>
      <c r="L226" s="330">
        <v>52</v>
      </c>
      <c r="M226" s="330">
        <v>59</v>
      </c>
      <c r="N226" s="343">
        <f t="shared" ref="N226" si="904">IF(COUNTBLANK(H226:M226),"",SUM(H226:M226))</f>
        <v>267</v>
      </c>
      <c r="O226" s="374">
        <v>4572</v>
      </c>
      <c r="P226" s="375">
        <v>358.6</v>
      </c>
      <c r="Q226" s="376">
        <v>84.54</v>
      </c>
      <c r="R226" s="376">
        <v>85.32</v>
      </c>
      <c r="S226" s="376">
        <v>77.849999999999994</v>
      </c>
      <c r="T226" s="376"/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ref="AK226" si="905">IF(AI226,2*AI226,"")</f>
        <v>160000</v>
      </c>
      <c r="AL226" s="316">
        <f>VLOOKUP(D226&amp;E226,计算辅助页面!$V$5:$Y$18,3,0)</f>
        <v>5</v>
      </c>
      <c r="AM226" s="317">
        <f t="shared" ref="AM226" si="906">IF(AN226="×",AN226,IF(AI226,6*AI226,""))</f>
        <v>480000</v>
      </c>
      <c r="AN226" s="317">
        <f>VLOOKUP(D226&amp;E226,计算辅助页面!$V$5:$Y$18,4,0)</f>
        <v>4</v>
      </c>
      <c r="AO226" s="304">
        <f t="shared" ref="AO226" si="907">IF(AI226,IF(AN226="×",4*(AI226*AJ226+AK226*AL226),4*(AI226*AJ226+AK226*AL226+AM226*AN226)),"")</f>
        <v>12800000</v>
      </c>
      <c r="AP226" s="318">
        <f t="shared" ref="AP226" si="908">IF(AND(AH226,AO226),AO226+AH226,"")</f>
        <v>32207600</v>
      </c>
      <c r="AQ226" s="288" t="s">
        <v>567</v>
      </c>
      <c r="AR226" s="289" t="str">
        <f t="shared" si="726"/>
        <v>499P Modificata</v>
      </c>
      <c r="AS226" s="290" t="s">
        <v>1822</v>
      </c>
      <c r="AT226" s="291" t="s">
        <v>1831</v>
      </c>
      <c r="AU226" s="427" t="s">
        <v>703</v>
      </c>
      <c r="AZ226" s="292" t="s">
        <v>1101</v>
      </c>
      <c r="BA226" s="477">
        <v>156</v>
      </c>
      <c r="BB226" s="476">
        <v>2.2000000000000002</v>
      </c>
      <c r="BC226" s="472">
        <v>1.06</v>
      </c>
      <c r="BD226" s="472">
        <v>4.01</v>
      </c>
      <c r="BE226" s="472">
        <v>3.15</v>
      </c>
      <c r="BF226" s="474">
        <f>BA226+O226</f>
        <v>4728</v>
      </c>
      <c r="BG226" s="476">
        <f t="shared" ref="BG226" si="909">BB226+P226</f>
        <v>360.8</v>
      </c>
      <c r="BH226" s="480">
        <f t="shared" ref="BH226" si="910">BC226+Q226</f>
        <v>85.600000000000009</v>
      </c>
      <c r="BI226" s="480">
        <f t="shared" ref="BI226" si="911">BD226+R226</f>
        <v>89.33</v>
      </c>
      <c r="BJ226" s="480">
        <f t="shared" ref="BJ226" si="912">BE226+S226</f>
        <v>81</v>
      </c>
      <c r="BK226" s="473">
        <f t="shared" ref="BK226" si="913">IF(BG226="", "", BG226-P226)</f>
        <v>2.1999999999999886</v>
      </c>
      <c r="BL226" s="473">
        <f t="shared" ref="BL226" si="914">IF(BH226="", "", BH226-Q226)</f>
        <v>1.0600000000000023</v>
      </c>
      <c r="BM226" s="473">
        <f t="shared" ref="BM226" si="915">IF(BI226="", "", BI226-R226)</f>
        <v>4.0100000000000051</v>
      </c>
      <c r="BN226" s="473">
        <f t="shared" ref="BN226" si="916">IF(BJ226="", "", BJ226-S226)</f>
        <v>3.1500000000000057</v>
      </c>
      <c r="BO226" s="483">
        <v>14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1857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 thickBot="1">
      <c r="A227" s="268">
        <v>225</v>
      </c>
      <c r="B227" s="319" t="s">
        <v>1753</v>
      </c>
      <c r="C227" s="301" t="s">
        <v>1304</v>
      </c>
      <c r="D227" s="352" t="s">
        <v>1305</v>
      </c>
      <c r="E227" s="353" t="s">
        <v>190</v>
      </c>
      <c r="F227" s="387"/>
      <c r="G227" s="335"/>
      <c r="H227" s="358" t="s">
        <v>407</v>
      </c>
      <c r="I227" s="358">
        <v>30</v>
      </c>
      <c r="J227" s="358">
        <v>40</v>
      </c>
      <c r="K227" s="358">
        <v>50</v>
      </c>
      <c r="L227" s="358">
        <v>65</v>
      </c>
      <c r="M227" s="358">
        <v>80</v>
      </c>
      <c r="N227" s="307">
        <f t="shared" si="621"/>
        <v>265</v>
      </c>
      <c r="O227" s="374">
        <v>4586</v>
      </c>
      <c r="P227" s="375">
        <v>375.6</v>
      </c>
      <c r="Q227" s="376">
        <v>82.74</v>
      </c>
      <c r="R227" s="376">
        <v>75.239999999999995</v>
      </c>
      <c r="S227" s="376">
        <v>71.180000000000007</v>
      </c>
      <c r="T227" s="376">
        <v>7.06</v>
      </c>
      <c r="U227" s="324">
        <v>16100</v>
      </c>
      <c r="V227" s="325">
        <f>VLOOKUP($U227,计算辅助页面!$Z$5:$AM$26,COLUMN()-20,0)</f>
        <v>26300</v>
      </c>
      <c r="W227" s="325">
        <f>VLOOKUP($U227,计算辅助页面!$Z$5:$AM$26,COLUMN()-20,0)</f>
        <v>42000</v>
      </c>
      <c r="X227" s="333">
        <f>VLOOKUP($U227,计算辅助页面!$Z$5:$AM$26,COLUMN()-20,0)</f>
        <v>63000</v>
      </c>
      <c r="Y227" s="333">
        <f>VLOOKUP($U227,计算辅助页面!$Z$5:$AM$26,COLUMN()-20,0)</f>
        <v>91000</v>
      </c>
      <c r="Z227" s="420">
        <f>VLOOKUP($U227,计算辅助页面!$Z$5:$AM$26,COLUMN()-20,0)</f>
        <v>127500</v>
      </c>
      <c r="AA227" s="333">
        <f>VLOOKUP($U227,计算辅助页面!$Z$5:$AM$26,COLUMN()-20,0)</f>
        <v>178500</v>
      </c>
      <c r="AB227" s="333">
        <f>VLOOKUP($U227,计算辅助页面!$Z$5:$AM$26,COLUMN()-20,0)</f>
        <v>249500</v>
      </c>
      <c r="AC227" s="333">
        <f>VLOOKUP($U227,计算辅助页面!$Z$5:$AM$26,COLUMN()-20,0)</f>
        <v>349500</v>
      </c>
      <c r="AD227" s="333">
        <f>VLOOKUP($U227,计算辅助页面!$Z$5:$AM$26,COLUMN()-20,0)</f>
        <v>489500</v>
      </c>
      <c r="AE227" s="333">
        <f>VLOOKUP($U227,计算辅助页面!$Z$5:$AM$26,COLUMN()-20,0)</f>
        <v>685000</v>
      </c>
      <c r="AF227" s="333">
        <f>VLOOKUP($U227,计算辅助页面!$Z$5:$AM$26,COLUMN()-20,0)</f>
        <v>959000</v>
      </c>
      <c r="AG227" s="343">
        <f>VLOOKUP($U227,计算辅助页面!$Z$5:$AM$26,COLUMN()-20,0)</f>
        <v>1575000</v>
      </c>
      <c r="AH227" s="327">
        <f>VLOOKUP($U227,计算辅助页面!$Z$5:$AM$26,COLUMN()-20,0)</f>
        <v>19407600</v>
      </c>
      <c r="AI227" s="326">
        <v>80000</v>
      </c>
      <c r="AJ227" s="429">
        <f>VLOOKUP(D227&amp;E227,计算辅助页面!$V$5:$Y$18,2,0)</f>
        <v>6</v>
      </c>
      <c r="AK227" s="336">
        <f t="shared" si="889"/>
        <v>160000</v>
      </c>
      <c r="AL227" s="336">
        <f>VLOOKUP(D227&amp;E227,计算辅助页面!$V$5:$Y$18,3,0)</f>
        <v>5</v>
      </c>
      <c r="AM227" s="337">
        <f t="shared" si="890"/>
        <v>480000</v>
      </c>
      <c r="AN227" s="337">
        <f>VLOOKUP(D227&amp;E227,计算辅助页面!$V$5:$Y$18,4,0)</f>
        <v>4</v>
      </c>
      <c r="AO227" s="327">
        <f t="shared" si="891"/>
        <v>12800000</v>
      </c>
      <c r="AP227" s="318">
        <f t="shared" si="720"/>
        <v>32207600</v>
      </c>
      <c r="AQ227" s="288" t="s">
        <v>1645</v>
      </c>
      <c r="AR227" s="289" t="str">
        <f t="shared" ref="AR227:AR264" si="917">TRIM(RIGHT(B227,LEN(B227)-LEN(AQ227)-1))</f>
        <v>P72🔑</v>
      </c>
      <c r="AS227" s="290" t="s">
        <v>1292</v>
      </c>
      <c r="AT227" s="291" t="s">
        <v>1306</v>
      </c>
      <c r="AU227" s="427" t="s">
        <v>703</v>
      </c>
      <c r="AW227" s="292">
        <v>390</v>
      </c>
      <c r="AY227" s="292">
        <v>522</v>
      </c>
      <c r="AZ227" s="292" t="s">
        <v>1346</v>
      </c>
      <c r="BA227" s="477">
        <v>156</v>
      </c>
      <c r="BB227" s="476">
        <v>1.9</v>
      </c>
      <c r="BC227" s="472">
        <v>1.06</v>
      </c>
      <c r="BD227" s="472">
        <v>2.5499999999999998</v>
      </c>
      <c r="BE227" s="472">
        <v>2.84</v>
      </c>
      <c r="BF227" s="474">
        <f>BA227+O227</f>
        <v>4742</v>
      </c>
      <c r="BG227" s="476">
        <f t="shared" ref="BG227" si="918">BB227+P227</f>
        <v>377.5</v>
      </c>
      <c r="BH227" s="480">
        <f t="shared" ref="BH227" si="919">BC227+Q227</f>
        <v>83.8</v>
      </c>
      <c r="BI227" s="480">
        <f t="shared" ref="BI227" si="920">BD227+R227</f>
        <v>77.789999999999992</v>
      </c>
      <c r="BJ227" s="480">
        <f t="shared" ref="BJ227" si="921">BE227+S227</f>
        <v>74.02000000000001</v>
      </c>
      <c r="BK227" s="473">
        <f t="shared" si="612"/>
        <v>1.8999999999999773</v>
      </c>
      <c r="BL227" s="473">
        <f t="shared" si="613"/>
        <v>1.0600000000000023</v>
      </c>
      <c r="BM227" s="473">
        <f t="shared" si="614"/>
        <v>2.5499999999999972</v>
      </c>
      <c r="BN227" s="473">
        <f t="shared" si="615"/>
        <v>2.8400000000000034</v>
      </c>
      <c r="BO227" s="483">
        <v>12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>
        <v>1</v>
      </c>
      <c r="CD227" s="293"/>
      <c r="CE227" s="293"/>
      <c r="CF227" s="293"/>
      <c r="CG227" s="293"/>
      <c r="CH227" s="293"/>
      <c r="CI227" s="293"/>
      <c r="CJ227" s="294" t="s">
        <v>1756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Bot="1">
      <c r="A228" s="299">
        <v>226</v>
      </c>
      <c r="B228" s="269" t="s">
        <v>1754</v>
      </c>
      <c r="C228" s="301" t="s">
        <v>1734</v>
      </c>
      <c r="D228" s="352" t="s">
        <v>8</v>
      </c>
      <c r="E228" s="353" t="s">
        <v>190</v>
      </c>
      <c r="F228" s="387"/>
      <c r="G228" s="335"/>
      <c r="H228" s="358" t="s">
        <v>407</v>
      </c>
      <c r="I228" s="358">
        <v>30</v>
      </c>
      <c r="J228" s="358">
        <v>40</v>
      </c>
      <c r="K228" s="358">
        <v>50</v>
      </c>
      <c r="L228" s="358">
        <v>65</v>
      </c>
      <c r="M228" s="358">
        <v>80</v>
      </c>
      <c r="N228" s="307">
        <f t="shared" ref="N228" si="922">IF(COUNTBLANK(H228:M228),"",SUM(H228:M228))</f>
        <v>265</v>
      </c>
      <c r="O228" s="374">
        <v>4600</v>
      </c>
      <c r="P228" s="375">
        <v>381</v>
      </c>
      <c r="Q228" s="376">
        <v>83.93</v>
      </c>
      <c r="R228" s="376">
        <v>76.349999999999994</v>
      </c>
      <c r="S228" s="376">
        <v>57.95</v>
      </c>
      <c r="T228" s="376"/>
      <c r="U228" s="324">
        <v>16100</v>
      </c>
      <c r="V228" s="325">
        <f>VLOOKUP($U228,计算辅助页面!$Z$5:$AM$26,COLUMN()-20,0)</f>
        <v>26300</v>
      </c>
      <c r="W228" s="325">
        <f>VLOOKUP($U228,计算辅助页面!$Z$5:$AM$26,COLUMN()-20,0)</f>
        <v>42000</v>
      </c>
      <c r="X228" s="333">
        <f>VLOOKUP($U228,计算辅助页面!$Z$5:$AM$26,COLUMN()-20,0)</f>
        <v>63000</v>
      </c>
      <c r="Y228" s="333">
        <f>VLOOKUP($U228,计算辅助页面!$Z$5:$AM$26,COLUMN()-20,0)</f>
        <v>91000</v>
      </c>
      <c r="Z228" s="420">
        <f>VLOOKUP($U228,计算辅助页面!$Z$5:$AM$26,COLUMN()-20,0)</f>
        <v>127500</v>
      </c>
      <c r="AA228" s="333">
        <f>VLOOKUP($U228,计算辅助页面!$Z$5:$AM$26,COLUMN()-20,0)</f>
        <v>178500</v>
      </c>
      <c r="AB228" s="333">
        <f>VLOOKUP($U228,计算辅助页面!$Z$5:$AM$26,COLUMN()-20,0)</f>
        <v>249500</v>
      </c>
      <c r="AC228" s="333">
        <f>VLOOKUP($U228,计算辅助页面!$Z$5:$AM$26,COLUMN()-20,0)</f>
        <v>349500</v>
      </c>
      <c r="AD228" s="333">
        <f>VLOOKUP($U228,计算辅助页面!$Z$5:$AM$26,COLUMN()-20,0)</f>
        <v>489500</v>
      </c>
      <c r="AE228" s="333">
        <f>VLOOKUP($U228,计算辅助页面!$Z$5:$AM$26,COLUMN()-20,0)</f>
        <v>685000</v>
      </c>
      <c r="AF228" s="333">
        <f>VLOOKUP($U228,计算辅助页面!$Z$5:$AM$26,COLUMN()-20,0)</f>
        <v>959000</v>
      </c>
      <c r="AG228" s="343">
        <f>VLOOKUP($U228,计算辅助页面!$Z$5:$AM$26,COLUMN()-20,0)</f>
        <v>1575000</v>
      </c>
      <c r="AH228" s="327">
        <f>VLOOKUP($U228,计算辅助页面!$Z$5:$AM$26,COLUMN()-20,0)</f>
        <v>19407600</v>
      </c>
      <c r="AI228" s="326">
        <v>80000</v>
      </c>
      <c r="AJ228" s="429">
        <f>VLOOKUP(D228&amp;E228,计算辅助页面!$V$5:$Y$18,2,0)</f>
        <v>6</v>
      </c>
      <c r="AK228" s="336">
        <f t="shared" ref="AK228" si="923">IF(AI228,2*AI228,"")</f>
        <v>160000</v>
      </c>
      <c r="AL228" s="336">
        <f>VLOOKUP(D228&amp;E228,计算辅助页面!$V$5:$Y$18,3,0)</f>
        <v>5</v>
      </c>
      <c r="AM228" s="337">
        <f t="shared" ref="AM228" si="924">IF(AN228="×",AN228,IF(AI228,6*AI228,""))</f>
        <v>480000</v>
      </c>
      <c r="AN228" s="337">
        <f>VLOOKUP(D228&amp;E228,计算辅助页面!$V$5:$Y$18,4,0)</f>
        <v>4</v>
      </c>
      <c r="AO228" s="327">
        <f t="shared" ref="AO228" si="925">IF(AI228,IF(AN228="×",4*(AI228*AJ228+AK228*AL228),4*(AI228*AJ228+AK228*AL228+AM228*AN228)),"")</f>
        <v>12800000</v>
      </c>
      <c r="AP228" s="318">
        <f t="shared" ref="AP228" si="926">IF(AND(AH228,AO228),AO228+AH228,"")</f>
        <v>32207600</v>
      </c>
      <c r="AQ228" s="288" t="s">
        <v>564</v>
      </c>
      <c r="AR228" s="289" t="str">
        <f t="shared" si="917"/>
        <v>Vision One-Eleven🔑</v>
      </c>
      <c r="AS228" s="290" t="s">
        <v>1728</v>
      </c>
      <c r="AT228" s="291" t="s">
        <v>1735</v>
      </c>
      <c r="AU228" s="427" t="s">
        <v>703</v>
      </c>
      <c r="AZ228" s="292" t="s">
        <v>1101</v>
      </c>
      <c r="BA228" s="477">
        <v>156</v>
      </c>
      <c r="BB228" s="476">
        <v>2</v>
      </c>
      <c r="BC228" s="472">
        <v>0.77</v>
      </c>
      <c r="BD228" s="472">
        <v>3.1</v>
      </c>
      <c r="BE228" s="472">
        <v>2.72</v>
      </c>
      <c r="BF228" s="474">
        <f t="shared" ref="BF228" si="927">BA228+O228</f>
        <v>4756</v>
      </c>
      <c r="BG228" s="476">
        <f t="shared" ref="BG228" si="928">BB228+P228</f>
        <v>383</v>
      </c>
      <c r="BH228" s="480">
        <f t="shared" ref="BH228" si="929">BC228+Q228</f>
        <v>84.7</v>
      </c>
      <c r="BI228" s="480">
        <f t="shared" ref="BI228" si="930">BD228+R228</f>
        <v>79.449999999999989</v>
      </c>
      <c r="BJ228" s="480">
        <f t="shared" ref="BJ228" si="931">BE228+S228</f>
        <v>60.67</v>
      </c>
      <c r="BK228" s="473">
        <f t="shared" si="612"/>
        <v>2</v>
      </c>
      <c r="BL228" s="473">
        <f t="shared" si="613"/>
        <v>0.76999999999999602</v>
      </c>
      <c r="BM228" s="473">
        <f t="shared" si="614"/>
        <v>3.0999999999999943</v>
      </c>
      <c r="BN228" s="473">
        <f t="shared" si="615"/>
        <v>2.7199999999999989</v>
      </c>
      <c r="BO228" s="483">
        <v>10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>
        <v>1</v>
      </c>
      <c r="CD228" s="293"/>
      <c r="CE228" s="293"/>
      <c r="CF228" s="293"/>
      <c r="CG228" s="293"/>
      <c r="CH228" s="293"/>
      <c r="CI228" s="293"/>
      <c r="CJ228" s="294" t="s">
        <v>1314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>
      <c r="A229" s="268">
        <v>227</v>
      </c>
      <c r="B229" s="388" t="s">
        <v>132</v>
      </c>
      <c r="C229" s="389" t="s">
        <v>789</v>
      </c>
      <c r="D229" s="271" t="s">
        <v>42</v>
      </c>
      <c r="E229" s="272" t="s">
        <v>78</v>
      </c>
      <c r="F229" s="273">
        <f>9-LEN(E229)-LEN(SUBSTITUTE(E229,"★",""))</f>
        <v>4</v>
      </c>
      <c r="G229" s="274" t="s">
        <v>75</v>
      </c>
      <c r="H229" s="275">
        <v>40</v>
      </c>
      <c r="I229" s="275">
        <v>13</v>
      </c>
      <c r="J229" s="275">
        <v>16</v>
      </c>
      <c r="K229" s="275">
        <v>25</v>
      </c>
      <c r="L229" s="275">
        <v>39</v>
      </c>
      <c r="M229" s="275" t="s">
        <v>59</v>
      </c>
      <c r="N229" s="276">
        <f t="shared" si="621"/>
        <v>133</v>
      </c>
      <c r="O229" s="277">
        <v>3709</v>
      </c>
      <c r="P229" s="278">
        <v>363.9</v>
      </c>
      <c r="Q229" s="279">
        <v>80.48</v>
      </c>
      <c r="R229" s="279">
        <v>47.46</v>
      </c>
      <c r="S229" s="279">
        <v>70.31</v>
      </c>
      <c r="T229" s="279">
        <v>7.25</v>
      </c>
      <c r="U229" s="280">
        <v>4600</v>
      </c>
      <c r="V229" s="281">
        <f>VLOOKUP($U229,计算辅助页面!$Z$5:$AM$26,COLUMN()-20,0)</f>
        <v>7500</v>
      </c>
      <c r="W229" s="281">
        <f>VLOOKUP($U229,计算辅助页面!$Z$5:$AM$26,COLUMN()-20,0)</f>
        <v>12000</v>
      </c>
      <c r="X229" s="276">
        <f>VLOOKUP($U229,计算辅助页面!$Z$5:$AM$26,COLUMN()-20,0)</f>
        <v>18000</v>
      </c>
      <c r="Y229" s="276">
        <f>VLOOKUP($U229,计算辅助页面!$Z$5:$AM$26,COLUMN()-20,0)</f>
        <v>26000</v>
      </c>
      <c r="Z229" s="282">
        <f>VLOOKUP($U229,计算辅助页面!$Z$5:$AM$26,COLUMN()-20,0)</f>
        <v>36500</v>
      </c>
      <c r="AA229" s="276">
        <f>VLOOKUP($U229,计算辅助页面!$Z$5:$AM$26,COLUMN()-20,0)</f>
        <v>51000</v>
      </c>
      <c r="AB229" s="276">
        <f>VLOOKUP($U229,计算辅助页面!$Z$5:$AM$26,COLUMN()-20,0)</f>
        <v>71500</v>
      </c>
      <c r="AC229" s="276">
        <f>VLOOKUP($U229,计算辅助页面!$Z$5:$AM$26,COLUMN()-20,0)</f>
        <v>100000</v>
      </c>
      <c r="AD229" s="276">
        <f>VLOOKUP($U229,计算辅助页面!$Z$5:$AM$26,COLUMN()-20,0)</f>
        <v>140000</v>
      </c>
      <c r="AE229" s="276">
        <f>VLOOKUP($U229,计算辅助页面!$Z$5:$AM$26,COLUMN()-20,0)</f>
        <v>196000</v>
      </c>
      <c r="AF229" s="276">
        <f>VLOOKUP($U229,计算辅助页面!$Z$5:$AM$26,COLUMN()-20,0)</f>
        <v>274000</v>
      </c>
      <c r="AG229" s="276" t="str">
        <f>VLOOKUP($U229,计算辅助页面!$Z$5:$AM$26,COLUMN()-20,0)</f>
        <v>×</v>
      </c>
      <c r="AH229" s="273">
        <f>VLOOKUP($U229,计算辅助页面!$Z$5:$AM$26,COLUMN()-20,0)</f>
        <v>3748400</v>
      </c>
      <c r="AI229" s="283">
        <v>35000</v>
      </c>
      <c r="AJ229" s="284">
        <f>VLOOKUP(D229&amp;E229,计算辅助页面!$V$5:$Y$18,2,0)</f>
        <v>7</v>
      </c>
      <c r="AK229" s="285">
        <f t="shared" si="889"/>
        <v>70000</v>
      </c>
      <c r="AL229" s="285">
        <f>VLOOKUP(D229&amp;E229,计算辅助页面!$V$5:$Y$18,3,0)</f>
        <v>5</v>
      </c>
      <c r="AM229" s="286">
        <f t="shared" si="890"/>
        <v>210000</v>
      </c>
      <c r="AN229" s="286">
        <f>VLOOKUP(D229&amp;E229,计算辅助页面!$V$5:$Y$18,4,0)</f>
        <v>3</v>
      </c>
      <c r="AO229" s="273">
        <f t="shared" si="891"/>
        <v>4900000</v>
      </c>
      <c r="AP229" s="287">
        <f t="shared" si="720"/>
        <v>8648400</v>
      </c>
      <c r="AQ229" s="288" t="s">
        <v>565</v>
      </c>
      <c r="AR229" s="289" t="str">
        <f t="shared" si="917"/>
        <v>Centenario</v>
      </c>
      <c r="AS229" s="290" t="s">
        <v>596</v>
      </c>
      <c r="AT229" s="291" t="s">
        <v>653</v>
      </c>
      <c r="AU229" s="427" t="s">
        <v>703</v>
      </c>
      <c r="AV229" s="292">
        <v>11</v>
      </c>
      <c r="AW229" s="292">
        <v>378</v>
      </c>
      <c r="AY229" s="292">
        <v>502</v>
      </c>
      <c r="AZ229" s="292" t="s">
        <v>1400</v>
      </c>
      <c r="BA229" s="477">
        <v>110</v>
      </c>
      <c r="BB229" s="476">
        <v>1.5</v>
      </c>
      <c r="BC229" s="472">
        <v>0.62</v>
      </c>
      <c r="BD229" s="472">
        <v>0.89</v>
      </c>
      <c r="BE229" s="472">
        <v>0.92</v>
      </c>
      <c r="BF229" s="474">
        <f t="shared" ref="BF229:BF235" si="932">BA229+O229</f>
        <v>3819</v>
      </c>
      <c r="BG229" s="476">
        <f t="shared" ref="BG229" si="933">BB229+P229</f>
        <v>365.4</v>
      </c>
      <c r="BH229" s="480">
        <f t="shared" ref="BH229" si="934">BC229+Q229</f>
        <v>81.100000000000009</v>
      </c>
      <c r="BI229" s="480">
        <f t="shared" ref="BI229" si="935">BD229+R229</f>
        <v>48.35</v>
      </c>
      <c r="BJ229" s="480">
        <f t="shared" ref="BJ229" si="936">BE229+S229</f>
        <v>71.23</v>
      </c>
      <c r="BK229" s="473">
        <f t="shared" si="612"/>
        <v>1.5</v>
      </c>
      <c r="BL229" s="473">
        <f t="shared" si="613"/>
        <v>0.62000000000000455</v>
      </c>
      <c r="BM229" s="473">
        <f t="shared" si="614"/>
        <v>0.89000000000000057</v>
      </c>
      <c r="BN229" s="473">
        <f t="shared" si="615"/>
        <v>0.92000000000000171</v>
      </c>
      <c r="BO229" s="483">
        <v>9</v>
      </c>
      <c r="BP229" s="293">
        <v>1</v>
      </c>
      <c r="BQ229" s="293"/>
      <c r="BR229" s="293">
        <v>1</v>
      </c>
      <c r="BS229" s="293">
        <v>1</v>
      </c>
      <c r="BT229" s="293"/>
      <c r="BU229" s="293">
        <v>1</v>
      </c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>
        <v>1</v>
      </c>
      <c r="CJ229" s="294" t="s">
        <v>1505</v>
      </c>
      <c r="CK229" s="294"/>
      <c r="CL229" s="294"/>
      <c r="CM229" s="294"/>
      <c r="CN229" s="294"/>
      <c r="CO229" s="295"/>
      <c r="CP229" s="295"/>
      <c r="CQ229" s="295"/>
      <c r="CR229" s="296">
        <v>350</v>
      </c>
      <c r="CS229" s="297">
        <v>74.8</v>
      </c>
      <c r="CT229" s="297">
        <v>39.22</v>
      </c>
      <c r="CU229" s="297">
        <v>61.9</v>
      </c>
      <c r="CV229" s="297">
        <f t="shared" ref="CV229:CY233" si="937">P229-CR229</f>
        <v>13.899999999999977</v>
      </c>
      <c r="CW229" s="297">
        <f t="shared" si="937"/>
        <v>5.6800000000000068</v>
      </c>
      <c r="CX229" s="297">
        <f t="shared" si="937"/>
        <v>8.240000000000002</v>
      </c>
      <c r="CY229" s="297">
        <f t="shared" si="937"/>
        <v>8.4100000000000037</v>
      </c>
      <c r="CZ229" s="297">
        <f>SUM(CV229:CY229)</f>
        <v>36.22999999999999</v>
      </c>
      <c r="DA229" s="297">
        <f>0.32*(P229-CR229)+1.75*(Q229-CS229)+1.13*(R229-CT229)+1.28*(S229-CU229)</f>
        <v>34.464000000000013</v>
      </c>
      <c r="DB229" s="295" t="s">
        <v>1777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00" t="s">
        <v>134</v>
      </c>
      <c r="C230" s="301" t="s">
        <v>790</v>
      </c>
      <c r="D230" s="302" t="s">
        <v>42</v>
      </c>
      <c r="E230" s="303" t="s">
        <v>78</v>
      </c>
      <c r="F230" s="304">
        <f>9-LEN(E230)-LEN(SUBSTITUTE(E230,"★",""))</f>
        <v>4</v>
      </c>
      <c r="G230" s="305" t="s">
        <v>75</v>
      </c>
      <c r="H230" s="306">
        <v>40</v>
      </c>
      <c r="I230" s="306">
        <v>13</v>
      </c>
      <c r="J230" s="306">
        <v>16</v>
      </c>
      <c r="K230" s="306">
        <v>25</v>
      </c>
      <c r="L230" s="306">
        <v>39</v>
      </c>
      <c r="M230" s="306" t="s">
        <v>59</v>
      </c>
      <c r="N230" s="307">
        <f t="shared" si="621"/>
        <v>133</v>
      </c>
      <c r="O230" s="308">
        <v>3832</v>
      </c>
      <c r="P230" s="309">
        <v>363.1</v>
      </c>
      <c r="Q230" s="310">
        <v>83.9</v>
      </c>
      <c r="R230" s="310">
        <v>43.75</v>
      </c>
      <c r="S230" s="310">
        <v>72.39</v>
      </c>
      <c r="T230" s="310">
        <v>7.6670000000000007</v>
      </c>
      <c r="U230" s="311">
        <v>4600</v>
      </c>
      <c r="V230" s="312">
        <f>VLOOKUP($U230,计算辅助页面!$Z$5:$AM$26,COLUMN()-20,0)</f>
        <v>7500</v>
      </c>
      <c r="W230" s="312">
        <f>VLOOKUP($U230,计算辅助页面!$Z$5:$AM$26,COLUMN()-20,0)</f>
        <v>12000</v>
      </c>
      <c r="X230" s="307">
        <f>VLOOKUP($U230,计算辅助页面!$Z$5:$AM$26,COLUMN()-20,0)</f>
        <v>18000</v>
      </c>
      <c r="Y230" s="307">
        <f>VLOOKUP($U230,计算辅助页面!$Z$5:$AM$26,COLUMN()-20,0)</f>
        <v>26000</v>
      </c>
      <c r="Z230" s="313">
        <f>VLOOKUP($U230,计算辅助页面!$Z$5:$AM$26,COLUMN()-20,0)</f>
        <v>36500</v>
      </c>
      <c r="AA230" s="307">
        <f>VLOOKUP($U230,计算辅助页面!$Z$5:$AM$26,COLUMN()-20,0)</f>
        <v>51000</v>
      </c>
      <c r="AB230" s="307">
        <f>VLOOKUP($U230,计算辅助页面!$Z$5:$AM$26,COLUMN()-20,0)</f>
        <v>71500</v>
      </c>
      <c r="AC230" s="307">
        <f>VLOOKUP($U230,计算辅助页面!$Z$5:$AM$26,COLUMN()-20,0)</f>
        <v>100000</v>
      </c>
      <c r="AD230" s="307">
        <f>VLOOKUP($U230,计算辅助页面!$Z$5:$AM$26,COLUMN()-20,0)</f>
        <v>140000</v>
      </c>
      <c r="AE230" s="307">
        <f>VLOOKUP($U230,计算辅助页面!$Z$5:$AM$26,COLUMN()-20,0)</f>
        <v>196000</v>
      </c>
      <c r="AF230" s="307">
        <f>VLOOKUP($U230,计算辅助页面!$Z$5:$AM$26,COLUMN()-20,0)</f>
        <v>274000</v>
      </c>
      <c r="AG230" s="307" t="str">
        <f>VLOOKUP($U230,计算辅助页面!$Z$5:$AM$26,COLUMN()-20,0)</f>
        <v>×</v>
      </c>
      <c r="AH230" s="304">
        <f>VLOOKUP($U230,计算辅助页面!$Z$5:$AM$26,COLUMN()-20,0)</f>
        <v>3748400</v>
      </c>
      <c r="AI230" s="314">
        <v>35000</v>
      </c>
      <c r="AJ230" s="315">
        <f>VLOOKUP(D230&amp;E230,计算辅助页面!$V$5:$Y$18,2,0)</f>
        <v>7</v>
      </c>
      <c r="AK230" s="316">
        <f t="shared" si="889"/>
        <v>70000</v>
      </c>
      <c r="AL230" s="316">
        <f>VLOOKUP(D230&amp;E230,计算辅助页面!$V$5:$Y$18,3,0)</f>
        <v>5</v>
      </c>
      <c r="AM230" s="317">
        <f t="shared" si="890"/>
        <v>210000</v>
      </c>
      <c r="AN230" s="317">
        <f>VLOOKUP(D230&amp;E230,计算辅助页面!$V$5:$Y$18,4,0)</f>
        <v>3</v>
      </c>
      <c r="AO230" s="304">
        <f t="shared" si="891"/>
        <v>4900000</v>
      </c>
      <c r="AP230" s="318">
        <f t="shared" si="720"/>
        <v>8648400</v>
      </c>
      <c r="AQ230" s="288" t="s">
        <v>567</v>
      </c>
      <c r="AR230" s="289" t="str">
        <f t="shared" si="917"/>
        <v>FXX K</v>
      </c>
      <c r="AS230" s="290" t="s">
        <v>596</v>
      </c>
      <c r="AT230" s="291" t="s">
        <v>651</v>
      </c>
      <c r="AU230" s="427" t="s">
        <v>703</v>
      </c>
      <c r="AV230" s="292">
        <v>12</v>
      </c>
      <c r="AW230" s="292">
        <v>378</v>
      </c>
      <c r="AY230" s="292">
        <v>501</v>
      </c>
      <c r="AZ230" s="292" t="s">
        <v>1400</v>
      </c>
      <c r="BA230" s="481">
        <v>112</v>
      </c>
      <c r="BB230" s="476">
        <v>1.4</v>
      </c>
      <c r="BC230" s="472">
        <v>0.8</v>
      </c>
      <c r="BD230" s="472">
        <v>0.56999999999999995</v>
      </c>
      <c r="BE230" s="472">
        <v>0.81</v>
      </c>
      <c r="BF230" s="474">
        <f t="shared" si="932"/>
        <v>3944</v>
      </c>
      <c r="BG230" s="476">
        <f t="shared" ref="BG230" si="938">BB230+P230</f>
        <v>364.5</v>
      </c>
      <c r="BH230" s="480">
        <f t="shared" ref="BH230" si="939">BC230+Q230</f>
        <v>84.7</v>
      </c>
      <c r="BI230" s="480">
        <f t="shared" ref="BI230" si="940">BD230+R230</f>
        <v>44.32</v>
      </c>
      <c r="BJ230" s="480">
        <f t="shared" ref="BJ230" si="941">BE230+S230</f>
        <v>73.2</v>
      </c>
      <c r="BK230" s="473">
        <f t="shared" si="612"/>
        <v>1.3999999999999773</v>
      </c>
      <c r="BL230" s="473">
        <f t="shared" si="613"/>
        <v>0.79999999999999716</v>
      </c>
      <c r="BM230" s="473">
        <f t="shared" si="614"/>
        <v>0.57000000000000028</v>
      </c>
      <c r="BN230" s="473">
        <f t="shared" si="615"/>
        <v>0.81000000000000227</v>
      </c>
      <c r="BO230" s="483">
        <v>1</v>
      </c>
      <c r="BP230" s="293">
        <v>1</v>
      </c>
      <c r="BQ230" s="293"/>
      <c r="BR230" s="293">
        <v>1</v>
      </c>
      <c r="BS230" s="293">
        <v>1</v>
      </c>
      <c r="BT230" s="293"/>
      <c r="BU230" s="293">
        <v>1</v>
      </c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>
        <v>1</v>
      </c>
      <c r="CJ230" s="294" t="s">
        <v>1506</v>
      </c>
      <c r="CK230" s="294"/>
      <c r="CL230" s="294"/>
      <c r="CM230" s="294"/>
      <c r="CN230" s="294"/>
      <c r="CO230" s="295"/>
      <c r="CP230" s="295"/>
      <c r="CQ230" s="295"/>
      <c r="CR230" s="296">
        <v>350</v>
      </c>
      <c r="CS230" s="297">
        <v>76.599999999999994</v>
      </c>
      <c r="CT230" s="297">
        <v>38.450000000000003</v>
      </c>
      <c r="CU230" s="297">
        <v>64.959999999999994</v>
      </c>
      <c r="CV230" s="297">
        <f t="shared" si="937"/>
        <v>13.100000000000023</v>
      </c>
      <c r="CW230" s="297">
        <f t="shared" si="937"/>
        <v>7.3000000000000114</v>
      </c>
      <c r="CX230" s="297">
        <f t="shared" si="937"/>
        <v>5.2999999999999972</v>
      </c>
      <c r="CY230" s="297">
        <f t="shared" si="937"/>
        <v>7.4300000000000068</v>
      </c>
      <c r="CZ230" s="297">
        <f>SUM(CV230:CY230)</f>
        <v>33.130000000000038</v>
      </c>
      <c r="DA230" s="297">
        <f>0.32*(P230-CR230)+1.75*(Q230-CS230)+1.13*(R230-CT230)+1.28*(S230-CU230)</f>
        <v>32.466400000000036</v>
      </c>
      <c r="DB230" s="295" t="s">
        <v>1777</v>
      </c>
      <c r="DC230" s="295">
        <v>1</v>
      </c>
      <c r="DD230" s="295"/>
      <c r="DE230" s="295"/>
    </row>
    <row r="231" spans="1:109" ht="21" customHeight="1" thickBot="1">
      <c r="A231" s="268">
        <v>229</v>
      </c>
      <c r="B231" s="319" t="s">
        <v>1715</v>
      </c>
      <c r="C231" s="301" t="s">
        <v>1687</v>
      </c>
      <c r="D231" s="302" t="s">
        <v>42</v>
      </c>
      <c r="E231" s="303" t="s">
        <v>78</v>
      </c>
      <c r="F231" s="327"/>
      <c r="G231" s="328"/>
      <c r="H231" s="434" t="s">
        <v>407</v>
      </c>
      <c r="I231" s="320">
        <v>35</v>
      </c>
      <c r="J231" s="320">
        <v>36</v>
      </c>
      <c r="K231" s="320">
        <v>46</v>
      </c>
      <c r="L231" s="320">
        <v>85</v>
      </c>
      <c r="M231" s="306" t="s">
        <v>59</v>
      </c>
      <c r="N231" s="307">
        <f t="shared" si="621"/>
        <v>202</v>
      </c>
      <c r="O231" s="321">
        <v>3894</v>
      </c>
      <c r="P231" s="322">
        <v>366.9</v>
      </c>
      <c r="Q231" s="323">
        <v>78.86</v>
      </c>
      <c r="R231" s="323">
        <v>47.25</v>
      </c>
      <c r="S231" s="323">
        <v>68.87</v>
      </c>
      <c r="T231" s="323"/>
      <c r="U231" s="324"/>
      <c r="V231" s="325"/>
      <c r="W231" s="325"/>
      <c r="X231" s="333"/>
      <c r="Y231" s="333"/>
      <c r="Z231" s="420"/>
      <c r="AA231" s="333"/>
      <c r="AB231" s="333"/>
      <c r="AC231" s="333"/>
      <c r="AD231" s="333"/>
      <c r="AE231" s="333"/>
      <c r="AF231" s="333"/>
      <c r="AG231" s="333"/>
      <c r="AH231" s="327"/>
      <c r="AI231" s="326"/>
      <c r="AJ231" s="429"/>
      <c r="AK231" s="336"/>
      <c r="AL231" s="336"/>
      <c r="AM231" s="337"/>
      <c r="AN231" s="337"/>
      <c r="AO231" s="327"/>
      <c r="AP231" s="318"/>
      <c r="AQ231" s="288" t="s">
        <v>565</v>
      </c>
      <c r="AR231" s="289" t="str">
        <f t="shared" si="917"/>
        <v>Autentica🔑</v>
      </c>
      <c r="AS231" s="290" t="s">
        <v>1718</v>
      </c>
      <c r="AT231" s="291" t="s">
        <v>1688</v>
      </c>
      <c r="AU231" s="427" t="s">
        <v>703</v>
      </c>
      <c r="AZ231" s="292" t="s">
        <v>1695</v>
      </c>
      <c r="BA231" s="481">
        <v>113</v>
      </c>
      <c r="BB231" s="476">
        <v>1.3</v>
      </c>
      <c r="BC231" s="472">
        <v>0.44</v>
      </c>
      <c r="BD231" s="472">
        <v>0.57999999999999996</v>
      </c>
      <c r="BE231" s="472">
        <v>1.7</v>
      </c>
      <c r="BF231" s="474">
        <f t="shared" si="932"/>
        <v>4007</v>
      </c>
      <c r="BG231" s="476">
        <f t="shared" ref="BG231" si="942">BB231+P231</f>
        <v>368.2</v>
      </c>
      <c r="BH231" s="480">
        <f t="shared" ref="BH231" si="943">BC231+Q231</f>
        <v>79.3</v>
      </c>
      <c r="BI231" s="480">
        <f t="shared" ref="BI231" si="944">BD231+R231</f>
        <v>47.83</v>
      </c>
      <c r="BJ231" s="480">
        <f t="shared" ref="BJ231" si="945">BE231+S231</f>
        <v>70.570000000000007</v>
      </c>
      <c r="BK231" s="473">
        <f t="shared" ref="BK231" si="946">IF(BG231="", "", BG231-P231)</f>
        <v>1.3000000000000114</v>
      </c>
      <c r="BL231" s="473">
        <f t="shared" ref="BL231" si="947">IF(BH231="", "", BH231-Q231)</f>
        <v>0.43999999999999773</v>
      </c>
      <c r="BM231" s="473">
        <f t="shared" ref="BM231" si="948">IF(BI231="", "", BI231-R231)</f>
        <v>0.57999999999999829</v>
      </c>
      <c r="BN231" s="473">
        <f t="shared" ref="BN231" si="949">IF(BJ231="", "", BJ231-S231)</f>
        <v>1.7000000000000028</v>
      </c>
      <c r="BO231" s="483">
        <v>8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>
        <v>1</v>
      </c>
      <c r="CB231" s="293"/>
      <c r="CC231" s="293">
        <v>1</v>
      </c>
      <c r="CD231" s="293"/>
      <c r="CE231" s="293"/>
      <c r="CF231" s="293"/>
      <c r="CG231" s="293"/>
      <c r="CH231" s="293"/>
      <c r="CI231" s="293"/>
      <c r="CJ231" s="294" t="s">
        <v>1703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Top="1" thickBot="1">
      <c r="A232" s="299">
        <v>230</v>
      </c>
      <c r="B232" s="300" t="s">
        <v>136</v>
      </c>
      <c r="C232" s="301" t="s">
        <v>791</v>
      </c>
      <c r="D232" s="302" t="s">
        <v>42</v>
      </c>
      <c r="E232" s="303" t="s">
        <v>78</v>
      </c>
      <c r="F232" s="304">
        <f>9-LEN(E232)-LEN(SUBSTITUTE(E232,"★",""))</f>
        <v>4</v>
      </c>
      <c r="G232" s="305" t="s">
        <v>74</v>
      </c>
      <c r="H232" s="306">
        <v>40</v>
      </c>
      <c r="I232" s="306">
        <v>13</v>
      </c>
      <c r="J232" s="306">
        <v>16</v>
      </c>
      <c r="K232" s="306">
        <v>25</v>
      </c>
      <c r="L232" s="306">
        <v>39</v>
      </c>
      <c r="M232" s="306" t="s">
        <v>59</v>
      </c>
      <c r="N232" s="307">
        <f t="shared" si="621"/>
        <v>133</v>
      </c>
      <c r="O232" s="308">
        <v>3957</v>
      </c>
      <c r="P232" s="309">
        <v>381.7</v>
      </c>
      <c r="Q232" s="310">
        <v>81.38</v>
      </c>
      <c r="R232" s="310">
        <v>43.38</v>
      </c>
      <c r="S232" s="310">
        <v>65.89</v>
      </c>
      <c r="T232" s="310">
        <v>6.3</v>
      </c>
      <c r="U232" s="311">
        <v>4600</v>
      </c>
      <c r="V232" s="312">
        <f>VLOOKUP($U232,计算辅助页面!$Z$5:$AM$26,COLUMN()-20,0)</f>
        <v>7500</v>
      </c>
      <c r="W232" s="312">
        <f>VLOOKUP($U232,计算辅助页面!$Z$5:$AM$26,COLUMN()-20,0)</f>
        <v>12000</v>
      </c>
      <c r="X232" s="307">
        <f>VLOOKUP($U232,计算辅助页面!$Z$5:$AM$26,COLUMN()-20,0)</f>
        <v>18000</v>
      </c>
      <c r="Y232" s="307">
        <f>VLOOKUP($U232,计算辅助页面!$Z$5:$AM$26,COLUMN()-20,0)</f>
        <v>26000</v>
      </c>
      <c r="Z232" s="313">
        <f>VLOOKUP($U232,计算辅助页面!$Z$5:$AM$26,COLUMN()-20,0)</f>
        <v>36500</v>
      </c>
      <c r="AA232" s="307">
        <f>VLOOKUP($U232,计算辅助页面!$Z$5:$AM$26,COLUMN()-20,0)</f>
        <v>51000</v>
      </c>
      <c r="AB232" s="307">
        <f>VLOOKUP($U232,计算辅助页面!$Z$5:$AM$26,COLUMN()-20,0)</f>
        <v>71500</v>
      </c>
      <c r="AC232" s="307">
        <f>VLOOKUP($U232,计算辅助页面!$Z$5:$AM$26,COLUMN()-20,0)</f>
        <v>100000</v>
      </c>
      <c r="AD232" s="307">
        <f>VLOOKUP($U232,计算辅助页面!$Z$5:$AM$26,COLUMN()-20,0)</f>
        <v>140000</v>
      </c>
      <c r="AE232" s="307">
        <f>VLOOKUP($U232,计算辅助页面!$Z$5:$AM$26,COLUMN()-20,0)</f>
        <v>196000</v>
      </c>
      <c r="AF232" s="307">
        <f>VLOOKUP($U232,计算辅助页面!$Z$5:$AM$26,COLUMN()-20,0)</f>
        <v>274000</v>
      </c>
      <c r="AG232" s="307" t="str">
        <f>VLOOKUP($U232,计算辅助页面!$Z$5:$AM$26,COLUMN()-20,0)</f>
        <v>×</v>
      </c>
      <c r="AH232" s="304">
        <f>VLOOKUP($U232,计算辅助页面!$Z$5:$AM$26,COLUMN()-20,0)</f>
        <v>3748400</v>
      </c>
      <c r="AI232" s="314">
        <v>35000</v>
      </c>
      <c r="AJ232" s="315">
        <f>VLOOKUP(D232&amp;E232,计算辅助页面!$V$5:$Y$18,2,0)</f>
        <v>7</v>
      </c>
      <c r="AK232" s="316">
        <f t="shared" si="889"/>
        <v>70000</v>
      </c>
      <c r="AL232" s="316">
        <f>VLOOKUP(D232&amp;E232,计算辅助页面!$V$5:$Y$18,3,0)</f>
        <v>5</v>
      </c>
      <c r="AM232" s="317">
        <f t="shared" si="890"/>
        <v>210000</v>
      </c>
      <c r="AN232" s="317">
        <f>VLOOKUP(D232&amp;E232,计算辅助页面!$V$5:$Y$18,4,0)</f>
        <v>3</v>
      </c>
      <c r="AO232" s="304">
        <f t="shared" si="891"/>
        <v>4900000</v>
      </c>
      <c r="AP232" s="318">
        <f t="shared" si="720"/>
        <v>8648400</v>
      </c>
      <c r="AQ232" s="288" t="s">
        <v>997</v>
      </c>
      <c r="AR232" s="289" t="str">
        <f t="shared" si="917"/>
        <v>Vulcano Titanium</v>
      </c>
      <c r="AS232" s="290" t="s">
        <v>596</v>
      </c>
      <c r="AT232" s="291" t="s">
        <v>671</v>
      </c>
      <c r="AU232" s="427" t="s">
        <v>703</v>
      </c>
      <c r="AV232" s="292">
        <v>13</v>
      </c>
      <c r="AW232" s="292">
        <v>397</v>
      </c>
      <c r="AY232" s="292">
        <v>533</v>
      </c>
      <c r="AZ232" s="292" t="s">
        <v>1400</v>
      </c>
      <c r="BA232" s="477">
        <v>114</v>
      </c>
      <c r="BB232" s="476">
        <v>1.3</v>
      </c>
      <c r="BC232" s="472">
        <v>0.62</v>
      </c>
      <c r="BD232" s="472">
        <v>0.88</v>
      </c>
      <c r="BE232" s="472">
        <v>1.31</v>
      </c>
      <c r="BF232" s="474">
        <f t="shared" si="932"/>
        <v>4071</v>
      </c>
      <c r="BG232" s="476">
        <f t="shared" ref="BG232" si="950">BB232+P232</f>
        <v>383</v>
      </c>
      <c r="BH232" s="480">
        <f t="shared" ref="BH232" si="951">BC232+Q232</f>
        <v>82</v>
      </c>
      <c r="BI232" s="480">
        <f t="shared" ref="BI232" si="952">BD232+R232</f>
        <v>44.260000000000005</v>
      </c>
      <c r="BJ232" s="480">
        <f t="shared" ref="BJ232" si="953">BE232+S232</f>
        <v>67.2</v>
      </c>
      <c r="BK232" s="473">
        <f t="shared" si="612"/>
        <v>1.3000000000000114</v>
      </c>
      <c r="BL232" s="473">
        <f t="shared" si="613"/>
        <v>0.62000000000000455</v>
      </c>
      <c r="BM232" s="473">
        <f t="shared" si="614"/>
        <v>0.88000000000000256</v>
      </c>
      <c r="BN232" s="473">
        <f t="shared" si="615"/>
        <v>1.3100000000000023</v>
      </c>
      <c r="BO232" s="483">
        <v>4</v>
      </c>
      <c r="BP232" s="293"/>
      <c r="BQ232" s="293"/>
      <c r="BR232" s="293">
        <v>1</v>
      </c>
      <c r="BS232" s="293">
        <v>1</v>
      </c>
      <c r="BT232" s="293"/>
      <c r="BU232" s="293">
        <v>1</v>
      </c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>
        <v>1</v>
      </c>
      <c r="CG232" s="293"/>
      <c r="CH232" s="293"/>
      <c r="CI232" s="293">
        <v>1</v>
      </c>
      <c r="CJ232" s="294" t="s">
        <v>137</v>
      </c>
      <c r="CK232" s="294"/>
      <c r="CL232" s="294"/>
      <c r="CM232" s="294"/>
      <c r="CN232" s="294"/>
      <c r="CO232" s="295"/>
      <c r="CP232" s="295"/>
      <c r="CQ232" s="295"/>
      <c r="CR232" s="296">
        <v>370</v>
      </c>
      <c r="CS232" s="297">
        <v>75.7</v>
      </c>
      <c r="CT232" s="297">
        <v>35.26</v>
      </c>
      <c r="CU232" s="297">
        <v>53.84</v>
      </c>
      <c r="CV232" s="297">
        <f t="shared" si="937"/>
        <v>11.699999999999989</v>
      </c>
      <c r="CW232" s="297">
        <f t="shared" si="937"/>
        <v>5.6799999999999926</v>
      </c>
      <c r="CX232" s="297">
        <f t="shared" si="937"/>
        <v>8.1200000000000045</v>
      </c>
      <c r="CY232" s="297">
        <f t="shared" si="937"/>
        <v>12.049999999999997</v>
      </c>
      <c r="CZ232" s="297">
        <f>SUM(CV232:CY232)</f>
        <v>37.549999999999983</v>
      </c>
      <c r="DA232" s="297">
        <f>0.32*(P232-CR232)+1.75*(Q232-CS232)+1.13*(R232-CT232)+1.28*(S232-CU232)</f>
        <v>38.283599999999979</v>
      </c>
      <c r="DB232" s="295" t="s">
        <v>1779</v>
      </c>
      <c r="DC232" s="295">
        <v>4</v>
      </c>
      <c r="DD232" s="295"/>
      <c r="DE232" s="295"/>
    </row>
    <row r="233" spans="1:109" ht="21" customHeight="1">
      <c r="A233" s="268">
        <v>231</v>
      </c>
      <c r="B233" s="300" t="s">
        <v>138</v>
      </c>
      <c r="C233" s="301" t="s">
        <v>792</v>
      </c>
      <c r="D233" s="302" t="s">
        <v>42</v>
      </c>
      <c r="E233" s="303" t="s">
        <v>171</v>
      </c>
      <c r="F233" s="304">
        <f>9-LEN(E233)-LEN(SUBSTITUTE(E233,"★",""))</f>
        <v>4</v>
      </c>
      <c r="G233" s="305" t="s">
        <v>74</v>
      </c>
      <c r="H233" s="306">
        <v>40</v>
      </c>
      <c r="I233" s="306">
        <v>13</v>
      </c>
      <c r="J233" s="306">
        <v>16</v>
      </c>
      <c r="K233" s="306">
        <v>25</v>
      </c>
      <c r="L233" s="306">
        <v>39</v>
      </c>
      <c r="M233" s="306" t="s">
        <v>59</v>
      </c>
      <c r="N233" s="307">
        <f t="shared" si="621"/>
        <v>133</v>
      </c>
      <c r="O233" s="308">
        <v>4083</v>
      </c>
      <c r="P233" s="309">
        <v>407.5</v>
      </c>
      <c r="Q233" s="310">
        <v>80.48</v>
      </c>
      <c r="R233" s="310">
        <v>40.97</v>
      </c>
      <c r="S233" s="310">
        <v>58.26</v>
      </c>
      <c r="T233" s="310">
        <v>5.25</v>
      </c>
      <c r="U233" s="311">
        <v>4600</v>
      </c>
      <c r="V233" s="312">
        <f>VLOOKUP($U233,计算辅助页面!$Z$5:$AM$26,COLUMN()-20,0)</f>
        <v>7500</v>
      </c>
      <c r="W233" s="312">
        <f>VLOOKUP($U233,计算辅助页面!$Z$5:$AM$26,COLUMN()-20,0)</f>
        <v>12000</v>
      </c>
      <c r="X233" s="307">
        <f>VLOOKUP($U233,计算辅助页面!$Z$5:$AM$26,COLUMN()-20,0)</f>
        <v>18000</v>
      </c>
      <c r="Y233" s="307">
        <f>VLOOKUP($U233,计算辅助页面!$Z$5:$AM$26,COLUMN()-20,0)</f>
        <v>26000</v>
      </c>
      <c r="Z233" s="313">
        <f>VLOOKUP($U233,计算辅助页面!$Z$5:$AM$26,COLUMN()-20,0)</f>
        <v>36500</v>
      </c>
      <c r="AA233" s="307">
        <f>VLOOKUP($U233,计算辅助页面!$Z$5:$AM$26,COLUMN()-20,0)</f>
        <v>51000</v>
      </c>
      <c r="AB233" s="307">
        <f>VLOOKUP($U233,计算辅助页面!$Z$5:$AM$26,COLUMN()-20,0)</f>
        <v>71500</v>
      </c>
      <c r="AC233" s="307">
        <f>VLOOKUP($U233,计算辅助页面!$Z$5:$AM$26,COLUMN()-20,0)</f>
        <v>100000</v>
      </c>
      <c r="AD233" s="307">
        <f>VLOOKUP($U233,计算辅助页面!$Z$5:$AM$26,COLUMN()-20,0)</f>
        <v>140000</v>
      </c>
      <c r="AE233" s="307">
        <f>VLOOKUP($U233,计算辅助页面!$Z$5:$AM$26,COLUMN()-20,0)</f>
        <v>196000</v>
      </c>
      <c r="AF233" s="307">
        <f>VLOOKUP($U233,计算辅助页面!$Z$5:$AM$26,COLUMN()-20,0)</f>
        <v>274000</v>
      </c>
      <c r="AG233" s="307" t="str">
        <f>VLOOKUP($U233,计算辅助页面!$Z$5:$AM$26,COLUMN()-20,0)</f>
        <v>×</v>
      </c>
      <c r="AH233" s="304">
        <f>VLOOKUP($U233,计算辅助页面!$Z$5:$AM$26,COLUMN()-20,0)</f>
        <v>3748400</v>
      </c>
      <c r="AI233" s="314">
        <v>35000</v>
      </c>
      <c r="AJ233" s="315">
        <f>VLOOKUP(D233&amp;E233,计算辅助页面!$V$5:$Y$18,2,0)</f>
        <v>7</v>
      </c>
      <c r="AK233" s="316">
        <f t="shared" si="889"/>
        <v>70000</v>
      </c>
      <c r="AL233" s="316">
        <f>VLOOKUP(D233&amp;E233,计算辅助页面!$V$5:$Y$18,3,0)</f>
        <v>5</v>
      </c>
      <c r="AM233" s="317">
        <f t="shared" si="890"/>
        <v>210000</v>
      </c>
      <c r="AN233" s="317">
        <f>VLOOKUP(D233&amp;E233,计算辅助页面!$V$5:$Y$18,4,0)</f>
        <v>3</v>
      </c>
      <c r="AO233" s="304">
        <f t="shared" si="891"/>
        <v>4900000</v>
      </c>
      <c r="AP233" s="318">
        <f t="shared" si="720"/>
        <v>8648400</v>
      </c>
      <c r="AQ233" s="288" t="s">
        <v>569</v>
      </c>
      <c r="AR233" s="289" t="str">
        <f t="shared" si="917"/>
        <v>Lykan HyperSport</v>
      </c>
      <c r="AS233" s="290" t="s">
        <v>596</v>
      </c>
      <c r="AT233" s="291" t="s">
        <v>673</v>
      </c>
      <c r="AU233" s="427" t="s">
        <v>703</v>
      </c>
      <c r="AV233" s="292">
        <v>16</v>
      </c>
      <c r="AW233" s="292">
        <v>425</v>
      </c>
      <c r="AY233" s="292">
        <v>560</v>
      </c>
      <c r="AZ233" s="292" t="s">
        <v>1400</v>
      </c>
      <c r="BA233" s="481">
        <v>117</v>
      </c>
      <c r="BB233" s="476">
        <v>1.4</v>
      </c>
      <c r="BC233" s="472">
        <v>0.62</v>
      </c>
      <c r="BD233" s="472">
        <v>0.43</v>
      </c>
      <c r="BE233" s="472">
        <v>2.0099999999999998</v>
      </c>
      <c r="BF233" s="474">
        <f t="shared" si="932"/>
        <v>4200</v>
      </c>
      <c r="BG233" s="476">
        <f t="shared" ref="BG233" si="954">BB233+P233</f>
        <v>408.9</v>
      </c>
      <c r="BH233" s="480">
        <f t="shared" ref="BH233" si="955">BC233+Q233</f>
        <v>81.100000000000009</v>
      </c>
      <c r="BI233" s="480">
        <f t="shared" ref="BI233" si="956">BD233+R233</f>
        <v>41.4</v>
      </c>
      <c r="BJ233" s="480">
        <f t="shared" ref="BJ233" si="957">BE233+S233</f>
        <v>60.269999999999996</v>
      </c>
      <c r="BK233" s="473">
        <f t="shared" si="612"/>
        <v>1.3999999999999773</v>
      </c>
      <c r="BL233" s="473">
        <f t="shared" si="613"/>
        <v>0.62000000000000455</v>
      </c>
      <c r="BM233" s="473">
        <f t="shared" si="614"/>
        <v>0.42999999999999972</v>
      </c>
      <c r="BN233" s="473">
        <f t="shared" si="615"/>
        <v>2.009999999999998</v>
      </c>
      <c r="BO233" s="483">
        <v>1</v>
      </c>
      <c r="BP233" s="293"/>
      <c r="BQ233" s="293"/>
      <c r="BR233" s="293">
        <v>1</v>
      </c>
      <c r="BS233" s="293">
        <v>1</v>
      </c>
      <c r="BT233" s="293"/>
      <c r="BU233" s="293"/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3">
        <v>1</v>
      </c>
      <c r="CJ233" s="294" t="s">
        <v>1507</v>
      </c>
      <c r="CK233" s="294"/>
      <c r="CL233" s="294"/>
      <c r="CM233" s="294"/>
      <c r="CN233" s="294"/>
      <c r="CO233" s="295"/>
      <c r="CP233" s="295"/>
      <c r="CQ233" s="295"/>
      <c r="CR233" s="296">
        <v>395</v>
      </c>
      <c r="CS233" s="297">
        <v>74.8</v>
      </c>
      <c r="CT233" s="297">
        <v>37</v>
      </c>
      <c r="CU233" s="297">
        <v>39.79</v>
      </c>
      <c r="CV233" s="297">
        <f t="shared" si="937"/>
        <v>12.5</v>
      </c>
      <c r="CW233" s="297">
        <f t="shared" si="937"/>
        <v>5.6800000000000068</v>
      </c>
      <c r="CX233" s="297">
        <f t="shared" si="937"/>
        <v>3.9699999999999989</v>
      </c>
      <c r="CY233" s="297">
        <f t="shared" si="937"/>
        <v>18.47</v>
      </c>
      <c r="CZ233" s="297">
        <f>SUM(CV233:CY233)</f>
        <v>40.620000000000005</v>
      </c>
      <c r="DA233" s="297">
        <f>0.32*(P233-CR233)+1.75*(Q233-CS233)+1.13*(R233-CT233)+1.28*(S233-CU233)</f>
        <v>42.067700000000016</v>
      </c>
      <c r="DB233" s="295" t="s">
        <v>1779</v>
      </c>
      <c r="DC233" s="295">
        <v>2</v>
      </c>
      <c r="DD233" s="295"/>
      <c r="DE233" s="295"/>
    </row>
    <row r="234" spans="1:109" ht="21" customHeight="1" thickBot="1">
      <c r="A234" s="299">
        <v>232</v>
      </c>
      <c r="B234" s="319" t="s">
        <v>1508</v>
      </c>
      <c r="C234" s="301" t="s">
        <v>1039</v>
      </c>
      <c r="D234" s="302" t="s">
        <v>42</v>
      </c>
      <c r="E234" s="303" t="s">
        <v>79</v>
      </c>
      <c r="F234" s="327"/>
      <c r="G234" s="328"/>
      <c r="H234" s="358" t="s">
        <v>407</v>
      </c>
      <c r="I234" s="320">
        <v>40</v>
      </c>
      <c r="J234" s="320">
        <v>45</v>
      </c>
      <c r="K234" s="320">
        <v>60</v>
      </c>
      <c r="L234" s="320">
        <v>70</v>
      </c>
      <c r="M234" s="320">
        <v>85</v>
      </c>
      <c r="N234" s="343">
        <f t="shared" si="621"/>
        <v>300</v>
      </c>
      <c r="O234" s="321">
        <v>4109</v>
      </c>
      <c r="P234" s="322">
        <v>400.3</v>
      </c>
      <c r="Q234" s="323">
        <v>77.91</v>
      </c>
      <c r="R234" s="323">
        <v>53.44</v>
      </c>
      <c r="S234" s="323">
        <v>59.94</v>
      </c>
      <c r="T234" s="323">
        <v>5.4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45000</v>
      </c>
      <c r="AJ234" s="315">
        <f>VLOOKUP(D234&amp;E234,计算辅助页面!$V$5:$Y$18,2,0)</f>
        <v>7</v>
      </c>
      <c r="AK234" s="316">
        <f t="shared" si="889"/>
        <v>90000</v>
      </c>
      <c r="AL234" s="316">
        <f>VLOOKUP(D234&amp;E234,计算辅助页面!$V$5:$Y$18,3,0)</f>
        <v>5</v>
      </c>
      <c r="AM234" s="317">
        <f t="shared" si="890"/>
        <v>270000</v>
      </c>
      <c r="AN234" s="317">
        <f>VLOOKUP(D234&amp;E234,计算辅助页面!$V$5:$Y$18,4,0)</f>
        <v>4</v>
      </c>
      <c r="AO234" s="304">
        <f t="shared" si="891"/>
        <v>7380000</v>
      </c>
      <c r="AP234" s="318">
        <f t="shared" si="720"/>
        <v>35106000</v>
      </c>
      <c r="AQ234" s="288" t="s">
        <v>1040</v>
      </c>
      <c r="AR234" s="289" t="str">
        <f t="shared" si="917"/>
        <v>Tachyon Speed🔑</v>
      </c>
      <c r="AS234" s="290" t="s">
        <v>1030</v>
      </c>
      <c r="AT234" s="291" t="s">
        <v>1041</v>
      </c>
      <c r="AU234" s="427" t="s">
        <v>703</v>
      </c>
      <c r="AW234" s="292">
        <v>416</v>
      </c>
      <c r="AY234" s="292">
        <v>555</v>
      </c>
      <c r="AZ234" s="292" t="s">
        <v>1065</v>
      </c>
      <c r="BA234" s="481">
        <v>117</v>
      </c>
      <c r="BB234" s="476">
        <v>1.2</v>
      </c>
      <c r="BC234" s="472">
        <v>0.49</v>
      </c>
      <c r="BD234" s="472">
        <v>0.94</v>
      </c>
      <c r="BE234" s="472">
        <v>1.77</v>
      </c>
      <c r="BF234" s="474">
        <f t="shared" si="932"/>
        <v>4226</v>
      </c>
      <c r="BG234" s="476">
        <f t="shared" ref="BG234:BG235" si="958">BB234+P234</f>
        <v>401.5</v>
      </c>
      <c r="BH234" s="480">
        <f t="shared" ref="BH234:BH235" si="959">BC234+Q234</f>
        <v>78.399999999999991</v>
      </c>
      <c r="BI234" s="480">
        <f t="shared" ref="BI234:BI235" si="960">BD234+R234</f>
        <v>54.379999999999995</v>
      </c>
      <c r="BJ234" s="480">
        <f t="shared" ref="BJ234:BJ235" si="961">BE234+S234</f>
        <v>61.71</v>
      </c>
      <c r="BK234" s="473">
        <f t="shared" si="612"/>
        <v>1.1999999999999886</v>
      </c>
      <c r="BL234" s="473">
        <f t="shared" si="613"/>
        <v>0.48999999999999488</v>
      </c>
      <c r="BM234" s="473">
        <f t="shared" si="614"/>
        <v>0.93999999999999773</v>
      </c>
      <c r="BN234" s="473">
        <f t="shared" si="615"/>
        <v>1.7700000000000031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>
        <v>1</v>
      </c>
      <c r="CB234" s="293"/>
      <c r="CC234" s="293">
        <v>1</v>
      </c>
      <c r="CD234" s="293">
        <v>1</v>
      </c>
      <c r="CE234" s="293"/>
      <c r="CF234" s="293"/>
      <c r="CG234" s="293"/>
      <c r="CH234" s="293"/>
      <c r="CI234" s="293"/>
      <c r="CJ234" s="294" t="s">
        <v>1039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 t="s">
        <v>1779</v>
      </c>
      <c r="DC234" s="295">
        <v>2</v>
      </c>
      <c r="DD234" s="295"/>
      <c r="DE234" s="295"/>
    </row>
    <row r="235" spans="1:109" ht="21" customHeight="1">
      <c r="A235" s="268">
        <v>233</v>
      </c>
      <c r="B235" s="319" t="s">
        <v>504</v>
      </c>
      <c r="C235" s="301" t="s">
        <v>793</v>
      </c>
      <c r="D235" s="302" t="s">
        <v>42</v>
      </c>
      <c r="E235" s="303" t="s">
        <v>79</v>
      </c>
      <c r="F235" s="304">
        <f>9-LEN(E235)-LEN(SUBSTITUTE(E235,"★",""))</f>
        <v>3</v>
      </c>
      <c r="G235" s="305" t="s">
        <v>77</v>
      </c>
      <c r="H235" s="306">
        <v>60</v>
      </c>
      <c r="I235" s="306">
        <v>13</v>
      </c>
      <c r="J235" s="306">
        <v>16</v>
      </c>
      <c r="K235" s="306">
        <v>25</v>
      </c>
      <c r="L235" s="306">
        <v>38</v>
      </c>
      <c r="M235" s="306">
        <v>48</v>
      </c>
      <c r="N235" s="307">
        <f t="shared" si="621"/>
        <v>200</v>
      </c>
      <c r="O235" s="321">
        <v>4148</v>
      </c>
      <c r="P235" s="322">
        <v>370.2</v>
      </c>
      <c r="Q235" s="323">
        <v>81.2</v>
      </c>
      <c r="R235" s="323">
        <v>62.39</v>
      </c>
      <c r="S235" s="323">
        <v>78.790000000000006</v>
      </c>
      <c r="T235" s="323">
        <v>8.82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45000</v>
      </c>
      <c r="AJ235" s="315">
        <f>VLOOKUP(D235&amp;E235,计算辅助页面!$V$5:$Y$18,2,0)</f>
        <v>7</v>
      </c>
      <c r="AK235" s="316">
        <f t="shared" si="889"/>
        <v>90000</v>
      </c>
      <c r="AL235" s="316">
        <f>VLOOKUP(D235&amp;E235,计算辅助页面!$V$5:$Y$18,3,0)</f>
        <v>5</v>
      </c>
      <c r="AM235" s="317">
        <f t="shared" si="890"/>
        <v>270000</v>
      </c>
      <c r="AN235" s="317">
        <f>VLOOKUP(D235&amp;E235,计算辅助页面!$V$5:$Y$18,4,0)</f>
        <v>4</v>
      </c>
      <c r="AO235" s="304">
        <f t="shared" si="891"/>
        <v>7380000</v>
      </c>
      <c r="AP235" s="318">
        <f t="shared" si="720"/>
        <v>35106000</v>
      </c>
      <c r="AQ235" s="288" t="s">
        <v>565</v>
      </c>
      <c r="AR235" s="289" t="str">
        <f t="shared" si="917"/>
        <v>Veneno</v>
      </c>
      <c r="AS235" s="290" t="s">
        <v>920</v>
      </c>
      <c r="AT235" s="291" t="s">
        <v>688</v>
      </c>
      <c r="AU235" s="427" t="s">
        <v>703</v>
      </c>
      <c r="AV235" s="292">
        <v>51</v>
      </c>
      <c r="AW235" s="292">
        <v>387</v>
      </c>
      <c r="AY235" s="292">
        <v>516</v>
      </c>
      <c r="AZ235" s="292" t="s">
        <v>1101</v>
      </c>
      <c r="BA235" s="477">
        <v>118</v>
      </c>
      <c r="BB235" s="476">
        <v>1.7</v>
      </c>
      <c r="BC235" s="472">
        <v>0.8</v>
      </c>
      <c r="BD235" s="472">
        <v>0.97</v>
      </c>
      <c r="BE235" s="472">
        <v>1.89</v>
      </c>
      <c r="BF235" s="474">
        <f t="shared" si="932"/>
        <v>4266</v>
      </c>
      <c r="BG235" s="476">
        <f t="shared" si="958"/>
        <v>371.9</v>
      </c>
      <c r="BH235" s="480">
        <f t="shared" si="959"/>
        <v>82</v>
      </c>
      <c r="BI235" s="480">
        <f t="shared" si="960"/>
        <v>63.36</v>
      </c>
      <c r="BJ235" s="480">
        <f t="shared" si="961"/>
        <v>80.680000000000007</v>
      </c>
      <c r="BK235" s="473">
        <f t="shared" si="612"/>
        <v>1.6999999999999886</v>
      </c>
      <c r="BL235" s="473">
        <f t="shared" si="613"/>
        <v>0.79999999999999716</v>
      </c>
      <c r="BM235" s="473">
        <f t="shared" si="614"/>
        <v>0.96999999999999886</v>
      </c>
      <c r="BN235" s="473">
        <f t="shared" si="615"/>
        <v>1.8900000000000006</v>
      </c>
      <c r="BO235" s="483">
        <v>9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>
        <v>1</v>
      </c>
      <c r="CA235" s="293"/>
      <c r="CB235" s="293"/>
      <c r="CC235" s="293"/>
      <c r="CD235" s="293">
        <v>1</v>
      </c>
      <c r="CE235" s="293"/>
      <c r="CF235" s="293"/>
      <c r="CG235" s="293"/>
      <c r="CH235" s="293"/>
      <c r="CI235" s="293"/>
      <c r="CJ235" s="294" t="s">
        <v>1509</v>
      </c>
      <c r="CK235" s="294"/>
      <c r="CL235" s="294"/>
      <c r="CM235" s="294"/>
      <c r="CN235" s="294"/>
      <c r="CO235" s="295"/>
      <c r="CP235" s="295"/>
      <c r="CQ235" s="295"/>
      <c r="CR235" s="296">
        <v>355</v>
      </c>
      <c r="CS235" s="297">
        <v>73.900000000000006</v>
      </c>
      <c r="CT235" s="297">
        <v>53.52</v>
      </c>
      <c r="CU235" s="297">
        <v>61.51</v>
      </c>
      <c r="CV235" s="297">
        <f>P235-CR235</f>
        <v>15.199999999999989</v>
      </c>
      <c r="CW235" s="297">
        <f>Q235-CS235</f>
        <v>7.2999999999999972</v>
      </c>
      <c r="CX235" s="297">
        <f>R235-CT235</f>
        <v>8.8699999999999974</v>
      </c>
      <c r="CY235" s="297">
        <f>S235-CU235</f>
        <v>17.280000000000008</v>
      </c>
      <c r="CZ235" s="297">
        <f>SUM(CV235:CY235)</f>
        <v>48.649999999999991</v>
      </c>
      <c r="DA235" s="297">
        <f>0.32*(P235-CR235)+1.75*(Q235-CS235)+1.13*(R235-CT235)+1.28*(S235-CU235)</f>
        <v>49.780500000000004</v>
      </c>
      <c r="DB235" s="295" t="s">
        <v>1779</v>
      </c>
      <c r="DC235" s="295">
        <v>1</v>
      </c>
      <c r="DD235" s="295"/>
      <c r="DE235" s="295"/>
    </row>
    <row r="236" spans="1:109" ht="21" customHeight="1" thickBot="1">
      <c r="A236" s="299">
        <v>234</v>
      </c>
      <c r="B236" s="319" t="s">
        <v>1589</v>
      </c>
      <c r="C236" s="301" t="s">
        <v>1590</v>
      </c>
      <c r="D236" s="302" t="s">
        <v>42</v>
      </c>
      <c r="E236" s="303" t="s">
        <v>79</v>
      </c>
      <c r="F236" s="327"/>
      <c r="G236" s="328"/>
      <c r="H236" s="32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ref="N236" si="962">IF(COUNTBLANK(H236:M236),"",SUM(H236:M236))</f>
        <v>300</v>
      </c>
      <c r="O236" s="321">
        <v>4161</v>
      </c>
      <c r="P236" s="322">
        <v>391.1</v>
      </c>
      <c r="Q236" s="323">
        <v>81.47</v>
      </c>
      <c r="R236" s="323">
        <v>52.12</v>
      </c>
      <c r="S236" s="323">
        <v>46.85</v>
      </c>
      <c r="T236" s="323">
        <v>4.5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45000</v>
      </c>
      <c r="AJ236" s="315">
        <f>VLOOKUP(D236&amp;E236,计算辅助页面!$V$5:$Y$18,2,0)</f>
        <v>7</v>
      </c>
      <c r="AK236" s="316">
        <f t="shared" ref="AK236" si="963">IF(AI236,2*AI236,"")</f>
        <v>90000</v>
      </c>
      <c r="AL236" s="316">
        <f>VLOOKUP(D236&amp;E236,计算辅助页面!$V$5:$Y$18,3,0)</f>
        <v>5</v>
      </c>
      <c r="AM236" s="317">
        <f t="shared" ref="AM236" si="964">IF(AN236="×",AN236,IF(AI236,6*AI236,""))</f>
        <v>270000</v>
      </c>
      <c r="AN236" s="317">
        <f>VLOOKUP(D236&amp;E236,计算辅助页面!$V$5:$Y$18,4,0)</f>
        <v>4</v>
      </c>
      <c r="AO236" s="304">
        <f t="shared" ref="AO236" si="965">IF(AI236,IF(AN236="×",4*(AI236*AJ236+AK236*AL236),4*(AI236*AJ236+AK236*AL236+AM236*AN236)),"")</f>
        <v>7380000</v>
      </c>
      <c r="AP236" s="318">
        <f t="shared" ref="AP236" si="966">IF(AND(AH236,AO236),AO236+AH236,"")</f>
        <v>35106000</v>
      </c>
      <c r="AQ236" s="288" t="s">
        <v>1015</v>
      </c>
      <c r="AR236" s="289" t="str">
        <f t="shared" si="917"/>
        <v>GT</v>
      </c>
      <c r="AS236" s="290" t="s">
        <v>1580</v>
      </c>
      <c r="AT236" s="291" t="s">
        <v>1591</v>
      </c>
      <c r="AU236" s="427" t="s">
        <v>703</v>
      </c>
      <c r="AW236" s="292">
        <v>406</v>
      </c>
      <c r="AY236" s="292">
        <v>549</v>
      </c>
      <c r="AZ236" s="292" t="s">
        <v>1599</v>
      </c>
      <c r="BA236" s="481">
        <f>BF236-O236</f>
        <v>118</v>
      </c>
      <c r="BB236" s="476">
        <f>BK236</f>
        <v>1.1999999999999886</v>
      </c>
      <c r="BC236" s="472">
        <f t="shared" ref="BC236" si="967">BL236</f>
        <v>0.53000000000000114</v>
      </c>
      <c r="BD236" s="472">
        <f t="shared" ref="BD236" si="968">BM236</f>
        <v>1.3200000000000003</v>
      </c>
      <c r="BE236" s="472">
        <f t="shared" ref="BE236" si="969">BN236</f>
        <v>1.6000000000000014</v>
      </c>
      <c r="BF236" s="474">
        <v>4279</v>
      </c>
      <c r="BG236" s="476">
        <v>392.3</v>
      </c>
      <c r="BH236" s="480">
        <v>82</v>
      </c>
      <c r="BI236" s="480">
        <v>53.44</v>
      </c>
      <c r="BJ236" s="480">
        <v>48.45</v>
      </c>
      <c r="BK236" s="473">
        <f t="shared" si="612"/>
        <v>1.1999999999999886</v>
      </c>
      <c r="BL236" s="473">
        <f t="shared" si="613"/>
        <v>0.53000000000000114</v>
      </c>
      <c r="BM236" s="473">
        <f t="shared" si="614"/>
        <v>1.3200000000000003</v>
      </c>
      <c r="BN236" s="473">
        <f t="shared" si="615"/>
        <v>1.6000000000000014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/>
      <c r="CK236" s="294"/>
      <c r="CL236" s="294"/>
      <c r="CM236" s="294"/>
      <c r="CN236" s="294"/>
      <c r="CO236" s="295"/>
      <c r="CP236" s="295"/>
      <c r="CQ236" s="295"/>
      <c r="CR236" s="296"/>
      <c r="CS236" s="297"/>
      <c r="CT236" s="297"/>
      <c r="CU236" s="297"/>
      <c r="CV236" s="297"/>
      <c r="CW236" s="297"/>
      <c r="CX236" s="297"/>
      <c r="CY236" s="297"/>
      <c r="CZ236" s="297"/>
      <c r="DA236" s="297"/>
      <c r="DB236" s="295" t="s">
        <v>1779</v>
      </c>
      <c r="DC236" s="295">
        <v>1</v>
      </c>
      <c r="DD236" s="295"/>
      <c r="DE236" s="295"/>
    </row>
    <row r="237" spans="1:109" ht="21" customHeight="1" thickBot="1">
      <c r="A237" s="268">
        <v>235</v>
      </c>
      <c r="B237" s="319" t="s">
        <v>1908</v>
      </c>
      <c r="C237" s="301" t="s">
        <v>1093</v>
      </c>
      <c r="D237" s="302" t="s">
        <v>42</v>
      </c>
      <c r="E237" s="303" t="s">
        <v>79</v>
      </c>
      <c r="F237" s="327"/>
      <c r="G237" s="328"/>
      <c r="H237" s="358" t="s">
        <v>407</v>
      </c>
      <c r="I237" s="320">
        <v>40</v>
      </c>
      <c r="J237" s="320">
        <v>45</v>
      </c>
      <c r="K237" s="320">
        <v>60</v>
      </c>
      <c r="L237" s="320">
        <v>70</v>
      </c>
      <c r="M237" s="320">
        <v>85</v>
      </c>
      <c r="N237" s="343">
        <f t="shared" si="621"/>
        <v>300</v>
      </c>
      <c r="O237" s="321">
        <v>4173</v>
      </c>
      <c r="P237" s="322">
        <v>383.2</v>
      </c>
      <c r="Q237" s="323">
        <v>75.17</v>
      </c>
      <c r="R237" s="323">
        <v>60.57</v>
      </c>
      <c r="S237" s="323">
        <v>82.21</v>
      </c>
      <c r="T237" s="323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45000</v>
      </c>
      <c r="AJ237" s="315">
        <f>VLOOKUP(D237&amp;E237,计算辅助页面!$V$5:$Y$18,2,0)</f>
        <v>7</v>
      </c>
      <c r="AK237" s="316">
        <f t="shared" si="889"/>
        <v>90000</v>
      </c>
      <c r="AL237" s="316">
        <f>VLOOKUP(D237&amp;E237,计算辅助页面!$V$5:$Y$18,3,0)</f>
        <v>5</v>
      </c>
      <c r="AM237" s="317">
        <f t="shared" si="890"/>
        <v>270000</v>
      </c>
      <c r="AN237" s="317">
        <f>VLOOKUP(D237&amp;E237,计算辅助页面!$V$5:$Y$18,4,0)</f>
        <v>4</v>
      </c>
      <c r="AO237" s="304">
        <f t="shared" si="891"/>
        <v>7380000</v>
      </c>
      <c r="AP237" s="318">
        <f t="shared" si="720"/>
        <v>35106000</v>
      </c>
      <c r="AQ237" s="288" t="s">
        <v>592</v>
      </c>
      <c r="AR237" s="289" t="str">
        <f t="shared" si="917"/>
        <v>XJ220 TWR🔑</v>
      </c>
      <c r="AS237" s="290" t="s">
        <v>1082</v>
      </c>
      <c r="AT237" s="291" t="s">
        <v>1094</v>
      </c>
      <c r="AU237" s="427" t="s">
        <v>703</v>
      </c>
      <c r="AW237" s="292">
        <v>398</v>
      </c>
      <c r="AY237" s="292">
        <v>535</v>
      </c>
      <c r="AZ237" s="292" t="s">
        <v>1065</v>
      </c>
      <c r="BA237" s="477">
        <v>119</v>
      </c>
      <c r="BB237" s="476">
        <v>1.7</v>
      </c>
      <c r="BC237" s="472">
        <v>0.53</v>
      </c>
      <c r="BD237" s="472">
        <v>1.1299999999999999</v>
      </c>
      <c r="BE237" s="472">
        <v>1.62</v>
      </c>
      <c r="BF237" s="474">
        <f>BA237+O237</f>
        <v>4292</v>
      </c>
      <c r="BG237" s="476">
        <f t="shared" ref="BG237" si="970">BB237+P237</f>
        <v>384.9</v>
      </c>
      <c r="BH237" s="480">
        <f t="shared" ref="BH237" si="971">BC237+Q237</f>
        <v>75.7</v>
      </c>
      <c r="BI237" s="480">
        <f t="shared" ref="BI237" si="972">BD237+R237</f>
        <v>61.7</v>
      </c>
      <c r="BJ237" s="480">
        <f t="shared" ref="BJ237" si="973">BE237+S237</f>
        <v>83.83</v>
      </c>
      <c r="BK237" s="473">
        <f t="shared" si="612"/>
        <v>1.6999999999999886</v>
      </c>
      <c r="BL237" s="473">
        <f t="shared" si="613"/>
        <v>0.53000000000000114</v>
      </c>
      <c r="BM237" s="473">
        <f t="shared" si="614"/>
        <v>1.1300000000000026</v>
      </c>
      <c r="BN237" s="473">
        <f t="shared" si="615"/>
        <v>1.6200000000000045</v>
      </c>
      <c r="BO237" s="483">
        <v>4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>
        <v>1</v>
      </c>
      <c r="CB237" s="293"/>
      <c r="CC237" s="293">
        <v>1</v>
      </c>
      <c r="CD237" s="293">
        <v>1</v>
      </c>
      <c r="CE237" s="293"/>
      <c r="CF237" s="293"/>
      <c r="CG237" s="293"/>
      <c r="CH237" s="293"/>
      <c r="CI237" s="293"/>
      <c r="CJ237" s="294" t="s">
        <v>26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 t="s">
        <v>1779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00" t="s">
        <v>140</v>
      </c>
      <c r="C238" s="301" t="s">
        <v>794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77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621"/>
        <v>200</v>
      </c>
      <c r="O238" s="308">
        <v>4213</v>
      </c>
      <c r="P238" s="309">
        <v>366.4</v>
      </c>
      <c r="Q238" s="310">
        <v>84.48</v>
      </c>
      <c r="R238" s="310">
        <v>61.54</v>
      </c>
      <c r="S238" s="310">
        <v>72.02</v>
      </c>
      <c r="T238" s="310">
        <v>7.516</v>
      </c>
      <c r="U238" s="311">
        <v>5640</v>
      </c>
      <c r="V238" s="312">
        <f>VLOOKUP($U238,计算辅助页面!$Z$5:$AM$26,COLUMN()-20,0)</f>
        <v>9200</v>
      </c>
      <c r="W238" s="312">
        <f>VLOOKUP($U238,计算辅助页面!$Z$5:$AM$26,COLUMN()-20,0)</f>
        <v>14700</v>
      </c>
      <c r="X238" s="307">
        <f>VLOOKUP($U238,计算辅助页面!$Z$5:$AM$26,COLUMN()-20,0)</f>
        <v>22100</v>
      </c>
      <c r="Y238" s="307">
        <f>VLOOKUP($U238,计算辅助页面!$Z$5:$AM$26,COLUMN()-20,0)</f>
        <v>31900</v>
      </c>
      <c r="Z238" s="313">
        <f>VLOOKUP($U238,计算辅助页面!$Z$5:$AM$26,COLUMN()-20,0)</f>
        <v>44500</v>
      </c>
      <c r="AA238" s="307">
        <f>VLOOKUP($U238,计算辅助页面!$Z$5:$AM$26,COLUMN()-20,0)</f>
        <v>62500</v>
      </c>
      <c r="AB238" s="307">
        <f>VLOOKUP($U238,计算辅助页面!$Z$5:$AM$26,COLUMN()-20,0)</f>
        <v>87500</v>
      </c>
      <c r="AC238" s="307">
        <f>VLOOKUP($U238,计算辅助页面!$Z$5:$AM$26,COLUMN()-20,0)</f>
        <v>122500</v>
      </c>
      <c r="AD238" s="307">
        <f>VLOOKUP($U238,计算辅助页面!$Z$5:$AM$26,COLUMN()-20,0)</f>
        <v>171500</v>
      </c>
      <c r="AE238" s="307">
        <f>VLOOKUP($U238,计算辅助页面!$Z$5:$AM$26,COLUMN()-20,0)</f>
        <v>240000</v>
      </c>
      <c r="AF238" s="307">
        <f>VLOOKUP($U238,计算辅助页面!$Z$5:$AM$26,COLUMN()-20,0)</f>
        <v>336000</v>
      </c>
      <c r="AG238" s="307">
        <f>VLOOKUP($U238,计算辅助页面!$Z$5:$AM$26,COLUMN()-20,0)</f>
        <v>551500</v>
      </c>
      <c r="AH238" s="304">
        <f>VLOOKUP($U238,计算辅助页面!$Z$5:$AM$26,COLUMN()-20,0)</f>
        <v>6798160</v>
      </c>
      <c r="AI238" s="314">
        <v>45000</v>
      </c>
      <c r="AJ238" s="315">
        <f>VLOOKUP(D238&amp;E238,计算辅助页面!$V$5:$Y$18,2,0)</f>
        <v>7</v>
      </c>
      <c r="AK238" s="316">
        <f t="shared" si="889"/>
        <v>90000</v>
      </c>
      <c r="AL238" s="316">
        <f>VLOOKUP(D238&amp;E238,计算辅助页面!$V$5:$Y$18,3,0)</f>
        <v>5</v>
      </c>
      <c r="AM238" s="317">
        <f t="shared" si="890"/>
        <v>270000</v>
      </c>
      <c r="AN238" s="317">
        <f>VLOOKUP(D238&amp;E238,计算辅助页面!$V$5:$Y$18,4,0)</f>
        <v>4</v>
      </c>
      <c r="AO238" s="304">
        <f t="shared" si="891"/>
        <v>7380000</v>
      </c>
      <c r="AP238" s="318">
        <f>IF(AND(AH238,AO238),AO238+AH238,"")</f>
        <v>14178160</v>
      </c>
      <c r="AQ238" s="288" t="s">
        <v>565</v>
      </c>
      <c r="AR238" s="289" t="str">
        <f t="shared" si="917"/>
        <v>Egoista</v>
      </c>
      <c r="AS238" s="290" t="s">
        <v>596</v>
      </c>
      <c r="AT238" s="291" t="s">
        <v>659</v>
      </c>
      <c r="AU238" s="427" t="s">
        <v>703</v>
      </c>
      <c r="AW238" s="292">
        <v>381</v>
      </c>
      <c r="AY238" s="292">
        <v>506</v>
      </c>
      <c r="AZ238" s="292" t="s">
        <v>1425</v>
      </c>
      <c r="BA238" s="477">
        <v>119</v>
      </c>
      <c r="BB238" s="476">
        <v>1.8</v>
      </c>
      <c r="BC238" s="472">
        <v>0.67</v>
      </c>
      <c r="BD238" s="472">
        <v>1.36</v>
      </c>
      <c r="BE238" s="472">
        <v>0.66</v>
      </c>
      <c r="BF238" s="474">
        <f>BA238+O238</f>
        <v>4332</v>
      </c>
      <c r="BG238" s="476">
        <f t="shared" ref="BG238" si="974">BB238+P238</f>
        <v>368.2</v>
      </c>
      <c r="BH238" s="480">
        <f t="shared" ref="BH238" si="975">BC238+Q238</f>
        <v>85.15</v>
      </c>
      <c r="BI238" s="480">
        <f t="shared" ref="BI238" si="976">BD238+R238</f>
        <v>62.9</v>
      </c>
      <c r="BJ238" s="480">
        <f t="shared" ref="BJ238" si="977">BE238+S238</f>
        <v>72.679999999999993</v>
      </c>
      <c r="BK238" s="473">
        <f t="shared" ref="BK238:BK300" si="978">IF(BG238="", "", BG238-P238)</f>
        <v>1.8000000000000114</v>
      </c>
      <c r="BL238" s="473">
        <f t="shared" ref="BL238:BL300" si="979">IF(BH238="", "", BH238-Q238)</f>
        <v>0.67000000000000171</v>
      </c>
      <c r="BM238" s="473">
        <f t="shared" ref="BM238:BM300" si="980">IF(BI238="", "", BI238-R238)</f>
        <v>1.3599999999999994</v>
      </c>
      <c r="BN238" s="473">
        <f t="shared" ref="BN238:BN300" si="981">IF(BJ238="", "", BJ238-S238)</f>
        <v>0.65999999999999659</v>
      </c>
      <c r="BO238" s="483">
        <v>7</v>
      </c>
      <c r="BP238" s="293"/>
      <c r="BQ238" s="293"/>
      <c r="BR238" s="293"/>
      <c r="BS238" s="293"/>
      <c r="BT238" s="293">
        <v>1</v>
      </c>
      <c r="BU238" s="293"/>
      <c r="BV238" s="293"/>
      <c r="BW238" s="293"/>
      <c r="BX238" s="293"/>
      <c r="BY238" s="293"/>
      <c r="BZ238" s="293"/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 t="s">
        <v>1510</v>
      </c>
      <c r="CK238" s="294"/>
      <c r="CL238" s="294"/>
      <c r="CM238" s="294"/>
      <c r="CN238" s="294"/>
      <c r="CO238" s="295">
        <v>1</v>
      </c>
      <c r="CP238" s="295"/>
      <c r="CQ238" s="295"/>
      <c r="CR238" s="296">
        <v>350</v>
      </c>
      <c r="CS238" s="297">
        <v>78.400000000000006</v>
      </c>
      <c r="CT238" s="297">
        <v>49.16</v>
      </c>
      <c r="CU238" s="297">
        <v>65.98</v>
      </c>
      <c r="CV238" s="297">
        <f>P238-CR238</f>
        <v>16.399999999999977</v>
      </c>
      <c r="CW238" s="297">
        <f>Q238-CS238</f>
        <v>6.0799999999999983</v>
      </c>
      <c r="CX238" s="297">
        <f>R238-CT238</f>
        <v>12.380000000000003</v>
      </c>
      <c r="CY238" s="297">
        <f>S238-CU238</f>
        <v>6.039999999999992</v>
      </c>
      <c r="CZ238" s="297">
        <f>SUM(CV238:CY238)</f>
        <v>40.89999999999997</v>
      </c>
      <c r="DA238" s="297">
        <f>0.32*(P238-CR238)+1.75*(Q238-CS238)+1.13*(R238-CT238)+1.28*(S238-CU238)</f>
        <v>37.608599999999981</v>
      </c>
      <c r="DB238" s="295" t="s">
        <v>1780</v>
      </c>
      <c r="DC238" s="295">
        <v>4</v>
      </c>
      <c r="DD238" s="295"/>
      <c r="DE238" s="295"/>
    </row>
    <row r="239" spans="1:109" ht="21" customHeight="1" thickBot="1">
      <c r="A239" s="268">
        <v>237</v>
      </c>
      <c r="B239" s="319" t="s">
        <v>1909</v>
      </c>
      <c r="C239" s="301" t="s">
        <v>1903</v>
      </c>
      <c r="D239" s="302" t="s">
        <v>42</v>
      </c>
      <c r="E239" s="303" t="s">
        <v>79</v>
      </c>
      <c r="F239" s="327"/>
      <c r="G239" s="328"/>
      <c r="H239" s="358" t="s">
        <v>407</v>
      </c>
      <c r="I239" s="320">
        <v>40</v>
      </c>
      <c r="J239" s="320">
        <v>45</v>
      </c>
      <c r="K239" s="320">
        <v>60</v>
      </c>
      <c r="L239" s="320">
        <v>70</v>
      </c>
      <c r="M239" s="320">
        <v>85</v>
      </c>
      <c r="N239" s="343">
        <f t="shared" ref="N239" si="982">IF(COUNTBLANK(H239:M239),"",SUM(H239:M239))</f>
        <v>300</v>
      </c>
      <c r="O239" s="321">
        <v>4239</v>
      </c>
      <c r="P239" s="322">
        <v>404.5</v>
      </c>
      <c r="Q239" s="323">
        <v>75.17</v>
      </c>
      <c r="R239" s="323">
        <v>51.92</v>
      </c>
      <c r="S239" s="323">
        <v>54.42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ref="AK239" si="983">IF(AI239,2*AI239,"")</f>
        <v>180000</v>
      </c>
      <c r="AL239" s="316">
        <f>VLOOKUP(D239&amp;E239,计算辅助页面!$V$5:$Y$18,3,0)</f>
        <v>5</v>
      </c>
      <c r="AM239" s="317">
        <f t="shared" ref="AM239" si="984">IF(AN239="×",AN239,IF(AI239,6*AI239,""))</f>
        <v>540000</v>
      </c>
      <c r="AN239" s="317">
        <f>VLOOKUP(D239&amp;E239,计算辅助页面!$V$5:$Y$18,4,0)</f>
        <v>4</v>
      </c>
      <c r="AO239" s="304">
        <f t="shared" ref="AO239" si="985">IF(AI239,IF(AN239="×",4*(AI239*AJ239+AK239*AL239),4*(AI239*AJ239+AK239*AL239+AM239*AN239)),"")</f>
        <v>14760000</v>
      </c>
      <c r="AP239" s="318">
        <f>IF(AND(AH239,AO239),AO239+AH239,"")</f>
        <v>42486000</v>
      </c>
      <c r="AQ239" s="288" t="s">
        <v>1890</v>
      </c>
      <c r="AR239" s="289" t="str">
        <f t="shared" si="917"/>
        <v>N Vision 74 Concept🔑</v>
      </c>
      <c r="AS239" s="290" t="s">
        <v>1886</v>
      </c>
      <c r="AT239" s="291" t="s">
        <v>1904</v>
      </c>
      <c r="AU239" s="427" t="s">
        <v>703</v>
      </c>
      <c r="AW239" s="292">
        <v>420</v>
      </c>
      <c r="AY239" s="292">
        <v>558</v>
      </c>
      <c r="AZ239" s="292" t="s">
        <v>1065</v>
      </c>
      <c r="BA239" s="477">
        <f>BF239-O239</f>
        <v>120</v>
      </c>
      <c r="BB239" s="476">
        <f>BK239</f>
        <v>1.6000000000000227</v>
      </c>
      <c r="BC239" s="472">
        <f t="shared" ref="BC239" si="986">BL239</f>
        <v>0.53000000000000114</v>
      </c>
      <c r="BD239" s="472">
        <f t="shared" ref="BD239" si="987">BM239</f>
        <v>1.2199999999999989</v>
      </c>
      <c r="BE239" s="472">
        <f t="shared" ref="BE239" si="988">BN239</f>
        <v>2.1299999999999955</v>
      </c>
      <c r="BF239" s="474">
        <v>4359</v>
      </c>
      <c r="BG239" s="476">
        <v>406.1</v>
      </c>
      <c r="BH239" s="480">
        <v>75.7</v>
      </c>
      <c r="BI239" s="480">
        <v>53.14</v>
      </c>
      <c r="BJ239" s="480">
        <v>56.55</v>
      </c>
      <c r="BK239" s="473">
        <f t="shared" ref="BK239" si="989">IF(BG239="", "", BG239-P239)</f>
        <v>1.6000000000000227</v>
      </c>
      <c r="BL239" s="473">
        <f t="shared" ref="BL239" si="990">IF(BH239="", "", BH239-Q239)</f>
        <v>0.53000000000000114</v>
      </c>
      <c r="BM239" s="473">
        <f t="shared" ref="BM239" si="991">IF(BI239="", "", BI239-R239)</f>
        <v>1.2199999999999989</v>
      </c>
      <c r="BN239" s="473">
        <f t="shared" ref="BN239" si="992">IF(BJ239="", "", BJ239-S239)</f>
        <v>2.1299999999999955</v>
      </c>
      <c r="BO239" s="483">
        <v>15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>
        <v>1</v>
      </c>
      <c r="CD239" s="293"/>
      <c r="CE239" s="293"/>
      <c r="CF239" s="293"/>
      <c r="CG239" s="293"/>
      <c r="CH239" s="293"/>
      <c r="CI239" s="293"/>
      <c r="CJ239" s="294" t="s">
        <v>1912</v>
      </c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19" t="s">
        <v>1225</v>
      </c>
      <c r="C240" s="301" t="s">
        <v>1226</v>
      </c>
      <c r="D240" s="302" t="s">
        <v>42</v>
      </c>
      <c r="E240" s="303" t="s">
        <v>79</v>
      </c>
      <c r="F240" s="327"/>
      <c r="G240" s="328"/>
      <c r="H240" s="32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si="621"/>
        <v>300</v>
      </c>
      <c r="O240" s="321">
        <v>4241</v>
      </c>
      <c r="P240" s="322">
        <v>399.1</v>
      </c>
      <c r="Q240" s="323">
        <v>74.900000000000006</v>
      </c>
      <c r="R240" s="323">
        <v>66.52</v>
      </c>
      <c r="S240" s="323">
        <v>63.39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89"/>
        <v>180000</v>
      </c>
      <c r="AL240" s="316">
        <f>VLOOKUP(D240&amp;E240,计算辅助页面!$V$5:$Y$18,3,0)</f>
        <v>5</v>
      </c>
      <c r="AM240" s="317">
        <f t="shared" si="890"/>
        <v>540000</v>
      </c>
      <c r="AN240" s="317">
        <f>VLOOKUP(D240&amp;E240,计算辅助页面!$V$5:$Y$18,4,0)</f>
        <v>4</v>
      </c>
      <c r="AO240" s="304">
        <f t="shared" si="891"/>
        <v>14760000</v>
      </c>
      <c r="AP240" s="318">
        <f t="shared" si="720"/>
        <v>42486000</v>
      </c>
      <c r="AQ240" s="288" t="s">
        <v>1227</v>
      </c>
      <c r="AR240" s="289" t="str">
        <f t="shared" si="917"/>
        <v>ME412</v>
      </c>
      <c r="AS240" s="290" t="s">
        <v>1213</v>
      </c>
      <c r="AT240" s="291" t="s">
        <v>1231</v>
      </c>
      <c r="AU240" s="427" t="s">
        <v>703</v>
      </c>
      <c r="AW240" s="292">
        <v>415</v>
      </c>
      <c r="AY240" s="292">
        <v>555</v>
      </c>
      <c r="AZ240" s="292" t="s">
        <v>1101</v>
      </c>
      <c r="BA240" s="481">
        <f>BF240-O240</f>
        <v>118</v>
      </c>
      <c r="BB240" s="476">
        <f>BK240</f>
        <v>1.5</v>
      </c>
      <c r="BC240" s="472">
        <f t="shared" ref="BC240" si="993">BL240</f>
        <v>0.79999999999999716</v>
      </c>
      <c r="BD240" s="472">
        <f t="shared" ref="BD240" si="994">BM240</f>
        <v>1.2700000000000102</v>
      </c>
      <c r="BE240" s="472">
        <f t="shared" ref="BE240" si="995">BN240</f>
        <v>1.5900000000000034</v>
      </c>
      <c r="BF240" s="474">
        <v>4359</v>
      </c>
      <c r="BG240" s="476">
        <v>400.6</v>
      </c>
      <c r="BH240" s="480">
        <v>75.7</v>
      </c>
      <c r="BI240" s="480">
        <v>67.790000000000006</v>
      </c>
      <c r="BJ240" s="480">
        <v>64.98</v>
      </c>
      <c r="BK240" s="473">
        <f t="shared" si="978"/>
        <v>1.5</v>
      </c>
      <c r="BL240" s="473">
        <f t="shared" si="979"/>
        <v>0.79999999999999716</v>
      </c>
      <c r="BM240" s="473">
        <f t="shared" si="980"/>
        <v>1.2700000000000102</v>
      </c>
      <c r="BN240" s="473">
        <f t="shared" si="981"/>
        <v>1.5900000000000034</v>
      </c>
      <c r="BO240" s="483">
        <v>1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 t="s">
        <v>1235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 thickBot="1">
      <c r="A241" s="268">
        <v>239</v>
      </c>
      <c r="B241" s="319" t="s">
        <v>1952</v>
      </c>
      <c r="C241" s="301" t="s">
        <v>1941</v>
      </c>
      <c r="D241" s="302" t="s">
        <v>42</v>
      </c>
      <c r="E241" s="303" t="s">
        <v>79</v>
      </c>
      <c r="F241" s="327"/>
      <c r="G241" s="328"/>
      <c r="H241" s="488" t="s">
        <v>407</v>
      </c>
      <c r="I241" s="320">
        <v>40</v>
      </c>
      <c r="J241" s="320">
        <v>45</v>
      </c>
      <c r="K241" s="320">
        <v>60</v>
      </c>
      <c r="L241" s="320">
        <v>70</v>
      </c>
      <c r="M241" s="320">
        <v>85</v>
      </c>
      <c r="N241" s="343">
        <f t="shared" si="621"/>
        <v>300</v>
      </c>
      <c r="O241" s="321">
        <v>4287</v>
      </c>
      <c r="P241" s="322">
        <v>362.4</v>
      </c>
      <c r="Q241" s="323">
        <v>81.53</v>
      </c>
      <c r="R241" s="323">
        <v>76.78</v>
      </c>
      <c r="S241" s="323">
        <v>77.12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ref="AK241" si="996">IF(AI241,2*AI241,"")</f>
        <v>180000</v>
      </c>
      <c r="AL241" s="316">
        <f>VLOOKUP(D241&amp;E241,计算辅助页面!$V$5:$Y$18,3,0)</f>
        <v>5</v>
      </c>
      <c r="AM241" s="317">
        <f t="shared" ref="AM241" si="997">IF(AN241="×",AN241,IF(AI241,6*AI241,""))</f>
        <v>540000</v>
      </c>
      <c r="AN241" s="317">
        <f>VLOOKUP(D241&amp;E241,计算辅助页面!$V$5:$Y$18,4,0)</f>
        <v>4</v>
      </c>
      <c r="AO241" s="304">
        <f t="shared" ref="AO241" si="998">IF(AI241,IF(AN241="×",4*(AI241*AJ241+AK241*AL241),4*(AI241*AJ241+AK241*AL241+AM241*AN241)),"")</f>
        <v>14760000</v>
      </c>
      <c r="AP241" s="318">
        <f t="shared" ref="AP241" si="999">IF(AND(AH241,AO241),AO241+AH241,"")</f>
        <v>42486000</v>
      </c>
      <c r="AQ241" s="288" t="s">
        <v>564</v>
      </c>
      <c r="AR241" s="289" t="str">
        <f t="shared" si="917"/>
        <v>Mercedes-AMG ONE🔑</v>
      </c>
      <c r="AS241" s="290" t="s">
        <v>1930</v>
      </c>
      <c r="AT241" s="291" t="s">
        <v>1942</v>
      </c>
      <c r="AU241" s="427" t="s">
        <v>703</v>
      </c>
      <c r="AZ241" s="292" t="s">
        <v>1955</v>
      </c>
      <c r="BA241" s="481"/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/>
      <c r="CB241" s="293"/>
      <c r="CC241" s="293">
        <v>1</v>
      </c>
      <c r="CD241" s="293"/>
      <c r="CE241" s="293"/>
      <c r="CF241" s="293"/>
      <c r="CG241" s="293"/>
      <c r="CH241" s="293"/>
      <c r="CI241" s="293"/>
      <c r="CJ241" s="294" t="s">
        <v>1951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00" t="s">
        <v>142</v>
      </c>
      <c r="C242" s="301" t="s">
        <v>795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21"/>
        <v>200</v>
      </c>
      <c r="O242" s="308">
        <v>4344</v>
      </c>
      <c r="P242" s="309">
        <v>450.7</v>
      </c>
      <c r="Q242" s="310">
        <v>79.98</v>
      </c>
      <c r="R242" s="310">
        <v>48.49</v>
      </c>
      <c r="S242" s="310">
        <v>44.79</v>
      </c>
      <c r="T242" s="310">
        <v>4.2659999999999991</v>
      </c>
      <c r="U242" s="311">
        <v>5640</v>
      </c>
      <c r="V242" s="312">
        <f>VLOOKUP($U242,计算辅助页面!$Z$5:$AM$26,COLUMN()-20,0)</f>
        <v>9200</v>
      </c>
      <c r="W242" s="312">
        <f>VLOOKUP($U242,计算辅助页面!$Z$5:$AM$26,COLUMN()-20,0)</f>
        <v>14700</v>
      </c>
      <c r="X242" s="307">
        <f>VLOOKUP($U242,计算辅助页面!$Z$5:$AM$26,COLUMN()-20,0)</f>
        <v>22100</v>
      </c>
      <c r="Y242" s="307">
        <f>VLOOKUP($U242,计算辅助页面!$Z$5:$AM$26,COLUMN()-20,0)</f>
        <v>31900</v>
      </c>
      <c r="Z242" s="313">
        <f>VLOOKUP($U242,计算辅助页面!$Z$5:$AM$26,COLUMN()-20,0)</f>
        <v>44500</v>
      </c>
      <c r="AA242" s="307">
        <f>VLOOKUP($U242,计算辅助页面!$Z$5:$AM$26,COLUMN()-20,0)</f>
        <v>62500</v>
      </c>
      <c r="AB242" s="307">
        <f>VLOOKUP($U242,计算辅助页面!$Z$5:$AM$26,COLUMN()-20,0)</f>
        <v>87500</v>
      </c>
      <c r="AC242" s="307">
        <f>VLOOKUP($U242,计算辅助页面!$Z$5:$AM$26,COLUMN()-20,0)</f>
        <v>122500</v>
      </c>
      <c r="AD242" s="307">
        <f>VLOOKUP($U242,计算辅助页面!$Z$5:$AM$26,COLUMN()-20,0)</f>
        <v>171500</v>
      </c>
      <c r="AE242" s="307">
        <f>VLOOKUP($U242,计算辅助页面!$Z$5:$AM$26,COLUMN()-20,0)</f>
        <v>240000</v>
      </c>
      <c r="AF242" s="307">
        <f>VLOOKUP($U242,计算辅助页面!$Z$5:$AM$26,COLUMN()-20,0)</f>
        <v>336000</v>
      </c>
      <c r="AG242" s="307">
        <f>VLOOKUP($U242,计算辅助页面!$Z$5:$AM$26,COLUMN()-20,0)</f>
        <v>551500</v>
      </c>
      <c r="AH242" s="304">
        <f>VLOOKUP($U242,计算辅助页面!$Z$5:$AM$26,COLUMN()-20,0)</f>
        <v>6798160</v>
      </c>
      <c r="AI242" s="314">
        <v>45000</v>
      </c>
      <c r="AJ242" s="315">
        <f>VLOOKUP(D242&amp;E242,计算辅助页面!$V$5:$Y$18,2,0)</f>
        <v>7</v>
      </c>
      <c r="AK242" s="316">
        <f t="shared" si="889"/>
        <v>90000</v>
      </c>
      <c r="AL242" s="316">
        <f>VLOOKUP(D242&amp;E242,计算辅助页面!$V$5:$Y$18,3,0)</f>
        <v>5</v>
      </c>
      <c r="AM242" s="317">
        <f t="shared" si="890"/>
        <v>270000</v>
      </c>
      <c r="AN242" s="317">
        <f>VLOOKUP(D242&amp;E242,计算辅助页面!$V$5:$Y$18,4,0)</f>
        <v>4</v>
      </c>
      <c r="AO242" s="304">
        <f t="shared" si="891"/>
        <v>7380000</v>
      </c>
      <c r="AP242" s="318">
        <f t="shared" si="720"/>
        <v>14178160</v>
      </c>
      <c r="AQ242" s="288" t="s">
        <v>996</v>
      </c>
      <c r="AR242" s="289" t="str">
        <f t="shared" si="917"/>
        <v>Nemesis</v>
      </c>
      <c r="AS242" s="290" t="s">
        <v>596</v>
      </c>
      <c r="AT242" s="291" t="s">
        <v>680</v>
      </c>
      <c r="AU242" s="427" t="s">
        <v>703</v>
      </c>
      <c r="AW242" s="292">
        <v>475</v>
      </c>
      <c r="AY242" s="292">
        <v>582</v>
      </c>
      <c r="AZ242" s="292" t="s">
        <v>1425</v>
      </c>
      <c r="BA242" s="477">
        <v>122</v>
      </c>
      <c r="BB242" s="476">
        <v>1.8</v>
      </c>
      <c r="BC242" s="472">
        <v>0.67</v>
      </c>
      <c r="BD242" s="472">
        <v>0.99</v>
      </c>
      <c r="BE242" s="472">
        <v>1.04</v>
      </c>
      <c r="BF242" s="474">
        <f>BA242+O242</f>
        <v>4466</v>
      </c>
      <c r="BG242" s="476">
        <f t="shared" ref="BG242" si="1000">BB242+P242</f>
        <v>452.5</v>
      </c>
      <c r="BH242" s="480">
        <f t="shared" ref="BH242" si="1001">BC242+Q242</f>
        <v>80.650000000000006</v>
      </c>
      <c r="BI242" s="480">
        <f t="shared" ref="BI242" si="1002">BD242+R242</f>
        <v>49.480000000000004</v>
      </c>
      <c r="BJ242" s="480">
        <f t="shared" ref="BJ242" si="1003">BE242+S242</f>
        <v>45.83</v>
      </c>
      <c r="BK242" s="473">
        <f t="shared" si="978"/>
        <v>1.8000000000000114</v>
      </c>
      <c r="BL242" s="473">
        <f t="shared" si="979"/>
        <v>0.67000000000000171</v>
      </c>
      <c r="BM242" s="473">
        <f t="shared" si="980"/>
        <v>0.99000000000000199</v>
      </c>
      <c r="BN242" s="473">
        <f t="shared" si="981"/>
        <v>1.0399999999999991</v>
      </c>
      <c r="BO242" s="483">
        <v>10</v>
      </c>
      <c r="BP242" s="293"/>
      <c r="BQ242" s="293"/>
      <c r="BR242" s="293"/>
      <c r="BS242" s="293"/>
      <c r="BT242" s="293">
        <v>1</v>
      </c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143</v>
      </c>
      <c r="CK242" s="294"/>
      <c r="CL242" s="294"/>
      <c r="CM242" s="294"/>
      <c r="CN242" s="294"/>
      <c r="CO242" s="295">
        <v>1</v>
      </c>
      <c r="CP242" s="295"/>
      <c r="CQ242" s="295"/>
      <c r="CR242" s="296">
        <v>434</v>
      </c>
      <c r="CS242" s="297">
        <v>73.900000000000006</v>
      </c>
      <c r="CT242" s="297">
        <v>39.450000000000003</v>
      </c>
      <c r="CU242" s="297">
        <v>35.29</v>
      </c>
      <c r="CV242" s="297">
        <f>P242-CR242</f>
        <v>16.699999999999989</v>
      </c>
      <c r="CW242" s="297">
        <f>Q242-CS242</f>
        <v>6.0799999999999983</v>
      </c>
      <c r="CX242" s="297">
        <f>R242-CT242</f>
        <v>9.0399999999999991</v>
      </c>
      <c r="CY242" s="297">
        <f>S242-CU242</f>
        <v>9.5</v>
      </c>
      <c r="CZ242" s="297">
        <f>SUM(CV242:CY242)</f>
        <v>41.319999999999986</v>
      </c>
      <c r="DA242" s="297">
        <f>0.32*(P242-CR242)+1.75*(Q242-CS242)+1.13*(R242-CT242)+1.28*(S242-CU242)</f>
        <v>38.359199999999987</v>
      </c>
      <c r="DB242" s="295" t="s">
        <v>1780</v>
      </c>
      <c r="DC242" s="295">
        <v>3</v>
      </c>
      <c r="DD242" s="295"/>
      <c r="DE242" s="295"/>
    </row>
    <row r="243" spans="1:109" ht="21" customHeight="1">
      <c r="A243" s="268">
        <v>241</v>
      </c>
      <c r="B243" s="319" t="s">
        <v>1247</v>
      </c>
      <c r="C243" s="301" t="s">
        <v>1248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621"/>
        <v>300</v>
      </c>
      <c r="O243" s="321">
        <v>4373</v>
      </c>
      <c r="P243" s="322">
        <v>383.7</v>
      </c>
      <c r="Q243" s="323">
        <v>81.2</v>
      </c>
      <c r="R243" s="323">
        <v>59.72</v>
      </c>
      <c r="S243" s="323">
        <v>69.97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89"/>
        <v>180000</v>
      </c>
      <c r="AL243" s="316">
        <f>VLOOKUP(D243&amp;E243,计算辅助页面!$V$5:$Y$18,3,0)</f>
        <v>5</v>
      </c>
      <c r="AM243" s="317">
        <f t="shared" si="890"/>
        <v>540000</v>
      </c>
      <c r="AN243" s="317">
        <f>VLOOKUP(D243&amp;E243,计算辅助页面!$V$5:$Y$18,4,0)</f>
        <v>4</v>
      </c>
      <c r="AO243" s="304">
        <f t="shared" si="891"/>
        <v>14760000</v>
      </c>
      <c r="AP243" s="318">
        <f t="shared" si="720"/>
        <v>42486000</v>
      </c>
      <c r="AQ243" s="288" t="s">
        <v>1249</v>
      </c>
      <c r="AR243" s="289" t="str">
        <f t="shared" si="917"/>
        <v>2015 GTA Spano</v>
      </c>
      <c r="AS243" s="290" t="s">
        <v>1240</v>
      </c>
      <c r="AT243" s="291" t="s">
        <v>1250</v>
      </c>
      <c r="AU243" s="427" t="s">
        <v>703</v>
      </c>
      <c r="AW243" s="292">
        <v>399</v>
      </c>
      <c r="AY243" s="292">
        <v>536</v>
      </c>
      <c r="AZ243" s="292" t="s">
        <v>1101</v>
      </c>
      <c r="BA243" s="477">
        <f>BF243-O243</f>
        <v>134</v>
      </c>
      <c r="BB243" s="476">
        <f>BK243</f>
        <v>1.1999999999999886</v>
      </c>
      <c r="BC243" s="472">
        <f t="shared" ref="BC243" si="1004">BL243</f>
        <v>0.79999999999999716</v>
      </c>
      <c r="BD243" s="472">
        <f t="shared" ref="BD243" si="1005">BM243</f>
        <v>1.1600000000000037</v>
      </c>
      <c r="BE243" s="472">
        <f t="shared" ref="BE243" si="1006">BN243</f>
        <v>1.8400000000000034</v>
      </c>
      <c r="BF243" s="474">
        <v>4507</v>
      </c>
      <c r="BG243" s="476">
        <v>384.9</v>
      </c>
      <c r="BH243" s="480">
        <v>82</v>
      </c>
      <c r="BI243" s="480">
        <v>60.88</v>
      </c>
      <c r="BJ243" s="480">
        <v>71.81</v>
      </c>
      <c r="BK243" s="473">
        <f t="shared" si="978"/>
        <v>1.1999999999999886</v>
      </c>
      <c r="BL243" s="473">
        <f t="shared" si="979"/>
        <v>0.79999999999999716</v>
      </c>
      <c r="BM243" s="473">
        <f t="shared" si="980"/>
        <v>1.1600000000000037</v>
      </c>
      <c r="BN243" s="473">
        <f t="shared" si="981"/>
        <v>1.8400000000000034</v>
      </c>
      <c r="BO243" s="483">
        <v>5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1780</v>
      </c>
      <c r="DC243" s="295">
        <v>2</v>
      </c>
      <c r="DD243" s="295"/>
      <c r="DE243" s="295"/>
    </row>
    <row r="244" spans="1:109" ht="21" customHeight="1" thickBot="1">
      <c r="A244" s="299">
        <v>242</v>
      </c>
      <c r="B244" s="319" t="s">
        <v>1668</v>
      </c>
      <c r="C244" s="301" t="s">
        <v>1669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ref="N244" si="1007">IF(COUNTBLANK(H244:M244),"",SUM(H244:M244))</f>
        <v>300</v>
      </c>
      <c r="O244" s="321">
        <v>4382</v>
      </c>
      <c r="P244" s="322">
        <v>361.4</v>
      </c>
      <c r="Q244" s="323">
        <v>87.55</v>
      </c>
      <c r="R244" s="323">
        <v>89.35</v>
      </c>
      <c r="S244" s="323">
        <v>67.55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ref="AK244" si="1008">IF(AI244,2*AI244,"")</f>
        <v>180000</v>
      </c>
      <c r="AL244" s="316">
        <f>VLOOKUP(D244&amp;E244,计算辅助页面!$V$5:$Y$18,3,0)</f>
        <v>5</v>
      </c>
      <c r="AM244" s="317">
        <f t="shared" ref="AM244" si="1009">IF(AN244="×",AN244,IF(AI244,6*AI244,""))</f>
        <v>540000</v>
      </c>
      <c r="AN244" s="317">
        <f>VLOOKUP(D244&amp;E244,计算辅助页面!$V$5:$Y$18,4,0)</f>
        <v>4</v>
      </c>
      <c r="AO244" s="304">
        <f t="shared" ref="AO244" si="1010">IF(AI244,IF(AN244="×",4*(AI244*AJ244+AK244*AL244),4*(AI244*AJ244+AK244*AL244+AM244*AN244)),"")</f>
        <v>14760000</v>
      </c>
      <c r="AP244" s="318">
        <f t="shared" ref="AP244" si="1011">IF(AND(AH244,AO244),AO244+AH244,"")</f>
        <v>42486000</v>
      </c>
      <c r="AQ244" s="288" t="s">
        <v>559</v>
      </c>
      <c r="AR244" s="289" t="str">
        <f t="shared" si="917"/>
        <v>GT-R Neon Edition</v>
      </c>
      <c r="AS244" s="290" t="s">
        <v>1660</v>
      </c>
      <c r="AT244" s="291" t="s">
        <v>1670</v>
      </c>
      <c r="AU244" s="427" t="s">
        <v>703</v>
      </c>
      <c r="AZ244" s="292" t="s">
        <v>1101</v>
      </c>
      <c r="BA244" s="477">
        <f>BF244-O244</f>
        <v>207</v>
      </c>
      <c r="BB244" s="476">
        <f>BK244</f>
        <v>3.1000000000000227</v>
      </c>
      <c r="BC244" s="472">
        <f t="shared" ref="BC244" si="1012">BL244</f>
        <v>1.2000000000000028</v>
      </c>
      <c r="BD244" s="472">
        <f t="shared" ref="BD244" si="1013">BM244</f>
        <v>4.5900000000000034</v>
      </c>
      <c r="BE244" s="472">
        <f t="shared" ref="BE244" si="1014">BN244</f>
        <v>3.5499999999999972</v>
      </c>
      <c r="BF244" s="474">
        <v>4589</v>
      </c>
      <c r="BG244" s="476">
        <v>364.5</v>
      </c>
      <c r="BH244" s="480">
        <v>88.75</v>
      </c>
      <c r="BI244" s="480">
        <v>93.94</v>
      </c>
      <c r="BJ244" s="480">
        <v>71.099999999999994</v>
      </c>
      <c r="BK244" s="473">
        <f t="shared" si="978"/>
        <v>3.1000000000000227</v>
      </c>
      <c r="BL244" s="473">
        <f t="shared" si="979"/>
        <v>1.2000000000000028</v>
      </c>
      <c r="BM244" s="473">
        <f t="shared" si="980"/>
        <v>4.5900000000000034</v>
      </c>
      <c r="BN244" s="473">
        <f t="shared" si="981"/>
        <v>3.5499999999999972</v>
      </c>
      <c r="BO244" s="483">
        <v>6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1672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1780</v>
      </c>
      <c r="DC244" s="295">
        <v>3</v>
      </c>
      <c r="DD244" s="295"/>
      <c r="DE244" s="295"/>
    </row>
    <row r="245" spans="1:109" ht="21" customHeight="1">
      <c r="A245" s="268">
        <v>243</v>
      </c>
      <c r="B245" s="319" t="s">
        <v>694</v>
      </c>
      <c r="C245" s="301" t="s">
        <v>796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30</v>
      </c>
      <c r="K245" s="306">
        <v>35</v>
      </c>
      <c r="L245" s="306">
        <v>45</v>
      </c>
      <c r="M245" s="306">
        <v>55</v>
      </c>
      <c r="N245" s="307">
        <f t="shared" si="621"/>
        <v>250</v>
      </c>
      <c r="O245" s="321">
        <v>4395</v>
      </c>
      <c r="P245" s="322">
        <v>355.4</v>
      </c>
      <c r="Q245" s="323">
        <v>86.83</v>
      </c>
      <c r="R245" s="323">
        <v>93.51</v>
      </c>
      <c r="S245" s="323">
        <v>69.900000000000006</v>
      </c>
      <c r="T245" s="323">
        <v>7.33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89"/>
        <v>180000</v>
      </c>
      <c r="AL245" s="316">
        <f>VLOOKUP(D245&amp;E245,计算辅助页面!$V$5:$Y$18,3,0)</f>
        <v>5</v>
      </c>
      <c r="AM245" s="317">
        <f t="shared" si="890"/>
        <v>540000</v>
      </c>
      <c r="AN245" s="317">
        <f>VLOOKUP(D245&amp;E245,计算辅助页面!$V$5:$Y$18,4,0)</f>
        <v>4</v>
      </c>
      <c r="AO245" s="304">
        <f t="shared" si="891"/>
        <v>14760000</v>
      </c>
      <c r="AP245" s="318">
        <f t="shared" si="720"/>
        <v>42486000</v>
      </c>
      <c r="AQ245" s="288" t="s">
        <v>567</v>
      </c>
      <c r="AR245" s="289" t="str">
        <f t="shared" si="917"/>
        <v>SF90 Stradale</v>
      </c>
      <c r="AS245" s="290" t="s">
        <v>695</v>
      </c>
      <c r="AT245" s="291" t="s">
        <v>700</v>
      </c>
      <c r="AU245" s="427" t="s">
        <v>703</v>
      </c>
      <c r="AV245" s="292">
        <v>55</v>
      </c>
      <c r="AW245" s="292">
        <v>370</v>
      </c>
      <c r="AX245" s="292">
        <v>379</v>
      </c>
      <c r="AY245" s="292">
        <v>501</v>
      </c>
      <c r="AZ245" s="292" t="s">
        <v>1101</v>
      </c>
      <c r="BA245" s="481">
        <v>161</v>
      </c>
      <c r="BB245" s="476">
        <f>BK245</f>
        <v>1.7000000000000455</v>
      </c>
      <c r="BC245" s="472">
        <f t="shared" ref="BC245" si="1015">BL245</f>
        <v>1.019999999999996</v>
      </c>
      <c r="BD245" s="472">
        <f t="shared" ref="BD245" si="1016">BM245</f>
        <v>2.9099999999999966</v>
      </c>
      <c r="BE245" s="472">
        <f t="shared" ref="BE245" si="1017">BN245</f>
        <v>2.2199999999999989</v>
      </c>
      <c r="BF245" s="474">
        <v>4556</v>
      </c>
      <c r="BG245" s="476">
        <v>357.1</v>
      </c>
      <c r="BH245" s="480">
        <v>87.85</v>
      </c>
      <c r="BI245" s="480">
        <v>96.42</v>
      </c>
      <c r="BJ245" s="480">
        <v>72.12</v>
      </c>
      <c r="BK245" s="473">
        <f t="shared" si="978"/>
        <v>1.7000000000000455</v>
      </c>
      <c r="BL245" s="473">
        <f t="shared" si="979"/>
        <v>1.019999999999996</v>
      </c>
      <c r="BM245" s="473">
        <f t="shared" si="980"/>
        <v>2.9099999999999966</v>
      </c>
      <c r="BN245" s="473">
        <f t="shared" si="981"/>
        <v>2.2199999999999989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1511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340</v>
      </c>
      <c r="CS245" s="297">
        <v>77.5</v>
      </c>
      <c r="CT245" s="297">
        <v>66.86</v>
      </c>
      <c r="CU245" s="297">
        <v>49.64</v>
      </c>
      <c r="CV245" s="297">
        <f>P245-CR245</f>
        <v>15.399999999999977</v>
      </c>
      <c r="CW245" s="297">
        <f>Q245-CS245</f>
        <v>9.3299999999999983</v>
      </c>
      <c r="CX245" s="297">
        <f>R245-CT245</f>
        <v>26.650000000000006</v>
      </c>
      <c r="CY245" s="297">
        <f>S245-CU245</f>
        <v>20.260000000000005</v>
      </c>
      <c r="CZ245" s="297">
        <f>SUM(CV245:CY245)</f>
        <v>71.639999999999986</v>
      </c>
      <c r="DA245" s="297">
        <f>0.32*(P245-CR245)+1.75*(Q245-CS245)+1.13*(R245-CT245)+1.28*(S245-CU245)</f>
        <v>77.302799999999991</v>
      </c>
      <c r="DB245" s="295"/>
      <c r="DC245" s="295"/>
      <c r="DD245" s="295"/>
      <c r="DE245" s="295"/>
    </row>
    <row r="246" spans="1:109" ht="21" customHeight="1" thickBot="1">
      <c r="A246" s="299">
        <v>244</v>
      </c>
      <c r="B246" s="319" t="s">
        <v>1512</v>
      </c>
      <c r="C246" s="301" t="s">
        <v>1277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ref="N246:N276" si="1018">IF(COUNTBLANK(H246:M246),"",SUM(H246:M246))</f>
        <v>300</v>
      </c>
      <c r="O246" s="321">
        <v>4398</v>
      </c>
      <c r="P246" s="322">
        <v>391.3</v>
      </c>
      <c r="Q246" s="323">
        <v>85.7</v>
      </c>
      <c r="R246" s="323">
        <v>56.68</v>
      </c>
      <c r="S246" s="323">
        <v>47.35</v>
      </c>
      <c r="T246" s="323">
        <v>3.3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89"/>
        <v>180000</v>
      </c>
      <c r="AL246" s="316">
        <f>VLOOKUP(D246&amp;E246,计算辅助页面!$V$5:$Y$18,3,0)</f>
        <v>5</v>
      </c>
      <c r="AM246" s="317">
        <f t="shared" si="890"/>
        <v>540000</v>
      </c>
      <c r="AN246" s="317">
        <f>VLOOKUP(D246&amp;E246,计算辅助页面!$V$5:$Y$18,4,0)</f>
        <v>4</v>
      </c>
      <c r="AO246" s="304">
        <f t="shared" si="891"/>
        <v>14760000</v>
      </c>
      <c r="AP246" s="318">
        <f t="shared" si="720"/>
        <v>42486000</v>
      </c>
      <c r="AQ246" s="288" t="s">
        <v>1278</v>
      </c>
      <c r="AR246" s="289" t="str">
        <f t="shared" si="917"/>
        <v>Sorpasso GT3🔑</v>
      </c>
      <c r="AS246" s="290" t="s">
        <v>1263</v>
      </c>
      <c r="AT246" s="291" t="s">
        <v>1279</v>
      </c>
      <c r="AU246" s="427" t="s">
        <v>703</v>
      </c>
      <c r="AW246" s="292">
        <v>407</v>
      </c>
      <c r="AY246" s="292">
        <v>549</v>
      </c>
      <c r="AZ246" s="292" t="s">
        <v>1283</v>
      </c>
      <c r="BA246" s="481">
        <v>123</v>
      </c>
      <c r="BB246" s="476">
        <v>1</v>
      </c>
      <c r="BC246" s="472">
        <v>0.8</v>
      </c>
      <c r="BD246" s="472">
        <v>0.91</v>
      </c>
      <c r="BE246" s="472">
        <v>3.32</v>
      </c>
      <c r="BF246" s="474">
        <f t="shared" ref="BF246:BF253" si="1019">BA246+O246</f>
        <v>4521</v>
      </c>
      <c r="BG246" s="476">
        <f t="shared" ref="BG246:BG248" si="1020">BB246+P246</f>
        <v>392.3</v>
      </c>
      <c r="BH246" s="480">
        <f t="shared" ref="BH246:BH248" si="1021">BC246+Q246</f>
        <v>86.5</v>
      </c>
      <c r="BI246" s="480">
        <f t="shared" ref="BI246:BI248" si="1022">BD246+R246</f>
        <v>57.589999999999996</v>
      </c>
      <c r="BJ246" s="480">
        <f t="shared" ref="BJ246:BJ248" si="1023">BE246+S246</f>
        <v>50.67</v>
      </c>
      <c r="BK246" s="473">
        <f t="shared" si="978"/>
        <v>1</v>
      </c>
      <c r="BL246" s="473">
        <f t="shared" si="979"/>
        <v>0.79999999999999716</v>
      </c>
      <c r="BM246" s="473">
        <f t="shared" si="980"/>
        <v>0.90999999999999659</v>
      </c>
      <c r="BN246" s="473">
        <f t="shared" si="981"/>
        <v>3.3200000000000003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>
        <v>1</v>
      </c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1601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1780</v>
      </c>
      <c r="DC246" s="295">
        <v>2</v>
      </c>
      <c r="DD246" s="295"/>
      <c r="DE246" s="295"/>
    </row>
    <row r="247" spans="1:109" ht="21" customHeight="1">
      <c r="A247" s="268">
        <v>245</v>
      </c>
      <c r="B247" s="300" t="s">
        <v>333</v>
      </c>
      <c r="C247" s="301" t="s">
        <v>797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1018"/>
        <v>200</v>
      </c>
      <c r="O247" s="308">
        <v>4406</v>
      </c>
      <c r="P247" s="309">
        <v>358.7</v>
      </c>
      <c r="Q247" s="310">
        <v>82.91</v>
      </c>
      <c r="R247" s="310">
        <v>101.81</v>
      </c>
      <c r="S247" s="310">
        <v>78.25</v>
      </c>
      <c r="T247" s="310">
        <v>9.1489999999999974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889"/>
        <v>180000</v>
      </c>
      <c r="AL247" s="316">
        <f>VLOOKUP(D247&amp;E247,计算辅助页面!$V$5:$Y$18,3,0)</f>
        <v>5</v>
      </c>
      <c r="AM247" s="317">
        <f t="shared" si="890"/>
        <v>540000</v>
      </c>
      <c r="AN247" s="317">
        <f>VLOOKUP(D247&amp;E247,计算辅助页面!$V$5:$Y$18,4,0)</f>
        <v>4</v>
      </c>
      <c r="AO247" s="304">
        <f t="shared" si="891"/>
        <v>14760000</v>
      </c>
      <c r="AP247" s="318">
        <f t="shared" ref="AP247:AP285" si="1024">IF(AND(AH247,AO247),AO247+AH247,"")</f>
        <v>42486000</v>
      </c>
      <c r="AQ247" s="288" t="s">
        <v>568</v>
      </c>
      <c r="AR247" s="289" t="str">
        <f t="shared" si="917"/>
        <v>Senna</v>
      </c>
      <c r="AS247" s="290" t="s">
        <v>915</v>
      </c>
      <c r="AT247" s="291" t="s">
        <v>646</v>
      </c>
      <c r="AU247" s="427" t="s">
        <v>703</v>
      </c>
      <c r="AV247" s="292">
        <v>57</v>
      </c>
      <c r="AW247" s="292">
        <v>373</v>
      </c>
      <c r="AY247" s="292">
        <v>493</v>
      </c>
      <c r="AZ247" s="292" t="s">
        <v>1101</v>
      </c>
      <c r="BA247" s="477">
        <v>170</v>
      </c>
      <c r="BB247" s="476">
        <v>2.1</v>
      </c>
      <c r="BC247" s="472">
        <v>0.89</v>
      </c>
      <c r="BD247" s="472">
        <v>3.09</v>
      </c>
      <c r="BE247" s="472">
        <v>2.75</v>
      </c>
      <c r="BF247" s="474">
        <f t="shared" si="1019"/>
        <v>4576</v>
      </c>
      <c r="BG247" s="476">
        <f t="shared" si="1020"/>
        <v>360.8</v>
      </c>
      <c r="BH247" s="480">
        <f t="shared" si="1021"/>
        <v>83.8</v>
      </c>
      <c r="BI247" s="480">
        <f t="shared" si="1022"/>
        <v>104.9</v>
      </c>
      <c r="BJ247" s="480">
        <f t="shared" si="1023"/>
        <v>81</v>
      </c>
      <c r="BK247" s="473">
        <f t="shared" si="978"/>
        <v>2.1000000000000227</v>
      </c>
      <c r="BL247" s="473">
        <f t="shared" si="979"/>
        <v>0.89000000000000057</v>
      </c>
      <c r="BM247" s="473">
        <f t="shared" si="980"/>
        <v>3.0900000000000034</v>
      </c>
      <c r="BN247" s="473">
        <f t="shared" si="981"/>
        <v>2.75</v>
      </c>
      <c r="BO247" s="483">
        <v>7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>
        <v>1</v>
      </c>
      <c r="CG247" s="293"/>
      <c r="CH247" s="293"/>
      <c r="CI247" s="293"/>
      <c r="CJ247" s="294" t="s">
        <v>1513</v>
      </c>
      <c r="CK247" s="294"/>
      <c r="CL247" s="294"/>
      <c r="CM247" s="294"/>
      <c r="CN247" s="294"/>
      <c r="CO247" s="295"/>
      <c r="CP247" s="295"/>
      <c r="CQ247" s="295"/>
      <c r="CR247" s="296">
        <v>340</v>
      </c>
      <c r="CS247" s="297">
        <v>74.8</v>
      </c>
      <c r="CT247" s="297">
        <v>73.569999999999993</v>
      </c>
      <c r="CU247" s="297">
        <v>53.07</v>
      </c>
      <c r="CV247" s="297">
        <f>P247-CR247</f>
        <v>18.699999999999989</v>
      </c>
      <c r="CW247" s="297">
        <f>Q247-CS247</f>
        <v>8.11</v>
      </c>
      <c r="CX247" s="297">
        <f>R247-CT247</f>
        <v>28.240000000000009</v>
      </c>
      <c r="CY247" s="297">
        <f>S247-CU247</f>
        <v>25.18</v>
      </c>
      <c r="CZ247" s="297">
        <f>SUM(CV247:CY247)</f>
        <v>80.22999999999999</v>
      </c>
      <c r="DA247" s="297">
        <f>0.32*(P247-CR247)+1.75*(Q247-CS247)+1.13*(R247-CT247)+1.28*(S247-CU247)</f>
        <v>84.318100000000015</v>
      </c>
      <c r="DB247" s="295" t="s">
        <v>1780</v>
      </c>
      <c r="DC247" s="295">
        <v>2</v>
      </c>
      <c r="DD247" s="295"/>
      <c r="DE247" s="295"/>
    </row>
    <row r="248" spans="1:109" ht="21" customHeight="1" thickBot="1">
      <c r="A248" s="299">
        <v>246</v>
      </c>
      <c r="B248" s="319" t="s">
        <v>952</v>
      </c>
      <c r="C248" s="301" t="s">
        <v>953</v>
      </c>
      <c r="D248" s="302" t="s">
        <v>42</v>
      </c>
      <c r="E248" s="303" t="s">
        <v>79</v>
      </c>
      <c r="F248" s="327"/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1018"/>
        <v>300</v>
      </c>
      <c r="O248" s="321">
        <v>4406</v>
      </c>
      <c r="P248" s="322">
        <v>419</v>
      </c>
      <c r="Q248" s="323">
        <v>81.06</v>
      </c>
      <c r="R248" s="323">
        <v>49.15</v>
      </c>
      <c r="S248" s="323">
        <v>50.72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89"/>
        <v>180000</v>
      </c>
      <c r="AL248" s="316">
        <f>VLOOKUP(D248&amp;E248,计算辅助页面!$V$5:$Y$18,3,0)</f>
        <v>5</v>
      </c>
      <c r="AM248" s="317">
        <f t="shared" si="890"/>
        <v>540000</v>
      </c>
      <c r="AN248" s="317">
        <f>VLOOKUP(D248&amp;E248,计算辅助页面!$V$5:$Y$18,4,0)</f>
        <v>4</v>
      </c>
      <c r="AO248" s="304">
        <f t="shared" si="891"/>
        <v>14760000</v>
      </c>
      <c r="AP248" s="318">
        <f t="shared" si="1024"/>
        <v>42486000</v>
      </c>
      <c r="AQ248" s="288" t="s">
        <v>712</v>
      </c>
      <c r="AR248" s="289" t="str">
        <f t="shared" si="917"/>
        <v>Veyron 16.4 Grand Sport Vitesse</v>
      </c>
      <c r="AS248" s="290" t="s">
        <v>945</v>
      </c>
      <c r="AT248" s="291" t="s">
        <v>954</v>
      </c>
      <c r="AU248" s="427" t="s">
        <v>703</v>
      </c>
      <c r="AV248" s="292">
        <v>59</v>
      </c>
      <c r="AW248" s="292">
        <v>441</v>
      </c>
      <c r="AY248" s="292">
        <v>568</v>
      </c>
      <c r="AZ248" s="292" t="s">
        <v>1101</v>
      </c>
      <c r="BA248" s="477">
        <v>142</v>
      </c>
      <c r="BB248" s="476">
        <v>1</v>
      </c>
      <c r="BC248" s="472">
        <v>0.49</v>
      </c>
      <c r="BD248" s="472">
        <v>0.97</v>
      </c>
      <c r="BE248" s="472">
        <v>1.45</v>
      </c>
      <c r="BF248" s="474">
        <f t="shared" si="1019"/>
        <v>4548</v>
      </c>
      <c r="BG248" s="476">
        <f t="shared" si="1020"/>
        <v>420</v>
      </c>
      <c r="BH248" s="480">
        <f t="shared" si="1021"/>
        <v>81.55</v>
      </c>
      <c r="BI248" s="480">
        <f t="shared" si="1022"/>
        <v>50.12</v>
      </c>
      <c r="BJ248" s="480">
        <f t="shared" si="1023"/>
        <v>52.17</v>
      </c>
      <c r="BK248" s="473">
        <f t="shared" si="978"/>
        <v>1</v>
      </c>
      <c r="BL248" s="473">
        <f t="shared" si="979"/>
        <v>0.48999999999999488</v>
      </c>
      <c r="BM248" s="473">
        <f t="shared" si="980"/>
        <v>0.96999999999999886</v>
      </c>
      <c r="BN248" s="473">
        <f t="shared" si="981"/>
        <v>1.4500000000000028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 t="s">
        <v>1150</v>
      </c>
      <c r="CH248" s="293"/>
      <c r="CI248" s="293"/>
      <c r="CJ248" s="294" t="s">
        <v>1514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>
      <c r="A249" s="268">
        <v>247</v>
      </c>
      <c r="B249" s="300" t="s">
        <v>144</v>
      </c>
      <c r="C249" s="301" t="s">
        <v>798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1018"/>
        <v>200</v>
      </c>
      <c r="O249" s="308">
        <v>4411</v>
      </c>
      <c r="P249" s="309">
        <v>394.3</v>
      </c>
      <c r="Q249" s="310">
        <v>82.77</v>
      </c>
      <c r="R249" s="310">
        <v>52.84</v>
      </c>
      <c r="S249" s="310">
        <v>69.290000000000006</v>
      </c>
      <c r="T249" s="310">
        <v>6.55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89"/>
        <v>180000</v>
      </c>
      <c r="AL249" s="316">
        <f>VLOOKUP(D249&amp;E249,计算辅助页面!$V$5:$Y$18,3,0)</f>
        <v>5</v>
      </c>
      <c r="AM249" s="317">
        <f t="shared" si="890"/>
        <v>540000</v>
      </c>
      <c r="AN249" s="317">
        <f>VLOOKUP(D249&amp;E249,计算辅助页面!$V$5:$Y$18,4,0)</f>
        <v>4</v>
      </c>
      <c r="AO249" s="304">
        <f t="shared" si="891"/>
        <v>14760000</v>
      </c>
      <c r="AP249" s="318">
        <f t="shared" si="1024"/>
        <v>42486000</v>
      </c>
      <c r="AQ249" s="288" t="s">
        <v>565</v>
      </c>
      <c r="AR249" s="289" t="str">
        <f t="shared" si="917"/>
        <v>Terzo Millennio</v>
      </c>
      <c r="AS249" s="290" t="s">
        <v>921</v>
      </c>
      <c r="AT249" s="291" t="s">
        <v>672</v>
      </c>
      <c r="AU249" s="427" t="s">
        <v>703</v>
      </c>
      <c r="AV249" s="292">
        <v>36</v>
      </c>
      <c r="AW249" s="292">
        <v>410</v>
      </c>
      <c r="AY249" s="292">
        <v>551</v>
      </c>
      <c r="AZ249" s="292" t="s">
        <v>1405</v>
      </c>
      <c r="BA249" s="481">
        <v>123</v>
      </c>
      <c r="BB249" s="476">
        <v>1.7</v>
      </c>
      <c r="BC249" s="472">
        <v>0.57999999999999996</v>
      </c>
      <c r="BD249" s="472">
        <v>0.97</v>
      </c>
      <c r="BE249" s="472">
        <v>1.82</v>
      </c>
      <c r="BF249" s="474">
        <f t="shared" si="1019"/>
        <v>4534</v>
      </c>
      <c r="BG249" s="476">
        <f t="shared" ref="BG249" si="1025">BB249+P249</f>
        <v>396</v>
      </c>
      <c r="BH249" s="480">
        <f t="shared" ref="BH249" si="1026">BC249+Q249</f>
        <v>83.35</v>
      </c>
      <c r="BI249" s="480">
        <f t="shared" ref="BI249" si="1027">BD249+R249</f>
        <v>53.81</v>
      </c>
      <c r="BJ249" s="480">
        <f t="shared" ref="BJ249" si="1028">BE249+S249</f>
        <v>71.11</v>
      </c>
      <c r="BK249" s="473">
        <f t="shared" si="978"/>
        <v>1.6999999999999886</v>
      </c>
      <c r="BL249" s="473">
        <f t="shared" si="979"/>
        <v>0.57999999999999829</v>
      </c>
      <c r="BM249" s="473">
        <f t="shared" si="980"/>
        <v>0.96999999999999886</v>
      </c>
      <c r="BN249" s="473">
        <f t="shared" si="981"/>
        <v>1.8199999999999932</v>
      </c>
      <c r="BO249" s="483">
        <v>1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1515</v>
      </c>
      <c r="CK249" s="294"/>
      <c r="CL249" s="294"/>
      <c r="CM249" s="294"/>
      <c r="CN249" s="294"/>
      <c r="CO249" s="295">
        <v>1</v>
      </c>
      <c r="CP249" s="295"/>
      <c r="CQ249" s="295"/>
      <c r="CR249" s="296">
        <v>380.8</v>
      </c>
      <c r="CS249" s="297">
        <v>78.19</v>
      </c>
      <c r="CT249" s="297">
        <v>45.16</v>
      </c>
      <c r="CU249" s="297">
        <v>54.79</v>
      </c>
      <c r="CV249" s="297">
        <f>P249-CR249</f>
        <v>13.5</v>
      </c>
      <c r="CW249" s="297">
        <f>Q249-CS249</f>
        <v>4.5799999999999983</v>
      </c>
      <c r="CX249" s="297">
        <f>R249-CT249</f>
        <v>7.6800000000000068</v>
      </c>
      <c r="CY249" s="297">
        <f>S249-CU249</f>
        <v>14.500000000000007</v>
      </c>
      <c r="CZ249" s="297">
        <f>SUM(CV249:CY249)</f>
        <v>40.260000000000012</v>
      </c>
      <c r="DA249" s="297">
        <f>0.32*(P249-CR249)+1.75*(Q249-CS249)+1.13*(R249-CT249)+1.28*(S249-CU249)</f>
        <v>39.573400000000014</v>
      </c>
      <c r="DB249" s="295" t="s">
        <v>1780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1120</v>
      </c>
      <c r="C250" s="301" t="s">
        <v>1121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1018"/>
        <v>300</v>
      </c>
      <c r="O250" s="321">
        <v>4435</v>
      </c>
      <c r="P250" s="322">
        <v>390.2</v>
      </c>
      <c r="Q250" s="323">
        <v>81.290000000000006</v>
      </c>
      <c r="R250" s="323">
        <v>59.91</v>
      </c>
      <c r="S250" s="323">
        <v>72.19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89"/>
        <v>180000</v>
      </c>
      <c r="AL250" s="316">
        <f>VLOOKUP(D250&amp;E250,计算辅助页面!$V$5:$Y$18,3,0)</f>
        <v>5</v>
      </c>
      <c r="AM250" s="317">
        <f t="shared" si="890"/>
        <v>540000</v>
      </c>
      <c r="AN250" s="317">
        <f>VLOOKUP(D250&amp;E250,计算辅助页面!$V$5:$Y$18,4,0)</f>
        <v>4</v>
      </c>
      <c r="AO250" s="304">
        <f t="shared" si="891"/>
        <v>14760000</v>
      </c>
      <c r="AP250" s="318">
        <f t="shared" si="1024"/>
        <v>42486000</v>
      </c>
      <c r="AQ250" s="288" t="s">
        <v>1122</v>
      </c>
      <c r="AR250" s="289" t="str">
        <f t="shared" si="917"/>
        <v>1789</v>
      </c>
      <c r="AS250" s="290" t="s">
        <v>1105</v>
      </c>
      <c r="AT250" s="291" t="s">
        <v>1121</v>
      </c>
      <c r="AU250" s="427" t="s">
        <v>703</v>
      </c>
      <c r="AV250" s="292">
        <v>37</v>
      </c>
      <c r="AW250" s="292">
        <v>405</v>
      </c>
      <c r="AY250" s="292">
        <v>547</v>
      </c>
      <c r="AZ250" s="292" t="s">
        <v>1123</v>
      </c>
      <c r="BA250" s="481">
        <v>132</v>
      </c>
      <c r="BB250" s="476">
        <v>1.1000000000000001</v>
      </c>
      <c r="BC250" s="472">
        <v>0.71</v>
      </c>
      <c r="BD250" s="472">
        <v>1.73</v>
      </c>
      <c r="BE250" s="472">
        <v>2.73</v>
      </c>
      <c r="BF250" s="474">
        <f t="shared" si="1019"/>
        <v>4567</v>
      </c>
      <c r="BG250" s="476">
        <f t="shared" ref="BG250:BG251" si="1029">BB250+P250</f>
        <v>391.3</v>
      </c>
      <c r="BH250" s="480">
        <f t="shared" ref="BH250:BH251" si="1030">BC250+Q250</f>
        <v>82</v>
      </c>
      <c r="BI250" s="480">
        <f t="shared" ref="BI250:BI251" si="1031">BD250+R250</f>
        <v>61.639999999999993</v>
      </c>
      <c r="BJ250" s="480">
        <f t="shared" ref="BJ250:BJ251" si="1032">BE250+S250</f>
        <v>74.92</v>
      </c>
      <c r="BK250" s="473">
        <f t="shared" si="978"/>
        <v>1.1000000000000227</v>
      </c>
      <c r="BL250" s="473">
        <f t="shared" si="979"/>
        <v>0.70999999999999375</v>
      </c>
      <c r="BM250" s="473">
        <f t="shared" si="980"/>
        <v>1.7299999999999969</v>
      </c>
      <c r="BN250" s="473">
        <f t="shared" si="981"/>
        <v>2.730000000000004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>
        <v>1</v>
      </c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1780</v>
      </c>
      <c r="DC250" s="295">
        <v>2</v>
      </c>
      <c r="DD250" s="295"/>
      <c r="DE250" s="295"/>
    </row>
    <row r="251" spans="1:109" ht="21" customHeight="1">
      <c r="A251" s="268">
        <v>249</v>
      </c>
      <c r="B251" s="319" t="s">
        <v>1810</v>
      </c>
      <c r="C251" s="301" t="s">
        <v>1811</v>
      </c>
      <c r="D251" s="302" t="s">
        <v>42</v>
      </c>
      <c r="E251" s="303" t="s">
        <v>79</v>
      </c>
      <c r="F251" s="327"/>
      <c r="G251" s="328"/>
      <c r="H251" s="32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07">
        <f t="shared" ref="N251" si="1033">IF(COUNTBLANK(H251:M251),"",SUM(H251:M251))</f>
        <v>300</v>
      </c>
      <c r="O251" s="321">
        <v>4473</v>
      </c>
      <c r="P251" s="322">
        <v>422.9</v>
      </c>
      <c r="Q251" s="323">
        <v>77.14</v>
      </c>
      <c r="R251" s="323">
        <v>55.74</v>
      </c>
      <c r="S251" s="323">
        <v>51.7</v>
      </c>
      <c r="T251" s="323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ref="AK251" si="1034">IF(AI251,2*AI251,"")</f>
        <v>180000</v>
      </c>
      <c r="AL251" s="316">
        <f>VLOOKUP(D251&amp;E251,计算辅助页面!$V$5:$Y$18,3,0)</f>
        <v>5</v>
      </c>
      <c r="AM251" s="317">
        <f t="shared" ref="AM251" si="1035">IF(AN251="×",AN251,IF(AI251,6*AI251,""))</f>
        <v>540000</v>
      </c>
      <c r="AN251" s="317">
        <f>VLOOKUP(D251&amp;E251,计算辅助页面!$V$5:$Y$18,4,0)</f>
        <v>4</v>
      </c>
      <c r="AO251" s="304">
        <f t="shared" ref="AO251" si="1036">IF(AI251,IF(AN251="×",4*(AI251*AJ251+AK251*AL251),4*(AI251*AJ251+AK251*AL251+AM251*AN251)),"")</f>
        <v>14760000</v>
      </c>
      <c r="AP251" s="318">
        <f t="shared" ref="AP251" si="1037">IF(AND(AH251,AO251),AO251+AH251,"")</f>
        <v>42486000</v>
      </c>
      <c r="AQ251" s="288" t="s">
        <v>1017</v>
      </c>
      <c r="AR251" s="289" t="str">
        <f t="shared" si="917"/>
        <v>Teorema</v>
      </c>
      <c r="AS251" s="290" t="s">
        <v>1819</v>
      </c>
      <c r="AT251" s="291" t="s">
        <v>1812</v>
      </c>
      <c r="AU251" s="427" t="s">
        <v>703</v>
      </c>
      <c r="AZ251" s="292" t="s">
        <v>1101</v>
      </c>
      <c r="BA251" s="481">
        <v>144</v>
      </c>
      <c r="BB251" s="476">
        <v>2.2999999999999998</v>
      </c>
      <c r="BC251" s="472">
        <v>0.36</v>
      </c>
      <c r="BD251" s="472">
        <v>0.88</v>
      </c>
      <c r="BE251" s="472">
        <v>1.99</v>
      </c>
      <c r="BF251" s="474">
        <f t="shared" si="1019"/>
        <v>4617</v>
      </c>
      <c r="BG251" s="476">
        <f t="shared" si="1029"/>
        <v>425.2</v>
      </c>
      <c r="BH251" s="480">
        <f t="shared" si="1030"/>
        <v>77.5</v>
      </c>
      <c r="BI251" s="480">
        <f t="shared" si="1031"/>
        <v>56.620000000000005</v>
      </c>
      <c r="BJ251" s="480">
        <f t="shared" si="1032"/>
        <v>53.690000000000005</v>
      </c>
      <c r="BK251" s="473">
        <f t="shared" si="978"/>
        <v>2.3000000000000114</v>
      </c>
      <c r="BL251" s="473">
        <f t="shared" si="979"/>
        <v>0.35999999999999943</v>
      </c>
      <c r="BM251" s="473">
        <f t="shared" si="980"/>
        <v>0.88000000000000256</v>
      </c>
      <c r="BN251" s="473">
        <f t="shared" si="981"/>
        <v>1.990000000000002</v>
      </c>
      <c r="BO251" s="483">
        <v>12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/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00" t="s">
        <v>146</v>
      </c>
      <c r="C252" s="301" t="s">
        <v>799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06">
        <v>60</v>
      </c>
      <c r="I252" s="306">
        <v>13</v>
      </c>
      <c r="J252" s="306">
        <v>16</v>
      </c>
      <c r="K252" s="306">
        <v>25</v>
      </c>
      <c r="L252" s="306">
        <v>38</v>
      </c>
      <c r="M252" s="306">
        <v>48</v>
      </c>
      <c r="N252" s="307">
        <f t="shared" si="1018"/>
        <v>200</v>
      </c>
      <c r="O252" s="308">
        <v>4479</v>
      </c>
      <c r="P252" s="309">
        <v>416.9</v>
      </c>
      <c r="Q252" s="310">
        <v>82.19</v>
      </c>
      <c r="R252" s="310">
        <v>43.24</v>
      </c>
      <c r="S252" s="310">
        <v>68.599999999999994</v>
      </c>
      <c r="T252" s="310">
        <v>6.1</v>
      </c>
      <c r="U252" s="311">
        <v>5640</v>
      </c>
      <c r="V252" s="312">
        <f>VLOOKUP($U252,计算辅助页面!$Z$5:$AM$26,COLUMN()-20,0)</f>
        <v>9200</v>
      </c>
      <c r="W252" s="312">
        <f>VLOOKUP($U252,计算辅助页面!$Z$5:$AM$26,COLUMN()-20,0)</f>
        <v>14700</v>
      </c>
      <c r="X252" s="307">
        <f>VLOOKUP($U252,计算辅助页面!$Z$5:$AM$26,COLUMN()-20,0)</f>
        <v>22100</v>
      </c>
      <c r="Y252" s="307">
        <f>VLOOKUP($U252,计算辅助页面!$Z$5:$AM$26,COLUMN()-20,0)</f>
        <v>31900</v>
      </c>
      <c r="Z252" s="313">
        <f>VLOOKUP($U252,计算辅助页面!$Z$5:$AM$26,COLUMN()-20,0)</f>
        <v>44500</v>
      </c>
      <c r="AA252" s="307">
        <f>VLOOKUP($U252,计算辅助页面!$Z$5:$AM$26,COLUMN()-20,0)</f>
        <v>62500</v>
      </c>
      <c r="AB252" s="307">
        <f>VLOOKUP($U252,计算辅助页面!$Z$5:$AM$26,COLUMN()-20,0)</f>
        <v>87500</v>
      </c>
      <c r="AC252" s="307">
        <f>VLOOKUP($U252,计算辅助页面!$Z$5:$AM$26,COLUMN()-20,0)</f>
        <v>122500</v>
      </c>
      <c r="AD252" s="307">
        <f>VLOOKUP($U252,计算辅助页面!$Z$5:$AM$26,COLUMN()-20,0)</f>
        <v>171500</v>
      </c>
      <c r="AE252" s="307">
        <f>VLOOKUP($U252,计算辅助页面!$Z$5:$AM$26,COLUMN()-20,0)</f>
        <v>240000</v>
      </c>
      <c r="AF252" s="307">
        <f>VLOOKUP($U252,计算辅助页面!$Z$5:$AM$26,COLUMN()-20,0)</f>
        <v>336000</v>
      </c>
      <c r="AG252" s="307">
        <f>VLOOKUP($U252,计算辅助页面!$Z$5:$AM$26,COLUMN()-20,0)</f>
        <v>551500</v>
      </c>
      <c r="AH252" s="304">
        <f>VLOOKUP($U252,计算辅助页面!$Z$5:$AM$26,COLUMN()-20,0)</f>
        <v>6798160</v>
      </c>
      <c r="AI252" s="314">
        <v>45000</v>
      </c>
      <c r="AJ252" s="315">
        <f>VLOOKUP(D252&amp;E252,计算辅助页面!$V$5:$Y$18,2,0)</f>
        <v>7</v>
      </c>
      <c r="AK252" s="316">
        <f t="shared" si="889"/>
        <v>90000</v>
      </c>
      <c r="AL252" s="316">
        <f>VLOOKUP(D252&amp;E252,计算辅助页面!$V$5:$Y$18,3,0)</f>
        <v>5</v>
      </c>
      <c r="AM252" s="317">
        <f t="shared" si="890"/>
        <v>270000</v>
      </c>
      <c r="AN252" s="317">
        <f>VLOOKUP(D252&amp;E252,计算辅助页面!$V$5:$Y$18,4,0)</f>
        <v>4</v>
      </c>
      <c r="AO252" s="304">
        <f t="shared" si="891"/>
        <v>7380000</v>
      </c>
      <c r="AP252" s="318">
        <f t="shared" si="1024"/>
        <v>14178160</v>
      </c>
      <c r="AQ252" s="288" t="s">
        <v>569</v>
      </c>
      <c r="AR252" s="289" t="str">
        <f t="shared" si="917"/>
        <v>Fenyr SuperSport</v>
      </c>
      <c r="AS252" s="290" t="s">
        <v>596</v>
      </c>
      <c r="AT252" s="291" t="s">
        <v>675</v>
      </c>
      <c r="AU252" s="427" t="s">
        <v>703</v>
      </c>
      <c r="AW252" s="292">
        <v>438</v>
      </c>
      <c r="AY252" s="292">
        <v>566</v>
      </c>
      <c r="AZ252" s="292" t="s">
        <v>1466</v>
      </c>
      <c r="BA252" s="481">
        <v>124</v>
      </c>
      <c r="BB252" s="476">
        <v>1.3</v>
      </c>
      <c r="BC252" s="472">
        <v>0.71</v>
      </c>
      <c r="BD252" s="472">
        <v>0.61</v>
      </c>
      <c r="BE252" s="472">
        <v>0.83</v>
      </c>
      <c r="BF252" s="474">
        <f t="shared" si="1019"/>
        <v>4603</v>
      </c>
      <c r="BG252" s="476">
        <f t="shared" ref="BG252" si="1038">BB252+P252</f>
        <v>418.2</v>
      </c>
      <c r="BH252" s="480">
        <f t="shared" ref="BH252" si="1039">BC252+Q252</f>
        <v>82.899999999999991</v>
      </c>
      <c r="BI252" s="480">
        <f t="shared" ref="BI252" si="1040">BD252+R252</f>
        <v>43.85</v>
      </c>
      <c r="BJ252" s="480">
        <f t="shared" ref="BJ252" si="1041">BE252+S252</f>
        <v>69.429999999999993</v>
      </c>
      <c r="BK252" s="473">
        <f t="shared" si="978"/>
        <v>1.3000000000000114</v>
      </c>
      <c r="BL252" s="473">
        <f t="shared" si="979"/>
        <v>0.70999999999999375</v>
      </c>
      <c r="BM252" s="473">
        <f t="shared" si="980"/>
        <v>0.60999999999999943</v>
      </c>
      <c r="BN252" s="473">
        <f t="shared" si="981"/>
        <v>0.82999999999999829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>
        <v>1</v>
      </c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1516</v>
      </c>
      <c r="CK252" s="294"/>
      <c r="CL252" s="294"/>
      <c r="CM252" s="294"/>
      <c r="CN252" s="294"/>
      <c r="CO252" s="295"/>
      <c r="CP252" s="295"/>
      <c r="CQ252" s="295"/>
      <c r="CR252" s="296">
        <v>405</v>
      </c>
      <c r="CS252" s="297">
        <v>75.7</v>
      </c>
      <c r="CT252" s="297">
        <v>37.700000000000003</v>
      </c>
      <c r="CU252" s="297">
        <v>60.97</v>
      </c>
      <c r="CV252" s="297">
        <f t="shared" ref="CV252:CY254" si="1042">P252-CR252</f>
        <v>11.899999999999977</v>
      </c>
      <c r="CW252" s="297">
        <f t="shared" si="1042"/>
        <v>6.4899999999999949</v>
      </c>
      <c r="CX252" s="297">
        <f t="shared" si="1042"/>
        <v>5.5399999999999991</v>
      </c>
      <c r="CY252" s="297">
        <f t="shared" si="1042"/>
        <v>7.6299999999999955</v>
      </c>
      <c r="CZ252" s="297">
        <f>SUM(CV252:CY252)</f>
        <v>31.559999999999967</v>
      </c>
      <c r="DA252" s="297">
        <f>0.32*(P252-CR252)+1.75*(Q252-CS252)+1.13*(R252-CT252)+1.28*(S252-CU252)</f>
        <v>31.192099999999975</v>
      </c>
      <c r="DB252" s="295"/>
      <c r="DC252" s="295"/>
      <c r="DD252" s="295"/>
      <c r="DE252" s="295"/>
    </row>
    <row r="253" spans="1:109" ht="21" customHeight="1">
      <c r="A253" s="268">
        <v>251</v>
      </c>
      <c r="B253" s="319" t="s">
        <v>924</v>
      </c>
      <c r="C253" s="301" t="s">
        <v>925</v>
      </c>
      <c r="D253" s="302" t="s">
        <v>42</v>
      </c>
      <c r="E253" s="303" t="s">
        <v>79</v>
      </c>
      <c r="F253" s="304">
        <f>9-LEN(E253)-LEN(SUBSTITUTE(E253,"★",""))</f>
        <v>3</v>
      </c>
      <c r="G253" s="328"/>
      <c r="H253" s="32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1018"/>
        <v>300</v>
      </c>
      <c r="O253" s="321">
        <v>4488</v>
      </c>
      <c r="P253" s="322">
        <v>378.2</v>
      </c>
      <c r="Q253" s="323">
        <v>80.3</v>
      </c>
      <c r="R253" s="323">
        <v>77.91</v>
      </c>
      <c r="S253" s="323">
        <v>76.7</v>
      </c>
      <c r="T253" s="323">
        <v>8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89"/>
        <v>180000</v>
      </c>
      <c r="AL253" s="316">
        <f>VLOOKUP(D253&amp;E253,计算辅助页面!$V$5:$Y$18,3,0)</f>
        <v>5</v>
      </c>
      <c r="AM253" s="317">
        <f t="shared" si="890"/>
        <v>540000</v>
      </c>
      <c r="AN253" s="317">
        <f>VLOOKUP(D253&amp;E253,计算辅助页面!$V$5:$Y$18,4,0)</f>
        <v>4</v>
      </c>
      <c r="AO253" s="304">
        <f t="shared" si="891"/>
        <v>14760000</v>
      </c>
      <c r="AP253" s="318">
        <f t="shared" si="1024"/>
        <v>42486000</v>
      </c>
      <c r="AQ253" s="288" t="s">
        <v>566</v>
      </c>
      <c r="AR253" s="289" t="str">
        <f t="shared" si="917"/>
        <v>Valkyrie</v>
      </c>
      <c r="AS253" s="290" t="s">
        <v>932</v>
      </c>
      <c r="AT253" s="291" t="s">
        <v>937</v>
      </c>
      <c r="AU253" s="427" t="s">
        <v>703</v>
      </c>
      <c r="AV253" s="292">
        <v>40</v>
      </c>
      <c r="AW253" s="292">
        <v>393</v>
      </c>
      <c r="AY253" s="292">
        <v>527</v>
      </c>
      <c r="AZ253" s="292" t="s">
        <v>1101</v>
      </c>
      <c r="BA253" s="481">
        <v>143</v>
      </c>
      <c r="BB253" s="476">
        <v>2</v>
      </c>
      <c r="BC253" s="472">
        <v>0.8</v>
      </c>
      <c r="BD253" s="472">
        <v>2.74</v>
      </c>
      <c r="BE253" s="472">
        <v>2.0499999999999998</v>
      </c>
      <c r="BF253" s="474">
        <f t="shared" si="1019"/>
        <v>4631</v>
      </c>
      <c r="BG253" s="476">
        <f t="shared" ref="BG253" si="1043">BB253+P253</f>
        <v>380.2</v>
      </c>
      <c r="BH253" s="480">
        <f t="shared" ref="BH253" si="1044">BC253+Q253</f>
        <v>81.099999999999994</v>
      </c>
      <c r="BI253" s="480">
        <f t="shared" ref="BI253" si="1045">BD253+R253</f>
        <v>80.649999999999991</v>
      </c>
      <c r="BJ253" s="480">
        <f t="shared" ref="BJ253" si="1046">BE253+S253</f>
        <v>78.75</v>
      </c>
      <c r="BK253" s="473">
        <f t="shared" si="978"/>
        <v>2</v>
      </c>
      <c r="BL253" s="473">
        <f t="shared" si="979"/>
        <v>0.79999999999999716</v>
      </c>
      <c r="BM253" s="473">
        <f t="shared" si="980"/>
        <v>2.7399999999999949</v>
      </c>
      <c r="BN253" s="473">
        <f t="shared" si="981"/>
        <v>2.0499999999999972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1517</v>
      </c>
      <c r="CK253" s="294"/>
      <c r="CL253" s="294"/>
      <c r="CM253" s="294"/>
      <c r="CN253" s="294"/>
      <c r="CO253" s="295"/>
      <c r="CP253" s="295"/>
      <c r="CQ253" s="295"/>
      <c r="CR253" s="296">
        <v>360</v>
      </c>
      <c r="CS253" s="297">
        <v>73</v>
      </c>
      <c r="CT253" s="297">
        <v>52.9</v>
      </c>
      <c r="CU253" s="297">
        <v>57.97</v>
      </c>
      <c r="CV253" s="297">
        <f t="shared" si="1042"/>
        <v>18.199999999999989</v>
      </c>
      <c r="CW253" s="297">
        <f t="shared" si="1042"/>
        <v>7.2999999999999972</v>
      </c>
      <c r="CX253" s="297">
        <f t="shared" si="1042"/>
        <v>25.009999999999998</v>
      </c>
      <c r="CY253" s="297">
        <f t="shared" si="1042"/>
        <v>18.730000000000004</v>
      </c>
      <c r="CZ253" s="297">
        <f>SUM(CV253:CY253)</f>
        <v>69.239999999999981</v>
      </c>
      <c r="DA253" s="297">
        <f>0.32*(P253-CR253)+1.75*(Q253-CS253)+1.13*(R253-CT253)+1.28*(S253-CU253)</f>
        <v>70.834699999999984</v>
      </c>
      <c r="DB253" s="295" t="s">
        <v>1780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00" t="s">
        <v>172</v>
      </c>
      <c r="C254" s="301" t="s">
        <v>800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76</v>
      </c>
      <c r="H254" s="306">
        <v>60</v>
      </c>
      <c r="I254" s="306">
        <v>13</v>
      </c>
      <c r="J254" s="306">
        <v>16</v>
      </c>
      <c r="K254" s="306">
        <v>25</v>
      </c>
      <c r="L254" s="306">
        <v>38</v>
      </c>
      <c r="M254" s="306">
        <v>48</v>
      </c>
      <c r="N254" s="307">
        <f t="shared" si="1018"/>
        <v>200</v>
      </c>
      <c r="O254" s="308">
        <v>4514</v>
      </c>
      <c r="P254" s="309">
        <v>418.2</v>
      </c>
      <c r="Q254" s="310">
        <v>81.290000000000006</v>
      </c>
      <c r="R254" s="310">
        <v>46.66</v>
      </c>
      <c r="S254" s="310">
        <v>63.43</v>
      </c>
      <c r="T254" s="310">
        <v>5.5670000000000011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89"/>
        <v>180000</v>
      </c>
      <c r="AL254" s="316">
        <f>VLOOKUP(D254&amp;E254,计算辅助页面!$V$5:$Y$18,3,0)</f>
        <v>5</v>
      </c>
      <c r="AM254" s="317">
        <f t="shared" si="890"/>
        <v>540000</v>
      </c>
      <c r="AN254" s="317">
        <f>VLOOKUP(D254&amp;E254,计算辅助页面!$V$5:$Y$18,4,0)</f>
        <v>4</v>
      </c>
      <c r="AO254" s="304">
        <f t="shared" si="891"/>
        <v>14760000</v>
      </c>
      <c r="AP254" s="318">
        <f t="shared" si="1024"/>
        <v>42486000</v>
      </c>
      <c r="AQ254" s="288" t="s">
        <v>929</v>
      </c>
      <c r="AR254" s="289" t="str">
        <f t="shared" si="917"/>
        <v>TS1 GT Anniversary</v>
      </c>
      <c r="AS254" s="290" t="s">
        <v>915</v>
      </c>
      <c r="AT254" s="291" t="s">
        <v>676</v>
      </c>
      <c r="AU254" s="427" t="s">
        <v>703</v>
      </c>
      <c r="AW254" s="292">
        <v>443</v>
      </c>
      <c r="AY254" s="292">
        <v>568</v>
      </c>
      <c r="AZ254" s="292" t="s">
        <v>1466</v>
      </c>
      <c r="BA254" s="481">
        <f>BF254-O254</f>
        <v>158</v>
      </c>
      <c r="BB254" s="476">
        <v>1.8</v>
      </c>
      <c r="BC254" s="472">
        <v>0.71</v>
      </c>
      <c r="BD254" s="472">
        <v>1</v>
      </c>
      <c r="BE254" s="472">
        <v>1.79</v>
      </c>
      <c r="BF254" s="474">
        <v>4672</v>
      </c>
      <c r="BG254" s="476">
        <v>420</v>
      </c>
      <c r="BH254" s="480">
        <v>82</v>
      </c>
      <c r="BI254" s="480">
        <v>47.66</v>
      </c>
      <c r="BJ254" s="480">
        <v>65.22</v>
      </c>
      <c r="BK254" s="473">
        <f t="shared" si="978"/>
        <v>1.8000000000000114</v>
      </c>
      <c r="BL254" s="473">
        <f t="shared" si="979"/>
        <v>0.70999999999999375</v>
      </c>
      <c r="BM254" s="473">
        <f t="shared" si="980"/>
        <v>1</v>
      </c>
      <c r="BN254" s="473">
        <f t="shared" si="981"/>
        <v>1.7899999999999991</v>
      </c>
      <c r="BO254" s="483">
        <v>4</v>
      </c>
      <c r="BP254" s="293"/>
      <c r="BQ254" s="293"/>
      <c r="BR254" s="293"/>
      <c r="BS254" s="293"/>
      <c r="BT254" s="293"/>
      <c r="BU254" s="293"/>
      <c r="BV254" s="293"/>
      <c r="BW254" s="293"/>
      <c r="BX254" s="293">
        <v>1</v>
      </c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1518</v>
      </c>
      <c r="CK254" s="294"/>
      <c r="CL254" s="294"/>
      <c r="CM254" s="294"/>
      <c r="CN254" s="294"/>
      <c r="CO254" s="295"/>
      <c r="CP254" s="295"/>
      <c r="CQ254" s="295"/>
      <c r="CR254" s="296">
        <v>402</v>
      </c>
      <c r="CS254" s="297">
        <v>74.8</v>
      </c>
      <c r="CT254" s="297">
        <v>37.49</v>
      </c>
      <c r="CU254" s="297">
        <v>47.09</v>
      </c>
      <c r="CV254" s="297">
        <f t="shared" si="1042"/>
        <v>16.199999999999989</v>
      </c>
      <c r="CW254" s="297">
        <f t="shared" si="1042"/>
        <v>6.4900000000000091</v>
      </c>
      <c r="CX254" s="297">
        <f t="shared" si="1042"/>
        <v>9.1699999999999946</v>
      </c>
      <c r="CY254" s="297">
        <f t="shared" si="1042"/>
        <v>16.339999999999996</v>
      </c>
      <c r="CZ254" s="297">
        <f>SUM(CV254:CY254)</f>
        <v>48.199999999999989</v>
      </c>
      <c r="DA254" s="297">
        <f>0.32*(P254-CR254)+1.75*(Q254-CS254)+1.13*(R254-CT254)+1.28*(S254-CU254)</f>
        <v>47.818799999999996</v>
      </c>
      <c r="DB254" s="295" t="s">
        <v>1780</v>
      </c>
      <c r="DC254" s="295">
        <v>1</v>
      </c>
      <c r="DD254" s="295"/>
      <c r="DE254" s="295"/>
    </row>
    <row r="255" spans="1:109" ht="21" customHeight="1">
      <c r="A255" s="268">
        <v>253</v>
      </c>
      <c r="B255" s="319" t="s">
        <v>1358</v>
      </c>
      <c r="C255" s="301" t="s">
        <v>1359</v>
      </c>
      <c r="D255" s="302" t="s">
        <v>42</v>
      </c>
      <c r="E255" s="303" t="s">
        <v>79</v>
      </c>
      <c r="F255" s="327"/>
      <c r="G255" s="328"/>
      <c r="H255" s="32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07">
        <f t="shared" si="1018"/>
        <v>300</v>
      </c>
      <c r="O255" s="321">
        <v>4528</v>
      </c>
      <c r="P255" s="322">
        <v>376.3</v>
      </c>
      <c r="Q255" s="323">
        <v>84.53</v>
      </c>
      <c r="R255" s="323">
        <v>79.09</v>
      </c>
      <c r="S255" s="323">
        <v>69.86</v>
      </c>
      <c r="T255" s="323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889"/>
        <v>180000</v>
      </c>
      <c r="AL255" s="316">
        <f>VLOOKUP(D255&amp;E255,计算辅助页面!$V$5:$Y$18,3,0)</f>
        <v>5</v>
      </c>
      <c r="AM255" s="317">
        <f t="shared" si="890"/>
        <v>540000</v>
      </c>
      <c r="AN255" s="317">
        <f>VLOOKUP(D255&amp;E255,计算辅助页面!$V$5:$Y$18,4,0)</f>
        <v>4</v>
      </c>
      <c r="AO255" s="304">
        <f t="shared" si="891"/>
        <v>14760000</v>
      </c>
      <c r="AP255" s="318">
        <f t="shared" si="1024"/>
        <v>42486000</v>
      </c>
      <c r="AQ255" s="288" t="s">
        <v>991</v>
      </c>
      <c r="AR255" s="289" t="str">
        <f t="shared" si="917"/>
        <v>Concept S</v>
      </c>
      <c r="AS255" s="290" t="s">
        <v>1355</v>
      </c>
      <c r="AT255" s="291" t="s">
        <v>1360</v>
      </c>
      <c r="AU255" s="427" t="s">
        <v>703</v>
      </c>
      <c r="AW255" s="292">
        <v>391</v>
      </c>
      <c r="AY255" s="292">
        <v>523</v>
      </c>
      <c r="AZ255" s="292" t="s">
        <v>1101</v>
      </c>
      <c r="BA255" s="481">
        <f>BF255-O255</f>
        <v>158</v>
      </c>
      <c r="BB255" s="476">
        <f>BK255</f>
        <v>1.1999999999999886</v>
      </c>
      <c r="BC255" s="472">
        <f t="shared" ref="BC255" si="1047">BL255</f>
        <v>0.62000000000000455</v>
      </c>
      <c r="BD255" s="472">
        <f t="shared" ref="BD255" si="1048">BM255</f>
        <v>3.5499999999999972</v>
      </c>
      <c r="BE255" s="472">
        <f t="shared" ref="BE255" si="1049">BN255</f>
        <v>3.0799999999999983</v>
      </c>
      <c r="BF255" s="474">
        <v>4686</v>
      </c>
      <c r="BG255" s="476">
        <v>377.5</v>
      </c>
      <c r="BH255" s="480">
        <v>85.15</v>
      </c>
      <c r="BI255" s="480">
        <v>82.64</v>
      </c>
      <c r="BJ255" s="480">
        <v>72.94</v>
      </c>
      <c r="BK255" s="473">
        <f t="shared" si="978"/>
        <v>1.1999999999999886</v>
      </c>
      <c r="BL255" s="473">
        <f t="shared" si="979"/>
        <v>0.62000000000000455</v>
      </c>
      <c r="BM255" s="473">
        <f t="shared" si="980"/>
        <v>3.5499999999999972</v>
      </c>
      <c r="BN255" s="473">
        <f t="shared" si="981"/>
        <v>3.0799999999999983</v>
      </c>
      <c r="BO255" s="483">
        <v>4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19" t="s">
        <v>384</v>
      </c>
      <c r="C256" s="301" t="s">
        <v>801</v>
      </c>
      <c r="D256" s="302" t="s">
        <v>42</v>
      </c>
      <c r="E256" s="303" t="s">
        <v>79</v>
      </c>
      <c r="F256" s="304">
        <f>9-LEN(E256)-LEN(SUBSTITUTE(E256,"★",""))</f>
        <v>3</v>
      </c>
      <c r="G256" s="305" t="s">
        <v>76</v>
      </c>
      <c r="H256" s="306">
        <v>60</v>
      </c>
      <c r="I256" s="306">
        <v>25</v>
      </c>
      <c r="J256" s="306">
        <v>35</v>
      </c>
      <c r="K256" s="306">
        <v>46</v>
      </c>
      <c r="L256" s="306">
        <v>58</v>
      </c>
      <c r="M256" s="306">
        <v>76</v>
      </c>
      <c r="N256" s="307">
        <f t="shared" si="1018"/>
        <v>300</v>
      </c>
      <c r="O256" s="321">
        <v>4550</v>
      </c>
      <c r="P256" s="322">
        <v>368.5</v>
      </c>
      <c r="Q256" s="323">
        <v>88.49</v>
      </c>
      <c r="R256" s="323">
        <v>80.45</v>
      </c>
      <c r="S256" s="323">
        <v>78.260000000000005</v>
      </c>
      <c r="T256" s="323">
        <v>8.6300000000000008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889"/>
        <v>180000</v>
      </c>
      <c r="AL256" s="316">
        <f>VLOOKUP(D256&amp;E256,计算辅助页面!$V$5:$Y$18,3,0)</f>
        <v>5</v>
      </c>
      <c r="AM256" s="317">
        <f t="shared" si="890"/>
        <v>540000</v>
      </c>
      <c r="AN256" s="317">
        <f>VLOOKUP(D256&amp;E256,计算辅助页面!$V$5:$Y$18,4,0)</f>
        <v>4</v>
      </c>
      <c r="AO256" s="304">
        <f t="shared" si="891"/>
        <v>14760000</v>
      </c>
      <c r="AP256" s="318">
        <f t="shared" si="1024"/>
        <v>42486000</v>
      </c>
      <c r="AQ256" s="288" t="s">
        <v>995</v>
      </c>
      <c r="AR256" s="289" t="str">
        <f t="shared" si="917"/>
        <v>Battista</v>
      </c>
      <c r="AS256" s="290" t="s">
        <v>922</v>
      </c>
      <c r="AT256" s="291" t="s">
        <v>664</v>
      </c>
      <c r="AU256" s="427" t="s">
        <v>703</v>
      </c>
      <c r="AV256" s="292">
        <v>39</v>
      </c>
      <c r="AW256" s="292">
        <v>383</v>
      </c>
      <c r="AY256" s="292">
        <v>509</v>
      </c>
      <c r="AZ256" s="292" t="s">
        <v>1101</v>
      </c>
      <c r="BA256" s="477">
        <v>156</v>
      </c>
      <c r="BB256" s="476">
        <v>2</v>
      </c>
      <c r="BC256" s="472">
        <v>0.71</v>
      </c>
      <c r="BD256" s="472">
        <v>2.59</v>
      </c>
      <c r="BE256" s="472">
        <v>2.57</v>
      </c>
      <c r="BF256" s="474">
        <f>BA256+O256</f>
        <v>4706</v>
      </c>
      <c r="BG256" s="476">
        <f t="shared" ref="BG256" si="1050">BB256+P256</f>
        <v>370.5</v>
      </c>
      <c r="BH256" s="480">
        <f t="shared" ref="BH256" si="1051">BC256+Q256</f>
        <v>89.199999999999989</v>
      </c>
      <c r="BI256" s="480">
        <f t="shared" ref="BI256" si="1052">BD256+R256</f>
        <v>83.04</v>
      </c>
      <c r="BJ256" s="480">
        <f t="shared" ref="BJ256" si="1053">BE256+S256</f>
        <v>80.83</v>
      </c>
      <c r="BK256" s="473">
        <f t="shared" si="978"/>
        <v>2</v>
      </c>
      <c r="BL256" s="473">
        <f t="shared" si="979"/>
        <v>0.70999999999999375</v>
      </c>
      <c r="BM256" s="473">
        <f t="shared" si="980"/>
        <v>2.5900000000000034</v>
      </c>
      <c r="BN256" s="473">
        <f t="shared" si="981"/>
        <v>2.5699999999999932</v>
      </c>
      <c r="BO256" s="483">
        <v>4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/>
      <c r="CG256" s="293"/>
      <c r="CH256" s="293"/>
      <c r="CI256" s="293"/>
      <c r="CJ256" s="294" t="s">
        <v>1519</v>
      </c>
      <c r="CK256" s="294"/>
      <c r="CL256" s="294"/>
      <c r="CM256" s="294"/>
      <c r="CN256" s="294"/>
      <c r="CO256" s="295"/>
      <c r="CP256" s="295"/>
      <c r="CQ256" s="295">
        <v>1</v>
      </c>
      <c r="CR256" s="296">
        <v>350</v>
      </c>
      <c r="CS256" s="297">
        <v>82</v>
      </c>
      <c r="CT256" s="297">
        <v>56.8</v>
      </c>
      <c r="CU256" s="297">
        <v>54.76</v>
      </c>
      <c r="CV256" s="297">
        <f>P256-CR256</f>
        <v>18.5</v>
      </c>
      <c r="CW256" s="297">
        <f>Q256-CS256</f>
        <v>6.4899999999999949</v>
      </c>
      <c r="CX256" s="297">
        <f>R256-CT256</f>
        <v>23.650000000000006</v>
      </c>
      <c r="CY256" s="297">
        <f>S256-CU256</f>
        <v>23.500000000000007</v>
      </c>
      <c r="CZ256" s="297">
        <f>SUM(CV256:CY256)</f>
        <v>72.140000000000015</v>
      </c>
      <c r="DA256" s="297">
        <f>0.32*(P256-CR256)+1.75*(Q256-CS256)+1.13*(R256-CT256)+1.28*(S256-CU256)</f>
        <v>74.082000000000008</v>
      </c>
      <c r="DB256" s="295" t="s">
        <v>1780</v>
      </c>
      <c r="DC256" s="295">
        <v>1</v>
      </c>
      <c r="DD256" s="295"/>
      <c r="DE256" s="295"/>
    </row>
    <row r="257" spans="1:109" ht="21" customHeight="1">
      <c r="A257" s="268">
        <v>255</v>
      </c>
      <c r="B257" s="319" t="s">
        <v>1068</v>
      </c>
      <c r="C257" s="301" t="s">
        <v>1069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si="1018"/>
        <v>300</v>
      </c>
      <c r="O257" s="321">
        <v>4566</v>
      </c>
      <c r="P257" s="322">
        <v>383.4</v>
      </c>
      <c r="Q257" s="323">
        <v>85.79</v>
      </c>
      <c r="R257" s="323">
        <v>67.31</v>
      </c>
      <c r="S257" s="323">
        <v>65.58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889"/>
        <v>180000</v>
      </c>
      <c r="AL257" s="316">
        <f>VLOOKUP(D257&amp;E257,计算辅助页面!$V$5:$Y$18,3,0)</f>
        <v>5</v>
      </c>
      <c r="AM257" s="317">
        <f t="shared" si="890"/>
        <v>540000</v>
      </c>
      <c r="AN257" s="317">
        <f>VLOOKUP(D257&amp;E257,计算辅助页面!$V$5:$Y$18,4,0)</f>
        <v>4</v>
      </c>
      <c r="AO257" s="304">
        <f t="shared" si="891"/>
        <v>14760000</v>
      </c>
      <c r="AP257" s="318">
        <f t="shared" si="1024"/>
        <v>42486000</v>
      </c>
      <c r="AQ257" s="288" t="s">
        <v>1070</v>
      </c>
      <c r="AR257" s="289" t="str">
        <f t="shared" si="917"/>
        <v>Hyper Coupe</v>
      </c>
      <c r="AS257" s="290" t="s">
        <v>1053</v>
      </c>
      <c r="AT257" s="291" t="s">
        <v>1071</v>
      </c>
      <c r="AU257" s="427" t="s">
        <v>703</v>
      </c>
      <c r="AV257" s="292">
        <v>58</v>
      </c>
      <c r="AW257" s="292">
        <v>398</v>
      </c>
      <c r="AY257" s="292">
        <v>536</v>
      </c>
      <c r="AZ257" s="292" t="s">
        <v>1101</v>
      </c>
      <c r="BA257" s="477">
        <v>148</v>
      </c>
      <c r="BB257" s="476">
        <v>1.5</v>
      </c>
      <c r="BC257" s="472">
        <v>0.71</v>
      </c>
      <c r="BD257" s="472">
        <v>1.77</v>
      </c>
      <c r="BE257" s="472">
        <v>1.86</v>
      </c>
      <c r="BF257" s="474">
        <f>BA257+O257</f>
        <v>4714</v>
      </c>
      <c r="BG257" s="476">
        <f t="shared" ref="BG257" si="1054">BB257+P257</f>
        <v>384.9</v>
      </c>
      <c r="BH257" s="480">
        <f t="shared" ref="BH257" si="1055">BC257+Q257</f>
        <v>86.5</v>
      </c>
      <c r="BI257" s="480">
        <f t="shared" ref="BI257" si="1056">BD257+R257</f>
        <v>69.08</v>
      </c>
      <c r="BJ257" s="480">
        <f t="shared" ref="BJ257" si="1057">BE257+S257</f>
        <v>67.44</v>
      </c>
      <c r="BK257" s="473">
        <f t="shared" si="978"/>
        <v>1.5</v>
      </c>
      <c r="BL257" s="473">
        <f t="shared" si="979"/>
        <v>0.70999999999999375</v>
      </c>
      <c r="BM257" s="473">
        <f t="shared" si="980"/>
        <v>1.769999999999996</v>
      </c>
      <c r="BN257" s="473">
        <f t="shared" si="981"/>
        <v>1.8599999999999994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1069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1780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19" t="s">
        <v>591</v>
      </c>
      <c r="C258" s="301" t="s">
        <v>802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1018"/>
        <v>300</v>
      </c>
      <c r="O258" s="321">
        <v>4593</v>
      </c>
      <c r="P258" s="322">
        <v>416.7</v>
      </c>
      <c r="Q258" s="323">
        <v>81.11</v>
      </c>
      <c r="R258" s="323">
        <v>56.65</v>
      </c>
      <c r="S258" s="323">
        <v>74.2</v>
      </c>
      <c r="T258" s="323">
        <v>6.77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889"/>
        <v>180000</v>
      </c>
      <c r="AL258" s="316">
        <f>VLOOKUP(D258&amp;E258,计算辅助页面!$V$5:$Y$18,3,0)</f>
        <v>5</v>
      </c>
      <c r="AM258" s="317">
        <f t="shared" si="890"/>
        <v>540000</v>
      </c>
      <c r="AN258" s="317">
        <f>VLOOKUP(D258&amp;E258,计算辅助页面!$V$5:$Y$18,4,0)</f>
        <v>4</v>
      </c>
      <c r="AO258" s="304">
        <f t="shared" si="891"/>
        <v>14760000</v>
      </c>
      <c r="AP258" s="318">
        <f t="shared" si="1024"/>
        <v>42486000</v>
      </c>
      <c r="AQ258" s="288" t="s">
        <v>568</v>
      </c>
      <c r="AR258" s="289" t="str">
        <f t="shared" si="917"/>
        <v>Speedtail</v>
      </c>
      <c r="AS258" s="290" t="s">
        <v>916</v>
      </c>
      <c r="AT258" s="291" t="s">
        <v>674</v>
      </c>
      <c r="AU258" s="427" t="s">
        <v>703</v>
      </c>
      <c r="AV258" s="292">
        <v>32</v>
      </c>
      <c r="AW258" s="292">
        <v>438</v>
      </c>
      <c r="AY258" s="292">
        <v>566</v>
      </c>
      <c r="AZ258" s="292" t="s">
        <v>1101</v>
      </c>
      <c r="BA258" s="477">
        <v>130</v>
      </c>
      <c r="BB258" s="476">
        <v>1.5</v>
      </c>
      <c r="BC258" s="472">
        <v>0.89</v>
      </c>
      <c r="BD258" s="472">
        <v>1.1599999999999999</v>
      </c>
      <c r="BE258" s="472">
        <v>2.21</v>
      </c>
      <c r="BF258" s="474">
        <f>BA258+O258</f>
        <v>4723</v>
      </c>
      <c r="BG258" s="476">
        <f t="shared" ref="BG258" si="1058">BB258+P258</f>
        <v>418.2</v>
      </c>
      <c r="BH258" s="480">
        <f t="shared" ref="BH258" si="1059">BC258+Q258</f>
        <v>82</v>
      </c>
      <c r="BI258" s="480">
        <f t="shared" ref="BI258" si="1060">BD258+R258</f>
        <v>57.809999999999995</v>
      </c>
      <c r="BJ258" s="480">
        <f t="shared" ref="BJ258" si="1061">BE258+S258</f>
        <v>76.41</v>
      </c>
      <c r="BK258" s="473">
        <f t="shared" si="978"/>
        <v>1.5</v>
      </c>
      <c r="BL258" s="473">
        <f t="shared" si="979"/>
        <v>0.89000000000000057</v>
      </c>
      <c r="BM258" s="473">
        <f t="shared" si="980"/>
        <v>1.1599999999999966</v>
      </c>
      <c r="BN258" s="473">
        <f t="shared" si="981"/>
        <v>2.2099999999999937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1520</v>
      </c>
      <c r="CK258" s="294"/>
      <c r="CL258" s="294"/>
      <c r="CM258" s="294"/>
      <c r="CN258" s="294"/>
      <c r="CO258" s="295"/>
      <c r="CP258" s="295"/>
      <c r="CQ258" s="295"/>
      <c r="CR258" s="296">
        <v>403</v>
      </c>
      <c r="CS258" s="297">
        <v>73</v>
      </c>
      <c r="CT258" s="297">
        <v>46.04</v>
      </c>
      <c r="CU258" s="297">
        <v>53.96</v>
      </c>
      <c r="CV258" s="297">
        <f>P258-CR258</f>
        <v>13.699999999999989</v>
      </c>
      <c r="CW258" s="297">
        <f>Q258-CS258</f>
        <v>8.11</v>
      </c>
      <c r="CX258" s="297">
        <f>R258-CT258</f>
        <v>10.61</v>
      </c>
      <c r="CY258" s="297">
        <f>S258-CU258</f>
        <v>20.240000000000002</v>
      </c>
      <c r="CZ258" s="297">
        <f>SUM(CV258:CY258)</f>
        <v>52.659999999999989</v>
      </c>
      <c r="DA258" s="297">
        <f>0.32*(P258-CR258)+1.75*(Q258-CS258)+1.13*(R258-CT258)+1.28*(S258-CU258)</f>
        <v>56.472999999999999</v>
      </c>
      <c r="DB258" s="295" t="s">
        <v>1780</v>
      </c>
      <c r="DC258" s="295">
        <v>1</v>
      </c>
      <c r="DD258" s="295"/>
      <c r="DE258" s="295"/>
    </row>
    <row r="259" spans="1:109" ht="21" customHeight="1">
      <c r="A259" s="268">
        <v>257</v>
      </c>
      <c r="B259" s="319" t="s">
        <v>1879</v>
      </c>
      <c r="C259" s="301" t="s">
        <v>1228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18"/>
        <v>300</v>
      </c>
      <c r="O259" s="321">
        <v>4602</v>
      </c>
      <c r="P259" s="322">
        <v>423</v>
      </c>
      <c r="Q259" s="323">
        <v>86.06</v>
      </c>
      <c r="R259" s="323">
        <v>42.83</v>
      </c>
      <c r="S259" s="323">
        <v>51.7</v>
      </c>
      <c r="T259" s="323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889"/>
        <v>180000</v>
      </c>
      <c r="AL259" s="316">
        <f>VLOOKUP(D259&amp;E259,计算辅助页面!$V$5:$Y$18,3,0)</f>
        <v>5</v>
      </c>
      <c r="AM259" s="317">
        <f t="shared" si="890"/>
        <v>540000</v>
      </c>
      <c r="AN259" s="317">
        <f>VLOOKUP(D259&amp;E259,计算辅助页面!$V$5:$Y$18,4,0)</f>
        <v>4</v>
      </c>
      <c r="AO259" s="304">
        <f t="shared" si="891"/>
        <v>14760000</v>
      </c>
      <c r="AP259" s="318">
        <f t="shared" si="1024"/>
        <v>42486000</v>
      </c>
      <c r="AQ259" s="288" t="s">
        <v>1880</v>
      </c>
      <c r="AR259" s="289" t="str">
        <f t="shared" si="917"/>
        <v>FFZero1</v>
      </c>
      <c r="AS259" s="290" t="s">
        <v>1240</v>
      </c>
      <c r="AT259" s="291" t="s">
        <v>1232</v>
      </c>
      <c r="AU259" s="427" t="s">
        <v>703</v>
      </c>
      <c r="AW259" s="292">
        <v>445</v>
      </c>
      <c r="AY259" s="292">
        <v>569</v>
      </c>
      <c r="AZ259" s="292" t="s">
        <v>1257</v>
      </c>
      <c r="BA259" s="477">
        <v>129</v>
      </c>
      <c r="BB259" s="476">
        <v>2.2000000000000002</v>
      </c>
      <c r="BC259" s="472">
        <v>0.44</v>
      </c>
      <c r="BD259" s="472">
        <v>0.57999999999999996</v>
      </c>
      <c r="BE259" s="472">
        <v>1.99</v>
      </c>
      <c r="BF259" s="474">
        <f>BA259+O259</f>
        <v>4731</v>
      </c>
      <c r="BG259" s="476">
        <f t="shared" ref="BG259:BG260" si="1062">BB259+P259</f>
        <v>425.2</v>
      </c>
      <c r="BH259" s="480">
        <f t="shared" ref="BH259:BH260" si="1063">BC259+Q259</f>
        <v>86.5</v>
      </c>
      <c r="BI259" s="480">
        <f t="shared" ref="BI259:BI260" si="1064">BD259+R259</f>
        <v>43.41</v>
      </c>
      <c r="BJ259" s="480">
        <f t="shared" ref="BJ259:BJ260" si="1065">BE259+S259</f>
        <v>53.690000000000005</v>
      </c>
      <c r="BK259" s="473">
        <f t="shared" si="978"/>
        <v>2.1999999999999886</v>
      </c>
      <c r="BL259" s="473">
        <f t="shared" si="979"/>
        <v>0.43999999999999773</v>
      </c>
      <c r="BM259" s="473">
        <f t="shared" si="980"/>
        <v>0.57999999999999829</v>
      </c>
      <c r="BN259" s="473">
        <f t="shared" si="981"/>
        <v>1.990000000000002</v>
      </c>
      <c r="BO259" s="483">
        <v>9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1236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1780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00" t="s">
        <v>148</v>
      </c>
      <c r="C260" s="301" t="s">
        <v>1781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18"/>
        <v>200</v>
      </c>
      <c r="O260" s="308">
        <v>4616</v>
      </c>
      <c r="P260" s="309">
        <v>457.1</v>
      </c>
      <c r="Q260" s="310">
        <v>80.88</v>
      </c>
      <c r="R260" s="310">
        <v>48.75</v>
      </c>
      <c r="S260" s="310">
        <v>52.48</v>
      </c>
      <c r="T260" s="310">
        <v>4.6159999999999997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889"/>
        <v>180000</v>
      </c>
      <c r="AL260" s="316">
        <f>VLOOKUP(D260&amp;E260,计算辅助页面!$V$5:$Y$18,3,0)</f>
        <v>5</v>
      </c>
      <c r="AM260" s="317">
        <f t="shared" si="890"/>
        <v>540000</v>
      </c>
      <c r="AN260" s="317">
        <f>VLOOKUP(D260&amp;E260,计算辅助页面!$V$5:$Y$18,4,0)</f>
        <v>4</v>
      </c>
      <c r="AO260" s="304">
        <f t="shared" si="891"/>
        <v>14760000</v>
      </c>
      <c r="AP260" s="318">
        <f t="shared" si="1024"/>
        <v>42486000</v>
      </c>
      <c r="AQ260" s="288" t="s">
        <v>570</v>
      </c>
      <c r="AR260" s="289" t="str">
        <f t="shared" si="917"/>
        <v>Regera</v>
      </c>
      <c r="AS260" s="290" t="s">
        <v>919</v>
      </c>
      <c r="AT260" s="291" t="s">
        <v>311</v>
      </c>
      <c r="AU260" s="427" t="s">
        <v>703</v>
      </c>
      <c r="AV260" s="292">
        <v>18</v>
      </c>
      <c r="AW260" s="292">
        <v>481</v>
      </c>
      <c r="AY260" s="292">
        <v>585</v>
      </c>
      <c r="AZ260" s="292" t="s">
        <v>1462</v>
      </c>
      <c r="BA260" s="477">
        <v>126</v>
      </c>
      <c r="BB260" s="476">
        <v>1.9</v>
      </c>
      <c r="BC260" s="472">
        <v>0.67</v>
      </c>
      <c r="BD260" s="472">
        <v>0.79</v>
      </c>
      <c r="BE260" s="472">
        <v>1.07</v>
      </c>
      <c r="BF260" s="474">
        <f>BA260+O260</f>
        <v>4742</v>
      </c>
      <c r="BG260" s="476">
        <f t="shared" si="1062"/>
        <v>459</v>
      </c>
      <c r="BH260" s="480">
        <f t="shared" si="1063"/>
        <v>81.55</v>
      </c>
      <c r="BI260" s="480">
        <f t="shared" si="1064"/>
        <v>49.54</v>
      </c>
      <c r="BJ260" s="480">
        <f t="shared" si="1065"/>
        <v>53.55</v>
      </c>
      <c r="BK260" s="473">
        <f t="shared" si="978"/>
        <v>1.8999999999999773</v>
      </c>
      <c r="BL260" s="473">
        <f t="shared" si="979"/>
        <v>0.67000000000000171</v>
      </c>
      <c r="BM260" s="473">
        <f t="shared" si="980"/>
        <v>0.78999999999999915</v>
      </c>
      <c r="BN260" s="473">
        <f t="shared" si="981"/>
        <v>1.0700000000000003</v>
      </c>
      <c r="BO260" s="483">
        <v>12</v>
      </c>
      <c r="BP260" s="293"/>
      <c r="BQ260" s="293"/>
      <c r="BR260" s="293"/>
      <c r="BS260" s="293">
        <v>1</v>
      </c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>
        <v>1</v>
      </c>
      <c r="CJ260" s="294" t="s">
        <v>1521</v>
      </c>
      <c r="CK260" s="294"/>
      <c r="CL260" s="294"/>
      <c r="CM260" s="294"/>
      <c r="CN260" s="294"/>
      <c r="CO260" s="295"/>
      <c r="CP260" s="295"/>
      <c r="CQ260" s="295"/>
      <c r="CR260" s="296">
        <v>440.9</v>
      </c>
      <c r="CS260" s="297">
        <v>75.19</v>
      </c>
      <c r="CT260" s="297">
        <v>42</v>
      </c>
      <c r="CU260" s="297">
        <v>43.35</v>
      </c>
      <c r="CV260" s="297">
        <f>P260-CR260</f>
        <v>16.200000000000045</v>
      </c>
      <c r="CW260" s="297">
        <f>Q260-CS260</f>
        <v>5.6899999999999977</v>
      </c>
      <c r="CX260" s="297">
        <f>R260-CT260</f>
        <v>6.75</v>
      </c>
      <c r="CY260" s="297">
        <f>S260-CU260</f>
        <v>9.1299999999999955</v>
      </c>
      <c r="CZ260" s="297">
        <f>SUM(CV260:CY260)</f>
        <v>37.770000000000039</v>
      </c>
      <c r="DA260" s="297">
        <f>0.32*(P260-CR260)+1.75*(Q260-CS260)+1.13*(R260-CT260)+1.28*(S260-CU260)</f>
        <v>34.455400000000004</v>
      </c>
      <c r="DB260" s="295" t="s">
        <v>1780</v>
      </c>
      <c r="DC260" s="295">
        <v>1</v>
      </c>
      <c r="DD260" s="295"/>
      <c r="DE260" s="295"/>
    </row>
    <row r="261" spans="1:109" ht="21" customHeight="1">
      <c r="A261" s="268">
        <v>259</v>
      </c>
      <c r="B261" s="338" t="s">
        <v>1522</v>
      </c>
      <c r="C261" s="301" t="s">
        <v>1337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1018"/>
        <v>300</v>
      </c>
      <c r="O261" s="339">
        <v>4629</v>
      </c>
      <c r="P261" s="340">
        <v>429.9</v>
      </c>
      <c r="Q261" s="341">
        <v>69.5</v>
      </c>
      <c r="R261" s="341">
        <v>68.97</v>
      </c>
      <c r="S261" s="341">
        <v>77.31</v>
      </c>
      <c r="T261" s="341">
        <v>6.9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889"/>
        <v>180000</v>
      </c>
      <c r="AL261" s="316">
        <f>VLOOKUP(D261&amp;E261,计算辅助页面!$V$5:$Y$18,3,0)</f>
        <v>5</v>
      </c>
      <c r="AM261" s="317">
        <f t="shared" si="890"/>
        <v>540000</v>
      </c>
      <c r="AN261" s="317">
        <f>VLOOKUP(D261&amp;E261,计算辅助页面!$V$5:$Y$18,4,0)</f>
        <v>4</v>
      </c>
      <c r="AO261" s="304">
        <f t="shared" si="891"/>
        <v>14760000</v>
      </c>
      <c r="AP261" s="318">
        <f t="shared" si="1024"/>
        <v>42486000</v>
      </c>
      <c r="AQ261" s="288" t="s">
        <v>1051</v>
      </c>
      <c r="AR261" s="289" t="str">
        <f t="shared" si="917"/>
        <v>S7 Twin Turbo🔑</v>
      </c>
      <c r="AS261" s="290" t="s">
        <v>1326</v>
      </c>
      <c r="AT261" s="291" t="s">
        <v>1338</v>
      </c>
      <c r="AU261" s="427" t="s">
        <v>1336</v>
      </c>
      <c r="AW261" s="292">
        <v>452</v>
      </c>
      <c r="AY261" s="292">
        <v>572</v>
      </c>
      <c r="AZ261" s="292" t="s">
        <v>1350</v>
      </c>
      <c r="BA261" s="481">
        <f>BF261-O261</f>
        <v>127</v>
      </c>
      <c r="BB261" s="476">
        <f>BK261</f>
        <v>3.1000000000000227</v>
      </c>
      <c r="BC261" s="472">
        <f t="shared" ref="BC261" si="1066">BL261</f>
        <v>0.79999999999999716</v>
      </c>
      <c r="BD261" s="472">
        <f t="shared" ref="BD261" si="1067">BM261</f>
        <v>0.67000000000000171</v>
      </c>
      <c r="BE261" s="472">
        <f t="shared" ref="BE261" si="1068">BN261</f>
        <v>1.8199999999999932</v>
      </c>
      <c r="BF261" s="474">
        <v>4756</v>
      </c>
      <c r="BG261" s="476">
        <v>433</v>
      </c>
      <c r="BH261" s="480">
        <v>70.3</v>
      </c>
      <c r="BI261" s="480">
        <v>69.64</v>
      </c>
      <c r="BJ261" s="480">
        <v>79.13</v>
      </c>
      <c r="BK261" s="473">
        <f t="shared" si="978"/>
        <v>3.1000000000000227</v>
      </c>
      <c r="BL261" s="473">
        <f t="shared" si="979"/>
        <v>0.79999999999999716</v>
      </c>
      <c r="BM261" s="473">
        <f t="shared" si="980"/>
        <v>0.67000000000000171</v>
      </c>
      <c r="BN261" s="473">
        <f t="shared" si="981"/>
        <v>1.8199999999999932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1345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1782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1523</v>
      </c>
      <c r="C262" s="301" t="s">
        <v>1095</v>
      </c>
      <c r="D262" s="302" t="s">
        <v>42</v>
      </c>
      <c r="E262" s="303" t="s">
        <v>79</v>
      </c>
      <c r="F262" s="327"/>
      <c r="G262" s="328"/>
      <c r="H262" s="330" t="s">
        <v>407</v>
      </c>
      <c r="I262" s="306">
        <v>40</v>
      </c>
      <c r="J262" s="306">
        <v>45</v>
      </c>
      <c r="K262" s="306">
        <v>60</v>
      </c>
      <c r="L262" s="306">
        <v>70</v>
      </c>
      <c r="M262" s="306">
        <v>85</v>
      </c>
      <c r="N262" s="307">
        <f t="shared" si="1018"/>
        <v>300</v>
      </c>
      <c r="O262" s="339">
        <v>4644</v>
      </c>
      <c r="P262" s="340">
        <v>418.2</v>
      </c>
      <c r="Q262" s="341">
        <v>81.38</v>
      </c>
      <c r="R262" s="341">
        <v>63.54</v>
      </c>
      <c r="S262" s="341">
        <v>63.24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889"/>
        <v>180000</v>
      </c>
      <c r="AL262" s="316">
        <f>VLOOKUP(D262&amp;E262,计算辅助页面!$V$5:$Y$18,3,0)</f>
        <v>5</v>
      </c>
      <c r="AM262" s="317">
        <f t="shared" si="890"/>
        <v>540000</v>
      </c>
      <c r="AN262" s="317">
        <f>VLOOKUP(D262&amp;E262,计算辅助页面!$V$5:$Y$18,4,0)</f>
        <v>4</v>
      </c>
      <c r="AO262" s="304">
        <f t="shared" si="891"/>
        <v>14760000</v>
      </c>
      <c r="AP262" s="318">
        <f t="shared" si="1024"/>
        <v>42486000</v>
      </c>
      <c r="AQ262" s="288" t="s">
        <v>1096</v>
      </c>
      <c r="AR262" s="289" t="str">
        <f t="shared" si="917"/>
        <v>RS🔑</v>
      </c>
      <c r="AS262" s="290" t="s">
        <v>1082</v>
      </c>
      <c r="AT262" s="291" t="s">
        <v>1097</v>
      </c>
      <c r="AU262" s="427" t="s">
        <v>703</v>
      </c>
      <c r="AW262" s="292">
        <v>440</v>
      </c>
      <c r="AY262" s="292">
        <v>567</v>
      </c>
      <c r="AZ262" s="292" t="s">
        <v>1101</v>
      </c>
      <c r="BA262" s="477">
        <v>127</v>
      </c>
      <c r="BB262" s="476">
        <v>1.8</v>
      </c>
      <c r="BC262" s="472">
        <v>0.62</v>
      </c>
      <c r="BD262" s="472">
        <v>1.46</v>
      </c>
      <c r="BE262" s="472">
        <v>1.76</v>
      </c>
      <c r="BF262" s="474">
        <f>BA262+O262</f>
        <v>4771</v>
      </c>
      <c r="BG262" s="476">
        <f t="shared" ref="BG262:BG263" si="1069">BB262+P262</f>
        <v>420</v>
      </c>
      <c r="BH262" s="480">
        <f t="shared" ref="BH262:BH263" si="1070">BC262+Q262</f>
        <v>82</v>
      </c>
      <c r="BI262" s="480">
        <f t="shared" ref="BI262:BI263" si="1071">BD262+R262</f>
        <v>65</v>
      </c>
      <c r="BJ262" s="480">
        <f t="shared" ref="BJ262:BJ263" si="1072">BE262+S262</f>
        <v>65</v>
      </c>
      <c r="BK262" s="473">
        <f t="shared" si="978"/>
        <v>1.8000000000000114</v>
      </c>
      <c r="BL262" s="473">
        <f t="shared" si="979"/>
        <v>0.62000000000000455</v>
      </c>
      <c r="BM262" s="473">
        <f t="shared" si="980"/>
        <v>1.4600000000000009</v>
      </c>
      <c r="BN262" s="473">
        <f t="shared" si="981"/>
        <v>1.759999999999998</v>
      </c>
      <c r="BO262" s="483">
        <v>5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1129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1782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506</v>
      </c>
      <c r="C263" s="301" t="s">
        <v>803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18"/>
        <v>300</v>
      </c>
      <c r="O263" s="339">
        <v>4685</v>
      </c>
      <c r="P263" s="340">
        <v>368.1</v>
      </c>
      <c r="Q263" s="341">
        <v>82.1</v>
      </c>
      <c r="R263" s="341">
        <v>92.35</v>
      </c>
      <c r="S263" s="341">
        <v>81.180000000000007</v>
      </c>
      <c r="T263" s="341">
        <v>9.57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889"/>
        <v>180000</v>
      </c>
      <c r="AL263" s="316">
        <f>VLOOKUP(D263&amp;E263,计算辅助页面!$V$5:$Y$18,3,0)</f>
        <v>5</v>
      </c>
      <c r="AM263" s="317">
        <f t="shared" si="890"/>
        <v>540000</v>
      </c>
      <c r="AN263" s="317">
        <f>VLOOKUP(D263&amp;E263,计算辅助页面!$V$5:$Y$18,4,0)</f>
        <v>4</v>
      </c>
      <c r="AO263" s="304">
        <f t="shared" si="891"/>
        <v>14760000</v>
      </c>
      <c r="AP263" s="318">
        <f t="shared" si="1024"/>
        <v>42486000</v>
      </c>
      <c r="AQ263" s="288" t="s">
        <v>565</v>
      </c>
      <c r="AR263" s="289" t="str">
        <f t="shared" si="917"/>
        <v>Sian FKP 37</v>
      </c>
      <c r="AS263" s="290" t="s">
        <v>920</v>
      </c>
      <c r="AT263" s="291" t="s">
        <v>663</v>
      </c>
      <c r="AU263" s="427" t="s">
        <v>703</v>
      </c>
      <c r="AV263" s="292">
        <v>60</v>
      </c>
      <c r="AW263" s="292">
        <v>383</v>
      </c>
      <c r="AX263" s="292">
        <v>393</v>
      </c>
      <c r="AY263" s="292">
        <v>523</v>
      </c>
      <c r="AZ263" s="292" t="s">
        <v>1101</v>
      </c>
      <c r="BA263" s="477">
        <v>128</v>
      </c>
      <c r="BB263" s="476">
        <v>1.9</v>
      </c>
      <c r="BC263" s="472">
        <v>0.8</v>
      </c>
      <c r="BD263" s="472">
        <v>2.63</v>
      </c>
      <c r="BE263" s="472">
        <v>1.33</v>
      </c>
      <c r="BF263" s="474">
        <f>BA263+O263</f>
        <v>4813</v>
      </c>
      <c r="BG263" s="476">
        <f t="shared" si="1069"/>
        <v>370</v>
      </c>
      <c r="BH263" s="480">
        <f t="shared" si="1070"/>
        <v>82.899999999999991</v>
      </c>
      <c r="BI263" s="480">
        <f t="shared" si="1071"/>
        <v>94.97999999999999</v>
      </c>
      <c r="BJ263" s="480">
        <f t="shared" si="1072"/>
        <v>82.51</v>
      </c>
      <c r="BK263" s="473">
        <f t="shared" si="978"/>
        <v>1.8999999999999773</v>
      </c>
      <c r="BL263" s="473">
        <f t="shared" si="979"/>
        <v>0.79999999999999716</v>
      </c>
      <c r="BM263" s="473">
        <f t="shared" si="980"/>
        <v>2.6299999999999955</v>
      </c>
      <c r="BN263" s="473">
        <f t="shared" si="981"/>
        <v>1.3299999999999983</v>
      </c>
      <c r="BO263" s="483">
        <v>14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1524</v>
      </c>
      <c r="CK263" s="294"/>
      <c r="CL263" s="294"/>
      <c r="CM263" s="294"/>
      <c r="CN263" s="294"/>
      <c r="CO263" s="295"/>
      <c r="CP263" s="295"/>
      <c r="CQ263" s="295"/>
      <c r="CR263" s="296">
        <v>350</v>
      </c>
      <c r="CS263" s="297">
        <v>74.8</v>
      </c>
      <c r="CT263" s="297">
        <v>68.27</v>
      </c>
      <c r="CU263" s="297">
        <v>69.040000000000006</v>
      </c>
      <c r="CV263" s="297">
        <f>P263-CR263</f>
        <v>18.100000000000023</v>
      </c>
      <c r="CW263" s="297">
        <f>Q263-CS263</f>
        <v>7.2999999999999972</v>
      </c>
      <c r="CX263" s="297">
        <f>R263-CT263</f>
        <v>24.08</v>
      </c>
      <c r="CY263" s="297">
        <f>S263-CU263</f>
        <v>12.14</v>
      </c>
      <c r="CZ263" s="297">
        <f>SUM(CV263:CY263)</f>
        <v>61.620000000000019</v>
      </c>
      <c r="DA263" s="297">
        <f>0.32*(P263-CR263)+1.75*(Q263-CS263)+1.13*(R263-CT263)+1.28*(S263-CU263)</f>
        <v>61.316600000000001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1196</v>
      </c>
      <c r="C264" s="301" t="s">
        <v>1197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865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1018"/>
        <v>300</v>
      </c>
      <c r="O264" s="339">
        <v>4702</v>
      </c>
      <c r="P264" s="340">
        <v>441</v>
      </c>
      <c r="Q264" s="341">
        <v>81.56</v>
      </c>
      <c r="R264" s="341">
        <v>47.91</v>
      </c>
      <c r="S264" s="341">
        <v>60.58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889"/>
        <v>180000</v>
      </c>
      <c r="AL264" s="316">
        <f>VLOOKUP(D264&amp;E264,计算辅助页面!$V$5:$Y$18,3,0)</f>
        <v>5</v>
      </c>
      <c r="AM264" s="317">
        <f t="shared" si="890"/>
        <v>540000</v>
      </c>
      <c r="AN264" s="317">
        <f>VLOOKUP(D264&amp;E264,计算辅助页面!$V$5:$Y$18,4,0)</f>
        <v>4</v>
      </c>
      <c r="AO264" s="304">
        <f t="shared" si="891"/>
        <v>14760000</v>
      </c>
      <c r="AP264" s="318">
        <f t="shared" si="1024"/>
        <v>42486000</v>
      </c>
      <c r="AQ264" s="288" t="s">
        <v>1198</v>
      </c>
      <c r="AR264" s="289" t="str">
        <f t="shared" si="917"/>
        <v>Drakuma</v>
      </c>
      <c r="AS264" s="290" t="s">
        <v>1186</v>
      </c>
      <c r="AT264" s="291" t="s">
        <v>1199</v>
      </c>
      <c r="AU264" s="427" t="s">
        <v>703</v>
      </c>
      <c r="AW264" s="292">
        <v>464</v>
      </c>
      <c r="AY264" s="292">
        <v>578</v>
      </c>
      <c r="AZ264" s="292" t="s">
        <v>1101</v>
      </c>
      <c r="BA264" s="481">
        <v>128</v>
      </c>
      <c r="BB264" s="476">
        <v>2.4</v>
      </c>
      <c r="BC264" s="472">
        <v>0.44</v>
      </c>
      <c r="BD264" s="472">
        <v>1.01</v>
      </c>
      <c r="BE264" s="472">
        <v>1.56</v>
      </c>
      <c r="BF264" s="474">
        <f>BA264+O264</f>
        <v>4830</v>
      </c>
      <c r="BG264" s="476">
        <f t="shared" ref="BG264" si="1073">BB264+P264</f>
        <v>443.4</v>
      </c>
      <c r="BH264" s="480">
        <f t="shared" ref="BH264" si="1074">BC264+Q264</f>
        <v>82</v>
      </c>
      <c r="BI264" s="480">
        <f t="shared" ref="BI264" si="1075">BD264+R264</f>
        <v>48.919999999999995</v>
      </c>
      <c r="BJ264" s="480">
        <f t="shared" ref="BJ264" si="1076">BE264+S264</f>
        <v>62.14</v>
      </c>
      <c r="BK264" s="473">
        <f t="shared" si="978"/>
        <v>2.3999999999999773</v>
      </c>
      <c r="BL264" s="473">
        <f t="shared" si="979"/>
        <v>0.43999999999999773</v>
      </c>
      <c r="BM264" s="473">
        <f t="shared" si="980"/>
        <v>1.009999999999998</v>
      </c>
      <c r="BN264" s="473">
        <f t="shared" si="981"/>
        <v>1.5600000000000023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4" t="s">
        <v>1600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717</v>
      </c>
      <c r="C265" s="301" t="s">
        <v>835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726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1018"/>
        <v>300</v>
      </c>
      <c r="O265" s="339">
        <v>4722</v>
      </c>
      <c r="P265" s="340">
        <v>412.6</v>
      </c>
      <c r="Q265" s="341">
        <v>83.05</v>
      </c>
      <c r="R265" s="341">
        <v>54.88</v>
      </c>
      <c r="S265" s="341">
        <v>76.62</v>
      </c>
      <c r="T265" s="341">
        <v>7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:AK301" si="1077">IF(AI265,2*AI265,"")</f>
        <v>180000</v>
      </c>
      <c r="AL265" s="316">
        <f>VLOOKUP(D265&amp;E265,计算辅助页面!$V$5:$Y$18,3,0)</f>
        <v>5</v>
      </c>
      <c r="AM265" s="317">
        <f t="shared" ref="AM265:AM301" si="1078">IF(AN265="×",AN265,IF(AI265,6*AI265,""))</f>
        <v>540000</v>
      </c>
      <c r="AN265" s="317">
        <f>VLOOKUP(D265&amp;E265,计算辅助页面!$V$5:$Y$18,4,0)</f>
        <v>4</v>
      </c>
      <c r="AO265" s="304">
        <f t="shared" ref="AO265:AO301" si="1079">IF(AI265,IF(AN265="×",4*(AI265*AJ265+AK265*AL265),4*(AI265*AJ265+AK265*AL265+AM265*AN265)),"")</f>
        <v>14760000</v>
      </c>
      <c r="AP265" s="318">
        <f t="shared" si="1024"/>
        <v>42486000</v>
      </c>
      <c r="AQ265" s="288" t="s">
        <v>994</v>
      </c>
      <c r="AR265" s="289" t="str">
        <f t="shared" ref="AR265:AR300" si="1080">TRIM(RIGHT(B265,LEN(B265)-LEN(AQ265)-1))</f>
        <v>Automobili Inferno</v>
      </c>
      <c r="AS265" s="290" t="s">
        <v>724</v>
      </c>
      <c r="AT265" s="291" t="s">
        <v>844</v>
      </c>
      <c r="AU265" s="427" t="s">
        <v>703</v>
      </c>
      <c r="AW265" s="292">
        <v>432</v>
      </c>
      <c r="AY265" s="292">
        <v>563</v>
      </c>
      <c r="AZ265" s="292" t="s">
        <v>1101</v>
      </c>
      <c r="BK265" s="473" t="str">
        <f t="shared" si="978"/>
        <v/>
      </c>
      <c r="BL265" s="473" t="str">
        <f t="shared" si="979"/>
        <v/>
      </c>
      <c r="BM265" s="473" t="str">
        <f t="shared" si="980"/>
        <v/>
      </c>
      <c r="BN265" s="473" t="str">
        <f t="shared" si="981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>
        <v>1</v>
      </c>
      <c r="CE265" s="293"/>
      <c r="CF265" s="293"/>
      <c r="CG265" s="293"/>
      <c r="CH265" s="293"/>
      <c r="CI265" s="293"/>
      <c r="CJ265" s="294" t="s">
        <v>1525</v>
      </c>
      <c r="CK265" s="294"/>
      <c r="CL265" s="294"/>
      <c r="CM265" s="294"/>
      <c r="CN265" s="294"/>
      <c r="CO265" s="295"/>
      <c r="CP265" s="295"/>
      <c r="CQ265" s="295">
        <v>1</v>
      </c>
      <c r="CR265" s="296">
        <v>395</v>
      </c>
      <c r="CS265" s="297">
        <v>75.7</v>
      </c>
      <c r="CT265" s="297">
        <v>47.45</v>
      </c>
      <c r="CU265" s="297">
        <v>62.07</v>
      </c>
      <c r="CV265" s="297">
        <f>P265-CR265</f>
        <v>17.600000000000023</v>
      </c>
      <c r="CW265" s="297">
        <f>Q265-CS265</f>
        <v>7.3499999999999943</v>
      </c>
      <c r="CX265" s="297">
        <f>R265-CT265</f>
        <v>7.43</v>
      </c>
      <c r="CY265" s="297">
        <f>S265-CU265</f>
        <v>14.550000000000004</v>
      </c>
      <c r="CZ265" s="297">
        <f>SUM(CV265:CY265)</f>
        <v>46.930000000000021</v>
      </c>
      <c r="DA265" s="297">
        <f>0.32*(P265-CR265)+1.75*(Q265-CS265)+1.13*(R265-CT265)+1.28*(S265-CU265)</f>
        <v>45.514400000000009</v>
      </c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1526</v>
      </c>
      <c r="C266" s="301" t="s">
        <v>1251</v>
      </c>
      <c r="D266" s="302" t="s">
        <v>42</v>
      </c>
      <c r="E266" s="303" t="s">
        <v>79</v>
      </c>
      <c r="F266" s="327"/>
      <c r="G266" s="328"/>
      <c r="H266" s="330" t="s">
        <v>407</v>
      </c>
      <c r="I266" s="306">
        <v>40</v>
      </c>
      <c r="J266" s="306">
        <v>45</v>
      </c>
      <c r="K266" s="306">
        <v>60</v>
      </c>
      <c r="L266" s="306">
        <v>70</v>
      </c>
      <c r="M266" s="306">
        <v>85</v>
      </c>
      <c r="N266" s="307">
        <f t="shared" si="1018"/>
        <v>300</v>
      </c>
      <c r="O266" s="339">
        <v>4741</v>
      </c>
      <c r="P266" s="340">
        <v>405.3</v>
      </c>
      <c r="Q266" s="341">
        <v>82.28</v>
      </c>
      <c r="R266" s="341">
        <v>62.3</v>
      </c>
      <c r="S266" s="341">
        <v>75.81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77"/>
        <v>180000</v>
      </c>
      <c r="AL266" s="316">
        <f>VLOOKUP(D266&amp;E266,计算辅助页面!$V$5:$Y$18,3,0)</f>
        <v>5</v>
      </c>
      <c r="AM266" s="317">
        <f t="shared" si="1078"/>
        <v>540000</v>
      </c>
      <c r="AN266" s="317">
        <f>VLOOKUP(D266&amp;E266,计算辅助页面!$V$5:$Y$18,4,0)</f>
        <v>4</v>
      </c>
      <c r="AO266" s="304">
        <f t="shared" si="1079"/>
        <v>14760000</v>
      </c>
      <c r="AP266" s="318">
        <f t="shared" si="1024"/>
        <v>42486000</v>
      </c>
      <c r="AQ266" s="288" t="s">
        <v>1252</v>
      </c>
      <c r="AR266" s="289" t="str">
        <f t="shared" si="1080"/>
        <v>Super Sport🔑</v>
      </c>
      <c r="AS266" s="290" t="s">
        <v>1240</v>
      </c>
      <c r="AT266" s="291" t="s">
        <v>1253</v>
      </c>
      <c r="AU266" s="427" t="s">
        <v>703</v>
      </c>
      <c r="AW266" s="292">
        <v>422</v>
      </c>
      <c r="AY266" s="292">
        <v>559</v>
      </c>
      <c r="AZ266" s="292" t="s">
        <v>1101</v>
      </c>
      <c r="BA266" s="477">
        <v>129</v>
      </c>
      <c r="BB266" s="476">
        <v>1.8</v>
      </c>
      <c r="BC266" s="472">
        <v>0.62</v>
      </c>
      <c r="BD266" s="472">
        <v>1.18</v>
      </c>
      <c r="BE266" s="472">
        <v>1.35</v>
      </c>
      <c r="BF266" s="474">
        <f>BA266+O266</f>
        <v>4870</v>
      </c>
      <c r="BG266" s="476">
        <f t="shared" ref="BG266" si="1081">BB266+P266</f>
        <v>407.1</v>
      </c>
      <c r="BH266" s="480">
        <f t="shared" ref="BH266" si="1082">BC266+Q266</f>
        <v>82.9</v>
      </c>
      <c r="BI266" s="480">
        <f t="shared" ref="BI266" si="1083">BD266+R266</f>
        <v>63.48</v>
      </c>
      <c r="BJ266" s="480">
        <f t="shared" ref="BJ266" si="1084">BE266+S266</f>
        <v>77.16</v>
      </c>
      <c r="BK266" s="473">
        <f t="shared" si="978"/>
        <v>1.8000000000000114</v>
      </c>
      <c r="BL266" s="473">
        <f t="shared" si="979"/>
        <v>0.62000000000000455</v>
      </c>
      <c r="BM266" s="473">
        <f t="shared" si="980"/>
        <v>1.1799999999999997</v>
      </c>
      <c r="BN266" s="473">
        <f t="shared" si="981"/>
        <v>1.3499999999999943</v>
      </c>
      <c r="BO266" s="483">
        <v>11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/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1782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399</v>
      </c>
      <c r="C267" s="301" t="s">
        <v>1723</v>
      </c>
      <c r="D267" s="302" t="s">
        <v>42</v>
      </c>
      <c r="E267" s="303" t="s">
        <v>79</v>
      </c>
      <c r="F267" s="304">
        <f t="shared" ref="F267:F273" si="1085">9-LEN(E267)-LEN(SUBSTITUTE(E267,"★",""))</f>
        <v>3</v>
      </c>
      <c r="G267" s="305" t="s">
        <v>76</v>
      </c>
      <c r="H267" s="330">
        <v>60</v>
      </c>
      <c r="I267" s="306">
        <v>13</v>
      </c>
      <c r="J267" s="306">
        <v>16</v>
      </c>
      <c r="K267" s="306">
        <v>25</v>
      </c>
      <c r="L267" s="306">
        <v>38</v>
      </c>
      <c r="M267" s="306">
        <v>48</v>
      </c>
      <c r="N267" s="307">
        <f t="shared" si="1018"/>
        <v>200</v>
      </c>
      <c r="O267" s="339">
        <v>4755</v>
      </c>
      <c r="P267" s="340">
        <v>443.4</v>
      </c>
      <c r="Q267" s="341">
        <v>84.4</v>
      </c>
      <c r="R267" s="341">
        <v>45.62</v>
      </c>
      <c r="S267" s="341">
        <v>63.63</v>
      </c>
      <c r="T267" s="341">
        <v>5.4329999999999989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77"/>
        <v>180000</v>
      </c>
      <c r="AL267" s="316">
        <f>VLOOKUP(D267&amp;E267,计算辅助页面!$V$5:$Y$18,3,0)</f>
        <v>5</v>
      </c>
      <c r="AM267" s="317">
        <f t="shared" si="1078"/>
        <v>540000</v>
      </c>
      <c r="AN267" s="317">
        <f>VLOOKUP(D267&amp;E267,计算辅助页面!$V$5:$Y$18,4,0)</f>
        <v>4</v>
      </c>
      <c r="AO267" s="304">
        <f t="shared" si="1079"/>
        <v>14760000</v>
      </c>
      <c r="AP267" s="318">
        <f t="shared" si="1024"/>
        <v>42486000</v>
      </c>
      <c r="AQ267" s="288" t="s">
        <v>712</v>
      </c>
      <c r="AR267" s="289" t="str">
        <f t="shared" si="1080"/>
        <v>Chiron</v>
      </c>
      <c r="AS267" s="290" t="s">
        <v>825</v>
      </c>
      <c r="AT267" s="291" t="s">
        <v>678</v>
      </c>
      <c r="AU267" s="427" t="s">
        <v>703</v>
      </c>
      <c r="AV267" s="292">
        <v>20</v>
      </c>
      <c r="AW267" s="292">
        <v>467</v>
      </c>
      <c r="AY267" s="292">
        <v>579</v>
      </c>
      <c r="AZ267" s="292" t="s">
        <v>1462</v>
      </c>
      <c r="BA267" s="481">
        <v>129</v>
      </c>
      <c r="BB267" s="476">
        <v>2.6</v>
      </c>
      <c r="BC267" s="472">
        <v>0.75</v>
      </c>
      <c r="BD267" s="472">
        <v>0.75</v>
      </c>
      <c r="BE267" s="472">
        <v>1.1299999999999999</v>
      </c>
      <c r="BF267" s="474">
        <f>BA267+O267</f>
        <v>4884</v>
      </c>
      <c r="BG267" s="476">
        <f t="shared" ref="BG267" si="1086">BB267+P267</f>
        <v>446</v>
      </c>
      <c r="BH267" s="480">
        <f t="shared" ref="BH267" si="1087">BC267+Q267</f>
        <v>85.15</v>
      </c>
      <c r="BI267" s="480">
        <f t="shared" ref="BI267" si="1088">BD267+R267</f>
        <v>46.37</v>
      </c>
      <c r="BJ267" s="480">
        <f t="shared" ref="BJ267" si="1089">BE267+S267</f>
        <v>64.760000000000005</v>
      </c>
      <c r="BK267" s="473">
        <f t="shared" si="978"/>
        <v>2.6000000000000227</v>
      </c>
      <c r="BL267" s="473">
        <f t="shared" si="979"/>
        <v>0.75</v>
      </c>
      <c r="BM267" s="473">
        <f t="shared" si="980"/>
        <v>0.75</v>
      </c>
      <c r="BN267" s="473">
        <f t="shared" si="981"/>
        <v>1.1300000000000026</v>
      </c>
      <c r="BO267" s="483">
        <v>1</v>
      </c>
      <c r="BP267" s="293"/>
      <c r="BQ267" s="293"/>
      <c r="BR267" s="293"/>
      <c r="BS267" s="293">
        <v>1</v>
      </c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>
        <v>1</v>
      </c>
      <c r="CE267" s="293"/>
      <c r="CF267" s="293">
        <v>1</v>
      </c>
      <c r="CG267" s="293"/>
      <c r="CH267" s="293"/>
      <c r="CI267" s="293">
        <v>1</v>
      </c>
      <c r="CJ267" s="294" t="s">
        <v>1527</v>
      </c>
      <c r="CK267" s="294"/>
      <c r="CL267" s="294"/>
      <c r="CM267" s="294"/>
      <c r="CN267" s="294"/>
      <c r="CO267" s="295"/>
      <c r="CP267" s="295"/>
      <c r="CQ267" s="295"/>
      <c r="CR267" s="296">
        <v>420</v>
      </c>
      <c r="CS267" s="297">
        <v>77.5</v>
      </c>
      <c r="CT267" s="297">
        <v>38.75</v>
      </c>
      <c r="CU267" s="297">
        <v>53.33</v>
      </c>
      <c r="CV267" s="297">
        <f t="shared" ref="CV267:CY269" si="1090">P267-CR267</f>
        <v>23.399999999999977</v>
      </c>
      <c r="CW267" s="297">
        <f t="shared" si="1090"/>
        <v>6.9000000000000057</v>
      </c>
      <c r="CX267" s="297">
        <f t="shared" si="1090"/>
        <v>6.8699999999999974</v>
      </c>
      <c r="CY267" s="297">
        <f t="shared" si="1090"/>
        <v>10.300000000000004</v>
      </c>
      <c r="CZ267" s="297">
        <f>SUM(CV267:CY267)</f>
        <v>47.469999999999985</v>
      </c>
      <c r="DA267" s="297">
        <f>0.32*(P267-CR267)+1.75*(Q267-CS267)+1.13*(R267-CT267)+1.28*(S267-CU267)</f>
        <v>40.510100000000001</v>
      </c>
      <c r="DB267" s="295" t="s">
        <v>1782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585</v>
      </c>
      <c r="C268" s="301" t="s">
        <v>804</v>
      </c>
      <c r="D268" s="302" t="s">
        <v>42</v>
      </c>
      <c r="E268" s="303" t="s">
        <v>79</v>
      </c>
      <c r="F268" s="304">
        <f t="shared" si="1085"/>
        <v>3</v>
      </c>
      <c r="G268" s="305" t="s">
        <v>76</v>
      </c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1018"/>
        <v>300</v>
      </c>
      <c r="O268" s="339">
        <v>4764</v>
      </c>
      <c r="P268" s="340">
        <v>449.5</v>
      </c>
      <c r="Q268" s="341">
        <v>80.48</v>
      </c>
      <c r="R268" s="341">
        <v>46.87</v>
      </c>
      <c r="S268" s="341">
        <v>70.66</v>
      </c>
      <c r="T268" s="341">
        <v>5.97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77"/>
        <v>180000</v>
      </c>
      <c r="AL268" s="316">
        <f>VLOOKUP(D268&amp;E268,计算辅助页面!$V$5:$Y$18,3,0)</f>
        <v>5</v>
      </c>
      <c r="AM268" s="317">
        <f t="shared" si="1078"/>
        <v>540000</v>
      </c>
      <c r="AN268" s="317">
        <f>VLOOKUP(D268&amp;E268,计算辅助页面!$V$5:$Y$18,4,0)</f>
        <v>4</v>
      </c>
      <c r="AO268" s="304">
        <f t="shared" si="1079"/>
        <v>14760000</v>
      </c>
      <c r="AP268" s="318">
        <f t="shared" si="1024"/>
        <v>42486000</v>
      </c>
      <c r="AQ268" s="288" t="s">
        <v>804</v>
      </c>
      <c r="AR268" s="289" t="str">
        <f t="shared" si="1080"/>
        <v>Bailey Blade GT1</v>
      </c>
      <c r="AS268" s="290" t="s">
        <v>918</v>
      </c>
      <c r="AT268" s="291" t="s">
        <v>679</v>
      </c>
      <c r="AU268" s="427" t="s">
        <v>703</v>
      </c>
      <c r="AW268" s="292">
        <v>473</v>
      </c>
      <c r="AY268" s="292">
        <v>582</v>
      </c>
      <c r="AZ268" s="292" t="s">
        <v>1101</v>
      </c>
      <c r="BA268" s="481">
        <f>BF268-O268</f>
        <v>155</v>
      </c>
      <c r="BB268" s="476">
        <f>BK268</f>
        <v>1.6999999999999886</v>
      </c>
      <c r="BC268" s="472">
        <f t="shared" ref="BC268" si="1091">BL268</f>
        <v>0.61999999999999034</v>
      </c>
      <c r="BD268" s="472">
        <f t="shared" ref="BD268" si="1092">BM268</f>
        <v>0.71000000000000085</v>
      </c>
      <c r="BE268" s="472">
        <f t="shared" ref="BE268" si="1093">BN268</f>
        <v>1.7900000000000063</v>
      </c>
      <c r="BF268" s="474">
        <v>4919</v>
      </c>
      <c r="BG268" s="476">
        <v>451.2</v>
      </c>
      <c r="BH268" s="480">
        <v>81.099999999999994</v>
      </c>
      <c r="BI268" s="480">
        <v>47.58</v>
      </c>
      <c r="BJ268" s="480">
        <v>72.45</v>
      </c>
      <c r="BK268" s="473">
        <f t="shared" si="978"/>
        <v>1.6999999999999886</v>
      </c>
      <c r="BL268" s="473">
        <f t="shared" si="979"/>
        <v>0.61999999999999034</v>
      </c>
      <c r="BM268" s="473">
        <f t="shared" si="980"/>
        <v>0.71000000000000085</v>
      </c>
      <c r="BN268" s="473">
        <f t="shared" si="981"/>
        <v>1.7900000000000063</v>
      </c>
      <c r="BO268" s="483">
        <v>4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1528</v>
      </c>
      <c r="CK268" s="294"/>
      <c r="CL268" s="294"/>
      <c r="CM268" s="294"/>
      <c r="CN268" s="294"/>
      <c r="CO268" s="295"/>
      <c r="CP268" s="295"/>
      <c r="CQ268" s="295"/>
      <c r="CR268" s="296">
        <v>434</v>
      </c>
      <c r="CS268" s="297">
        <v>74.8</v>
      </c>
      <c r="CT268" s="297">
        <v>40.340000000000003</v>
      </c>
      <c r="CU268" s="297">
        <v>40.340000000000003</v>
      </c>
      <c r="CV268" s="297">
        <f t="shared" si="1090"/>
        <v>15.5</v>
      </c>
      <c r="CW268" s="297">
        <f t="shared" si="1090"/>
        <v>5.6800000000000068</v>
      </c>
      <c r="CX268" s="297">
        <f t="shared" si="1090"/>
        <v>6.529999999999994</v>
      </c>
      <c r="CY268" s="297">
        <f t="shared" si="1090"/>
        <v>30.319999999999993</v>
      </c>
      <c r="CZ268" s="297">
        <f>SUM(CV268:CY268)</f>
        <v>58.029999999999994</v>
      </c>
      <c r="DA268" s="297">
        <f>0.32*(P268-CR268)+1.75*(Q268-CS268)+1.13*(R268-CT268)+1.28*(S268-CU268)</f>
        <v>61.088499999999996</v>
      </c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710</v>
      </c>
      <c r="C269" s="301" t="s">
        <v>805</v>
      </c>
      <c r="D269" s="302" t="s">
        <v>42</v>
      </c>
      <c r="E269" s="303" t="s">
        <v>79</v>
      </c>
      <c r="F269" s="304">
        <f t="shared" si="1085"/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si="1018"/>
        <v>300</v>
      </c>
      <c r="O269" s="339">
        <v>4773</v>
      </c>
      <c r="P269" s="340">
        <v>396</v>
      </c>
      <c r="Q269" s="341">
        <v>85.7</v>
      </c>
      <c r="R269" s="341">
        <v>61.48</v>
      </c>
      <c r="S269" s="341">
        <v>73.989999999999995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1077"/>
        <v>180000</v>
      </c>
      <c r="AL269" s="316">
        <f>VLOOKUP(D269&amp;E269,计算辅助页面!$V$5:$Y$18,3,0)</f>
        <v>5</v>
      </c>
      <c r="AM269" s="317">
        <f t="shared" si="1078"/>
        <v>540000</v>
      </c>
      <c r="AN269" s="317">
        <f>VLOOKUP(D269&amp;E269,计算辅助页面!$V$5:$Y$18,4,0)</f>
        <v>4</v>
      </c>
      <c r="AO269" s="304">
        <f t="shared" si="1079"/>
        <v>14760000</v>
      </c>
      <c r="AP269" s="318">
        <f t="shared" si="1024"/>
        <v>42486000</v>
      </c>
      <c r="AQ269" s="288" t="s">
        <v>712</v>
      </c>
      <c r="AR269" s="289" t="str">
        <f t="shared" si="1080"/>
        <v>Divo</v>
      </c>
      <c r="AS269" s="290" t="s">
        <v>714</v>
      </c>
      <c r="AT269" s="291" t="s">
        <v>845</v>
      </c>
      <c r="AU269" s="427" t="s">
        <v>703</v>
      </c>
      <c r="AW269" s="292">
        <v>411</v>
      </c>
      <c r="AY269" s="292">
        <v>552</v>
      </c>
      <c r="AZ269" s="292" t="s">
        <v>1101</v>
      </c>
      <c r="BA269" s="477">
        <v>128</v>
      </c>
      <c r="BB269" s="476">
        <v>1.8</v>
      </c>
      <c r="BC269" s="472">
        <v>0.8</v>
      </c>
      <c r="BD269" s="472">
        <v>1.02</v>
      </c>
      <c r="BE269" s="472">
        <v>1.85</v>
      </c>
      <c r="BF269" s="474">
        <f>BA269+O269</f>
        <v>4901</v>
      </c>
      <c r="BG269" s="476">
        <f t="shared" ref="BG269" si="1094">BB269+P269</f>
        <v>397.8</v>
      </c>
      <c r="BH269" s="480">
        <f t="shared" ref="BH269" si="1095">BC269+Q269</f>
        <v>86.5</v>
      </c>
      <c r="BI269" s="480">
        <f t="shared" ref="BI269" si="1096">BD269+R269</f>
        <v>62.5</v>
      </c>
      <c r="BJ269" s="480">
        <f t="shared" ref="BJ269" si="1097">BE269+S269</f>
        <v>75.839999999999989</v>
      </c>
      <c r="BK269" s="473">
        <f t="shared" si="978"/>
        <v>1.8000000000000114</v>
      </c>
      <c r="BL269" s="473">
        <f t="shared" si="979"/>
        <v>0.79999999999999716</v>
      </c>
      <c r="BM269" s="473">
        <f t="shared" si="980"/>
        <v>1.0200000000000031</v>
      </c>
      <c r="BN269" s="473">
        <f t="shared" si="981"/>
        <v>1.8499999999999943</v>
      </c>
      <c r="BO269" s="483">
        <v>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1529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380</v>
      </c>
      <c r="CS269" s="297">
        <v>78.400000000000006</v>
      </c>
      <c r="CT269" s="297">
        <v>52.2</v>
      </c>
      <c r="CU269" s="297">
        <v>57.07</v>
      </c>
      <c r="CV269" s="297">
        <f t="shared" si="1090"/>
        <v>16</v>
      </c>
      <c r="CW269" s="297">
        <f t="shared" si="1090"/>
        <v>7.2999999999999972</v>
      </c>
      <c r="CX269" s="297">
        <f t="shared" si="1090"/>
        <v>9.279999999999994</v>
      </c>
      <c r="CY269" s="297">
        <f t="shared" si="1090"/>
        <v>16.919999999999995</v>
      </c>
      <c r="CZ269" s="297">
        <f>SUM(CV269:CY269)</f>
        <v>49.499999999999986</v>
      </c>
      <c r="DA269" s="297">
        <f>0.32*(P269-CR269)+1.75*(Q269-CS269)+1.13*(R269-CT269)+1.28*(S269-CU269)</f>
        <v>50.038999999999987</v>
      </c>
      <c r="DB269" s="295" t="s">
        <v>1782</v>
      </c>
      <c r="DC269" s="295">
        <v>1</v>
      </c>
      <c r="DD269" s="295"/>
      <c r="DE269" s="295"/>
    </row>
    <row r="270" spans="1:109" ht="21" customHeight="1" thickBot="1">
      <c r="A270" s="299">
        <v>268</v>
      </c>
      <c r="B270" s="338" t="s">
        <v>1116</v>
      </c>
      <c r="C270" s="301" t="s">
        <v>1117</v>
      </c>
      <c r="D270" s="302" t="s">
        <v>42</v>
      </c>
      <c r="E270" s="303" t="s">
        <v>79</v>
      </c>
      <c r="F270" s="304">
        <f t="shared" si="1085"/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18"/>
        <v>300</v>
      </c>
      <c r="O270" s="339">
        <v>4779</v>
      </c>
      <c r="P270" s="340">
        <v>395.2</v>
      </c>
      <c r="Q270" s="341">
        <v>86</v>
      </c>
      <c r="R270" s="341">
        <v>73.709999999999994</v>
      </c>
      <c r="S270" s="341">
        <v>61.51</v>
      </c>
      <c r="T270" s="341">
        <v>5.53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77"/>
        <v>180000</v>
      </c>
      <c r="AL270" s="316">
        <f>VLOOKUP(D270&amp;E270,计算辅助页面!$V$5:$Y$18,3,0)</f>
        <v>5</v>
      </c>
      <c r="AM270" s="317">
        <f t="shared" si="1078"/>
        <v>540000</v>
      </c>
      <c r="AN270" s="317">
        <f>VLOOKUP(D270&amp;E270,计算辅助页面!$V$5:$Y$18,4,0)</f>
        <v>4</v>
      </c>
      <c r="AO270" s="304">
        <f t="shared" si="1079"/>
        <v>14760000</v>
      </c>
      <c r="AP270" s="318">
        <f t="shared" si="1024"/>
        <v>42486000</v>
      </c>
      <c r="AQ270" s="288" t="s">
        <v>1118</v>
      </c>
      <c r="AR270" s="289" t="str">
        <f t="shared" si="1080"/>
        <v>TS 900 Racer Pro</v>
      </c>
      <c r="AS270" s="290" t="s">
        <v>1105</v>
      </c>
      <c r="AT270" s="291" t="s">
        <v>1119</v>
      </c>
      <c r="AU270" s="427" t="s">
        <v>703</v>
      </c>
      <c r="AW270" s="292">
        <v>411</v>
      </c>
      <c r="AY270" s="292">
        <v>552</v>
      </c>
      <c r="AZ270" s="292" t="s">
        <v>1101</v>
      </c>
      <c r="BA270" s="481">
        <v>151</v>
      </c>
      <c r="BB270" s="476">
        <v>1.7</v>
      </c>
      <c r="BC270" s="472">
        <v>0.73</v>
      </c>
      <c r="BD270" s="472">
        <v>2</v>
      </c>
      <c r="BE270" s="472">
        <v>1.9</v>
      </c>
      <c r="BF270" s="474">
        <f>BA270+O270</f>
        <v>4930</v>
      </c>
      <c r="BG270" s="476">
        <f t="shared" ref="BG270" si="1098">BB270+P270</f>
        <v>396.9</v>
      </c>
      <c r="BH270" s="480">
        <f t="shared" ref="BH270" si="1099">BC270+Q270</f>
        <v>86.73</v>
      </c>
      <c r="BI270" s="480">
        <f t="shared" ref="BI270" si="1100">BD270+R270</f>
        <v>75.709999999999994</v>
      </c>
      <c r="BJ270" s="480">
        <f t="shared" ref="BJ270" si="1101">BE270+S270</f>
        <v>63.41</v>
      </c>
      <c r="BK270" s="473">
        <f t="shared" si="978"/>
        <v>1.6999999999999886</v>
      </c>
      <c r="BL270" s="473">
        <f t="shared" si="979"/>
        <v>0.73000000000000398</v>
      </c>
      <c r="BM270" s="473">
        <f t="shared" si="980"/>
        <v>2</v>
      </c>
      <c r="BN270" s="473">
        <f t="shared" si="981"/>
        <v>1.8999999999999986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/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1782</v>
      </c>
      <c r="DC270" s="295">
        <v>1</v>
      </c>
      <c r="DD270" s="295"/>
      <c r="DE270" s="295"/>
    </row>
    <row r="271" spans="1:109" ht="21" customHeight="1">
      <c r="A271" s="268">
        <v>269</v>
      </c>
      <c r="B271" s="338" t="s">
        <v>1937</v>
      </c>
      <c r="C271" s="301" t="s">
        <v>1938</v>
      </c>
      <c r="D271" s="302" t="s">
        <v>42</v>
      </c>
      <c r="E271" s="303" t="s">
        <v>79</v>
      </c>
      <c r="F271" s="327"/>
      <c r="G271" s="328"/>
      <c r="H271" s="330">
        <v>35</v>
      </c>
      <c r="I271" s="320">
        <v>40</v>
      </c>
      <c r="J271" s="320" t="s">
        <v>1928</v>
      </c>
      <c r="K271" s="320" t="s">
        <v>1928</v>
      </c>
      <c r="L271" s="320" t="s">
        <v>1928</v>
      </c>
      <c r="M271" s="320" t="s">
        <v>1928</v>
      </c>
      <c r="N271" s="333"/>
      <c r="O271" s="339">
        <v>4781</v>
      </c>
      <c r="P271" s="340">
        <v>428.8</v>
      </c>
      <c r="Q271" s="341">
        <v>79.69</v>
      </c>
      <c r="R271" s="341">
        <v>49.02</v>
      </c>
      <c r="S271" s="341">
        <v>63.89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102">IF(AI271,2*AI271,"")</f>
        <v>180000</v>
      </c>
      <c r="AL271" s="316">
        <f>VLOOKUP(D271&amp;E271,计算辅助页面!$V$5:$Y$18,3,0)</f>
        <v>5</v>
      </c>
      <c r="AM271" s="317">
        <f t="shared" ref="AM271" si="1103">IF(AN271="×",AN271,IF(AI271,6*AI271,""))</f>
        <v>540000</v>
      </c>
      <c r="AN271" s="317">
        <f>VLOOKUP(D271&amp;E271,计算辅助页面!$V$5:$Y$18,4,0)</f>
        <v>4</v>
      </c>
      <c r="AO271" s="304">
        <f t="shared" ref="AO271" si="1104">IF(AI271,IF(AN271="×",4*(AI271*AJ271+AK271*AL271),4*(AI271*AJ271+AK271*AL271+AM271*AN271)),"")</f>
        <v>14760000</v>
      </c>
      <c r="AP271" s="318">
        <f t="shared" ref="AP271" si="1105">IF(AND(AH271,AO271),AO271+AH271,"")</f>
        <v>42486000</v>
      </c>
      <c r="AQ271" s="288" t="s">
        <v>1939</v>
      </c>
      <c r="AR271" s="289" t="str">
        <f t="shared" si="1080"/>
        <v>Ultimate Aero TT</v>
      </c>
      <c r="AS271" s="290" t="s">
        <v>1930</v>
      </c>
      <c r="AT271" s="291" t="s">
        <v>1940</v>
      </c>
      <c r="AU271" s="427" t="s">
        <v>703</v>
      </c>
      <c r="AZ271" s="292" t="s">
        <v>1956</v>
      </c>
      <c r="BA271" s="481">
        <f>BF271-O271</f>
        <v>132</v>
      </c>
      <c r="BB271" s="476">
        <f>BK271</f>
        <v>1.5999999999999659</v>
      </c>
      <c r="BC271" s="472">
        <f t="shared" ref="BC271" si="1106">BL271</f>
        <v>0.51000000000000512</v>
      </c>
      <c r="BD271" s="472">
        <f t="shared" ref="BD271" si="1107">BM271</f>
        <v>0.88999999999999346</v>
      </c>
      <c r="BE271" s="472">
        <f t="shared" ref="BE271" si="1108">BN271</f>
        <v>1.980000000000004</v>
      </c>
      <c r="BF271" s="474">
        <v>4913</v>
      </c>
      <c r="BG271" s="476">
        <v>430.4</v>
      </c>
      <c r="BH271" s="480">
        <v>80.2</v>
      </c>
      <c r="BI271" s="480">
        <v>49.91</v>
      </c>
      <c r="BJ271" s="480">
        <v>65.87</v>
      </c>
      <c r="BK271" s="473">
        <f t="shared" ref="BK271" si="1109">IF(BG271="", "", BG271-P271)</f>
        <v>1.5999999999999659</v>
      </c>
      <c r="BL271" s="473">
        <f t="shared" ref="BL271" si="1110">IF(BH271="", "", BH271-Q271)</f>
        <v>0.51000000000000512</v>
      </c>
      <c r="BM271" s="473">
        <f t="shared" ref="BM271" si="1111">IF(BI271="", "", BI271-R271)</f>
        <v>0.88999999999999346</v>
      </c>
      <c r="BN271" s="473">
        <f t="shared" ref="BN271" si="1112">IF(BJ271="", "", BJ271-S271)</f>
        <v>1.980000000000004</v>
      </c>
      <c r="BO271" s="483">
        <v>17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863</v>
      </c>
      <c r="C272" s="301" t="s">
        <v>864</v>
      </c>
      <c r="D272" s="302" t="s">
        <v>42</v>
      </c>
      <c r="E272" s="303" t="s">
        <v>79</v>
      </c>
      <c r="F272" s="304">
        <f t="shared" si="1085"/>
        <v>3</v>
      </c>
      <c r="G272" s="305" t="s">
        <v>865</v>
      </c>
      <c r="H272" s="330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si="1018"/>
        <v>300</v>
      </c>
      <c r="O272" s="339">
        <v>4796</v>
      </c>
      <c r="P272" s="340">
        <v>412.5</v>
      </c>
      <c r="Q272" s="341">
        <v>82.6</v>
      </c>
      <c r="R272" s="341">
        <v>63.86</v>
      </c>
      <c r="S272" s="341">
        <v>64.86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77"/>
        <v>180000</v>
      </c>
      <c r="AL272" s="316">
        <f>VLOOKUP(D272&amp;E272,计算辅助页面!$V$5:$Y$18,3,0)</f>
        <v>5</v>
      </c>
      <c r="AM272" s="317">
        <f t="shared" si="1078"/>
        <v>540000</v>
      </c>
      <c r="AN272" s="317">
        <f>VLOOKUP(D272&amp;E272,计算辅助页面!$V$5:$Y$18,4,0)</f>
        <v>4</v>
      </c>
      <c r="AO272" s="304">
        <f t="shared" si="1079"/>
        <v>14760000</v>
      </c>
      <c r="AP272" s="318">
        <f t="shared" si="1024"/>
        <v>42486000</v>
      </c>
      <c r="AQ272" s="288" t="s">
        <v>993</v>
      </c>
      <c r="AR272" s="289" t="str">
        <f t="shared" si="1080"/>
        <v>Evantra Millecavalli</v>
      </c>
      <c r="AS272" s="290" t="s">
        <v>866</v>
      </c>
      <c r="AT272" s="291" t="s">
        <v>876</v>
      </c>
      <c r="AU272" s="427" t="s">
        <v>703</v>
      </c>
      <c r="AW272" s="292">
        <v>432</v>
      </c>
      <c r="AY272" s="292">
        <v>563</v>
      </c>
      <c r="AZ272" s="292" t="s">
        <v>1101</v>
      </c>
      <c r="BK272" s="473" t="str">
        <f t="shared" si="978"/>
        <v/>
      </c>
      <c r="BL272" s="473" t="str">
        <f t="shared" si="979"/>
        <v/>
      </c>
      <c r="BM272" s="473" t="str">
        <f t="shared" si="980"/>
        <v/>
      </c>
      <c r="BN272" s="473" t="str">
        <f t="shared" si="981"/>
        <v/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>
        <v>1</v>
      </c>
      <c r="CE272" s="293"/>
      <c r="CF272" s="293"/>
      <c r="CG272" s="293"/>
      <c r="CH272" s="293"/>
      <c r="CI272" s="293"/>
      <c r="CJ272" s="294" t="s">
        <v>1530</v>
      </c>
      <c r="CK272" s="294"/>
      <c r="CL272" s="294"/>
      <c r="CM272" s="294"/>
      <c r="CN272" s="294"/>
      <c r="CO272" s="295"/>
      <c r="CP272" s="295"/>
      <c r="CQ272" s="295">
        <v>1</v>
      </c>
      <c r="CR272" s="296">
        <v>403</v>
      </c>
      <c r="CS272" s="297">
        <v>75.7</v>
      </c>
      <c r="CT272" s="297">
        <v>52.41</v>
      </c>
      <c r="CU272" s="297">
        <v>49.44</v>
      </c>
      <c r="CV272" s="297">
        <f>P272-CR272</f>
        <v>9.5</v>
      </c>
      <c r="CW272" s="297">
        <f>Q272-CS272</f>
        <v>6.8999999999999915</v>
      </c>
      <c r="CX272" s="297">
        <f>R272-CT272</f>
        <v>11.450000000000003</v>
      </c>
      <c r="CY272" s="297">
        <f>S272-CU272</f>
        <v>15.420000000000002</v>
      </c>
      <c r="CZ272" s="297">
        <f>SUM(CV272:CY272)</f>
        <v>43.269999999999996</v>
      </c>
      <c r="DA272" s="297">
        <f>0.32*(P272-CR272)+1.75*(Q272-CS272)+1.13*(R272-CT272)+1.28*(S272-CU272)</f>
        <v>47.791099999999986</v>
      </c>
      <c r="DB272" s="295"/>
      <c r="DC272" s="295"/>
      <c r="DD272" s="295"/>
      <c r="DE272" s="295"/>
    </row>
    <row r="273" spans="1:109" ht="21" customHeight="1">
      <c r="A273" s="268">
        <v>271</v>
      </c>
      <c r="B273" s="338" t="s">
        <v>1043</v>
      </c>
      <c r="C273" s="301" t="s">
        <v>1044</v>
      </c>
      <c r="D273" s="302" t="s">
        <v>42</v>
      </c>
      <c r="E273" s="303" t="s">
        <v>79</v>
      </c>
      <c r="F273" s="304">
        <f t="shared" si="1085"/>
        <v>3</v>
      </c>
      <c r="G273" s="328"/>
      <c r="H273" s="330">
        <v>85</v>
      </c>
      <c r="I273" s="320">
        <v>25</v>
      </c>
      <c r="J273" s="320">
        <v>29</v>
      </c>
      <c r="K273" s="320">
        <v>38</v>
      </c>
      <c r="L273" s="320">
        <v>54</v>
      </c>
      <c r="M273" s="320">
        <v>69</v>
      </c>
      <c r="N273" s="333">
        <f t="shared" si="1018"/>
        <v>300</v>
      </c>
      <c r="O273" s="339">
        <v>4806</v>
      </c>
      <c r="P273" s="340">
        <v>460.6</v>
      </c>
      <c r="Q273" s="341">
        <v>81.290000000000006</v>
      </c>
      <c r="R273" s="341">
        <v>60.32</v>
      </c>
      <c r="S273" s="341">
        <v>54.19</v>
      </c>
      <c r="T273" s="341">
        <v>4.5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077"/>
        <v>180000</v>
      </c>
      <c r="AL273" s="316">
        <f>VLOOKUP(D273&amp;E273,计算辅助页面!$V$5:$Y$18,3,0)</f>
        <v>5</v>
      </c>
      <c r="AM273" s="317">
        <f t="shared" si="1078"/>
        <v>540000</v>
      </c>
      <c r="AN273" s="317">
        <f>VLOOKUP(D273&amp;E273,计算辅助页面!$V$5:$Y$18,4,0)</f>
        <v>4</v>
      </c>
      <c r="AO273" s="304">
        <f t="shared" si="1079"/>
        <v>14760000</v>
      </c>
      <c r="AP273" s="318">
        <f t="shared" si="1024"/>
        <v>42486000</v>
      </c>
      <c r="AQ273" s="288" t="s">
        <v>1045</v>
      </c>
      <c r="AR273" s="289" t="str">
        <f t="shared" si="1080"/>
        <v>1MW</v>
      </c>
      <c r="AS273" s="290" t="s">
        <v>1030</v>
      </c>
      <c r="AT273" s="291" t="s">
        <v>1046</v>
      </c>
      <c r="AU273" s="427" t="s">
        <v>703</v>
      </c>
      <c r="AW273" s="292">
        <v>485</v>
      </c>
      <c r="AY273" s="292">
        <v>587</v>
      </c>
      <c r="AZ273" s="292" t="s">
        <v>1101</v>
      </c>
      <c r="BK273" s="473" t="str">
        <f t="shared" si="978"/>
        <v/>
      </c>
      <c r="BL273" s="473" t="str">
        <f t="shared" si="979"/>
        <v/>
      </c>
      <c r="BM273" s="473" t="str">
        <f t="shared" si="980"/>
        <v/>
      </c>
      <c r="BN273" s="473" t="str">
        <f t="shared" si="981"/>
        <v/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4" t="s">
        <v>1531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Bot="1">
      <c r="A274" s="299">
        <v>272</v>
      </c>
      <c r="B274" s="338" t="s">
        <v>1202</v>
      </c>
      <c r="C274" s="301" t="s">
        <v>1203</v>
      </c>
      <c r="D274" s="302" t="s">
        <v>42</v>
      </c>
      <c r="E274" s="303" t="s">
        <v>79</v>
      </c>
      <c r="F274" s="327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18"/>
        <v>300</v>
      </c>
      <c r="O274" s="339">
        <v>4817</v>
      </c>
      <c r="P274" s="340">
        <v>447.1</v>
      </c>
      <c r="Q274" s="341">
        <v>84.34</v>
      </c>
      <c r="R274" s="341">
        <v>61.43</v>
      </c>
      <c r="S274" s="341">
        <v>39.21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77"/>
        <v>180000</v>
      </c>
      <c r="AL274" s="316">
        <f>VLOOKUP(D274&amp;E274,计算辅助页面!$V$5:$Y$18,3,0)</f>
        <v>5</v>
      </c>
      <c r="AM274" s="317">
        <f t="shared" si="1078"/>
        <v>540000</v>
      </c>
      <c r="AN274" s="317">
        <f>VLOOKUP(D274&amp;E274,计算辅助页面!$V$5:$Y$18,4,0)</f>
        <v>4</v>
      </c>
      <c r="AO274" s="304">
        <f t="shared" si="1079"/>
        <v>14760000</v>
      </c>
      <c r="AP274" s="318">
        <f t="shared" si="1024"/>
        <v>42486000</v>
      </c>
      <c r="AQ274" s="288" t="s">
        <v>994</v>
      </c>
      <c r="AR274" s="289" t="str">
        <f t="shared" si="1080"/>
        <v>Settimo Cerchio</v>
      </c>
      <c r="AS274" s="290" t="s">
        <v>1186</v>
      </c>
      <c r="AT274" s="291" t="s">
        <v>1204</v>
      </c>
      <c r="AU274" s="427" t="s">
        <v>703</v>
      </c>
      <c r="AW274" s="292">
        <v>470</v>
      </c>
      <c r="AY274" s="292">
        <v>581</v>
      </c>
      <c r="AZ274" s="292" t="s">
        <v>1101</v>
      </c>
      <c r="BK274" s="473" t="str">
        <f t="shared" si="978"/>
        <v/>
      </c>
      <c r="BL274" s="473" t="str">
        <f t="shared" si="979"/>
        <v/>
      </c>
      <c r="BM274" s="473" t="str">
        <f t="shared" si="980"/>
        <v/>
      </c>
      <c r="BN274" s="473" t="str">
        <f t="shared" si="981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1205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Bot="1">
      <c r="A275" s="268">
        <v>273</v>
      </c>
      <c r="B275" s="338" t="s">
        <v>1689</v>
      </c>
      <c r="C275" s="301" t="s">
        <v>1690</v>
      </c>
      <c r="D275" s="302" t="s">
        <v>42</v>
      </c>
      <c r="E275" s="303" t="s">
        <v>79</v>
      </c>
      <c r="F275" s="327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113">IF(COUNTBLANK(H275:M275),"",SUM(H275:M275))</f>
        <v>300</v>
      </c>
      <c r="O275" s="339">
        <v>4821</v>
      </c>
      <c r="P275" s="340">
        <v>397.8</v>
      </c>
      <c r="Q275" s="341">
        <v>87.01</v>
      </c>
      <c r="R275" s="341">
        <v>73.62</v>
      </c>
      <c r="S275" s="341">
        <v>65.319999999999993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ref="AK275" si="1114">IF(AI275,2*AI275,"")</f>
        <v>180000</v>
      </c>
      <c r="AL275" s="316">
        <f>VLOOKUP(D275&amp;E275,计算辅助页面!$V$5:$Y$18,3,0)</f>
        <v>5</v>
      </c>
      <c r="AM275" s="317">
        <f t="shared" ref="AM275" si="1115">IF(AN275="×",AN275,IF(AI275,6*AI275,""))</f>
        <v>540000</v>
      </c>
      <c r="AN275" s="317">
        <f>VLOOKUP(D275&amp;E275,计算辅助页面!$V$5:$Y$18,4,0)</f>
        <v>4</v>
      </c>
      <c r="AO275" s="304">
        <f t="shared" ref="AO275" si="1116">IF(AI275,IF(AN275="×",4*(AI275*AJ275+AK275*AL275),4*(AI275*AJ275+AK275*AL275+AM275*AN275)),"")</f>
        <v>14760000</v>
      </c>
      <c r="AP275" s="318">
        <f t="shared" ref="AP275" si="1117">IF(AND(AH275,AO275),AO275+AH275,"")</f>
        <v>42486000</v>
      </c>
      <c r="AQ275" s="288" t="s">
        <v>712</v>
      </c>
      <c r="AR275" s="289" t="str">
        <f t="shared" si="1080"/>
        <v>Chiron Pur Sport</v>
      </c>
      <c r="AS275" s="290" t="s">
        <v>1718</v>
      </c>
      <c r="AT275" s="291" t="s">
        <v>1691</v>
      </c>
      <c r="AU275" s="427" t="s">
        <v>703</v>
      </c>
      <c r="AZ275" s="292" t="s">
        <v>1696</v>
      </c>
      <c r="BA275" s="477">
        <v>132</v>
      </c>
      <c r="BB275" s="476">
        <v>1.9</v>
      </c>
      <c r="BC275" s="472">
        <v>0.84</v>
      </c>
      <c r="BD275" s="472">
        <v>1.64</v>
      </c>
      <c r="BE275" s="472">
        <v>2.92</v>
      </c>
      <c r="BF275" s="474">
        <f>BA275+O275</f>
        <v>4953</v>
      </c>
      <c r="BG275" s="476">
        <f t="shared" ref="BG275" si="1118">BB275+P275</f>
        <v>399.7</v>
      </c>
      <c r="BH275" s="480">
        <f t="shared" ref="BH275" si="1119">BC275+Q275</f>
        <v>87.850000000000009</v>
      </c>
      <c r="BI275" s="480">
        <f t="shared" ref="BI275" si="1120">BD275+R275</f>
        <v>75.260000000000005</v>
      </c>
      <c r="BJ275" s="480">
        <f t="shared" ref="BJ275" si="1121">BE275+S275</f>
        <v>68.239999999999995</v>
      </c>
      <c r="BK275" s="473">
        <f t="shared" si="978"/>
        <v>1.8999999999999773</v>
      </c>
      <c r="BL275" s="473">
        <f t="shared" si="979"/>
        <v>0.84000000000000341</v>
      </c>
      <c r="BM275" s="473">
        <f t="shared" si="980"/>
        <v>1.6400000000000006</v>
      </c>
      <c r="BN275" s="473">
        <f t="shared" si="981"/>
        <v>2.9200000000000017</v>
      </c>
      <c r="BO275" s="483">
        <v>8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1527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1782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338" t="s">
        <v>404</v>
      </c>
      <c r="C276" s="301" t="s">
        <v>806</v>
      </c>
      <c r="D276" s="302" t="s">
        <v>42</v>
      </c>
      <c r="E276" s="303" t="s">
        <v>79</v>
      </c>
      <c r="F276" s="304">
        <f>9-LEN(E276)-LEN(SUBSTITUTE(E276,"★",""))</f>
        <v>3</v>
      </c>
      <c r="G276" s="305" t="s">
        <v>76</v>
      </c>
      <c r="H276" s="330" t="s">
        <v>407</v>
      </c>
      <c r="I276" s="306">
        <v>40</v>
      </c>
      <c r="J276" s="306">
        <v>45</v>
      </c>
      <c r="K276" s="306">
        <v>60</v>
      </c>
      <c r="L276" s="306">
        <v>70</v>
      </c>
      <c r="M276" s="306">
        <v>85</v>
      </c>
      <c r="N276" s="307">
        <f t="shared" si="1018"/>
        <v>300</v>
      </c>
      <c r="O276" s="339">
        <v>4826</v>
      </c>
      <c r="P276" s="340">
        <v>496.6</v>
      </c>
      <c r="Q276" s="341">
        <v>80.069999999999993</v>
      </c>
      <c r="R276" s="341">
        <v>48.19</v>
      </c>
      <c r="S276" s="341">
        <v>58.23</v>
      </c>
      <c r="T276" s="341">
        <v>4.8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077"/>
        <v>180000</v>
      </c>
      <c r="AL276" s="316">
        <f>VLOOKUP(D276&amp;E276,计算辅助页面!$V$5:$Y$18,3,0)</f>
        <v>5</v>
      </c>
      <c r="AM276" s="317">
        <f t="shared" si="1078"/>
        <v>540000</v>
      </c>
      <c r="AN276" s="317">
        <f>VLOOKUP(D276&amp;E276,计算辅助页面!$V$5:$Y$18,4,0)</f>
        <v>4</v>
      </c>
      <c r="AO276" s="304">
        <f t="shared" si="1079"/>
        <v>14760000</v>
      </c>
      <c r="AP276" s="318">
        <f t="shared" si="1024"/>
        <v>42486000</v>
      </c>
      <c r="AQ276" s="288" t="s">
        <v>570</v>
      </c>
      <c r="AR276" s="289" t="str">
        <f t="shared" si="1080"/>
        <v>Jesko🔑</v>
      </c>
      <c r="AS276" s="290" t="s">
        <v>912</v>
      </c>
      <c r="AT276" s="291" t="s">
        <v>682</v>
      </c>
      <c r="AU276" s="427" t="s">
        <v>703</v>
      </c>
      <c r="AW276" s="292">
        <v>522</v>
      </c>
      <c r="AY276" s="292">
        <v>600</v>
      </c>
      <c r="AZ276" s="292" t="s">
        <v>1173</v>
      </c>
      <c r="BA276" s="481">
        <v>130</v>
      </c>
      <c r="BB276" s="476">
        <v>1.4</v>
      </c>
      <c r="BC276" s="472">
        <v>0.57999999999999996</v>
      </c>
      <c r="BD276" s="472">
        <v>0.69</v>
      </c>
      <c r="BE276" s="472">
        <v>1.72</v>
      </c>
      <c r="BF276" s="474">
        <f>BA276+O276</f>
        <v>4956</v>
      </c>
      <c r="BG276" s="476">
        <f t="shared" ref="BG276:BG278" si="1122">BB276+P276</f>
        <v>498</v>
      </c>
      <c r="BH276" s="480">
        <f t="shared" ref="BH276:BH278" si="1123">BC276+Q276</f>
        <v>80.649999999999991</v>
      </c>
      <c r="BI276" s="480">
        <f t="shared" ref="BI276:BI278" si="1124">BD276+R276</f>
        <v>48.879999999999995</v>
      </c>
      <c r="BJ276" s="480">
        <f t="shared" ref="BJ276:BJ278" si="1125">BE276+S276</f>
        <v>59.949999999999996</v>
      </c>
      <c r="BK276" s="473">
        <f t="shared" si="978"/>
        <v>1.3999999999999773</v>
      </c>
      <c r="BL276" s="473">
        <f t="shared" si="979"/>
        <v>0.57999999999999829</v>
      </c>
      <c r="BM276" s="473">
        <f t="shared" si="980"/>
        <v>0.68999999999999773</v>
      </c>
      <c r="BN276" s="473">
        <f t="shared" si="981"/>
        <v>1.7199999999999989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1532</v>
      </c>
      <c r="CK276" s="294"/>
      <c r="CL276" s="294"/>
      <c r="CM276" s="294"/>
      <c r="CN276" s="294"/>
      <c r="CO276" s="295"/>
      <c r="CP276" s="295"/>
      <c r="CQ276" s="295"/>
      <c r="CR276" s="296">
        <v>484</v>
      </c>
      <c r="CS276" s="297">
        <v>74.8</v>
      </c>
      <c r="CT276" s="297">
        <v>41.93</v>
      </c>
      <c r="CU276" s="297">
        <v>42.56</v>
      </c>
      <c r="CV276" s="297">
        <f>P276-CR276</f>
        <v>12.600000000000023</v>
      </c>
      <c r="CW276" s="297">
        <f>Q276-CS276</f>
        <v>5.269999999999996</v>
      </c>
      <c r="CX276" s="297">
        <f>R276-CT276</f>
        <v>6.259999999999998</v>
      </c>
      <c r="CY276" s="297">
        <f>S276-CU276</f>
        <v>15.669999999999995</v>
      </c>
      <c r="CZ276" s="297">
        <f>SUM(CV276:CY276)</f>
        <v>39.800000000000011</v>
      </c>
      <c r="DA276" s="297">
        <f>0.32*(P276-CR276)+1.75*(Q276-CS276)+1.13*(R276-CT276)+1.28*(S276-CU276)</f>
        <v>40.385899999999992</v>
      </c>
      <c r="DB276" s="295"/>
      <c r="DC276" s="295"/>
      <c r="DD276" s="295"/>
      <c r="DE276" s="295"/>
    </row>
    <row r="277" spans="1:109" ht="21" customHeight="1">
      <c r="A277" s="268">
        <v>275</v>
      </c>
      <c r="B277" s="338" t="s">
        <v>1795</v>
      </c>
      <c r="C277" s="301" t="s">
        <v>1788</v>
      </c>
      <c r="D277" s="302" t="s">
        <v>42</v>
      </c>
      <c r="E277" s="303" t="s">
        <v>79</v>
      </c>
      <c r="F277" s="327"/>
      <c r="G277" s="328"/>
      <c r="H277" s="330" t="s">
        <v>407</v>
      </c>
      <c r="I277" s="306">
        <v>40</v>
      </c>
      <c r="J277" s="306">
        <v>45</v>
      </c>
      <c r="K277" s="306">
        <v>60</v>
      </c>
      <c r="L277" s="306">
        <v>70</v>
      </c>
      <c r="M277" s="306">
        <v>85</v>
      </c>
      <c r="N277" s="307">
        <f t="shared" ref="N277" si="1126">IF(COUNTBLANK(H277:M277),"",SUM(H277:M277))</f>
        <v>300</v>
      </c>
      <c r="O277" s="339">
        <v>4835</v>
      </c>
      <c r="P277" s="340">
        <v>409.7</v>
      </c>
      <c r="Q277" s="341">
        <v>89.13</v>
      </c>
      <c r="R277" s="341">
        <v>63.68</v>
      </c>
      <c r="S277" s="341">
        <v>45.99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27">IF(AI277,2*AI277,"")</f>
        <v>180000</v>
      </c>
      <c r="AL277" s="316">
        <f>VLOOKUP(D277&amp;E277,计算辅助页面!$V$5:$Y$18,3,0)</f>
        <v>5</v>
      </c>
      <c r="AM277" s="317">
        <f t="shared" ref="AM277" si="1128">IF(AN277="×",AN277,IF(AI277,6*AI277,""))</f>
        <v>540000</v>
      </c>
      <c r="AN277" s="317">
        <f>VLOOKUP(D277&amp;E277,计算辅助页面!$V$5:$Y$18,4,0)</f>
        <v>4</v>
      </c>
      <c r="AO277" s="304">
        <f t="shared" ref="AO277" si="1129">IF(AI277,IF(AN277="×",4*(AI277*AJ277+AK277*AL277),4*(AI277*AJ277+AK277*AL277+AM277*AN277)),"")</f>
        <v>14760000</v>
      </c>
      <c r="AP277" s="318">
        <f t="shared" ref="AP277" si="1130">IF(AND(AH277,AO277),AO277+AH277,"")</f>
        <v>42486000</v>
      </c>
      <c r="AQ277" s="288" t="s">
        <v>991</v>
      </c>
      <c r="AR277" s="289" t="str">
        <f>TRIM(RIGHT(B277,LEN(B277)-LEN(AQ277)-1))</f>
        <v>Nevera Time Attack🔑</v>
      </c>
      <c r="AS277" s="290" t="s">
        <v>1814</v>
      </c>
      <c r="AT277" s="291" t="s">
        <v>1793</v>
      </c>
      <c r="AU277" s="427" t="s">
        <v>703</v>
      </c>
      <c r="AZ277" s="292" t="s">
        <v>1059</v>
      </c>
      <c r="BA277" s="481">
        <v>130</v>
      </c>
      <c r="BB277" s="476">
        <v>1.1000000000000001</v>
      </c>
      <c r="BC277" s="472">
        <v>0.52</v>
      </c>
      <c r="BD277" s="472">
        <v>1.96</v>
      </c>
      <c r="BE277" s="472">
        <v>1.87</v>
      </c>
      <c r="BF277" s="474">
        <f>BA277+O277</f>
        <v>4965</v>
      </c>
      <c r="BG277" s="476">
        <f t="shared" ref="BG277" si="1131">BB277+P277</f>
        <v>410.8</v>
      </c>
      <c r="BH277" s="480">
        <f t="shared" ref="BH277" si="1132">BC277+Q277</f>
        <v>89.649999999999991</v>
      </c>
      <c r="BI277" s="480">
        <f t="shared" ref="BI277" si="1133">BD277+R277</f>
        <v>65.64</v>
      </c>
      <c r="BJ277" s="480">
        <f t="shared" ref="BJ277" si="1134">BE277+S277</f>
        <v>47.86</v>
      </c>
      <c r="BK277" s="473">
        <f>IF(BG277="", "", BG277-P277)</f>
        <v>1.1000000000000227</v>
      </c>
      <c r="BL277" s="473">
        <f>IF(BH277="", "", BH277-Q277)</f>
        <v>0.51999999999999602</v>
      </c>
      <c r="BM277" s="473">
        <f>IF(BI277="", "", BI277-R277)</f>
        <v>1.9600000000000009</v>
      </c>
      <c r="BN277" s="473">
        <f>IF(BJ277="", "", BJ277-S277)</f>
        <v>1.8699999999999974</v>
      </c>
      <c r="BO277" s="483">
        <v>11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>
        <v>1</v>
      </c>
      <c r="CD277" s="293"/>
      <c r="CE277" s="293"/>
      <c r="CF277" s="293"/>
      <c r="CG277" s="293"/>
      <c r="CH277" s="293"/>
      <c r="CI277" s="293"/>
      <c r="CJ277" s="294" t="s">
        <v>1789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1759</v>
      </c>
      <c r="C278" s="301" t="s">
        <v>1783</v>
      </c>
      <c r="D278" s="302" t="s">
        <v>189</v>
      </c>
      <c r="E278" s="329" t="s">
        <v>190</v>
      </c>
      <c r="F278" s="327"/>
      <c r="G278" s="328"/>
      <c r="H278" s="330" t="s">
        <v>448</v>
      </c>
      <c r="I278" s="320">
        <v>40</v>
      </c>
      <c r="J278" s="320">
        <v>45</v>
      </c>
      <c r="K278" s="320">
        <v>60</v>
      </c>
      <c r="L278" s="320">
        <v>70</v>
      </c>
      <c r="M278" s="320">
        <v>85</v>
      </c>
      <c r="N278" s="333">
        <v>300</v>
      </c>
      <c r="O278" s="339">
        <v>4843</v>
      </c>
      <c r="P278" s="340">
        <v>402.7</v>
      </c>
      <c r="Q278" s="341">
        <v>86.51</v>
      </c>
      <c r="R278" s="341">
        <v>62.58</v>
      </c>
      <c r="S278" s="341">
        <v>77.09</v>
      </c>
      <c r="T278" s="341">
        <v>7.3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077"/>
        <v>180000</v>
      </c>
      <c r="AL278" s="316">
        <f>VLOOKUP(D278&amp;E278,计算辅助页面!$V$5:$Y$18,3,0)</f>
        <v>5</v>
      </c>
      <c r="AM278" s="317">
        <f t="shared" si="1078"/>
        <v>540000</v>
      </c>
      <c r="AN278" s="317">
        <f>VLOOKUP(D278&amp;E278,计算辅助页面!$V$5:$Y$18,4,0)</f>
        <v>4</v>
      </c>
      <c r="AO278" s="304">
        <f t="shared" si="1079"/>
        <v>14760000</v>
      </c>
      <c r="AP278" s="318">
        <f t="shared" si="1024"/>
        <v>42486000</v>
      </c>
      <c r="AQ278" s="288" t="s">
        <v>712</v>
      </c>
      <c r="AR278" s="289" t="str">
        <f t="shared" si="1080"/>
        <v>Centodieci🔑</v>
      </c>
      <c r="AS278" s="290" t="s">
        <v>1155</v>
      </c>
      <c r="AT278" s="291" t="s">
        <v>1172</v>
      </c>
      <c r="AU278" s="427" t="s">
        <v>703</v>
      </c>
      <c r="AW278" s="292">
        <v>418</v>
      </c>
      <c r="AY278" s="292">
        <v>557</v>
      </c>
      <c r="AZ278" s="292" t="s">
        <v>1173</v>
      </c>
      <c r="BA278" s="477">
        <v>130</v>
      </c>
      <c r="BB278" s="476">
        <v>2.5</v>
      </c>
      <c r="BC278" s="472">
        <v>0.89</v>
      </c>
      <c r="BD278" s="472">
        <v>0.69</v>
      </c>
      <c r="BE278" s="472">
        <v>2.0699999999999998</v>
      </c>
      <c r="BF278" s="474">
        <f>BA278+O278</f>
        <v>4973</v>
      </c>
      <c r="BG278" s="476">
        <f t="shared" si="1122"/>
        <v>405.2</v>
      </c>
      <c r="BH278" s="480">
        <f t="shared" si="1123"/>
        <v>87.4</v>
      </c>
      <c r="BI278" s="480">
        <f t="shared" si="1124"/>
        <v>63.269999999999996</v>
      </c>
      <c r="BJ278" s="480">
        <f t="shared" si="1125"/>
        <v>79.16</v>
      </c>
      <c r="BK278" s="473">
        <f t="shared" si="978"/>
        <v>2.5</v>
      </c>
      <c r="BL278" s="473">
        <f t="shared" si="979"/>
        <v>0.89000000000000057</v>
      </c>
      <c r="BM278" s="473">
        <f t="shared" si="980"/>
        <v>0.68999999999999773</v>
      </c>
      <c r="BN278" s="473">
        <f t="shared" si="981"/>
        <v>2.0699999999999932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>
        <v>1</v>
      </c>
      <c r="CE278" s="293"/>
      <c r="CF278" s="293"/>
      <c r="CG278" s="293"/>
      <c r="CH278" s="293"/>
      <c r="CI278" s="293"/>
      <c r="CJ278" s="294" t="s">
        <v>1174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1782</v>
      </c>
      <c r="DC278" s="295">
        <v>1</v>
      </c>
      <c r="DD278" s="295"/>
      <c r="DE278" s="295"/>
    </row>
    <row r="279" spans="1:109" ht="21" customHeight="1" thickBot="1">
      <c r="A279" s="268">
        <v>277</v>
      </c>
      <c r="B279" s="338" t="s">
        <v>1714</v>
      </c>
      <c r="C279" s="301" t="s">
        <v>1592</v>
      </c>
      <c r="D279" s="302" t="s">
        <v>42</v>
      </c>
      <c r="E279" s="303" t="s">
        <v>79</v>
      </c>
      <c r="F279" s="345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135">IF(COUNTBLANK(H279:M279),"",SUM(H279:M279))</f>
        <v>300</v>
      </c>
      <c r="O279" s="339">
        <v>4845</v>
      </c>
      <c r="P279" s="340">
        <v>429.3</v>
      </c>
      <c r="Q279" s="341">
        <v>82.91</v>
      </c>
      <c r="R279" s="341">
        <v>52.87</v>
      </c>
      <c r="S279" s="341">
        <v>65.41</v>
      </c>
      <c r="T279" s="341">
        <v>5.5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ref="AK279:AK280" si="1136">IF(AI279,2*AI279,"")</f>
        <v>180000</v>
      </c>
      <c r="AL279" s="443">
        <f>VLOOKUP(D279&amp;E279,计算辅助页面!$V$5:$Y$18,3,0)</f>
        <v>5</v>
      </c>
      <c r="AM279" s="444">
        <f t="shared" ref="AM279:AM280" si="1137">IF(AN279="×",AN279,IF(AI279,6*AI279,""))</f>
        <v>540000</v>
      </c>
      <c r="AN279" s="444">
        <f>VLOOKUP(D279&amp;E279,计算辅助页面!$V$5:$Y$18,4,0)</f>
        <v>4</v>
      </c>
      <c r="AO279" s="440">
        <f t="shared" ref="AO279:AO280" si="1138">IF(AI279,IF(AN279="×",4*(AI279*AJ279+AK279*AL279),4*(AI279*AJ279+AK279*AL279+AM279*AN279)),"")</f>
        <v>14760000</v>
      </c>
      <c r="AP279" s="445">
        <f t="shared" ref="AP279:AP280" si="1139">IF(AND(AH279,AO279),AO279+AH279,"")</f>
        <v>42486000</v>
      </c>
      <c r="AQ279" s="288" t="s">
        <v>569</v>
      </c>
      <c r="AR279" s="289" t="str">
        <f t="shared" si="1080"/>
        <v>Lykan Neon🔑</v>
      </c>
      <c r="AS279" s="290" t="s">
        <v>1580</v>
      </c>
      <c r="AT279" s="291" t="s">
        <v>1593</v>
      </c>
      <c r="AU279" s="427" t="s">
        <v>703</v>
      </c>
      <c r="AW279" s="292">
        <v>451</v>
      </c>
      <c r="AY279" s="292">
        <v>572</v>
      </c>
      <c r="AZ279" s="292" t="s">
        <v>1101</v>
      </c>
      <c r="BA279" s="481">
        <f>BF279-O279</f>
        <v>198</v>
      </c>
      <c r="BB279" s="476">
        <f>BK279</f>
        <v>3.6999999999999886</v>
      </c>
      <c r="BC279" s="472">
        <f t="shared" ref="BC279:BE279" si="1140">BL279</f>
        <v>0.89000000000000057</v>
      </c>
      <c r="BD279" s="472">
        <f t="shared" si="1140"/>
        <v>1.6500000000000057</v>
      </c>
      <c r="BE279" s="472">
        <f t="shared" si="1140"/>
        <v>3.0499999999999972</v>
      </c>
      <c r="BF279" s="474">
        <v>5043</v>
      </c>
      <c r="BG279" s="476">
        <v>433</v>
      </c>
      <c r="BH279" s="480">
        <v>83.8</v>
      </c>
      <c r="BI279" s="480">
        <v>54.52</v>
      </c>
      <c r="BJ279" s="480">
        <v>68.459999999999994</v>
      </c>
      <c r="BK279" s="473">
        <f t="shared" ref="BK279:BN280" si="1141">IF(BG279="", "", BG279-P279)</f>
        <v>3.6999999999999886</v>
      </c>
      <c r="BL279" s="473">
        <f t="shared" si="1141"/>
        <v>0.89000000000000057</v>
      </c>
      <c r="BM279" s="473">
        <f t="shared" si="1141"/>
        <v>1.6500000000000057</v>
      </c>
      <c r="BN279" s="473">
        <f t="shared" si="1141"/>
        <v>3.0499999999999972</v>
      </c>
      <c r="BO279" s="483">
        <v>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1702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1782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338" t="s">
        <v>1736</v>
      </c>
      <c r="C280" s="301" t="s">
        <v>1737</v>
      </c>
      <c r="D280" s="302" t="s">
        <v>42</v>
      </c>
      <c r="E280" s="303" t="s">
        <v>79</v>
      </c>
      <c r="F280" s="345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ref="N280" si="1142">IF(COUNTBLANK(H280:M280),"",SUM(H280:M280))</f>
        <v>300</v>
      </c>
      <c r="O280" s="339">
        <v>4859</v>
      </c>
      <c r="P280" s="340">
        <v>459.8</v>
      </c>
      <c r="Q280" s="341">
        <v>81.56</v>
      </c>
      <c r="R280" s="341">
        <v>57.68</v>
      </c>
      <c r="S280" s="341">
        <v>50.42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36"/>
        <v>180000</v>
      </c>
      <c r="AL280" s="316">
        <f>VLOOKUP(D280&amp;E280,计算辅助页面!$V$5:$Y$18,3,0)</f>
        <v>5</v>
      </c>
      <c r="AM280" s="317">
        <f t="shared" si="1137"/>
        <v>540000</v>
      </c>
      <c r="AN280" s="317">
        <f>VLOOKUP(D280&amp;E280,计算辅助页面!$V$5:$Y$18,4,0)</f>
        <v>4</v>
      </c>
      <c r="AO280" s="304">
        <f t="shared" si="1138"/>
        <v>14760000</v>
      </c>
      <c r="AP280" s="318">
        <f t="shared" si="1139"/>
        <v>42486000</v>
      </c>
      <c r="AQ280" s="288" t="s">
        <v>712</v>
      </c>
      <c r="AR280" s="289" t="str">
        <f t="shared" si="1080"/>
        <v>Mistral</v>
      </c>
      <c r="AS280" s="290" t="s">
        <v>1814</v>
      </c>
      <c r="AT280" s="291" t="s">
        <v>1738</v>
      </c>
      <c r="AU280" s="427" t="s">
        <v>703</v>
      </c>
      <c r="AZ280" s="292" t="s">
        <v>1101</v>
      </c>
      <c r="BA280" s="481">
        <v>199</v>
      </c>
      <c r="BB280" s="476">
        <v>4.4000000000000004</v>
      </c>
      <c r="BC280" s="472">
        <v>0.44</v>
      </c>
      <c r="BD280" s="472">
        <v>0.83</v>
      </c>
      <c r="BE280" s="472">
        <v>2.2400000000000002</v>
      </c>
      <c r="BF280" s="474">
        <f>BA280+O280</f>
        <v>5058</v>
      </c>
      <c r="BG280" s="476">
        <f t="shared" ref="BG280" si="1143">BB280+P280</f>
        <v>464.2</v>
      </c>
      <c r="BH280" s="480">
        <f t="shared" ref="BH280" si="1144">BC280+Q280</f>
        <v>82</v>
      </c>
      <c r="BI280" s="480">
        <f t="shared" ref="BI280" si="1145">BD280+R280</f>
        <v>58.51</v>
      </c>
      <c r="BJ280" s="480">
        <f t="shared" ref="BJ280" si="1146">BE280+S280</f>
        <v>52.660000000000004</v>
      </c>
      <c r="BK280" s="473">
        <f t="shared" si="1141"/>
        <v>4.3999999999999773</v>
      </c>
      <c r="BL280" s="473">
        <f t="shared" si="1141"/>
        <v>0.43999999999999773</v>
      </c>
      <c r="BM280" s="473">
        <f t="shared" si="1141"/>
        <v>0.82999999999999829</v>
      </c>
      <c r="BN280" s="473">
        <f t="shared" si="1141"/>
        <v>2.240000000000002</v>
      </c>
      <c r="BO280" s="483">
        <v>11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1758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>
      <c r="A281" s="268">
        <v>279</v>
      </c>
      <c r="B281" s="338" t="s">
        <v>715</v>
      </c>
      <c r="C281" s="301" t="s">
        <v>716</v>
      </c>
      <c r="D281" s="302" t="s">
        <v>42</v>
      </c>
      <c r="E281" s="303" t="s">
        <v>79</v>
      </c>
      <c r="F281" s="304">
        <f>9-LEN(E281)-LEN(SUBSTITUTE(E281,"★",""))</f>
        <v>3</v>
      </c>
      <c r="G281" s="305" t="s">
        <v>726</v>
      </c>
      <c r="H281" s="330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:N301" si="1147">IF(COUNTBLANK(H281:M281),"",SUM(H281:M281))</f>
        <v>300</v>
      </c>
      <c r="O281" s="339">
        <v>4863</v>
      </c>
      <c r="P281" s="340">
        <v>414.7</v>
      </c>
      <c r="Q281" s="341">
        <v>89.4</v>
      </c>
      <c r="R281" s="341">
        <v>51.75</v>
      </c>
      <c r="S281" s="341">
        <v>51.27</v>
      </c>
      <c r="T281" s="341">
        <v>4.5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1077"/>
        <v>180000</v>
      </c>
      <c r="AL281" s="316">
        <f>VLOOKUP(D281&amp;E281,计算辅助页面!$V$5:$Y$18,3,0)</f>
        <v>5</v>
      </c>
      <c r="AM281" s="317">
        <f t="shared" si="1078"/>
        <v>540000</v>
      </c>
      <c r="AN281" s="317">
        <f>VLOOKUP(D281&amp;E281,计算辅助页面!$V$5:$Y$18,4,0)</f>
        <v>4</v>
      </c>
      <c r="AO281" s="304">
        <f t="shared" si="1079"/>
        <v>14760000</v>
      </c>
      <c r="AP281" s="318">
        <f t="shared" si="1024"/>
        <v>42486000</v>
      </c>
      <c r="AQ281" s="288" t="s">
        <v>992</v>
      </c>
      <c r="AR281" s="289" t="str">
        <f t="shared" si="1080"/>
        <v>Owl</v>
      </c>
      <c r="AS281" s="290" t="s">
        <v>724</v>
      </c>
      <c r="AT281" s="291" t="s">
        <v>846</v>
      </c>
      <c r="AU281" s="427" t="s">
        <v>703</v>
      </c>
      <c r="AW281" s="292">
        <v>435</v>
      </c>
      <c r="AY281" s="292">
        <v>565</v>
      </c>
      <c r="AZ281" s="292" t="s">
        <v>1101</v>
      </c>
      <c r="BA281" s="481">
        <v>131</v>
      </c>
      <c r="BB281" s="476">
        <v>1.6</v>
      </c>
      <c r="BC281" s="472">
        <v>0.7</v>
      </c>
      <c r="BD281" s="472">
        <v>0.65</v>
      </c>
      <c r="BE281" s="472">
        <v>1.71</v>
      </c>
      <c r="BF281" s="474">
        <f>BA281+O281</f>
        <v>4994</v>
      </c>
      <c r="BG281" s="476">
        <f t="shared" ref="BG281" si="1148">BB281+P281</f>
        <v>416.3</v>
      </c>
      <c r="BH281" s="480">
        <f t="shared" ref="BH281" si="1149">BC281+Q281</f>
        <v>90.100000000000009</v>
      </c>
      <c r="BI281" s="480">
        <f t="shared" ref="BI281" si="1150">BD281+R281</f>
        <v>52.4</v>
      </c>
      <c r="BJ281" s="480">
        <f t="shared" ref="BJ281" si="1151">BE281+S281</f>
        <v>52.980000000000004</v>
      </c>
      <c r="BK281" s="473">
        <f t="shared" si="978"/>
        <v>1.6000000000000227</v>
      </c>
      <c r="BL281" s="473">
        <f t="shared" si="979"/>
        <v>0.70000000000000284</v>
      </c>
      <c r="BM281" s="473">
        <f t="shared" si="980"/>
        <v>0.64999999999999858</v>
      </c>
      <c r="BN281" s="473">
        <f t="shared" si="981"/>
        <v>1.7100000000000009</v>
      </c>
      <c r="BO281" s="483">
        <v>1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>
        <v>1</v>
      </c>
      <c r="CE281" s="293"/>
      <c r="CF281" s="293"/>
      <c r="CG281" s="293"/>
      <c r="CH281" s="293"/>
      <c r="CI281" s="293"/>
      <c r="CJ281" s="294" t="s">
        <v>716</v>
      </c>
      <c r="CK281" s="294"/>
      <c r="CL281" s="294"/>
      <c r="CM281" s="294"/>
      <c r="CN281" s="294"/>
      <c r="CO281" s="295"/>
      <c r="CP281" s="295"/>
      <c r="CQ281" s="295">
        <v>1</v>
      </c>
      <c r="CR281" s="296">
        <v>400</v>
      </c>
      <c r="CS281" s="297">
        <v>82.99</v>
      </c>
      <c r="CT281" s="297">
        <v>45.79</v>
      </c>
      <c r="CU281" s="297">
        <v>35.67</v>
      </c>
      <c r="CV281" s="297">
        <f t="shared" ref="CV281:CY282" si="1152">P281-CR281</f>
        <v>14.699999999999989</v>
      </c>
      <c r="CW281" s="297">
        <f t="shared" si="1152"/>
        <v>6.4100000000000108</v>
      </c>
      <c r="CX281" s="297">
        <f t="shared" si="1152"/>
        <v>5.9600000000000009</v>
      </c>
      <c r="CY281" s="297">
        <f t="shared" si="1152"/>
        <v>15.600000000000001</v>
      </c>
      <c r="CZ281" s="297">
        <f>SUM(CV281:CY281)</f>
        <v>42.67</v>
      </c>
      <c r="DA281" s="297">
        <f>0.32*(P281-CR281)+1.75*(Q281-CS281)+1.13*(R281-CT281)+1.28*(S281-CU281)</f>
        <v>42.624300000000019</v>
      </c>
      <c r="DB281" s="295"/>
      <c r="DC281" s="295"/>
      <c r="DD281" s="295"/>
      <c r="DE281" s="295"/>
    </row>
    <row r="282" spans="1:109" ht="21" customHeight="1" thickBot="1">
      <c r="A282" s="299">
        <v>280</v>
      </c>
      <c r="B282" s="338" t="s">
        <v>1533</v>
      </c>
      <c r="C282" s="301" t="s">
        <v>1787</v>
      </c>
      <c r="D282" s="431" t="s">
        <v>42</v>
      </c>
      <c r="E282" s="432" t="s">
        <v>79</v>
      </c>
      <c r="F282" s="433">
        <f>9-LEN(E282)-LEN(SUBSTITUTE(E282,"★",""))</f>
        <v>3</v>
      </c>
      <c r="G282" s="305" t="s">
        <v>76</v>
      </c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147"/>
        <v>300</v>
      </c>
      <c r="O282" s="339">
        <v>4897</v>
      </c>
      <c r="P282" s="340">
        <v>421.6</v>
      </c>
      <c r="Q282" s="341">
        <v>87.71</v>
      </c>
      <c r="R282" s="341">
        <v>51.33</v>
      </c>
      <c r="S282" s="341">
        <v>56.51</v>
      </c>
      <c r="T282" s="341">
        <v>5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77"/>
        <v>180000</v>
      </c>
      <c r="AL282" s="443">
        <f>VLOOKUP(D282&amp;E282,计算辅助页面!$V$5:$Y$18,3,0)</f>
        <v>5</v>
      </c>
      <c r="AM282" s="444">
        <f t="shared" si="1078"/>
        <v>540000</v>
      </c>
      <c r="AN282" s="444">
        <f>VLOOKUP(D282&amp;E282,计算辅助页面!$V$5:$Y$18,4,0)</f>
        <v>4</v>
      </c>
      <c r="AO282" s="440">
        <f t="shared" si="1079"/>
        <v>14760000</v>
      </c>
      <c r="AP282" s="445">
        <f t="shared" si="1024"/>
        <v>42486000</v>
      </c>
      <c r="AQ282" s="288" t="s">
        <v>991</v>
      </c>
      <c r="AR282" s="289" t="str">
        <f t="shared" si="1080"/>
        <v>Nevera🔑</v>
      </c>
      <c r="AS282" s="290" t="s">
        <v>917</v>
      </c>
      <c r="AT282" s="291" t="s">
        <v>677</v>
      </c>
      <c r="AU282" s="427" t="s">
        <v>703</v>
      </c>
      <c r="AW282" s="292">
        <v>444</v>
      </c>
      <c r="AY282" s="292">
        <v>569</v>
      </c>
      <c r="AZ282" s="292" t="s">
        <v>1173</v>
      </c>
      <c r="BA282" s="481">
        <v>131</v>
      </c>
      <c r="BB282" s="476">
        <v>1</v>
      </c>
      <c r="BC282" s="472">
        <v>0.59</v>
      </c>
      <c r="BD282" s="472">
        <v>1.06</v>
      </c>
      <c r="BE282" s="472">
        <v>2.0699999999999998</v>
      </c>
      <c r="BF282" s="474">
        <f>BA282+O282</f>
        <v>5028</v>
      </c>
      <c r="BG282" s="476">
        <f t="shared" ref="BG282" si="1153">BB282+P282</f>
        <v>422.6</v>
      </c>
      <c r="BH282" s="480">
        <f t="shared" ref="BH282" si="1154">BC282+Q282</f>
        <v>88.3</v>
      </c>
      <c r="BI282" s="480">
        <f t="shared" ref="BI282" si="1155">BD282+R282</f>
        <v>52.39</v>
      </c>
      <c r="BJ282" s="480">
        <f t="shared" ref="BJ282" si="1156">BE282+S282</f>
        <v>58.58</v>
      </c>
      <c r="BK282" s="473">
        <f t="shared" si="978"/>
        <v>1</v>
      </c>
      <c r="BL282" s="473">
        <f t="shared" si="979"/>
        <v>0.59000000000000341</v>
      </c>
      <c r="BM282" s="473">
        <f t="shared" si="980"/>
        <v>1.0600000000000023</v>
      </c>
      <c r="BN282" s="473">
        <f t="shared" si="981"/>
        <v>2.0700000000000003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1790</v>
      </c>
      <c r="CK282" s="294"/>
      <c r="CL282" s="294"/>
      <c r="CM282" s="294"/>
      <c r="CN282" s="294"/>
      <c r="CO282" s="295"/>
      <c r="CP282" s="295"/>
      <c r="CQ282" s="295"/>
      <c r="CR282" s="296">
        <v>412</v>
      </c>
      <c r="CS282" s="297">
        <v>82.27</v>
      </c>
      <c r="CT282" s="297">
        <v>41.64</v>
      </c>
      <c r="CU282" s="297">
        <v>37.619999999999997</v>
      </c>
      <c r="CV282" s="297">
        <f t="shared" si="1152"/>
        <v>9.6000000000000227</v>
      </c>
      <c r="CW282" s="297">
        <f t="shared" si="1152"/>
        <v>5.4399999999999977</v>
      </c>
      <c r="CX282" s="297">
        <f t="shared" si="1152"/>
        <v>9.6899999999999977</v>
      </c>
      <c r="CY282" s="297">
        <f t="shared" si="1152"/>
        <v>18.89</v>
      </c>
      <c r="CZ282" s="297">
        <f>SUM(CV282:CY282)</f>
        <v>43.620000000000019</v>
      </c>
      <c r="DA282" s="297">
        <f>0.32*(P282-CR282)+1.75*(Q282-CS282)+1.13*(R282-CT282)+1.28*(S282-CU282)</f>
        <v>47.7209</v>
      </c>
      <c r="DB282" s="295" t="s">
        <v>1782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1206</v>
      </c>
      <c r="C283" s="301" t="s">
        <v>1207</v>
      </c>
      <c r="D283" s="431" t="s">
        <v>42</v>
      </c>
      <c r="E283" s="432" t="s">
        <v>79</v>
      </c>
      <c r="F283" s="433"/>
      <c r="G283" s="328"/>
      <c r="H283" s="434">
        <v>85</v>
      </c>
      <c r="I283" s="320">
        <v>25</v>
      </c>
      <c r="J283" s="320">
        <v>29</v>
      </c>
      <c r="K283" s="320">
        <v>38</v>
      </c>
      <c r="L283" s="320">
        <v>54</v>
      </c>
      <c r="M283" s="320">
        <v>69</v>
      </c>
      <c r="N283" s="333">
        <f t="shared" si="1147"/>
        <v>300</v>
      </c>
      <c r="O283" s="393">
        <v>4940</v>
      </c>
      <c r="P283" s="446">
        <v>484.8</v>
      </c>
      <c r="Q283" s="447">
        <v>79.67</v>
      </c>
      <c r="R283" s="447">
        <v>60.03</v>
      </c>
      <c r="S283" s="447">
        <v>58.86</v>
      </c>
      <c r="T283" s="447">
        <v>4.8499999999999996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77"/>
        <v>180000</v>
      </c>
      <c r="AL283" s="443">
        <f>VLOOKUP(D283&amp;E283,计算辅助页面!$V$5:$Y$18,3,0)</f>
        <v>5</v>
      </c>
      <c r="AM283" s="444">
        <f t="shared" si="1078"/>
        <v>540000</v>
      </c>
      <c r="AN283" s="444">
        <f>VLOOKUP(D283&amp;E283,计算辅助页面!$V$5:$Y$18,4,0)</f>
        <v>4</v>
      </c>
      <c r="AO283" s="440">
        <f t="shared" si="1079"/>
        <v>14760000</v>
      </c>
      <c r="AP283" s="445">
        <f t="shared" si="1024"/>
        <v>42486000</v>
      </c>
      <c r="AQ283" s="288" t="s">
        <v>570</v>
      </c>
      <c r="AR283" s="289" t="str">
        <f t="shared" si="1080"/>
        <v>Agera RS</v>
      </c>
      <c r="AS283" s="290" t="s">
        <v>1186</v>
      </c>
      <c r="AT283" s="291" t="s">
        <v>1208</v>
      </c>
      <c r="AU283" s="427" t="s">
        <v>703</v>
      </c>
      <c r="AW283" s="292">
        <v>510</v>
      </c>
      <c r="AY283" s="292">
        <v>598</v>
      </c>
      <c r="AZ283" s="292" t="s">
        <v>1621</v>
      </c>
      <c r="BA283" s="477">
        <v>132</v>
      </c>
      <c r="BB283" s="476">
        <v>4.0999999999999996</v>
      </c>
      <c r="BC283" s="472">
        <v>0.53</v>
      </c>
      <c r="BD283" s="472">
        <v>1.19</v>
      </c>
      <c r="BE283" s="472">
        <v>1.72</v>
      </c>
      <c r="BF283" s="474">
        <f>BA283+O283</f>
        <v>5072</v>
      </c>
      <c r="BG283" s="476">
        <f t="shared" ref="BG283:BG284" si="1157">BB283+P283</f>
        <v>488.90000000000003</v>
      </c>
      <c r="BH283" s="480">
        <f t="shared" ref="BH283:BH284" si="1158">BC283+Q283</f>
        <v>80.2</v>
      </c>
      <c r="BI283" s="480">
        <f t="shared" ref="BI283:BI284" si="1159">BD283+R283</f>
        <v>61.22</v>
      </c>
      <c r="BJ283" s="480">
        <f t="shared" ref="BJ283:BJ284" si="1160">BE283+S283</f>
        <v>60.58</v>
      </c>
      <c r="BK283" s="473">
        <f t="shared" si="978"/>
        <v>4.1000000000000227</v>
      </c>
      <c r="BL283" s="473">
        <f t="shared" si="979"/>
        <v>0.53000000000000114</v>
      </c>
      <c r="BM283" s="473">
        <f t="shared" si="980"/>
        <v>1.1899999999999977</v>
      </c>
      <c r="BN283" s="473">
        <f t="shared" si="981"/>
        <v>1.7199999999999989</v>
      </c>
      <c r="BO283" s="483">
        <v>9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4" t="s">
        <v>1209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1782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1849</v>
      </c>
      <c r="C284" s="301" t="s">
        <v>1850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61">IF(COUNTBLANK(H284:M284),"",SUM(H284:M284))</f>
        <v>300</v>
      </c>
      <c r="O284" s="393">
        <v>4955</v>
      </c>
      <c r="P284" s="446">
        <v>414.5</v>
      </c>
      <c r="Q284" s="447">
        <v>78.040000000000006</v>
      </c>
      <c r="R284" s="447">
        <v>75.86</v>
      </c>
      <c r="S284" s="447">
        <v>84.58</v>
      </c>
      <c r="T284" s="447"/>
      <c r="U284" s="437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62">IF(AI284,2*AI284,"")</f>
        <v>180000</v>
      </c>
      <c r="AL284" s="443">
        <f>VLOOKUP(D284&amp;E284,计算辅助页面!$V$5:$Y$18,3,0)</f>
        <v>5</v>
      </c>
      <c r="AM284" s="444">
        <f t="shared" ref="AM284" si="1163">IF(AN284="×",AN284,IF(AI284,6*AI284,""))</f>
        <v>540000</v>
      </c>
      <c r="AN284" s="444">
        <f>VLOOKUP(D284&amp;E284,计算辅助页面!$V$5:$Y$18,4,0)</f>
        <v>4</v>
      </c>
      <c r="AO284" s="440">
        <f t="shared" ref="AO284" si="1164">IF(AI284,IF(AN284="×",4*(AI284*AJ284+AK284*AL284),4*(AI284*AJ284+AK284*AL284+AM284*AN284)),"")</f>
        <v>14760000</v>
      </c>
      <c r="AP284" s="445">
        <f t="shared" ref="AP284" si="1165">IF(AND(AH284,AO284),AO284+AH284,"")</f>
        <v>42486000</v>
      </c>
      <c r="AQ284" s="288" t="s">
        <v>1850</v>
      </c>
      <c r="AR284" s="289" t="str">
        <f t="shared" si="1080"/>
        <v>Locus Plethore LC750</v>
      </c>
      <c r="AS284" s="290" t="s">
        <v>1836</v>
      </c>
      <c r="AT284" s="291" t="s">
        <v>1851</v>
      </c>
      <c r="AU284" s="427" t="s">
        <v>703</v>
      </c>
      <c r="AZ284" s="292" t="s">
        <v>1859</v>
      </c>
      <c r="BA284" s="477">
        <v>132</v>
      </c>
      <c r="BB284" s="476">
        <v>1.8</v>
      </c>
      <c r="BC284" s="472">
        <v>0.36</v>
      </c>
      <c r="BD284" s="472">
        <v>1.74</v>
      </c>
      <c r="BE284" s="472">
        <v>3.16</v>
      </c>
      <c r="BF284" s="474">
        <f>BA284+O284</f>
        <v>5087</v>
      </c>
      <c r="BG284" s="476">
        <f t="shared" si="1157"/>
        <v>416.3</v>
      </c>
      <c r="BH284" s="480">
        <f t="shared" si="1158"/>
        <v>78.400000000000006</v>
      </c>
      <c r="BI284" s="480">
        <f t="shared" si="1159"/>
        <v>77.599999999999994</v>
      </c>
      <c r="BJ284" s="480">
        <f t="shared" si="1160"/>
        <v>87.74</v>
      </c>
      <c r="BK284" s="473">
        <f t="shared" si="978"/>
        <v>1.8000000000000114</v>
      </c>
      <c r="BL284" s="473">
        <f t="shared" si="979"/>
        <v>0.35999999999999943</v>
      </c>
      <c r="BM284" s="473">
        <f t="shared" si="980"/>
        <v>1.7399999999999949</v>
      </c>
      <c r="BN284" s="473">
        <f t="shared" si="981"/>
        <v>3.1599999999999966</v>
      </c>
      <c r="BO284" s="483">
        <v>13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 t="s">
        <v>1858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1534</v>
      </c>
      <c r="C285" s="301" t="s">
        <v>586</v>
      </c>
      <c r="D285" s="431" t="s">
        <v>42</v>
      </c>
      <c r="E285" s="432" t="s">
        <v>79</v>
      </c>
      <c r="F285" s="433">
        <f>9-LEN(E285)-LEN(SUBSTITUTE(E285,"★",""))</f>
        <v>3</v>
      </c>
      <c r="G285" s="305" t="s">
        <v>76</v>
      </c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147"/>
        <v>300</v>
      </c>
      <c r="O285" s="393">
        <v>4969</v>
      </c>
      <c r="P285" s="446">
        <v>490.6</v>
      </c>
      <c r="Q285" s="447">
        <v>82.51</v>
      </c>
      <c r="R285" s="447">
        <v>48.77</v>
      </c>
      <c r="S285" s="447">
        <v>62.04</v>
      </c>
      <c r="T285" s="447">
        <v>5.17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68">
        <v>45000</v>
      </c>
      <c r="AJ285" s="442">
        <f>VLOOKUP(D285&amp;E285,计算辅助页面!$V$5:$Y$18,2,0)</f>
        <v>7</v>
      </c>
      <c r="AK285" s="443">
        <f t="shared" si="1077"/>
        <v>90000</v>
      </c>
      <c r="AL285" s="443">
        <f>VLOOKUP(D285&amp;E285,计算辅助页面!$V$5:$Y$18,3,0)</f>
        <v>5</v>
      </c>
      <c r="AM285" s="444">
        <f t="shared" si="1078"/>
        <v>270000</v>
      </c>
      <c r="AN285" s="444">
        <f>VLOOKUP(D285&amp;E285,计算辅助页面!$V$5:$Y$18,4,0)</f>
        <v>4</v>
      </c>
      <c r="AO285" s="440">
        <f t="shared" si="1079"/>
        <v>7380000</v>
      </c>
      <c r="AP285" s="445">
        <f t="shared" si="1024"/>
        <v>35106000</v>
      </c>
      <c r="AQ285" s="288" t="s">
        <v>990</v>
      </c>
      <c r="AR285" s="289" t="str">
        <f t="shared" si="1080"/>
        <v>Tuatara🔑</v>
      </c>
      <c r="AS285" s="290" t="s">
        <v>918</v>
      </c>
      <c r="AT285" s="291" t="s">
        <v>681</v>
      </c>
      <c r="AU285" s="427" t="s">
        <v>703</v>
      </c>
      <c r="AW285" s="292">
        <v>516</v>
      </c>
      <c r="AY285" s="292">
        <v>600</v>
      </c>
      <c r="AZ285" s="292" t="s">
        <v>1101</v>
      </c>
      <c r="BA285" s="477">
        <f>BF285-O285</f>
        <v>132</v>
      </c>
      <c r="BB285" s="476">
        <f>BK285</f>
        <v>0.89999999999997726</v>
      </c>
      <c r="BC285" s="472">
        <f t="shared" ref="BC285" si="1166">BL285</f>
        <v>0.8399999999999892</v>
      </c>
      <c r="BD285" s="472">
        <f t="shared" ref="BD285" si="1167">BM285</f>
        <v>0.69999999999999574</v>
      </c>
      <c r="BE285" s="472">
        <f t="shared" ref="BE285" si="1168">BN285</f>
        <v>2.5500000000000043</v>
      </c>
      <c r="BF285" s="474">
        <v>5101</v>
      </c>
      <c r="BG285" s="476">
        <v>491.5</v>
      </c>
      <c r="BH285" s="480">
        <v>83.35</v>
      </c>
      <c r="BI285" s="480">
        <v>49.47</v>
      </c>
      <c r="BJ285" s="480">
        <v>64.59</v>
      </c>
      <c r="BK285" s="473">
        <f t="shared" si="978"/>
        <v>0.89999999999997726</v>
      </c>
      <c r="BL285" s="473">
        <f t="shared" si="979"/>
        <v>0.8399999999999892</v>
      </c>
      <c r="BM285" s="473">
        <f t="shared" si="980"/>
        <v>0.69999999999999574</v>
      </c>
      <c r="BN285" s="473">
        <f t="shared" si="981"/>
        <v>2.5500000000000043</v>
      </c>
      <c r="BO285" s="483">
        <v>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>
        <v>1</v>
      </c>
      <c r="CE285" s="293"/>
      <c r="CF285" s="293"/>
      <c r="CG285" s="293"/>
      <c r="CH285" s="293"/>
      <c r="CI285" s="293"/>
      <c r="CJ285" s="294" t="s">
        <v>586</v>
      </c>
      <c r="CK285" s="294"/>
      <c r="CL285" s="294"/>
      <c r="CM285" s="294"/>
      <c r="CN285" s="294"/>
      <c r="CO285" s="295"/>
      <c r="CP285" s="295"/>
      <c r="CQ285" s="295"/>
      <c r="CR285" s="296">
        <v>482.8</v>
      </c>
      <c r="CS285" s="297">
        <v>74.8</v>
      </c>
      <c r="CT285" s="297">
        <v>42.34</v>
      </c>
      <c r="CU285" s="297">
        <v>38.72</v>
      </c>
      <c r="CV285" s="297">
        <f>P285-CR285</f>
        <v>7.8000000000000114</v>
      </c>
      <c r="CW285" s="297">
        <f>Q285-CS285</f>
        <v>7.710000000000008</v>
      </c>
      <c r="CX285" s="297">
        <f>R285-CT285</f>
        <v>6.43</v>
      </c>
      <c r="CY285" s="297">
        <f>S285-CU285</f>
        <v>23.32</v>
      </c>
      <c r="CZ285" s="297">
        <f>SUM(CV285:CY285)</f>
        <v>45.260000000000019</v>
      </c>
      <c r="DA285" s="297">
        <f>0.32*(P285-CR285)+1.75*(Q285-CS285)+1.13*(R285-CT285)+1.28*(S285-CU285)</f>
        <v>53.104000000000021</v>
      </c>
      <c r="DB285" s="295" t="s">
        <v>1782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1181</v>
      </c>
      <c r="C286" s="301" t="s">
        <v>1924</v>
      </c>
      <c r="D286" s="431" t="s">
        <v>42</v>
      </c>
      <c r="E286" s="432" t="s">
        <v>79</v>
      </c>
      <c r="F286" s="433"/>
      <c r="G286" s="328"/>
      <c r="H286" s="434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si="1147"/>
        <v>300</v>
      </c>
      <c r="O286" s="393">
        <v>4977</v>
      </c>
      <c r="P286" s="446">
        <v>445.8</v>
      </c>
      <c r="Q286" s="447">
        <v>86.33</v>
      </c>
      <c r="R286" s="447">
        <v>61.08</v>
      </c>
      <c r="S286" s="447">
        <v>29.38</v>
      </c>
      <c r="T286" s="447"/>
      <c r="U286" s="377"/>
      <c r="V286" s="438"/>
      <c r="W286" s="438"/>
      <c r="X286" s="436"/>
      <c r="Y286" s="436"/>
      <c r="Z286" s="439"/>
      <c r="AA286" s="436"/>
      <c r="AB286" s="436"/>
      <c r="AC286" s="436"/>
      <c r="AD286" s="436"/>
      <c r="AE286" s="436"/>
      <c r="AF286" s="436"/>
      <c r="AG286" s="436"/>
      <c r="AH286" s="440"/>
      <c r="AI286" s="468"/>
      <c r="AJ286" s="442">
        <f>VLOOKUP(D286&amp;E286,计算辅助页面!$V$5:$Y$18,2,0)</f>
        <v>7</v>
      </c>
      <c r="AK286" s="443" t="str">
        <f t="shared" si="1077"/>
        <v/>
      </c>
      <c r="AL286" s="443">
        <f>VLOOKUP(D286&amp;E286,计算辅助页面!$V$5:$Y$18,3,0)</f>
        <v>5</v>
      </c>
      <c r="AM286" s="444" t="str">
        <f t="shared" si="1078"/>
        <v/>
      </c>
      <c r="AN286" s="444">
        <f>VLOOKUP(D286&amp;E286,计算辅助页面!$V$5:$Y$18,4,0)</f>
        <v>4</v>
      </c>
      <c r="AO286" s="440" t="str">
        <f t="shared" si="1079"/>
        <v/>
      </c>
      <c r="AP286" s="445"/>
      <c r="AQ286" s="288" t="s">
        <v>569</v>
      </c>
      <c r="AR286" s="289" t="str">
        <f t="shared" si="1080"/>
        <v>Lykan Security</v>
      </c>
      <c r="AS286" s="290" t="s">
        <v>1155</v>
      </c>
      <c r="AT286" s="291" t="s">
        <v>1182</v>
      </c>
      <c r="AU286" s="427" t="s">
        <v>703</v>
      </c>
      <c r="AW286" s="292">
        <v>469</v>
      </c>
      <c r="AY286" s="292">
        <v>580</v>
      </c>
      <c r="AZ286" s="292" t="s">
        <v>1173</v>
      </c>
      <c r="BK286" s="473" t="str">
        <f t="shared" si="978"/>
        <v/>
      </c>
      <c r="BL286" s="473" t="str">
        <f t="shared" si="979"/>
        <v/>
      </c>
      <c r="BM286" s="473" t="str">
        <f t="shared" si="980"/>
        <v/>
      </c>
      <c r="BN286" s="473" t="str">
        <f t="shared" si="981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/>
      <c r="CD286" s="293"/>
      <c r="CE286" s="293"/>
      <c r="CF286" s="293"/>
      <c r="CG286" s="293"/>
      <c r="CH286" s="293"/>
      <c r="CI286" s="293"/>
      <c r="CJ286" s="294" t="s">
        <v>1701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 thickTop="1" thickBot="1">
      <c r="A287" s="268">
        <v>285</v>
      </c>
      <c r="B287" s="295" t="s">
        <v>1535</v>
      </c>
      <c r="C287" s="301" t="s">
        <v>1357</v>
      </c>
      <c r="D287" s="431" t="s">
        <v>42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147"/>
        <v>300</v>
      </c>
      <c r="O287" s="393">
        <v>4983</v>
      </c>
      <c r="P287" s="446">
        <v>453.6</v>
      </c>
      <c r="Q287" s="447">
        <v>83.27</v>
      </c>
      <c r="R287" s="447">
        <v>60.63</v>
      </c>
      <c r="S287" s="447">
        <v>41.7</v>
      </c>
      <c r="T287" s="447">
        <v>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441">
        <v>90000</v>
      </c>
      <c r="AJ287" s="442">
        <f>VLOOKUP(D287&amp;E287,计算辅助页面!$V$5:$Y$18,2,0)</f>
        <v>7</v>
      </c>
      <c r="AK287" s="443">
        <f t="shared" si="1077"/>
        <v>180000</v>
      </c>
      <c r="AL287" s="443">
        <f>VLOOKUP(D287&amp;E287,计算辅助页面!$V$5:$Y$18,3,0)</f>
        <v>5</v>
      </c>
      <c r="AM287" s="444">
        <f t="shared" si="1078"/>
        <v>540000</v>
      </c>
      <c r="AN287" s="444">
        <f>VLOOKUP(D287&amp;E287,计算辅助页面!$V$5:$Y$18,4,0)</f>
        <v>4</v>
      </c>
      <c r="AO287" s="440">
        <f t="shared" si="1079"/>
        <v>14760000</v>
      </c>
      <c r="AP287" s="445">
        <f t="shared" ref="AP287:AP301" si="1169">IF(AND(AH287,AO287),AO287+AH287,"")</f>
        <v>42486000</v>
      </c>
      <c r="AQ287" s="288" t="s">
        <v>712</v>
      </c>
      <c r="AR287" s="289" t="str">
        <f t="shared" si="1080"/>
        <v>Chiron Super Sport 300+🔑</v>
      </c>
      <c r="AS287" s="290" t="s">
        <v>1355</v>
      </c>
      <c r="AT287" s="291" t="s">
        <v>1654</v>
      </c>
      <c r="AU287" s="427" t="s">
        <v>703</v>
      </c>
      <c r="AW287" s="292">
        <v>478</v>
      </c>
      <c r="AY287" s="292">
        <v>584</v>
      </c>
      <c r="AZ287" s="292" t="s">
        <v>1101</v>
      </c>
      <c r="BA287" s="477">
        <v>133</v>
      </c>
      <c r="BB287" s="476">
        <v>1.5</v>
      </c>
      <c r="BC287" s="472">
        <v>0.53</v>
      </c>
      <c r="BD287" s="472">
        <v>2.08</v>
      </c>
      <c r="BE287" s="472">
        <v>1.84</v>
      </c>
      <c r="BF287" s="474">
        <f>BA287+O287</f>
        <v>5116</v>
      </c>
      <c r="BG287" s="476">
        <f t="shared" ref="BG287" si="1170">BB287+P287</f>
        <v>455.1</v>
      </c>
      <c r="BH287" s="480">
        <f t="shared" ref="BH287" si="1171">BC287+Q287</f>
        <v>83.8</v>
      </c>
      <c r="BI287" s="480">
        <f t="shared" ref="BI287" si="1172">BD287+R287</f>
        <v>62.71</v>
      </c>
      <c r="BJ287" s="480">
        <f t="shared" ref="BJ287" si="1173">BE287+S287</f>
        <v>43.540000000000006</v>
      </c>
      <c r="BK287" s="473">
        <f t="shared" si="978"/>
        <v>1.5</v>
      </c>
      <c r="BL287" s="473">
        <f t="shared" si="979"/>
        <v>0.53000000000000114</v>
      </c>
      <c r="BM287" s="473">
        <f t="shared" si="980"/>
        <v>2.0799999999999983</v>
      </c>
      <c r="BN287" s="473">
        <f t="shared" si="981"/>
        <v>1.8400000000000034</v>
      </c>
      <c r="BO287" s="483">
        <v>12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>
        <v>1</v>
      </c>
      <c r="CD287" s="293"/>
      <c r="CE287" s="293"/>
      <c r="CF287" s="293"/>
      <c r="CG287" s="293"/>
      <c r="CH287" s="293"/>
      <c r="CI287" s="293"/>
      <c r="CJ287" s="294" t="s">
        <v>1962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1536</v>
      </c>
      <c r="C288" s="301" t="s">
        <v>1280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47"/>
        <v>300</v>
      </c>
      <c r="O288" s="393">
        <v>4998</v>
      </c>
      <c r="P288" s="446">
        <v>412.2</v>
      </c>
      <c r="Q288" s="447">
        <v>79.400000000000006</v>
      </c>
      <c r="R288" s="447">
        <v>79.09</v>
      </c>
      <c r="S288" s="447">
        <v>71.510000000000005</v>
      </c>
      <c r="T288" s="447">
        <v>6.4</v>
      </c>
      <c r="U288" s="311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077"/>
        <v>180000</v>
      </c>
      <c r="AL288" s="443">
        <f>VLOOKUP(D288&amp;E288,计算辅助页面!$V$5:$Y$18,3,0)</f>
        <v>5</v>
      </c>
      <c r="AM288" s="444">
        <f t="shared" si="1078"/>
        <v>540000</v>
      </c>
      <c r="AN288" s="444">
        <f>VLOOKUP(D288&amp;E288,计算辅助页面!$V$5:$Y$18,4,0)</f>
        <v>4</v>
      </c>
      <c r="AO288" s="440">
        <f t="shared" si="1079"/>
        <v>14760000</v>
      </c>
      <c r="AP288" s="445">
        <f t="shared" si="1169"/>
        <v>42486000</v>
      </c>
      <c r="AQ288" s="288" t="s">
        <v>570</v>
      </c>
      <c r="AR288" s="289" t="str">
        <f t="shared" si="1080"/>
        <v>CCXR🔑</v>
      </c>
      <c r="AS288" s="290" t="s">
        <v>1263</v>
      </c>
      <c r="AT288" s="291" t="s">
        <v>1281</v>
      </c>
      <c r="AU288" s="427" t="s">
        <v>703</v>
      </c>
      <c r="AW288" s="292">
        <v>432</v>
      </c>
      <c r="AY288" s="292">
        <v>563</v>
      </c>
      <c r="AZ288" s="292" t="s">
        <v>1285</v>
      </c>
      <c r="BA288" s="477">
        <v>133</v>
      </c>
      <c r="BB288" s="476">
        <v>1.3</v>
      </c>
      <c r="BC288" s="472">
        <v>0.8</v>
      </c>
      <c r="BD288" s="472">
        <v>2.4500000000000002</v>
      </c>
      <c r="BE288" s="472">
        <v>1.96</v>
      </c>
      <c r="BF288" s="474">
        <f>BA288+O288</f>
        <v>5131</v>
      </c>
      <c r="BG288" s="476">
        <f t="shared" ref="BG288" si="1174">BB288+P288</f>
        <v>413.5</v>
      </c>
      <c r="BH288" s="480">
        <f t="shared" ref="BH288" si="1175">BC288+Q288</f>
        <v>80.2</v>
      </c>
      <c r="BI288" s="480">
        <f t="shared" ref="BI288" si="1176">BD288+R288</f>
        <v>81.540000000000006</v>
      </c>
      <c r="BJ288" s="480">
        <f t="shared" ref="BJ288" si="1177">BE288+S288</f>
        <v>73.47</v>
      </c>
      <c r="BK288" s="473">
        <f t="shared" si="978"/>
        <v>1.3000000000000114</v>
      </c>
      <c r="BL288" s="473">
        <f t="shared" si="979"/>
        <v>0.79999999999999716</v>
      </c>
      <c r="BM288" s="473">
        <f t="shared" si="980"/>
        <v>2.4500000000000028</v>
      </c>
      <c r="BN288" s="473">
        <f t="shared" si="981"/>
        <v>1.9599999999999937</v>
      </c>
      <c r="BO288" s="483">
        <v>12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>
        <v>1</v>
      </c>
      <c r="CD288" s="293"/>
      <c r="CE288" s="293"/>
      <c r="CF288" s="293"/>
      <c r="CG288" s="293"/>
      <c r="CH288" s="293"/>
      <c r="CI288" s="293"/>
      <c r="CJ288" s="294" t="s">
        <v>1288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1782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1537</v>
      </c>
      <c r="C289" s="301" t="s">
        <v>711</v>
      </c>
      <c r="D289" s="431" t="s">
        <v>42</v>
      </c>
      <c r="E289" s="432" t="s">
        <v>79</v>
      </c>
      <c r="F289" s="433">
        <f>9-LEN(E289)-LEN(SUBSTITUTE(E289,"★",""))</f>
        <v>3</v>
      </c>
      <c r="G289" s="305" t="s">
        <v>76</v>
      </c>
      <c r="H289" s="434" t="s">
        <v>407</v>
      </c>
      <c r="I289" s="435">
        <v>40</v>
      </c>
      <c r="J289" s="435">
        <v>45</v>
      </c>
      <c r="K289" s="435">
        <v>60</v>
      </c>
      <c r="L289" s="435">
        <v>70</v>
      </c>
      <c r="M289" s="435">
        <v>85</v>
      </c>
      <c r="N289" s="436">
        <f t="shared" si="1147"/>
        <v>300</v>
      </c>
      <c r="O289" s="393">
        <v>5041</v>
      </c>
      <c r="P289" s="446">
        <v>443.4</v>
      </c>
      <c r="Q289" s="447">
        <v>84.89</v>
      </c>
      <c r="R289" s="447">
        <v>54.63</v>
      </c>
      <c r="S289" s="447">
        <v>63.79</v>
      </c>
      <c r="T289" s="447"/>
      <c r="U289" s="311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77"/>
        <v>180000</v>
      </c>
      <c r="AL289" s="443">
        <f>VLOOKUP(D289&amp;E289,计算辅助页面!$V$5:$Y$18,3,0)</f>
        <v>5</v>
      </c>
      <c r="AM289" s="444">
        <f t="shared" si="1078"/>
        <v>540000</v>
      </c>
      <c r="AN289" s="444">
        <f>VLOOKUP(D289&amp;E289,计算辅助页面!$V$5:$Y$18,4,0)</f>
        <v>4</v>
      </c>
      <c r="AO289" s="440">
        <f t="shared" si="1079"/>
        <v>14760000</v>
      </c>
      <c r="AP289" s="445">
        <f t="shared" si="1169"/>
        <v>42486000</v>
      </c>
      <c r="AQ289" s="288" t="s">
        <v>712</v>
      </c>
      <c r="AR289" s="289" t="str">
        <f t="shared" si="1080"/>
        <v>LA Voiture Noire🔑</v>
      </c>
      <c r="AS289" s="290" t="s">
        <v>714</v>
      </c>
      <c r="AT289" s="291" t="s">
        <v>847</v>
      </c>
      <c r="AU289" s="427" t="s">
        <v>703</v>
      </c>
      <c r="AW289" s="292">
        <v>467</v>
      </c>
      <c r="AY289" s="292">
        <v>579</v>
      </c>
      <c r="AZ289" s="292" t="s">
        <v>1173</v>
      </c>
      <c r="BA289" s="477">
        <f>BF289-O289</f>
        <v>134</v>
      </c>
      <c r="BB289" s="476">
        <f>BK289</f>
        <v>2.6000000000000227</v>
      </c>
      <c r="BC289" s="472">
        <f t="shared" ref="BC289" si="1178">BL289</f>
        <v>0.70999999999999375</v>
      </c>
      <c r="BD289" s="472">
        <f t="shared" ref="BD289" si="1179">BM289</f>
        <v>0.77999999999999403</v>
      </c>
      <c r="BE289" s="472">
        <f t="shared" ref="BE289" si="1180">BN289</f>
        <v>2.1699999999999946</v>
      </c>
      <c r="BF289" s="474">
        <v>5175</v>
      </c>
      <c r="BG289" s="476">
        <v>446</v>
      </c>
      <c r="BH289" s="480">
        <v>85.6</v>
      </c>
      <c r="BI289" s="480">
        <v>55.41</v>
      </c>
      <c r="BJ289" s="480">
        <v>65.959999999999994</v>
      </c>
      <c r="BK289" s="473">
        <f t="shared" si="978"/>
        <v>2.6000000000000227</v>
      </c>
      <c r="BL289" s="473">
        <f t="shared" si="979"/>
        <v>0.70999999999999375</v>
      </c>
      <c r="BM289" s="473">
        <f t="shared" si="980"/>
        <v>0.77999999999999403</v>
      </c>
      <c r="BN289" s="473">
        <f t="shared" si="981"/>
        <v>2.1699999999999946</v>
      </c>
      <c r="BO289" s="483">
        <v>15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>
        <v>1</v>
      </c>
      <c r="CC289" s="293">
        <v>1</v>
      </c>
      <c r="CD289" s="293">
        <v>1</v>
      </c>
      <c r="CE289" s="293"/>
      <c r="CF289" s="293"/>
      <c r="CG289" s="293"/>
      <c r="CH289" s="293"/>
      <c r="CI289" s="293"/>
      <c r="CJ289" s="294" t="s">
        <v>1961</v>
      </c>
      <c r="CK289" s="294"/>
      <c r="CL289" s="294"/>
      <c r="CM289" s="294"/>
      <c r="CN289" s="294"/>
      <c r="CO289" s="295"/>
      <c r="CP289" s="295"/>
      <c r="CQ289" s="295"/>
      <c r="CR289" s="296">
        <v>420</v>
      </c>
      <c r="CS289" s="297">
        <v>78.400000000000006</v>
      </c>
      <c r="CT289" s="297">
        <v>47.5</v>
      </c>
      <c r="CU289" s="297">
        <v>44</v>
      </c>
      <c r="CV289" s="297">
        <f>P289-CR289</f>
        <v>23.399999999999977</v>
      </c>
      <c r="CW289" s="297">
        <f>Q289-CS289</f>
        <v>6.4899999999999949</v>
      </c>
      <c r="CX289" s="297">
        <f>R289-CT289</f>
        <v>7.1300000000000026</v>
      </c>
      <c r="CY289" s="297">
        <f>S289-CU289</f>
        <v>19.79</v>
      </c>
      <c r="CZ289" s="297">
        <f>SUM(CV289:CY289)</f>
        <v>56.809999999999974</v>
      </c>
      <c r="DA289" s="297">
        <f>0.32*(P289-CR289)+1.75*(Q289-CS289)+1.13*(R289-CT289)+1.28*(S289-CU289)</f>
        <v>52.233599999999981</v>
      </c>
      <c r="DB289" s="295" t="s">
        <v>1782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1739</v>
      </c>
      <c r="C290" s="301" t="s">
        <v>1740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81">IF(COUNTBLANK(H290:M290),"",SUM(H290:M290))</f>
        <v>300</v>
      </c>
      <c r="O290" s="393">
        <v>5059</v>
      </c>
      <c r="P290" s="446">
        <v>423.4</v>
      </c>
      <c r="Q290" s="447">
        <v>89.07</v>
      </c>
      <c r="R290" s="447">
        <v>49.38</v>
      </c>
      <c r="S290" s="447">
        <v>51.51</v>
      </c>
      <c r="T290" s="447"/>
      <c r="U290" s="311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182">IF(AI290,2*AI290,"")</f>
        <v>180000</v>
      </c>
      <c r="AL290" s="443">
        <f>VLOOKUP(D290&amp;E290,计算辅助页面!$V$5:$Y$18,3,0)</f>
        <v>5</v>
      </c>
      <c r="AM290" s="444">
        <f t="shared" ref="AM290" si="1183">IF(AN290="×",AN290,IF(AI290,6*AI290,""))</f>
        <v>540000</v>
      </c>
      <c r="AN290" s="444">
        <f>VLOOKUP(D290&amp;E290,计算辅助页面!$V$5:$Y$18,4,0)</f>
        <v>4</v>
      </c>
      <c r="AO290" s="440">
        <f t="shared" ref="AO290" si="1184">IF(AI290,IF(AN290="×",4*(AI290*AJ290+AK290*AL290),4*(AI290*AJ290+AK290*AL290+AM290*AN290)),"")</f>
        <v>14760000</v>
      </c>
      <c r="AP290" s="445">
        <f t="shared" ref="AP290" si="1185">IF(AND(AH290,AO290),AO290+AH290,"")</f>
        <v>42486000</v>
      </c>
      <c r="AQ290" s="288" t="s">
        <v>1741</v>
      </c>
      <c r="AR290" s="289" t="str">
        <f t="shared" si="1080"/>
        <v>21C</v>
      </c>
      <c r="AS290" s="290" t="s">
        <v>1728</v>
      </c>
      <c r="AT290" s="291" t="s">
        <v>1742</v>
      </c>
      <c r="AU290" s="427" t="s">
        <v>703</v>
      </c>
      <c r="AZ290" s="292" t="s">
        <v>1101</v>
      </c>
      <c r="BA290" s="477">
        <v>134</v>
      </c>
      <c r="BB290" s="476">
        <v>1.8</v>
      </c>
      <c r="BC290" s="472">
        <v>0.57999999999999996</v>
      </c>
      <c r="BD290" s="472">
        <v>1.08</v>
      </c>
      <c r="BE290" s="472">
        <v>2.1800000000000002</v>
      </c>
      <c r="BF290" s="474">
        <f>BA290+O290</f>
        <v>5193</v>
      </c>
      <c r="BG290" s="476">
        <f t="shared" ref="BG290" si="1186">BB290+P290</f>
        <v>425.2</v>
      </c>
      <c r="BH290" s="480">
        <f t="shared" ref="BH290" si="1187">BC290+Q290</f>
        <v>89.649999999999991</v>
      </c>
      <c r="BI290" s="480">
        <f t="shared" ref="BI290" si="1188">BD290+R290</f>
        <v>50.46</v>
      </c>
      <c r="BJ290" s="480">
        <f t="shared" ref="BJ290" si="1189">BE290+S290</f>
        <v>53.69</v>
      </c>
      <c r="BK290" s="473">
        <f t="shared" si="978"/>
        <v>1.8000000000000114</v>
      </c>
      <c r="BL290" s="473">
        <f t="shared" si="979"/>
        <v>0.57999999999999829</v>
      </c>
      <c r="BM290" s="473">
        <f t="shared" si="980"/>
        <v>1.0799999999999983</v>
      </c>
      <c r="BN290" s="473">
        <f t="shared" si="981"/>
        <v>2.1799999999999997</v>
      </c>
      <c r="BO290" s="483">
        <v>9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>
        <v>1</v>
      </c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/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1910</v>
      </c>
      <c r="C291" s="301" t="s">
        <v>1905</v>
      </c>
      <c r="D291" s="431" t="s">
        <v>42</v>
      </c>
      <c r="E291" s="432" t="s">
        <v>79</v>
      </c>
      <c r="F291" s="433"/>
      <c r="G291" s="328"/>
      <c r="H291" s="486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ref="N291" si="1190">IF(COUNTBLANK(H291:M291),"",SUM(H291:M291))</f>
        <v>300</v>
      </c>
      <c r="O291" s="393">
        <v>5070</v>
      </c>
      <c r="P291" s="446">
        <v>459</v>
      </c>
      <c r="Q291" s="447">
        <v>80.64</v>
      </c>
      <c r="R291" s="447">
        <v>58.62</v>
      </c>
      <c r="S291" s="447">
        <v>58.32</v>
      </c>
      <c r="T291" s="447"/>
      <c r="U291" s="311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41">
        <v>90000</v>
      </c>
      <c r="AJ291" s="442">
        <f>VLOOKUP(D291&amp;E291,计算辅助页面!$V$5:$Y$18,2,0)</f>
        <v>7</v>
      </c>
      <c r="AK291" s="443">
        <f t="shared" ref="AK291" si="1191">IF(AI291,2*AI291,"")</f>
        <v>180000</v>
      </c>
      <c r="AL291" s="443">
        <f>VLOOKUP(D291&amp;E291,计算辅助页面!$V$5:$Y$18,3,0)</f>
        <v>5</v>
      </c>
      <c r="AM291" s="444">
        <f t="shared" ref="AM291" si="1192">IF(AN291="×",AN291,IF(AI291,6*AI291,""))</f>
        <v>540000</v>
      </c>
      <c r="AN291" s="444">
        <f>VLOOKUP(D291&amp;E291,计算辅助页面!$V$5:$Y$18,4,0)</f>
        <v>4</v>
      </c>
      <c r="AO291" s="440">
        <f t="shared" ref="AO291" si="1193">IF(AI291,IF(AN291="×",4*(AI291*AJ291+AK291*AL291),4*(AI291*AJ291+AK291*AL291+AM291*AN291)),"")</f>
        <v>14760000</v>
      </c>
      <c r="AP291" s="445">
        <f t="shared" ref="AP291" si="1194">IF(AND(AH291,AO291),AO291+AH291,"")</f>
        <v>42486000</v>
      </c>
      <c r="AQ291" s="288" t="s">
        <v>1906</v>
      </c>
      <c r="AR291" s="289" t="str">
        <f t="shared" si="1080"/>
        <v>Tuarara Striker🔑</v>
      </c>
      <c r="AS291" s="290" t="s">
        <v>1886</v>
      </c>
      <c r="AT291" s="291" t="s">
        <v>1907</v>
      </c>
      <c r="AU291" s="427" t="s">
        <v>703</v>
      </c>
      <c r="AW291" s="292">
        <v>483</v>
      </c>
      <c r="AY291" s="292">
        <v>586</v>
      </c>
      <c r="AZ291" s="292" t="s">
        <v>1173</v>
      </c>
      <c r="BA291" s="477">
        <f>BF291-O291</f>
        <v>135</v>
      </c>
      <c r="BB291" s="476">
        <f>BK291</f>
        <v>2.6000000000000227</v>
      </c>
      <c r="BC291" s="472">
        <f t="shared" ref="BC291" si="1195">BL291</f>
        <v>0.45999999999999375</v>
      </c>
      <c r="BD291" s="472">
        <f t="shared" ref="BD291" si="1196">BM291</f>
        <v>0.63000000000000256</v>
      </c>
      <c r="BE291" s="472">
        <f t="shared" ref="BE291" si="1197">BN291</f>
        <v>2.7700000000000031</v>
      </c>
      <c r="BF291" s="474">
        <v>5205</v>
      </c>
      <c r="BG291" s="476">
        <v>461.6</v>
      </c>
      <c r="BH291" s="480">
        <v>81.099999999999994</v>
      </c>
      <c r="BI291" s="480">
        <v>59.25</v>
      </c>
      <c r="BJ291" s="480">
        <v>61.09</v>
      </c>
      <c r="BK291" s="473">
        <f t="shared" ref="BK291" si="1198">IF(BG291="", "", BG291-P291)</f>
        <v>2.6000000000000227</v>
      </c>
      <c r="BL291" s="473">
        <f t="shared" ref="BL291" si="1199">IF(BH291="", "", BH291-Q291)</f>
        <v>0.45999999999999375</v>
      </c>
      <c r="BM291" s="473">
        <f t="shared" ref="BM291" si="1200">IF(BI291="", "", BI291-R291)</f>
        <v>0.63000000000000256</v>
      </c>
      <c r="BN291" s="473">
        <f t="shared" ref="BN291" si="1201">IF(BJ291="", "", BJ291-S291)</f>
        <v>2.7700000000000031</v>
      </c>
      <c r="BO291" s="483">
        <v>15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>
        <v>1</v>
      </c>
      <c r="CD291" s="293"/>
      <c r="CE291" s="293"/>
      <c r="CF291" s="293"/>
      <c r="CG291" s="293"/>
      <c r="CH291" s="293"/>
      <c r="CI291" s="293"/>
      <c r="CJ291" s="294" t="s">
        <v>1915</v>
      </c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1538</v>
      </c>
      <c r="C292" s="301" t="s">
        <v>1353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147"/>
        <v>300</v>
      </c>
      <c r="O292" s="393">
        <v>5082</v>
      </c>
      <c r="P292" s="446">
        <v>438.7</v>
      </c>
      <c r="Q292" s="447">
        <v>86.55</v>
      </c>
      <c r="R292" s="447">
        <v>47.61</v>
      </c>
      <c r="S292" s="447">
        <v>47.08</v>
      </c>
      <c r="T292" s="447">
        <v>4.3499999999999996</v>
      </c>
      <c r="U292" s="311">
        <v>23000</v>
      </c>
      <c r="V292" s="438">
        <f>VLOOKUP($U292,计算辅助页面!$Z$5:$AM$26,COLUMN()-20,0)</f>
        <v>37500</v>
      </c>
      <c r="W292" s="438">
        <f>VLOOKUP($U292,计算辅助页面!$Z$5:$AM$26,COLUMN()-20,0)</f>
        <v>60000</v>
      </c>
      <c r="X292" s="436">
        <f>VLOOKUP($U292,计算辅助页面!$Z$5:$AM$26,COLUMN()-20,0)</f>
        <v>90000</v>
      </c>
      <c r="Y292" s="436">
        <f>VLOOKUP($U292,计算辅助页面!$Z$5:$AM$26,COLUMN()-20,0)</f>
        <v>130000</v>
      </c>
      <c r="Z292" s="439">
        <f>VLOOKUP($U292,计算辅助页面!$Z$5:$AM$26,COLUMN()-20,0)</f>
        <v>182000</v>
      </c>
      <c r="AA292" s="436">
        <f>VLOOKUP($U292,计算辅助页面!$Z$5:$AM$26,COLUMN()-20,0)</f>
        <v>255000</v>
      </c>
      <c r="AB292" s="436">
        <f>VLOOKUP($U292,计算辅助页面!$Z$5:$AM$26,COLUMN()-20,0)</f>
        <v>356500</v>
      </c>
      <c r="AC292" s="436">
        <f>VLOOKUP($U292,计算辅助页面!$Z$5:$AM$26,COLUMN()-20,0)</f>
        <v>499500</v>
      </c>
      <c r="AD292" s="436">
        <f>VLOOKUP($U292,计算辅助页面!$Z$5:$AM$26,COLUMN()-20,0)</f>
        <v>699000</v>
      </c>
      <c r="AE292" s="436">
        <f>VLOOKUP($U292,计算辅助页面!$Z$5:$AM$26,COLUMN()-20,0)</f>
        <v>979000</v>
      </c>
      <c r="AF292" s="436">
        <f>VLOOKUP($U292,计算辅助页面!$Z$5:$AM$26,COLUMN()-20,0)</f>
        <v>1370000</v>
      </c>
      <c r="AG292" s="436">
        <f>VLOOKUP($U292,计算辅助页面!$Z$5:$AM$26,COLUMN()-20,0)</f>
        <v>2250000</v>
      </c>
      <c r="AH292" s="440">
        <f>VLOOKUP($U292,计算辅助页面!$Z$5:$AM$26,COLUMN()-20,0)</f>
        <v>27726000</v>
      </c>
      <c r="AI292" s="441">
        <v>90000</v>
      </c>
      <c r="AJ292" s="442">
        <f>VLOOKUP(D292&amp;E292,计算辅助页面!$V$5:$Y$18,2,0)</f>
        <v>7</v>
      </c>
      <c r="AK292" s="443">
        <f t="shared" si="1077"/>
        <v>180000</v>
      </c>
      <c r="AL292" s="443">
        <f>VLOOKUP(D292&amp;E292,计算辅助页面!$V$5:$Y$18,3,0)</f>
        <v>5</v>
      </c>
      <c r="AM292" s="444">
        <f t="shared" si="1078"/>
        <v>540000</v>
      </c>
      <c r="AN292" s="444">
        <f>VLOOKUP(D292&amp;E292,计算辅助页面!$V$5:$Y$18,4,0)</f>
        <v>4</v>
      </c>
      <c r="AO292" s="440">
        <f t="shared" si="1079"/>
        <v>14760000</v>
      </c>
      <c r="AP292" s="445">
        <f t="shared" si="1169"/>
        <v>42486000</v>
      </c>
      <c r="AQ292" s="288" t="s">
        <v>1354</v>
      </c>
      <c r="AR292" s="289" t="str">
        <f t="shared" si="1080"/>
        <v>Vayanne🔑</v>
      </c>
      <c r="AS292" s="290" t="s">
        <v>1355</v>
      </c>
      <c r="AT292" s="291" t="s">
        <v>1356</v>
      </c>
      <c r="AU292" s="427" t="s">
        <v>703</v>
      </c>
      <c r="AW292" s="292">
        <v>462</v>
      </c>
      <c r="AY292" s="292">
        <v>577</v>
      </c>
      <c r="AZ292" s="292" t="s">
        <v>1101</v>
      </c>
      <c r="BA292" s="477">
        <v>135</v>
      </c>
      <c r="BB292" s="476">
        <v>2.1</v>
      </c>
      <c r="BC292" s="472">
        <v>0.4</v>
      </c>
      <c r="BD292" s="472">
        <v>1.1599999999999999</v>
      </c>
      <c r="BE292" s="472">
        <v>2.88</v>
      </c>
      <c r="BF292" s="474">
        <f>BA292+O292</f>
        <v>5217</v>
      </c>
      <c r="BG292" s="476">
        <f t="shared" ref="BG292" si="1202">BB292+P292</f>
        <v>440.8</v>
      </c>
      <c r="BH292" s="480">
        <f t="shared" ref="BH292" si="1203">BC292+Q292</f>
        <v>86.95</v>
      </c>
      <c r="BI292" s="480">
        <f t="shared" ref="BI292" si="1204">BD292+R292</f>
        <v>48.769999999999996</v>
      </c>
      <c r="BJ292" s="480">
        <f t="shared" ref="BJ292" si="1205">BE292+S292</f>
        <v>49.96</v>
      </c>
      <c r="BK292" s="473">
        <f t="shared" si="978"/>
        <v>2.1000000000000227</v>
      </c>
      <c r="BL292" s="473">
        <f t="shared" si="979"/>
        <v>0.40000000000000568</v>
      </c>
      <c r="BM292" s="473">
        <f t="shared" si="980"/>
        <v>1.1599999999999966</v>
      </c>
      <c r="BN292" s="473">
        <f t="shared" si="981"/>
        <v>2.8800000000000026</v>
      </c>
      <c r="BO292" s="483">
        <v>11</v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>
        <v>1</v>
      </c>
      <c r="CA292" s="293"/>
      <c r="CB292" s="293"/>
      <c r="CC292" s="293">
        <v>1</v>
      </c>
      <c r="CD292" s="293"/>
      <c r="CE292" s="293"/>
      <c r="CF292" s="293"/>
      <c r="CG292" s="293"/>
      <c r="CH292" s="293"/>
      <c r="CI292" s="293"/>
      <c r="CJ292" s="294" t="s">
        <v>1371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1782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1539</v>
      </c>
      <c r="C293" s="301" t="s">
        <v>1072</v>
      </c>
      <c r="D293" s="431" t="s">
        <v>42</v>
      </c>
      <c r="E293" s="432" t="s">
        <v>79</v>
      </c>
      <c r="F293" s="433">
        <f>9-LEN(E293)-LEN(SUBSTITUTE(E293,"★",""))</f>
        <v>3</v>
      </c>
      <c r="G293" s="305" t="s">
        <v>865</v>
      </c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47"/>
        <v>300</v>
      </c>
      <c r="O293" s="393">
        <v>5085</v>
      </c>
      <c r="P293" s="446">
        <v>413.1</v>
      </c>
      <c r="Q293" s="447">
        <v>88.58</v>
      </c>
      <c r="R293" s="447">
        <v>66.06</v>
      </c>
      <c r="S293" s="447">
        <v>48.36</v>
      </c>
      <c r="T293" s="447">
        <v>4.4000000000000004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314">
        <v>90000</v>
      </c>
      <c r="AJ293" s="442">
        <f>VLOOKUP(D293&amp;E293,计算辅助页面!$V$5:$Y$18,2,0)</f>
        <v>7</v>
      </c>
      <c r="AK293" s="443">
        <f t="shared" si="1077"/>
        <v>180000</v>
      </c>
      <c r="AL293" s="443">
        <f>VLOOKUP(D293&amp;E293,计算辅助页面!$V$5:$Y$18,3,0)</f>
        <v>5</v>
      </c>
      <c r="AM293" s="444">
        <f t="shared" si="1078"/>
        <v>540000</v>
      </c>
      <c r="AN293" s="444">
        <f>VLOOKUP(D293&amp;E293,计算辅助页面!$V$5:$Y$18,4,0)</f>
        <v>4</v>
      </c>
      <c r="AO293" s="440">
        <f t="shared" si="1079"/>
        <v>14760000</v>
      </c>
      <c r="AP293" s="445">
        <f t="shared" si="1169"/>
        <v>42486000</v>
      </c>
      <c r="AQ293" s="288" t="s">
        <v>570</v>
      </c>
      <c r="AR293" s="289" t="str">
        <f t="shared" si="1080"/>
        <v>Gemera🔑</v>
      </c>
      <c r="AS293" s="290" t="s">
        <v>1053</v>
      </c>
      <c r="AT293" s="291" t="s">
        <v>1073</v>
      </c>
      <c r="AU293" s="427" t="s">
        <v>703</v>
      </c>
      <c r="AW293" s="292">
        <v>433</v>
      </c>
      <c r="AY293" s="292">
        <v>564</v>
      </c>
      <c r="AZ293" s="292" t="s">
        <v>1173</v>
      </c>
      <c r="BA293" s="477">
        <v>135</v>
      </c>
      <c r="BB293" s="476">
        <v>1.4</v>
      </c>
      <c r="BC293" s="472">
        <v>0.62</v>
      </c>
      <c r="BD293" s="472">
        <v>1.76</v>
      </c>
      <c r="BE293" s="472">
        <v>2.13</v>
      </c>
      <c r="BF293" s="474">
        <f>BA293+O293</f>
        <v>5220</v>
      </c>
      <c r="BG293" s="476">
        <f t="shared" ref="BG293" si="1206">BB293+P293</f>
        <v>414.5</v>
      </c>
      <c r="BH293" s="480">
        <f t="shared" ref="BH293" si="1207">BC293+Q293</f>
        <v>89.2</v>
      </c>
      <c r="BI293" s="480">
        <f t="shared" ref="BI293" si="1208">BD293+R293</f>
        <v>67.820000000000007</v>
      </c>
      <c r="BJ293" s="480">
        <f t="shared" ref="BJ293" si="1209">BE293+S293</f>
        <v>50.49</v>
      </c>
      <c r="BK293" s="473">
        <f t="shared" si="978"/>
        <v>1.3999999999999773</v>
      </c>
      <c r="BL293" s="473">
        <f t="shared" si="979"/>
        <v>0.62000000000000455</v>
      </c>
      <c r="BM293" s="473">
        <f t="shared" si="980"/>
        <v>1.7600000000000051</v>
      </c>
      <c r="BN293" s="473">
        <f t="shared" si="981"/>
        <v>2.1300000000000026</v>
      </c>
      <c r="BO293" s="483">
        <v>8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>
        <v>1</v>
      </c>
      <c r="CE293" s="293"/>
      <c r="CF293" s="293"/>
      <c r="CG293" s="293"/>
      <c r="CH293" s="293"/>
      <c r="CI293" s="293"/>
      <c r="CJ293" s="294" t="s">
        <v>1077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1624</v>
      </c>
      <c r="C294" s="301" t="s">
        <v>1625</v>
      </c>
      <c r="D294" s="431" t="s">
        <v>42</v>
      </c>
      <c r="E294" s="432" t="s">
        <v>79</v>
      </c>
      <c r="F294" s="433"/>
      <c r="G294" s="328"/>
      <c r="H294" s="434">
        <v>85</v>
      </c>
      <c r="I294" s="320">
        <v>25</v>
      </c>
      <c r="J294" s="320">
        <v>29</v>
      </c>
      <c r="K294" s="320">
        <v>38</v>
      </c>
      <c r="L294" s="320">
        <v>54</v>
      </c>
      <c r="M294" s="320">
        <v>69</v>
      </c>
      <c r="N294" s="333">
        <f t="shared" ref="N294" si="1210">IF(COUNTBLANK(H294:M294),"",SUM(H294:M294))</f>
        <v>300</v>
      </c>
      <c r="O294" s="393">
        <v>5100</v>
      </c>
      <c r="P294" s="446">
        <v>467.5</v>
      </c>
      <c r="Q294" s="447">
        <v>81.73</v>
      </c>
      <c r="R294" s="447">
        <v>56.53</v>
      </c>
      <c r="S294" s="447">
        <v>42.65</v>
      </c>
      <c r="T294" s="447"/>
      <c r="U294" s="437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ref="AK294" si="1211">IF(AI294,2*AI294,"")</f>
        <v>180000</v>
      </c>
      <c r="AL294" s="443">
        <f>VLOOKUP(D294&amp;E294,计算辅助页面!$V$5:$Y$18,3,0)</f>
        <v>5</v>
      </c>
      <c r="AM294" s="444">
        <f t="shared" ref="AM294" si="1212">IF(AN294="×",AN294,IF(AI294,6*AI294,""))</f>
        <v>540000</v>
      </c>
      <c r="AN294" s="444">
        <f>VLOOKUP(D294&amp;E294,计算辅助页面!$V$5:$Y$18,4,0)</f>
        <v>4</v>
      </c>
      <c r="AO294" s="440">
        <f t="shared" ref="AO294" si="1213">IF(AI294,IF(AN294="×",4*(AI294*AJ294+AK294*AL294),4*(AI294*AJ294+AK294*AL294+AM294*AN294)),"")</f>
        <v>14760000</v>
      </c>
      <c r="AP294" s="445">
        <f t="shared" ref="AP294" si="1214">IF(AND(AH294,AO294),AO294+AH294,"")</f>
        <v>42486000</v>
      </c>
      <c r="AQ294" s="288" t="s">
        <v>929</v>
      </c>
      <c r="AR294" s="289" t="str">
        <f t="shared" si="1080"/>
        <v>Aurora Tur</v>
      </c>
      <c r="AS294" s="290" t="s">
        <v>1626</v>
      </c>
      <c r="AT294" s="291" t="s">
        <v>1627</v>
      </c>
      <c r="AU294" s="427" t="s">
        <v>703</v>
      </c>
      <c r="AZ294" s="292" t="s">
        <v>1628</v>
      </c>
      <c r="BA294" s="481">
        <f>BF294-O294</f>
        <v>135</v>
      </c>
      <c r="BB294" s="476">
        <f>BK294</f>
        <v>1.8999999999999773</v>
      </c>
      <c r="BC294" s="472">
        <f t="shared" ref="BC294" si="1215">BL294</f>
        <v>0.26999999999999602</v>
      </c>
      <c r="BD294" s="472">
        <f t="shared" ref="BD294" si="1216">BM294</f>
        <v>0.49000000000000199</v>
      </c>
      <c r="BE294" s="472">
        <f t="shared" ref="BE294" si="1217">BN294</f>
        <v>1.6600000000000037</v>
      </c>
      <c r="BF294" s="474">
        <v>5235</v>
      </c>
      <c r="BG294" s="476">
        <v>469.4</v>
      </c>
      <c r="BH294" s="480">
        <v>82</v>
      </c>
      <c r="BI294" s="480">
        <v>57.02</v>
      </c>
      <c r="BJ294" s="480">
        <v>44.31</v>
      </c>
      <c r="BK294" s="473">
        <f t="shared" si="978"/>
        <v>1.8999999999999773</v>
      </c>
      <c r="BL294" s="473">
        <f t="shared" si="979"/>
        <v>0.26999999999999602</v>
      </c>
      <c r="BM294" s="473">
        <f t="shared" si="980"/>
        <v>0.49000000000000199</v>
      </c>
      <c r="BN294" s="473">
        <f t="shared" si="981"/>
        <v>1.6600000000000037</v>
      </c>
      <c r="BO294" s="483">
        <v>4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4" t="s">
        <v>1700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1782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961</v>
      </c>
      <c r="C295" s="301" t="s">
        <v>962</v>
      </c>
      <c r="D295" s="431" t="s">
        <v>42</v>
      </c>
      <c r="E295" s="432" t="s">
        <v>79</v>
      </c>
      <c r="F295" s="433"/>
      <c r="G295" s="328"/>
      <c r="H295" s="434">
        <v>85</v>
      </c>
      <c r="I295" s="320">
        <v>25</v>
      </c>
      <c r="J295" s="320">
        <v>29</v>
      </c>
      <c r="K295" s="320">
        <v>38</v>
      </c>
      <c r="L295" s="320">
        <v>54</v>
      </c>
      <c r="M295" s="320">
        <v>69</v>
      </c>
      <c r="N295" s="333">
        <f t="shared" si="1147"/>
        <v>300</v>
      </c>
      <c r="O295" s="393">
        <v>5114</v>
      </c>
      <c r="P295" s="446">
        <v>512.29999999999995</v>
      </c>
      <c r="Q295" s="447">
        <v>80.66</v>
      </c>
      <c r="R295" s="447">
        <v>49.07</v>
      </c>
      <c r="S295" s="447">
        <v>45.61</v>
      </c>
      <c r="T295" s="447">
        <v>4.3</v>
      </c>
      <c r="U295" s="437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077"/>
        <v>180000</v>
      </c>
      <c r="AL295" s="443">
        <f>VLOOKUP(D295&amp;E295,计算辅助页面!$V$5:$Y$18,3,0)</f>
        <v>5</v>
      </c>
      <c r="AM295" s="444">
        <f t="shared" si="1078"/>
        <v>540000</v>
      </c>
      <c r="AN295" s="444">
        <f>VLOOKUP(D295&amp;E295,计算辅助页面!$V$5:$Y$18,4,0)</f>
        <v>4</v>
      </c>
      <c r="AO295" s="440">
        <f t="shared" si="1079"/>
        <v>14760000</v>
      </c>
      <c r="AP295" s="445">
        <f t="shared" si="1169"/>
        <v>42486000</v>
      </c>
      <c r="AQ295" s="288" t="s">
        <v>989</v>
      </c>
      <c r="AR295" s="289" t="str">
        <f t="shared" si="1080"/>
        <v>Venom F5</v>
      </c>
      <c r="AS295" s="290" t="s">
        <v>945</v>
      </c>
      <c r="AT295" s="291" t="s">
        <v>963</v>
      </c>
      <c r="AU295" s="427" t="s">
        <v>703</v>
      </c>
      <c r="AW295" s="292">
        <v>538</v>
      </c>
      <c r="AY295" s="292">
        <v>600</v>
      </c>
      <c r="AZ295" s="292" t="s">
        <v>1101</v>
      </c>
      <c r="BA295" s="477">
        <v>135</v>
      </c>
      <c r="BB295" s="476">
        <v>1.3</v>
      </c>
      <c r="BC295" s="472">
        <v>0.44</v>
      </c>
      <c r="BD295" s="472">
        <v>0.8</v>
      </c>
      <c r="BE295" s="472">
        <v>2.36</v>
      </c>
      <c r="BF295" s="474">
        <f>BA295+O295</f>
        <v>5249</v>
      </c>
      <c r="BG295" s="476">
        <f t="shared" ref="BG295:BG296" si="1218">BB295+P295</f>
        <v>513.59999999999991</v>
      </c>
      <c r="BH295" s="480">
        <f t="shared" ref="BH295:BH296" si="1219">BC295+Q295</f>
        <v>81.099999999999994</v>
      </c>
      <c r="BI295" s="480">
        <f t="shared" ref="BI295:BI296" si="1220">BD295+R295</f>
        <v>49.87</v>
      </c>
      <c r="BJ295" s="480">
        <f t="shared" ref="BJ295:BJ296" si="1221">BE295+S295</f>
        <v>47.97</v>
      </c>
      <c r="BK295" s="473">
        <f t="shared" si="978"/>
        <v>1.2999999999999545</v>
      </c>
      <c r="BL295" s="473">
        <f t="shared" si="979"/>
        <v>0.43999999999999773</v>
      </c>
      <c r="BM295" s="473">
        <f t="shared" si="980"/>
        <v>0.79999999999999716</v>
      </c>
      <c r="BN295" s="473">
        <f t="shared" si="981"/>
        <v>2.3599999999999994</v>
      </c>
      <c r="BO295" s="483">
        <v>10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>
        <v>1</v>
      </c>
      <c r="CA295" s="293"/>
      <c r="CB295" s="293"/>
      <c r="CC295" s="293"/>
      <c r="CD295" s="293">
        <v>1</v>
      </c>
      <c r="CE295" s="293"/>
      <c r="CF295" s="293"/>
      <c r="CG295" s="293" t="s">
        <v>1150</v>
      </c>
      <c r="CH295" s="293"/>
      <c r="CI295" s="293"/>
      <c r="CJ295" s="294" t="s">
        <v>1540</v>
      </c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 t="s">
        <v>1782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1541</v>
      </c>
      <c r="C296" s="301" t="s">
        <v>1339</v>
      </c>
      <c r="D296" s="431" t="s">
        <v>42</v>
      </c>
      <c r="E296" s="432" t="s">
        <v>79</v>
      </c>
      <c r="F296" s="433">
        <f>9-LEN(E296)-LEN(SUBSTITUTE(E296,"★",""))</f>
        <v>3</v>
      </c>
      <c r="G296" s="305" t="s">
        <v>865</v>
      </c>
      <c r="H296" s="434" t="s">
        <v>407</v>
      </c>
      <c r="I296" s="435">
        <v>40</v>
      </c>
      <c r="J296" s="435">
        <v>45</v>
      </c>
      <c r="K296" s="435">
        <v>60</v>
      </c>
      <c r="L296" s="435">
        <v>70</v>
      </c>
      <c r="M296" s="435">
        <v>85</v>
      </c>
      <c r="N296" s="436">
        <f t="shared" si="1147"/>
        <v>300</v>
      </c>
      <c r="O296" s="393">
        <v>5145</v>
      </c>
      <c r="P296" s="446">
        <v>478.3</v>
      </c>
      <c r="Q296" s="447">
        <v>82.37</v>
      </c>
      <c r="R296" s="447">
        <v>54.39</v>
      </c>
      <c r="S296" s="447">
        <v>40.57</v>
      </c>
      <c r="T296" s="447">
        <v>3.9</v>
      </c>
      <c r="U296" s="437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si="1077"/>
        <v>180000</v>
      </c>
      <c r="AL296" s="443">
        <f>VLOOKUP(D296&amp;E296,计算辅助页面!$V$5:$Y$18,3,0)</f>
        <v>5</v>
      </c>
      <c r="AM296" s="444">
        <f t="shared" si="1078"/>
        <v>540000</v>
      </c>
      <c r="AN296" s="444">
        <f>VLOOKUP(D296&amp;E296,计算辅助页面!$V$5:$Y$18,4,0)</f>
        <v>4</v>
      </c>
      <c r="AO296" s="440">
        <f t="shared" si="1079"/>
        <v>14760000</v>
      </c>
      <c r="AP296" s="445">
        <f t="shared" si="1169"/>
        <v>42486000</v>
      </c>
      <c r="AQ296" s="288" t="s">
        <v>570</v>
      </c>
      <c r="AR296" s="289" t="str">
        <f t="shared" si="1080"/>
        <v>CC850🔑</v>
      </c>
      <c r="AS296" s="290" t="s">
        <v>1326</v>
      </c>
      <c r="AT296" s="291" t="s">
        <v>1340</v>
      </c>
      <c r="AU296" s="427" t="s">
        <v>703</v>
      </c>
      <c r="AW296" s="292">
        <v>503</v>
      </c>
      <c r="AY296" s="292">
        <v>595</v>
      </c>
      <c r="AZ296" s="292" t="s">
        <v>1349</v>
      </c>
      <c r="BA296" s="477">
        <v>134</v>
      </c>
      <c r="BB296" s="476">
        <v>1.5</v>
      </c>
      <c r="BC296" s="472">
        <v>0.53</v>
      </c>
      <c r="BD296" s="472">
        <v>1.46</v>
      </c>
      <c r="BE296" s="472">
        <v>1.78</v>
      </c>
      <c r="BF296" s="474">
        <f>BA296+O296</f>
        <v>5279</v>
      </c>
      <c r="BG296" s="476">
        <f t="shared" si="1218"/>
        <v>479.8</v>
      </c>
      <c r="BH296" s="480">
        <f t="shared" si="1219"/>
        <v>82.9</v>
      </c>
      <c r="BI296" s="480">
        <f t="shared" si="1220"/>
        <v>55.85</v>
      </c>
      <c r="BJ296" s="480">
        <f t="shared" si="1221"/>
        <v>42.35</v>
      </c>
      <c r="BK296" s="473">
        <f t="shared" si="978"/>
        <v>1.5</v>
      </c>
      <c r="BL296" s="473">
        <f t="shared" si="979"/>
        <v>0.53000000000000114</v>
      </c>
      <c r="BM296" s="473">
        <f t="shared" si="980"/>
        <v>1.4600000000000009</v>
      </c>
      <c r="BN296" s="473">
        <f t="shared" si="981"/>
        <v>1.7800000000000011</v>
      </c>
      <c r="BO296" s="483">
        <v>16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>
        <v>1</v>
      </c>
      <c r="CC296" s="293">
        <v>1</v>
      </c>
      <c r="CD296" s="293"/>
      <c r="CE296" s="293"/>
      <c r="CF296" s="293"/>
      <c r="CG296" s="293"/>
      <c r="CH296" s="293"/>
      <c r="CI296" s="293"/>
      <c r="CJ296" s="294" t="s">
        <v>1077</v>
      </c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 t="s">
        <v>1782</v>
      </c>
      <c r="DC296" s="295">
        <v>1</v>
      </c>
      <c r="DD296" s="295"/>
      <c r="DE296" s="295"/>
    </row>
    <row r="297" spans="1:109" ht="21" customHeight="1" thickTop="1" thickBot="1">
      <c r="A297" s="268">
        <v>295</v>
      </c>
      <c r="B297" s="295" t="s">
        <v>1864</v>
      </c>
      <c r="C297" s="301" t="s">
        <v>1769</v>
      </c>
      <c r="D297" s="431" t="s">
        <v>42</v>
      </c>
      <c r="E297" s="432" t="s">
        <v>79</v>
      </c>
      <c r="F297" s="433"/>
      <c r="G297" s="328"/>
      <c r="H297" s="434">
        <v>85</v>
      </c>
      <c r="I297" s="320">
        <v>25</v>
      </c>
      <c r="J297" s="320">
        <v>29</v>
      </c>
      <c r="K297" s="320">
        <v>38</v>
      </c>
      <c r="L297" s="320">
        <v>54</v>
      </c>
      <c r="M297" s="320">
        <v>69</v>
      </c>
      <c r="N297" s="333">
        <f t="shared" ref="N297" si="1222">IF(COUNTBLANK(H297:M297),"",SUM(H297:M297))</f>
        <v>300</v>
      </c>
      <c r="O297" s="393">
        <v>5168</v>
      </c>
      <c r="P297" s="446">
        <v>495.4</v>
      </c>
      <c r="Q297" s="447">
        <v>83.99</v>
      </c>
      <c r="R297" s="447">
        <v>55.97</v>
      </c>
      <c r="S297" s="447">
        <v>30.94</v>
      </c>
      <c r="T297" s="447"/>
      <c r="U297" s="377"/>
      <c r="V297" s="378"/>
      <c r="W297" s="378"/>
      <c r="X297" s="379"/>
      <c r="Y297" s="379"/>
      <c r="Z297" s="380"/>
      <c r="AA297" s="379"/>
      <c r="AB297" s="379"/>
      <c r="AC297" s="379"/>
      <c r="AD297" s="379"/>
      <c r="AE297" s="379"/>
      <c r="AF297" s="379"/>
      <c r="AG297" s="379"/>
      <c r="AH297" s="387"/>
      <c r="AI297" s="382"/>
      <c r="AJ297" s="383"/>
      <c r="AK297" s="384"/>
      <c r="AL297" s="384"/>
      <c r="AM297" s="385"/>
      <c r="AN297" s="385"/>
      <c r="AO297" s="387"/>
      <c r="AP297" s="485"/>
      <c r="AQ297" s="288" t="s">
        <v>712</v>
      </c>
      <c r="AR297" s="289" t="str">
        <f t="shared" si="1080"/>
        <v>Chiron Security</v>
      </c>
      <c r="AS297" s="290" t="s">
        <v>1718</v>
      </c>
      <c r="AT297" s="291" t="s">
        <v>1770</v>
      </c>
      <c r="AU297" s="427" t="s">
        <v>703</v>
      </c>
      <c r="AW297" s="292">
        <v>521</v>
      </c>
      <c r="AY297" s="292">
        <v>600</v>
      </c>
      <c r="AZ297" s="292" t="s">
        <v>1466</v>
      </c>
      <c r="BK297" s="473" t="str">
        <f t="shared" si="978"/>
        <v/>
      </c>
      <c r="BL297" s="473" t="str">
        <f t="shared" si="979"/>
        <v/>
      </c>
      <c r="BM297" s="473" t="str">
        <f t="shared" si="980"/>
        <v/>
      </c>
      <c r="BN297" s="473" t="str">
        <f t="shared" si="981"/>
        <v/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4" t="s">
        <v>1527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1542</v>
      </c>
      <c r="C298" s="301" t="s">
        <v>1229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47"/>
        <v>300</v>
      </c>
      <c r="O298" s="393">
        <v>5190</v>
      </c>
      <c r="P298" s="446">
        <v>497.1</v>
      </c>
      <c r="Q298" s="447">
        <v>84.28</v>
      </c>
      <c r="R298" s="447">
        <v>51.07</v>
      </c>
      <c r="S298" s="447">
        <v>27.5</v>
      </c>
      <c r="T298" s="447">
        <v>3.5</v>
      </c>
      <c r="U298" s="311">
        <v>23000</v>
      </c>
      <c r="V298" s="312">
        <f>VLOOKUP($U298,计算辅助页面!$Z$5:$AM$26,COLUMN()-20,0)</f>
        <v>37500</v>
      </c>
      <c r="W298" s="312">
        <f>VLOOKUP($U298,计算辅助页面!$Z$5:$AM$26,COLUMN()-20,0)</f>
        <v>60000</v>
      </c>
      <c r="X298" s="307">
        <f>VLOOKUP($U298,计算辅助页面!$Z$5:$AM$26,COLUMN()-20,0)</f>
        <v>90000</v>
      </c>
      <c r="Y298" s="307">
        <f>VLOOKUP($U298,计算辅助页面!$Z$5:$AM$26,COLUMN()-20,0)</f>
        <v>130000</v>
      </c>
      <c r="Z298" s="313">
        <f>VLOOKUP($U298,计算辅助页面!$Z$5:$AM$26,COLUMN()-20,0)</f>
        <v>182000</v>
      </c>
      <c r="AA298" s="307">
        <f>VLOOKUP($U298,计算辅助页面!$Z$5:$AM$26,COLUMN()-20,0)</f>
        <v>255000</v>
      </c>
      <c r="AB298" s="307">
        <f>VLOOKUP($U298,计算辅助页面!$Z$5:$AM$26,COLUMN()-20,0)</f>
        <v>356500</v>
      </c>
      <c r="AC298" s="307">
        <f>VLOOKUP($U298,计算辅助页面!$Z$5:$AM$26,COLUMN()-20,0)</f>
        <v>499500</v>
      </c>
      <c r="AD298" s="307">
        <f>VLOOKUP($U298,计算辅助页面!$Z$5:$AM$26,COLUMN()-20,0)</f>
        <v>699000</v>
      </c>
      <c r="AE298" s="307">
        <f>VLOOKUP($U298,计算辅助页面!$Z$5:$AM$26,COLUMN()-20,0)</f>
        <v>979000</v>
      </c>
      <c r="AF298" s="307">
        <f>VLOOKUP($U298,计算辅助页面!$Z$5:$AM$26,COLUMN()-20,0)</f>
        <v>1370000</v>
      </c>
      <c r="AG298" s="307">
        <f>VLOOKUP($U298,计算辅助页面!$Z$5:$AM$26,COLUMN()-20,0)</f>
        <v>2250000</v>
      </c>
      <c r="AH298" s="304">
        <f>VLOOKUP($U298,计算辅助页面!$Z$5:$AM$26,COLUMN()-20,0)</f>
        <v>27726000</v>
      </c>
      <c r="AI298" s="314">
        <v>90000</v>
      </c>
      <c r="AJ298" s="315">
        <f>VLOOKUP(D298&amp;E298,计算辅助页面!$V$5:$Y$18,2,0)</f>
        <v>7</v>
      </c>
      <c r="AK298" s="316">
        <f t="shared" si="1077"/>
        <v>180000</v>
      </c>
      <c r="AL298" s="316">
        <f>VLOOKUP(D298&amp;E298,计算辅助页面!$V$5:$Y$18,3,0)</f>
        <v>5</v>
      </c>
      <c r="AM298" s="317">
        <f t="shared" si="1078"/>
        <v>540000</v>
      </c>
      <c r="AN298" s="317">
        <f>VLOOKUP(D298&amp;E298,计算辅助页面!$V$5:$Y$18,4,0)</f>
        <v>4</v>
      </c>
      <c r="AO298" s="304">
        <f t="shared" si="1079"/>
        <v>14760000</v>
      </c>
      <c r="AP298" s="318">
        <f t="shared" si="1169"/>
        <v>42486000</v>
      </c>
      <c r="AQ298" s="288" t="s">
        <v>712</v>
      </c>
      <c r="AR298" s="289" t="str">
        <f t="shared" si="1080"/>
        <v>Bolide🔑</v>
      </c>
      <c r="AS298" s="290" t="s">
        <v>1213</v>
      </c>
      <c r="AT298" s="291" t="s">
        <v>1233</v>
      </c>
      <c r="AU298" s="427" t="s">
        <v>703</v>
      </c>
      <c r="AW298" s="292">
        <v>522</v>
      </c>
      <c r="AY298" s="292">
        <v>600</v>
      </c>
      <c r="AZ298" s="292" t="s">
        <v>1173</v>
      </c>
      <c r="BK298" s="473" t="str">
        <f t="shared" si="978"/>
        <v/>
      </c>
      <c r="BL298" s="473" t="str">
        <f t="shared" si="979"/>
        <v/>
      </c>
      <c r="BM298" s="473" t="str">
        <f t="shared" si="980"/>
        <v/>
      </c>
      <c r="BN298" s="473" t="str">
        <f t="shared" si="981"/>
        <v/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>
        <v>1</v>
      </c>
      <c r="CC298" s="293">
        <v>1</v>
      </c>
      <c r="CD298" s="293"/>
      <c r="CE298" s="293"/>
      <c r="CF298" s="293"/>
      <c r="CG298" s="293"/>
      <c r="CH298" s="293"/>
      <c r="CI298" s="293"/>
      <c r="CJ298" s="294" t="s">
        <v>1237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1782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1713</v>
      </c>
      <c r="C299" s="301" t="s">
        <v>1692</v>
      </c>
      <c r="D299" s="431" t="s">
        <v>42</v>
      </c>
      <c r="E299" s="432" t="s">
        <v>79</v>
      </c>
      <c r="F299" s="433"/>
      <c r="G299" s="328"/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ref="N299" si="1223">IF(COUNTBLANK(H299:M299),"",SUM(H299:M299))</f>
        <v>300</v>
      </c>
      <c r="O299" s="393">
        <v>5223</v>
      </c>
      <c r="P299" s="446">
        <v>541</v>
      </c>
      <c r="Q299" s="447">
        <v>83.36</v>
      </c>
      <c r="R299" s="447">
        <v>61.28</v>
      </c>
      <c r="S299" s="447">
        <v>33.340000000000003</v>
      </c>
      <c r="T299" s="447"/>
      <c r="U299" s="311">
        <v>23000</v>
      </c>
      <c r="V299" s="312">
        <f>VLOOKUP($U299,计算辅助页面!$Z$5:$AM$26,COLUMN()-20,0)</f>
        <v>37500</v>
      </c>
      <c r="W299" s="312">
        <f>VLOOKUP($U299,计算辅助页面!$Z$5:$AM$26,COLUMN()-20,0)</f>
        <v>60000</v>
      </c>
      <c r="X299" s="307">
        <f>VLOOKUP($U299,计算辅助页面!$Z$5:$AM$26,COLUMN()-20,0)</f>
        <v>90000</v>
      </c>
      <c r="Y299" s="307">
        <f>VLOOKUP($U299,计算辅助页面!$Z$5:$AM$26,COLUMN()-20,0)</f>
        <v>130000</v>
      </c>
      <c r="Z299" s="313">
        <f>VLOOKUP($U299,计算辅助页面!$Z$5:$AM$26,COLUMN()-20,0)</f>
        <v>182000</v>
      </c>
      <c r="AA299" s="307">
        <f>VLOOKUP($U299,计算辅助页面!$Z$5:$AM$26,COLUMN()-20,0)</f>
        <v>255000</v>
      </c>
      <c r="AB299" s="307">
        <f>VLOOKUP($U299,计算辅助页面!$Z$5:$AM$26,COLUMN()-20,0)</f>
        <v>356500</v>
      </c>
      <c r="AC299" s="307">
        <f>VLOOKUP($U299,计算辅助页面!$Z$5:$AM$26,COLUMN()-20,0)</f>
        <v>499500</v>
      </c>
      <c r="AD299" s="307">
        <f>VLOOKUP($U299,计算辅助页面!$Z$5:$AM$26,COLUMN()-20,0)</f>
        <v>699000</v>
      </c>
      <c r="AE299" s="307">
        <f>VLOOKUP($U299,计算辅助页面!$Z$5:$AM$26,COLUMN()-20,0)</f>
        <v>979000</v>
      </c>
      <c r="AF299" s="307">
        <f>VLOOKUP($U299,计算辅助页面!$Z$5:$AM$26,COLUMN()-20,0)</f>
        <v>1370000</v>
      </c>
      <c r="AG299" s="307">
        <f>VLOOKUP($U299,计算辅助页面!$Z$5:$AM$26,COLUMN()-20,0)</f>
        <v>2250000</v>
      </c>
      <c r="AH299" s="304">
        <f>VLOOKUP($U299,计算辅助页面!$Z$5:$AM$26,COLUMN()-20,0)</f>
        <v>27726000</v>
      </c>
      <c r="AI299" s="314">
        <v>90000</v>
      </c>
      <c r="AJ299" s="315">
        <f>VLOOKUP(D299&amp;E299,计算辅助页面!$V$5:$Y$18,2,0)</f>
        <v>7</v>
      </c>
      <c r="AK299" s="316">
        <f t="shared" ref="AK299" si="1224">IF(AI299,2*AI299,"")</f>
        <v>180000</v>
      </c>
      <c r="AL299" s="316">
        <f>VLOOKUP(D299&amp;E299,计算辅助页面!$V$5:$Y$18,3,0)</f>
        <v>5</v>
      </c>
      <c r="AM299" s="317">
        <f t="shared" ref="AM299" si="1225">IF(AN299="×",AN299,IF(AI299,6*AI299,""))</f>
        <v>540000</v>
      </c>
      <c r="AN299" s="317">
        <f>VLOOKUP(D299&amp;E299,计算辅助页面!$V$5:$Y$18,4,0)</f>
        <v>4</v>
      </c>
      <c r="AO299" s="304">
        <f t="shared" ref="AO299" si="1226">IF(AI299,IF(AN299="×",4*(AI299*AJ299+AK299*AL299),4*(AI299*AJ299+AK299*AL299+AM299*AN299)),"")</f>
        <v>14760000</v>
      </c>
      <c r="AP299" s="318">
        <f t="shared" ref="AP299" si="1227">IF(AND(AH299,AO299),AO299+AH299,"")</f>
        <v>42486000</v>
      </c>
      <c r="AQ299" s="288" t="s">
        <v>570</v>
      </c>
      <c r="AR299" s="289" t="str">
        <f t="shared" si="1080"/>
        <v>Jesko Absolut🔑</v>
      </c>
      <c r="AS299" s="290" t="s">
        <v>1718</v>
      </c>
      <c r="AT299" s="291" t="s">
        <v>1693</v>
      </c>
      <c r="AU299" s="427" t="s">
        <v>703</v>
      </c>
      <c r="AW299" s="292">
        <v>551</v>
      </c>
      <c r="AY299" s="292">
        <v>600</v>
      </c>
      <c r="AZ299" s="292" t="s">
        <v>1694</v>
      </c>
      <c r="BK299" s="473" t="str">
        <f t="shared" si="978"/>
        <v/>
      </c>
      <c r="BL299" s="473" t="str">
        <f t="shared" si="979"/>
        <v/>
      </c>
      <c r="BM299" s="473" t="str">
        <f t="shared" si="980"/>
        <v/>
      </c>
      <c r="BN299" s="473" t="str">
        <f t="shared" si="981"/>
        <v/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/>
      <c r="CE299" s="293"/>
      <c r="CF299" s="293"/>
      <c r="CG299" s="293"/>
      <c r="CH299" s="293"/>
      <c r="CI299" s="293"/>
      <c r="CJ299" s="294" t="s">
        <v>1699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 t="s">
        <v>1782</v>
      </c>
      <c r="DC299" s="295">
        <v>1</v>
      </c>
      <c r="DD299" s="295"/>
      <c r="DE299" s="295"/>
    </row>
    <row r="300" spans="1:109" ht="21" customHeight="1" thickTop="1" thickBot="1">
      <c r="A300" s="299">
        <v>298</v>
      </c>
      <c r="B300" s="295" t="s">
        <v>1771</v>
      </c>
      <c r="C300" s="301" t="s">
        <v>1378</v>
      </c>
      <c r="D300" s="431" t="s">
        <v>1379</v>
      </c>
      <c r="E300" s="432" t="s">
        <v>79</v>
      </c>
      <c r="F300" s="433"/>
      <c r="G300" s="328"/>
      <c r="H300" s="434" t="s">
        <v>407</v>
      </c>
      <c r="I300" s="435">
        <v>40</v>
      </c>
      <c r="J300" s="435">
        <v>45</v>
      </c>
      <c r="K300" s="435">
        <v>60</v>
      </c>
      <c r="L300" s="435">
        <v>70</v>
      </c>
      <c r="M300" s="435">
        <v>85</v>
      </c>
      <c r="N300" s="436">
        <f t="shared" si="1147"/>
        <v>300</v>
      </c>
      <c r="O300" s="393">
        <v>5255</v>
      </c>
      <c r="P300" s="446">
        <v>556.5</v>
      </c>
      <c r="Q300" s="447">
        <v>81.38</v>
      </c>
      <c r="R300" s="447">
        <v>56.38</v>
      </c>
      <c r="S300" s="447">
        <v>38.47</v>
      </c>
      <c r="T300" s="447">
        <v>3.67</v>
      </c>
      <c r="U300" s="311">
        <v>23000</v>
      </c>
      <c r="V300" s="312">
        <f>VLOOKUP($U300,计算辅助页面!$Z$5:$AM$26,COLUMN()-20,0)</f>
        <v>37500</v>
      </c>
      <c r="W300" s="312">
        <f>VLOOKUP($U300,计算辅助页面!$Z$5:$AM$26,COLUMN()-20,0)</f>
        <v>60000</v>
      </c>
      <c r="X300" s="307">
        <f>VLOOKUP($U300,计算辅助页面!$Z$5:$AM$26,COLUMN()-20,0)</f>
        <v>90000</v>
      </c>
      <c r="Y300" s="307">
        <f>VLOOKUP($U300,计算辅助页面!$Z$5:$AM$26,COLUMN()-20,0)</f>
        <v>130000</v>
      </c>
      <c r="Z300" s="313">
        <f>VLOOKUP($U300,计算辅助页面!$Z$5:$AM$26,COLUMN()-20,0)</f>
        <v>182000</v>
      </c>
      <c r="AA300" s="307">
        <f>VLOOKUP($U300,计算辅助页面!$Z$5:$AM$26,COLUMN()-20,0)</f>
        <v>255000</v>
      </c>
      <c r="AB300" s="307">
        <f>VLOOKUP($U300,计算辅助页面!$Z$5:$AM$26,COLUMN()-20,0)</f>
        <v>356500</v>
      </c>
      <c r="AC300" s="307">
        <f>VLOOKUP($U300,计算辅助页面!$Z$5:$AM$26,COLUMN()-20,0)</f>
        <v>499500</v>
      </c>
      <c r="AD300" s="307">
        <f>VLOOKUP($U300,计算辅助页面!$Z$5:$AM$26,COLUMN()-20,0)</f>
        <v>699000</v>
      </c>
      <c r="AE300" s="307">
        <f>VLOOKUP($U300,计算辅助页面!$Z$5:$AM$26,COLUMN()-20,0)</f>
        <v>979000</v>
      </c>
      <c r="AF300" s="307">
        <f>VLOOKUP($U300,计算辅助页面!$Z$5:$AM$26,COLUMN()-20,0)</f>
        <v>1370000</v>
      </c>
      <c r="AG300" s="307">
        <f>VLOOKUP($U300,计算辅助页面!$Z$5:$AM$26,COLUMN()-20,0)</f>
        <v>2250000</v>
      </c>
      <c r="AH300" s="304">
        <f>VLOOKUP($U300,计算辅助页面!$Z$5:$AM$26,COLUMN()-20,0)</f>
        <v>27726000</v>
      </c>
      <c r="AI300" s="314">
        <v>90000</v>
      </c>
      <c r="AJ300" s="315">
        <f>VLOOKUP(D300&amp;E300,计算辅助页面!$V$5:$Y$18,2,0)</f>
        <v>7</v>
      </c>
      <c r="AK300" s="316">
        <f t="shared" si="1077"/>
        <v>180000</v>
      </c>
      <c r="AL300" s="316">
        <f>VLOOKUP(D300&amp;E300,计算辅助页面!$V$5:$Y$18,3,0)</f>
        <v>5</v>
      </c>
      <c r="AM300" s="317">
        <f t="shared" si="1078"/>
        <v>540000</v>
      </c>
      <c r="AN300" s="317">
        <f>VLOOKUP(D300&amp;E300,计算辅助页面!$V$5:$Y$18,4,0)</f>
        <v>4</v>
      </c>
      <c r="AO300" s="304">
        <f t="shared" si="1079"/>
        <v>14760000</v>
      </c>
      <c r="AP300" s="318">
        <f t="shared" si="1169"/>
        <v>42486000</v>
      </c>
      <c r="AQ300" s="288" t="s">
        <v>1380</v>
      </c>
      <c r="AR300" s="289" t="str">
        <f t="shared" si="1080"/>
        <v>Sixteen🔑</v>
      </c>
      <c r="AS300" s="290" t="s">
        <v>1375</v>
      </c>
      <c r="AT300" s="291" t="s">
        <v>1381</v>
      </c>
      <c r="AU300" s="427" t="s">
        <v>1382</v>
      </c>
      <c r="AW300" s="292">
        <v>559</v>
      </c>
      <c r="AY300" s="292">
        <v>600</v>
      </c>
      <c r="AZ300" s="292" t="s">
        <v>1173</v>
      </c>
      <c r="BA300" s="477">
        <v>130</v>
      </c>
      <c r="BB300" s="476">
        <v>0.5</v>
      </c>
      <c r="BC300" s="472">
        <v>0.62</v>
      </c>
      <c r="BD300" s="472">
        <v>1.19</v>
      </c>
      <c r="BE300" s="472">
        <v>1.39</v>
      </c>
      <c r="BF300" s="474">
        <f>BA300+O300</f>
        <v>5385</v>
      </c>
      <c r="BG300" s="476">
        <f t="shared" ref="BG300" si="1228">BB300+P300</f>
        <v>557</v>
      </c>
      <c r="BH300" s="480">
        <f t="shared" ref="BH300" si="1229">BC300+Q300</f>
        <v>82</v>
      </c>
      <c r="BI300" s="480">
        <f t="shared" ref="BI300" si="1230">BD300+R300</f>
        <v>57.57</v>
      </c>
      <c r="BJ300" s="480">
        <f t="shared" ref="BJ300" si="1231">BE300+S300</f>
        <v>39.86</v>
      </c>
      <c r="BK300" s="473">
        <f t="shared" si="978"/>
        <v>0.5</v>
      </c>
      <c r="BL300" s="473">
        <f t="shared" si="979"/>
        <v>0.62000000000000455</v>
      </c>
      <c r="BM300" s="473">
        <f t="shared" si="980"/>
        <v>1.1899999999999977</v>
      </c>
      <c r="BN300" s="473">
        <f t="shared" si="981"/>
        <v>1.3900000000000006</v>
      </c>
      <c r="BO300" s="483">
        <v>8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>
        <v>1</v>
      </c>
      <c r="CC300" s="293">
        <v>1</v>
      </c>
      <c r="CD300" s="293"/>
      <c r="CE300" s="293"/>
      <c r="CF300" s="293"/>
      <c r="CG300" s="293"/>
      <c r="CH300" s="293"/>
      <c r="CI300" s="293"/>
      <c r="CJ300" s="294" t="s">
        <v>1399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1782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1813</v>
      </c>
      <c r="C301" s="301" t="s">
        <v>1817</v>
      </c>
      <c r="D301" s="431" t="s">
        <v>42</v>
      </c>
      <c r="E301" s="432" t="s">
        <v>79</v>
      </c>
      <c r="F301" s="433"/>
      <c r="G301" s="328"/>
      <c r="H301" s="434" t="s">
        <v>407</v>
      </c>
      <c r="I301" s="435">
        <v>40</v>
      </c>
      <c r="J301" s="435">
        <v>45</v>
      </c>
      <c r="K301" s="435">
        <v>60</v>
      </c>
      <c r="L301" s="435">
        <v>70</v>
      </c>
      <c r="M301" s="435">
        <v>85</v>
      </c>
      <c r="N301" s="436">
        <f t="shared" si="1147"/>
        <v>300</v>
      </c>
      <c r="O301" s="393">
        <v>5285</v>
      </c>
      <c r="P301" s="446">
        <v>538.70000000000005</v>
      </c>
      <c r="Q301" s="447">
        <v>90.64</v>
      </c>
      <c r="R301" s="447">
        <v>61.77</v>
      </c>
      <c r="S301" s="447">
        <v>30.57</v>
      </c>
      <c r="T301" s="447"/>
      <c r="U301" s="311">
        <v>23000</v>
      </c>
      <c r="V301" s="312">
        <f>VLOOKUP($U301,计算辅助页面!$Z$5:$AM$26,COLUMN()-20,0)</f>
        <v>37500</v>
      </c>
      <c r="W301" s="312">
        <f>VLOOKUP($U301,计算辅助页面!$Z$5:$AM$26,COLUMN()-20,0)</f>
        <v>60000</v>
      </c>
      <c r="X301" s="307">
        <f>VLOOKUP($U301,计算辅助页面!$Z$5:$AM$26,COLUMN()-20,0)</f>
        <v>90000</v>
      </c>
      <c r="Y301" s="307">
        <f>VLOOKUP($U301,计算辅助页面!$Z$5:$AM$26,COLUMN()-20,0)</f>
        <v>130000</v>
      </c>
      <c r="Z301" s="313">
        <f>VLOOKUP($U301,计算辅助页面!$Z$5:$AM$26,COLUMN()-20,0)</f>
        <v>182000</v>
      </c>
      <c r="AA301" s="307">
        <f>VLOOKUP($U301,计算辅助页面!$Z$5:$AM$26,COLUMN()-20,0)</f>
        <v>255000</v>
      </c>
      <c r="AB301" s="307">
        <f>VLOOKUP($U301,计算辅助页面!$Z$5:$AM$26,COLUMN()-20,0)</f>
        <v>356500</v>
      </c>
      <c r="AC301" s="307">
        <f>VLOOKUP($U301,计算辅助页面!$Z$5:$AM$26,COLUMN()-20,0)</f>
        <v>499500</v>
      </c>
      <c r="AD301" s="307">
        <f>VLOOKUP($U301,计算辅助页面!$Z$5:$AM$26,COLUMN()-20,0)</f>
        <v>699000</v>
      </c>
      <c r="AE301" s="307">
        <f>VLOOKUP($U301,计算辅助页面!$Z$5:$AM$26,COLUMN()-20,0)</f>
        <v>979000</v>
      </c>
      <c r="AF301" s="307">
        <f>VLOOKUP($U301,计算辅助页面!$Z$5:$AM$26,COLUMN()-20,0)</f>
        <v>1370000</v>
      </c>
      <c r="AG301" s="307">
        <f>VLOOKUP($U301,计算辅助页面!$Z$5:$AM$26,COLUMN()-20,0)</f>
        <v>2250000</v>
      </c>
      <c r="AH301" s="304">
        <f>VLOOKUP($U301,计算辅助页面!$Z$5:$AM$26,COLUMN()-20,0)</f>
        <v>27726000</v>
      </c>
      <c r="AI301" s="314">
        <v>90000</v>
      </c>
      <c r="AJ301" s="315">
        <f>VLOOKUP(D301&amp;E301,计算辅助页面!$V$5:$Y$18,2,0)</f>
        <v>7</v>
      </c>
      <c r="AK301" s="316">
        <f t="shared" si="1077"/>
        <v>180000</v>
      </c>
      <c r="AL301" s="316">
        <f>VLOOKUP(D301&amp;E301,计算辅助页面!$V$5:$Y$18,3,0)</f>
        <v>5</v>
      </c>
      <c r="AM301" s="317">
        <f t="shared" si="1078"/>
        <v>540000</v>
      </c>
      <c r="AN301" s="317">
        <f>VLOOKUP(D301&amp;E301,计算辅助页面!$V$5:$Y$18,4,0)</f>
        <v>4</v>
      </c>
      <c r="AO301" s="304">
        <f t="shared" si="1079"/>
        <v>14760000</v>
      </c>
      <c r="AP301" s="318">
        <f t="shared" si="1169"/>
        <v>42486000</v>
      </c>
      <c r="AQ301" s="288" t="s">
        <v>1040</v>
      </c>
      <c r="AR301" s="289" t="str">
        <f t="shared" ref="AR301" si="1232">TRIM(RIGHT(B301,LEN(B301)-LEN(AQ301)-1))</f>
        <v>Tartarus🔑</v>
      </c>
      <c r="AS301" s="290" t="s">
        <v>1819</v>
      </c>
      <c r="AT301" s="291" t="s">
        <v>1815</v>
      </c>
      <c r="AU301" s="427" t="s">
        <v>703</v>
      </c>
      <c r="AW301" s="292">
        <v>555</v>
      </c>
      <c r="AY301" s="292">
        <v>600</v>
      </c>
      <c r="AZ301" s="292" t="s">
        <v>1173</v>
      </c>
      <c r="BK301" s="473" t="str">
        <f t="shared" ref="BK301" si="1233">IF(BG301="", "", BG301-P301)</f>
        <v/>
      </c>
      <c r="BL301" s="473" t="str">
        <f t="shared" ref="BL301" si="1234">IF(BH301="", "", BH301-Q301)</f>
        <v/>
      </c>
      <c r="BM301" s="473" t="str">
        <f t="shared" ref="BM301" si="1235">IF(BI301="", "", BI301-R301)</f>
        <v/>
      </c>
      <c r="BN301" s="473" t="str">
        <f t="shared" ref="BN301" si="1236">IF(BJ301="", "", BJ301-S301)</f>
        <v/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>
        <v>1</v>
      </c>
      <c r="CC301" s="293">
        <v>1</v>
      </c>
      <c r="CD301" s="293"/>
      <c r="CE301" s="293"/>
      <c r="CF301" s="293"/>
      <c r="CG301" s="293"/>
      <c r="CH301" s="293"/>
      <c r="CI301" s="293"/>
      <c r="CJ301" s="294"/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 ht="17" thickTop="1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6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  <c r="AG302" s="297"/>
      <c r="AH302" s="297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6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  <c r="AG303" s="297"/>
      <c r="AH303" s="297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6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6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CR409" s="296"/>
    </row>
    <row r="410" spans="68:109">
      <c r="CR410" s="296"/>
    </row>
    <row r="411" spans="68:109">
      <c r="CR411" s="296"/>
    </row>
    <row r="412" spans="68:109">
      <c r="CR412" s="296"/>
    </row>
    <row r="413" spans="68:109">
      <c r="CR413" s="296"/>
    </row>
    <row r="414" spans="68:109">
      <c r="CR414" s="296"/>
    </row>
  </sheetData>
  <sheetProtection formatCells="0" formatColumns="0" formatRows="0" insertColumns="0" insertRows="0" deleteColumns="0" deleteRows="0"/>
  <autoFilter ref="A2:DE30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0">
      <sortCondition ref="A2:A300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301">
    <cfRule type="expression" dxfId="73" priority="47">
      <formula>D3="D"</formula>
    </cfRule>
    <cfRule type="expression" dxfId="72" priority="46">
      <formula>D3="C"</formula>
    </cfRule>
    <cfRule type="expression" dxfId="71" priority="45">
      <formula>D3="B"</formula>
    </cfRule>
    <cfRule type="expression" dxfId="70" priority="44">
      <formula>D3="A"</formula>
    </cfRule>
    <cfRule type="expression" dxfId="69" priority="43">
      <formula>D3="S"</formula>
    </cfRule>
  </conditionalFormatting>
  <conditionalFormatting sqref="E3:E30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8 L69:N69 H70:N83 L84:N84 H85:N91 M92:N93 H94:N94 M95:N95 H96:N128 M129:N129 H130:N130 M131:N132 H133:N172 H173:J173 L173:N173 H174:N175 L176:N176 H177:N301">
    <cfRule type="expression" dxfId="64" priority="102">
      <formula>(LEN($E3)-LEN(SUBSTITUTE($E3,"★","")))=3</formula>
    </cfRule>
    <cfRule type="expression" dxfId="63" priority="100">
      <formula>(LEN($E3)-LEN(SUBSTITUTE($E3,"★","")))&gt;4</formula>
    </cfRule>
    <cfRule type="expression" dxfId="62" priority="101">
      <formula>(LEN($E3)-LEN(SUBSTITUTE($E3,"★","")))=4</formula>
    </cfRule>
  </conditionalFormatting>
  <conditionalFormatting sqref="P3:P30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1">
    <cfRule type="expression" dxfId="61" priority="41">
      <formula>(LEN(E3)-LEN(SUBSTITUTE(E3,"★","")))&gt;4</formula>
    </cfRule>
    <cfRule type="expression" dxfId="60" priority="42">
      <formula>(LEN(E3)-LEN(SUBSTITUTE(E3,"★","")))&lt;=4</formula>
    </cfRule>
  </conditionalFormatting>
  <conditionalFormatting sqref="Y3:Y301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1">
    <cfRule type="expression" dxfId="57" priority="37">
      <formula>(LEN(E3)-LEN(SUBSTITUTE(E3,"★","")))&gt;4</formula>
    </cfRule>
    <cfRule type="expression" dxfId="56" priority="38">
      <formula>(LEN(E3)-LEN(SUBSTITUTE(E3,"★","")))&lt;=4</formula>
    </cfRule>
  </conditionalFormatting>
  <conditionalFormatting sqref="AB3:AB301">
    <cfRule type="expression" dxfId="55" priority="35">
      <formula>(LEN(E3)-LEN(SUBSTITUTE(E3,"★","")))&gt;3</formula>
    </cfRule>
    <cfRule type="expression" dxfId="54" priority="36">
      <formula>(LEN(E3)-LEN(SUBSTITUTE(E3,"★","")))&lt;=3</formula>
    </cfRule>
  </conditionalFormatting>
  <conditionalFormatting sqref="AC3:AC30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1">
    <cfRule type="expression" dxfId="51" priority="32">
      <formula>(LEN(E3)-LEN(SUBSTITUTE(E3,"★","")))&lt;=3</formula>
    </cfRule>
    <cfRule type="expression" dxfId="50" priority="31">
      <formula>(LEN(E3)-LEN(SUBSTITUTE(E3,"★","")))&gt;3</formula>
    </cfRule>
  </conditionalFormatting>
  <conditionalFormatting sqref="AE3:AE301">
    <cfRule type="expression" dxfId="49" priority="30">
      <formula>(LEN(E3)-LEN(SUBSTITUTE(E3,"★","")))=4</formula>
    </cfRule>
    <cfRule type="expression" dxfId="48" priority="29">
      <formula>(LEN(E3)-LEN(SUBSTITUTE(E3,"★","")))&gt;4</formula>
    </cfRule>
  </conditionalFormatting>
  <conditionalFormatting sqref="AF3:AF301">
    <cfRule type="expression" dxfId="47" priority="28">
      <formula>(LEN(E3)-LEN(SUBSTITUTE(E3,"★","")))&gt;4</formula>
    </cfRule>
  </conditionalFormatting>
  <conditionalFormatting sqref="AG3:AG30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8:BN278 BK300:BN300 BK292:BN293 BK210:BN214 BK3:BN15 BK37:BN37 BK75:BN80 BK85:BN86 BK123:BN124 BK166:BN168 BK171:BN180 BK66:BN66 BK100:BN107 BK187:BN187 BK242:BN243 BK229:BN230 BK298:BN298 BK201:BN208 BK109:BN111 BK54:BN59 BK285:BN289 BK82:BN83 BK142:BN145 BK160:BN162 BK295:BN296 BK133:BN140 BK227:BN227 BK276:BN276 BK189:BN195 BK272:BN274 BK39:BN41 BK45:BN52 BK114:BN121 BK197:BN199 BK245:BN250 BK217:BN224 BK43:BN43 BK61:BN64 BK68:BN73 BK126:BN126 BK149:BN153 BK281:BN283 BK17:BN19 BK21:BN22 BK147:BN147 BK164:BN164 BK232:BN238 BK155:BN158 BK24:BN35 BK88:BN98 BK128:BN131 BK252:BN270 BK240:BN240 BK182:BN18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6"/>
  <sheetViews>
    <sheetView topLeftCell="A25" zoomScale="80" zoomScaleNormal="80" workbookViewId="0">
      <selection activeCell="C47" sqref="C47"/>
    </sheetView>
  </sheetViews>
  <sheetFormatPr baseColWidth="10" defaultColWidth="9" defaultRowHeight="27" customHeight="1"/>
  <cols>
    <col min="1" max="1" width="9" style="261"/>
    <col min="2" max="2" width="21.832031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1873</v>
      </c>
    </row>
    <row r="3" spans="1:3" ht="27" customHeight="1">
      <c r="A3" s="262">
        <v>2</v>
      </c>
      <c r="B3" s="260" t="s">
        <v>824</v>
      </c>
      <c r="C3" s="260" t="s">
        <v>1866</v>
      </c>
    </row>
    <row r="4" spans="1:3" ht="27" customHeight="1">
      <c r="A4" s="262">
        <v>3</v>
      </c>
      <c r="B4" s="260" t="s">
        <v>825</v>
      </c>
      <c r="C4" s="260" t="s">
        <v>1867</v>
      </c>
    </row>
    <row r="5" spans="1:3" ht="27" customHeight="1">
      <c r="A5" s="262">
        <v>4</v>
      </c>
      <c r="B5" s="260" t="s">
        <v>809</v>
      </c>
      <c r="C5" s="260" t="s">
        <v>1868</v>
      </c>
    </row>
    <row r="6" spans="1:3" ht="27" customHeight="1">
      <c r="A6" s="262">
        <v>5</v>
      </c>
      <c r="B6" s="260" t="s">
        <v>810</v>
      </c>
      <c r="C6" s="260" t="s">
        <v>1869</v>
      </c>
    </row>
    <row r="7" spans="1:3" ht="27" customHeight="1">
      <c r="A7" s="262">
        <v>6</v>
      </c>
      <c r="B7" s="260" t="s">
        <v>811</v>
      </c>
      <c r="C7" s="260" t="s">
        <v>1870</v>
      </c>
    </row>
    <row r="8" spans="1:3" ht="27" customHeight="1">
      <c r="A8" s="262">
        <v>7</v>
      </c>
      <c r="B8" s="260" t="s">
        <v>812</v>
      </c>
      <c r="C8" s="260" t="s">
        <v>1871</v>
      </c>
    </row>
    <row r="9" spans="1:3" ht="27" customHeight="1">
      <c r="A9" s="262">
        <v>8</v>
      </c>
      <c r="B9" s="260" t="s">
        <v>813</v>
      </c>
      <c r="C9" s="260" t="s">
        <v>1872</v>
      </c>
    </row>
    <row r="10" spans="1:3" ht="27" customHeight="1">
      <c r="A10" s="262">
        <v>9</v>
      </c>
      <c r="B10" s="260" t="s">
        <v>814</v>
      </c>
      <c r="C10" s="260" t="s">
        <v>1874</v>
      </c>
    </row>
    <row r="11" spans="1:3" ht="27" customHeight="1">
      <c r="A11" s="262">
        <v>10</v>
      </c>
      <c r="B11" s="260" t="s">
        <v>815</v>
      </c>
      <c r="C11" s="260" t="s">
        <v>1875</v>
      </c>
    </row>
    <row r="12" spans="1:3" ht="27" customHeight="1">
      <c r="A12" s="262">
        <v>11</v>
      </c>
      <c r="B12" s="260" t="s">
        <v>816</v>
      </c>
      <c r="C12" s="260" t="s">
        <v>1876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1878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1877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1606</v>
      </c>
    </row>
    <row r="38" spans="1:3" ht="27" customHeight="1">
      <c r="A38" s="261">
        <v>37</v>
      </c>
      <c r="B38" s="260" t="s">
        <v>1650</v>
      </c>
      <c r="C38" s="260" t="s">
        <v>1651</v>
      </c>
    </row>
    <row r="39" spans="1:3" ht="27" customHeight="1">
      <c r="A39" s="261">
        <v>38</v>
      </c>
      <c r="B39" s="260" t="s">
        <v>1660</v>
      </c>
      <c r="C39" s="260" t="s">
        <v>1673</v>
      </c>
    </row>
    <row r="40" spans="1:3" ht="27" customHeight="1">
      <c r="A40" s="261">
        <v>39</v>
      </c>
      <c r="B40" s="260" t="s">
        <v>1718</v>
      </c>
      <c r="C40" s="260" t="s">
        <v>1698</v>
      </c>
    </row>
    <row r="41" spans="1:3" ht="27" customHeight="1">
      <c r="A41" s="261">
        <v>40</v>
      </c>
      <c r="B41" s="260" t="s">
        <v>1728</v>
      </c>
      <c r="C41" s="260" t="s">
        <v>1743</v>
      </c>
    </row>
    <row r="42" spans="1:3" ht="27" customHeight="1">
      <c r="A42" s="261">
        <v>41</v>
      </c>
      <c r="B42" s="260" t="s">
        <v>1820</v>
      </c>
      <c r="C42" s="260" t="s">
        <v>1821</v>
      </c>
    </row>
    <row r="43" spans="1:3" ht="27" customHeight="1">
      <c r="A43" s="261">
        <v>42</v>
      </c>
      <c r="B43" s="260" t="s">
        <v>1823</v>
      </c>
      <c r="C43" s="260" t="s">
        <v>1824</v>
      </c>
    </row>
    <row r="44" spans="1:3" ht="27" customHeight="1">
      <c r="A44" s="261">
        <v>43</v>
      </c>
      <c r="B44" s="260" t="s">
        <v>1822</v>
      </c>
      <c r="C44" s="260" t="s">
        <v>1863</v>
      </c>
    </row>
    <row r="45" spans="1:3" ht="27" customHeight="1">
      <c r="A45" s="261">
        <v>44</v>
      </c>
      <c r="B45" s="260" t="s">
        <v>1881</v>
      </c>
      <c r="C45" s="260" t="s">
        <v>1882</v>
      </c>
    </row>
    <row r="46" spans="1:3" ht="27" customHeight="1">
      <c r="A46" s="261">
        <v>45</v>
      </c>
      <c r="B46" s="260" t="s">
        <v>1959</v>
      </c>
      <c r="C46" s="260" t="s">
        <v>1960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0"/>
  <sheetViews>
    <sheetView topLeftCell="A270" zoomScaleNormal="100" workbookViewId="0">
      <selection activeCell="F302" sqref="F302"/>
    </sheetView>
  </sheetViews>
  <sheetFormatPr baseColWidth="10" defaultColWidth="9" defaultRowHeight="18"/>
  <cols>
    <col min="1" max="1" width="10.6640625" style="246" customWidth="1"/>
    <col min="2" max="2" width="32.33203125" style="246" customWidth="1"/>
    <col min="3" max="3" width="17.1640625" style="246" customWidth="1"/>
    <col min="4" max="4" width="17.1640625" style="248" customWidth="1"/>
    <col min="5" max="5" width="17.83203125" style="248" customWidth="1"/>
    <col min="6" max="6" width="18.33203125" style="246" customWidth="1"/>
    <col min="7" max="7" width="9.6640625" style="246" customWidth="1"/>
    <col min="8" max="8" width="10.1640625" style="246" bestFit="1" customWidth="1"/>
    <col min="9" max="20" width="9" style="246"/>
    <col min="21" max="22" width="12.1640625" style="246" customWidth="1"/>
    <col min="23" max="23" width="13.6640625" style="246" customWidth="1"/>
    <col min="24" max="24" width="13.33203125" style="246" customWidth="1"/>
    <col min="25" max="31" width="9" style="246"/>
    <col min="32" max="32" width="12.6640625" style="246" bestFit="1" customWidth="1"/>
    <col min="33" max="34" width="9" style="246"/>
    <col min="35" max="35" width="15.6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1655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1616</v>
      </c>
      <c r="BD1" s="265" t="s">
        <v>1620</v>
      </c>
      <c r="BE1" s="265" t="s">
        <v>1619</v>
      </c>
      <c r="BF1" s="265" t="s">
        <v>1617</v>
      </c>
      <c r="BG1" s="265" t="s">
        <v>1618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 t="str">
        <f>IF(全车数据表!I36="×",0,全车数据表!I36)</f>
        <v>?</v>
      </c>
      <c r="K35" s="246" t="str">
        <f>IF(全车数据表!J36="×",0,全车数据表!J36)</f>
        <v>?</v>
      </c>
      <c r="L35" s="246" t="str">
        <f>IF(全车数据表!K36="×",0,全车数据表!K36)</f>
        <v>?</v>
      </c>
      <c r="M35" s="246" t="str">
        <f>IF(全车数据表!L36="×",0,全车数据表!L36)</f>
        <v>?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Dodge Viper ACR</v>
      </c>
      <c r="C55" s="246" t="str">
        <f>IF(全车数据表!AQ56="","",全车数据表!AQ56)</f>
        <v>Dodge</v>
      </c>
      <c r="D55" s="248" t="str">
        <f>全车数据表!AT56</f>
        <v>acr</v>
      </c>
      <c r="E55" s="248" t="str">
        <f>全车数据表!AS56</f>
        <v>1.0</v>
      </c>
      <c r="F55" s="248" t="str">
        <f>全车数据表!C56</f>
        <v>ACR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2816</v>
      </c>
      <c r="P55" s="246">
        <f>全车数据表!P56</f>
        <v>303.89999999999998</v>
      </c>
      <c r="Q55" s="246">
        <f>全车数据表!Q56</f>
        <v>77.319999999999993</v>
      </c>
      <c r="R55" s="246">
        <f>全车数据表!R56</f>
        <v>86.2</v>
      </c>
      <c r="S55" s="246">
        <f>全车数据表!S56</f>
        <v>68.94</v>
      </c>
      <c r="T55" s="246">
        <f>全车数据表!T56</f>
        <v>8.9660000000000011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317</v>
      </c>
      <c r="AD55" s="246">
        <f>全车数据表!AX56</f>
        <v>0</v>
      </c>
      <c r="AE55" s="246">
        <f>全车数据表!AY56</f>
        <v>404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道奇 C蛇 蝰蛇</v>
      </c>
      <c r="BB55" s="246">
        <f>IF(全车数据表!AV56="","",全车数据表!AV56)</f>
        <v>7</v>
      </c>
      <c r="BC55" s="246">
        <f>IF(全车数据表!BF56="","",全车数据表!BF56)</f>
        <v>2971</v>
      </c>
      <c r="BD55" s="246">
        <f>IF(全车数据表!BG56="","",全车数据表!BG56)</f>
        <v>306.2</v>
      </c>
      <c r="BE55" s="246">
        <f>IF(全车数据表!BH56="","",全车数据表!BH56)</f>
        <v>78.399999999999991</v>
      </c>
      <c r="BF55" s="246">
        <f>IF(全车数据表!BI56="","",全车数据表!BI56)</f>
        <v>89.93</v>
      </c>
      <c r="BG55" s="246">
        <f>IF(全车数据表!BJ56="","",全车数据表!BJ56)</f>
        <v>71.149999999999991</v>
      </c>
    </row>
    <row r="56" spans="1:59">
      <c r="A56" s="246">
        <f>全车数据表!A57</f>
        <v>55</v>
      </c>
      <c r="B56" s="246" t="str">
        <f>全车数据表!B57</f>
        <v>Bolwell MK X Nagari 500</v>
      </c>
      <c r="C56" s="246" t="str">
        <f>IF(全车数据表!AQ57="","",全车数据表!AQ57)</f>
        <v>Bolwell</v>
      </c>
      <c r="D56" s="248" t="str">
        <f>全车数据表!AT57</f>
        <v>mk500</v>
      </c>
      <c r="E56" s="248" t="str">
        <f>全车数据表!AS57</f>
        <v>3.4</v>
      </c>
      <c r="F56" s="248" t="str">
        <f>全车数据表!C57</f>
        <v>MK500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2857</v>
      </c>
      <c r="P56" s="246">
        <f>全车数据表!P57</f>
        <v>314.60000000000002</v>
      </c>
      <c r="Q56" s="246">
        <f>全车数据表!Q57</f>
        <v>81.62</v>
      </c>
      <c r="R56" s="246">
        <f>全车数据表!R57</f>
        <v>65.849999999999994</v>
      </c>
      <c r="S56" s="246">
        <f>全车数据表!S57</f>
        <v>62.99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328</v>
      </c>
      <c r="AD56" s="246">
        <f>全车数据表!AX57</f>
        <v>0</v>
      </c>
      <c r="AE56" s="246">
        <f>全车数据表!AY57</f>
        <v>418</v>
      </c>
      <c r="AF56" s="246" t="str">
        <f>IF(全车数据表!AZ57="","",全车数据表!AZ57)</f>
        <v>寻车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>
        <f>IF(全车数据表!AV57="","",全车数据表!AV57)</f>
        <v>43</v>
      </c>
      <c r="BC56" s="246">
        <f>IF(全车数据表!BF57="","",全车数据表!BF57)</f>
        <v>3013</v>
      </c>
      <c r="BD56" s="246">
        <f>IF(全车数据表!BG57="","",全车数据表!BG57)</f>
        <v>316.40000000000003</v>
      </c>
      <c r="BE56" s="246">
        <f>IF(全车数据表!BH57="","",全车数据表!BH57)</f>
        <v>82.68</v>
      </c>
      <c r="BF56" s="246">
        <f>IF(全车数据表!BI57="","",全车数据表!BI57)</f>
        <v>68.52</v>
      </c>
      <c r="BG56" s="246">
        <f>IF(全车数据表!BJ57="","",全车数据表!BJ57)</f>
        <v>66.150000000000006</v>
      </c>
    </row>
    <row r="57" spans="1:59">
      <c r="A57" s="246">
        <f>全车数据表!A58</f>
        <v>56</v>
      </c>
      <c r="B57" s="246" t="str">
        <f>全车数据表!B58</f>
        <v>Ford Shelby GR-1</v>
      </c>
      <c r="C57" s="246" t="str">
        <f>IF(全车数据表!AQ58="","",全车数据表!AQ58)</f>
        <v>Ford</v>
      </c>
      <c r="D57" s="248" t="str">
        <f>全车数据表!AT58</f>
        <v>gr-1</v>
      </c>
      <c r="E57" s="248" t="str">
        <f>全车数据表!AS58</f>
        <v>1.9</v>
      </c>
      <c r="F57" s="248" t="str">
        <f>全车数据表!C58</f>
        <v>大野马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2909</v>
      </c>
      <c r="P57" s="246">
        <f>全车数据表!P58</f>
        <v>321.7</v>
      </c>
      <c r="Q57" s="246">
        <f>全车数据表!Q58</f>
        <v>75.319999999999993</v>
      </c>
      <c r="R57" s="246">
        <f>全车数据表!R58</f>
        <v>69.599999999999994</v>
      </c>
      <c r="S57" s="246">
        <f>全车数据表!S58</f>
        <v>66.63</v>
      </c>
      <c r="T57" s="246">
        <f>全车数据表!T58</f>
        <v>7.7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335</v>
      </c>
      <c r="AD57" s="246">
        <f>全车数据表!AX58</f>
        <v>0</v>
      </c>
      <c r="AE57" s="246">
        <f>全车数据表!AY58</f>
        <v>429</v>
      </c>
      <c r="AF57" s="246" t="str">
        <f>IF(全车数据表!AZ58="","",全车数据表!AZ58)</f>
        <v>红币商店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福特 大野马 阿巴</v>
      </c>
      <c r="BB57" s="246">
        <f>IF(全车数据表!AV58="","",全车数据表!AV58)</f>
        <v>42</v>
      </c>
      <c r="BC57" s="246">
        <f>IF(全车数据表!BF58="","",全车数据表!BF58)</f>
        <v>3067</v>
      </c>
      <c r="BD57" s="246">
        <f>IF(全车数据表!BG58="","",全车数据表!BG58)</f>
        <v>323.8</v>
      </c>
      <c r="BE57" s="246">
        <f>IF(全车数据表!BH58="","",全车数据表!BH58)</f>
        <v>76.599999999999994</v>
      </c>
      <c r="BF57" s="246">
        <f>IF(全车数据表!BI58="","",全车数据表!BI58)</f>
        <v>71.819999999999993</v>
      </c>
      <c r="BG57" s="246">
        <f>IF(全车数据表!BJ58="","",全车数据表!BJ58)</f>
        <v>69.16</v>
      </c>
    </row>
    <row r="58" spans="1:59">
      <c r="A58" s="246">
        <f>全车数据表!A59</f>
        <v>57</v>
      </c>
      <c r="B58" s="246" t="str">
        <f>全车数据表!B59</f>
        <v>Pininfarina H2 Speed</v>
      </c>
      <c r="C58" s="246" t="str">
        <f>IF(全车数据表!AQ59="","",全车数据表!AQ59)</f>
        <v>Pininfarina</v>
      </c>
      <c r="D58" s="248" t="str">
        <f>全车数据表!AT59</f>
        <v>h2</v>
      </c>
      <c r="E58" s="248" t="str">
        <f>全车数据表!AS59</f>
        <v>1.0</v>
      </c>
      <c r="F58" s="248" t="str">
        <f>全车数据表!C59</f>
        <v>H2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3003</v>
      </c>
      <c r="P58" s="246">
        <f>全车数据表!P59</f>
        <v>316.3</v>
      </c>
      <c r="Q58" s="246">
        <f>全车数据表!Q59</f>
        <v>78.22</v>
      </c>
      <c r="R58" s="246">
        <f>全车数据表!R59</f>
        <v>86.05</v>
      </c>
      <c r="S58" s="246">
        <f>全车数据表!S59</f>
        <v>58.34</v>
      </c>
      <c r="T58" s="246">
        <f>全车数据表!T59</f>
        <v>0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331</v>
      </c>
      <c r="AD58" s="246">
        <f>全车数据表!AX59</f>
        <v>0</v>
      </c>
      <c r="AE58" s="246">
        <f>全车数据表!AY59</f>
        <v>422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氢</v>
      </c>
      <c r="BB58" s="246">
        <f>IF(全车数据表!AV59="","",全车数据表!AV59)</f>
        <v>8</v>
      </c>
      <c r="BC58" s="246">
        <f>IF(全车数据表!BF59="","",全车数据表!BF59)</f>
        <v>3165</v>
      </c>
      <c r="BD58" s="246">
        <f>IF(全车数据表!BG59="","",全车数据表!BG59)</f>
        <v>318.5</v>
      </c>
      <c r="BE58" s="246">
        <f>IF(全车数据表!BH59="","",全车数据表!BH59)</f>
        <v>79.3</v>
      </c>
      <c r="BF58" s="246">
        <f>IF(全车数据表!BI59="","",全车数据表!BI59)</f>
        <v>88.73</v>
      </c>
      <c r="BG58" s="246">
        <f>IF(全车数据表!BJ59="","",全车数据表!BJ59)</f>
        <v>60.64</v>
      </c>
    </row>
    <row r="59" spans="1:59">
      <c r="A59" s="246">
        <f>全车数据表!A60</f>
        <v>58</v>
      </c>
      <c r="B59" s="246" t="str">
        <f>全车数据表!B60</f>
        <v>TVR Sagaris</v>
      </c>
      <c r="C59" s="246" t="str">
        <f>IF(全车数据表!AQ60="","",全车数据表!AQ60)</f>
        <v>TVR</v>
      </c>
      <c r="D59" s="248" t="str">
        <f>全车数据表!AT60</f>
        <v>sagaris</v>
      </c>
      <c r="E59" s="248" t="str">
        <f>全车数据表!AS60</f>
        <v>24.1</v>
      </c>
      <c r="F59" s="248" t="str">
        <f>全车数据表!C60</f>
        <v>Sagaris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3046</v>
      </c>
      <c r="P59" s="246">
        <f>全车数据表!P60</f>
        <v>312.8</v>
      </c>
      <c r="Q59" s="246">
        <f>全车数据表!Q60</f>
        <v>75.52</v>
      </c>
      <c r="R59" s="246">
        <f>全车数据表!R60</f>
        <v>69.34</v>
      </c>
      <c r="S59" s="246">
        <f>全车数据表!S60</f>
        <v>78.28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通行证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>
        <f>IF(全车数据表!BV60="","",全车数据表!BV60)</f>
        <v>1</v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/>
      </c>
      <c r="BB59" s="246" t="str">
        <f>IF(全车数据表!AV60="","",全车数据表!AV60)</f>
        <v/>
      </c>
      <c r="BC59" s="246">
        <f>IF(全车数据表!BF60="","",全车数据表!BF60)</f>
        <v>3210</v>
      </c>
      <c r="BD59" s="246">
        <f>IF(全车数据表!BG60="","",全车数据表!BG60)</f>
        <v>314.60000000000002</v>
      </c>
      <c r="BE59" s="246">
        <f>IF(全车数据表!BH60="","",全车数据表!BH60)</f>
        <v>76.599999999999994</v>
      </c>
      <c r="BF59" s="246">
        <f>IF(全车数据表!BI60="","",全车数据表!BI60)</f>
        <v>71.790000000000006</v>
      </c>
      <c r="BG59" s="246">
        <f>IF(全车数据表!BJ60="","",全车数据表!BJ60)</f>
        <v>81</v>
      </c>
    </row>
    <row r="60" spans="1:59">
      <c r="A60" s="246">
        <f>全车数据表!A61</f>
        <v>59</v>
      </c>
      <c r="B60" s="246" t="str">
        <f>全车数据表!B61</f>
        <v>Artega Scalo SuperErelletra</v>
      </c>
      <c r="C60" s="246" t="str">
        <f>IF(全车数据表!AQ61="","",全车数据表!AQ61)</f>
        <v>Artega</v>
      </c>
      <c r="D60" s="248" t="str">
        <f>全车数据表!AT61</f>
        <v>ass</v>
      </c>
      <c r="E60" s="248" t="str">
        <f>全车数据表!AS61</f>
        <v>1.7</v>
      </c>
      <c r="F60" s="248" t="str">
        <f>全车数据表!C61</f>
        <v>Artega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3088</v>
      </c>
      <c r="P60" s="246">
        <f>全车数据表!P61</f>
        <v>316.3</v>
      </c>
      <c r="Q60" s="246">
        <f>全车数据表!Q61</f>
        <v>85.72</v>
      </c>
      <c r="R60" s="246">
        <f>全车数据表!R61</f>
        <v>57.94</v>
      </c>
      <c r="S60" s="246">
        <f>全车数据表!S61</f>
        <v>71.91</v>
      </c>
      <c r="T60" s="246">
        <f>全车数据表!T61</f>
        <v>9.06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329</v>
      </c>
      <c r="AD60" s="246">
        <f>全车数据表!AX61</f>
        <v>0</v>
      </c>
      <c r="AE60" s="246">
        <f>全车数据表!AY61</f>
        <v>420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ass 斯卡洛</v>
      </c>
      <c r="BB60" s="246">
        <f>IF(全车数据表!AV61="","",全车数据表!AV61)</f>
        <v>7</v>
      </c>
      <c r="BC60" s="246">
        <f>IF(全车数据表!BF61="","",全车数据表!BF61)</f>
        <v>3254</v>
      </c>
      <c r="BD60" s="246">
        <f>IF(全车数据表!BG61="","",全车数据表!BG61)</f>
        <v>318.3</v>
      </c>
      <c r="BE60" s="246">
        <f>IF(全车数据表!BH61="","",全车数据表!BH61)</f>
        <v>86.95</v>
      </c>
      <c r="BF60" s="246">
        <f>IF(全车数据表!BI61="","",全车数据表!BI61)</f>
        <v>60.23</v>
      </c>
      <c r="BG60" s="246">
        <f>IF(全车数据表!BJ61="","",全车数据表!BJ61)</f>
        <v>74.039999999999992</v>
      </c>
    </row>
    <row r="61" spans="1:59">
      <c r="A61" s="246">
        <f>全车数据表!A62</f>
        <v>60</v>
      </c>
      <c r="B61" s="246" t="str">
        <f>全车数据表!B62</f>
        <v>Saleen S1</v>
      </c>
      <c r="C61" s="246" t="str">
        <f>IF(全车数据表!AQ62="","",全车数据表!AQ62)</f>
        <v>Saleen</v>
      </c>
      <c r="D61" s="248" t="str">
        <f>全车数据表!AT62</f>
        <v>saleens1</v>
      </c>
      <c r="E61" s="248" t="str">
        <f>全车数据表!AS62</f>
        <v>3.2</v>
      </c>
      <c r="F61" s="248" t="str">
        <f>全车数据表!C62</f>
        <v>萨林S1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3144</v>
      </c>
      <c r="P61" s="246">
        <f>全车数据表!P62</f>
        <v>305.3</v>
      </c>
      <c r="Q61" s="246">
        <f>全车数据表!Q62</f>
        <v>76.739999999999995</v>
      </c>
      <c r="R61" s="246">
        <f>全车数据表!R62</f>
        <v>82.8</v>
      </c>
      <c r="S61" s="246">
        <f>全车数据表!S62</f>
        <v>74.069999999999993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318</v>
      </c>
      <c r="AD61" s="246">
        <f>全车数据表!AX62</f>
        <v>327</v>
      </c>
      <c r="AE61" s="246">
        <f>全车数据表!AY62</f>
        <v>415</v>
      </c>
      <c r="AF61" s="246" t="str">
        <f>IF(全车数据表!AZ62="","",全车数据表!AZ62)</f>
        <v>车手联会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赛麟 萨林</v>
      </c>
      <c r="BB61" s="246">
        <f>IF(全车数据表!AV62="","",全车数据表!AV62)</f>
        <v>24</v>
      </c>
      <c r="BC61" s="246">
        <f>IF(全车数据表!BF62="","",全车数据表!BF62)</f>
        <v>3311</v>
      </c>
      <c r="BD61" s="246">
        <f>IF(全车数据表!BG62="","",全车数据表!BG62)</f>
        <v>307.2</v>
      </c>
      <c r="BE61" s="246">
        <f>IF(全车数据表!BH62="","",全车数据表!BH62)</f>
        <v>77.86</v>
      </c>
      <c r="BF61" s="246">
        <f>IF(全车数据表!BI62="","",全车数据表!BI62)</f>
        <v>85.94</v>
      </c>
      <c r="BG61" s="246">
        <f>IF(全车数据表!BJ62="","",全车数据表!BJ62)</f>
        <v>75.949999999999989</v>
      </c>
    </row>
    <row r="62" spans="1:59">
      <c r="A62" s="246">
        <f>全车数据表!A63</f>
        <v>61</v>
      </c>
      <c r="B62" s="246" t="str">
        <f>全车数据表!B63</f>
        <v>Acura 2017 NSX</v>
      </c>
      <c r="C62" s="246" t="str">
        <f>IF(全车数据表!AQ63="","",全车数据表!AQ63)</f>
        <v>Acura</v>
      </c>
      <c r="D62" s="248" t="str">
        <f>全车数据表!AT63</f>
        <v>nsx</v>
      </c>
      <c r="E62" s="248" t="str">
        <f>全车数据表!AS63</f>
        <v>1.0</v>
      </c>
      <c r="F62" s="248" t="str">
        <f>全车数据表!C63</f>
        <v>NSX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3199</v>
      </c>
      <c r="P62" s="246">
        <f>全车数据表!P63</f>
        <v>323.5</v>
      </c>
      <c r="Q62" s="246">
        <f>全车数据表!Q63</f>
        <v>84.32</v>
      </c>
      <c r="R62" s="246">
        <f>全车数据表!R63</f>
        <v>63.02</v>
      </c>
      <c r="S62" s="246">
        <f>全车数据表!S63</f>
        <v>54.67</v>
      </c>
      <c r="T62" s="246">
        <f>全车数据表!T63</f>
        <v>5.8490000000000002</v>
      </c>
      <c r="U62" s="246">
        <f>全车数据表!AH63</f>
        <v>1457720</v>
      </c>
      <c r="V62" s="246">
        <f>全车数据表!AI63</f>
        <v>15000</v>
      </c>
      <c r="W62" s="246">
        <f>全车数据表!AO63</f>
        <v>1080000</v>
      </c>
      <c r="X62" s="246">
        <f>全车数据表!AP63</f>
        <v>2537720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337</v>
      </c>
      <c r="AD62" s="246">
        <f>全车数据表!AX63</f>
        <v>0</v>
      </c>
      <c r="AE62" s="246">
        <f>全车数据表!AY63</f>
        <v>432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>
        <f>IF(全车数据表!BX63="","",全车数据表!BX63)</f>
        <v>1</v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讴歌</v>
      </c>
      <c r="BB62" s="246">
        <f>IF(全车数据表!AV63="","",全车数据表!AV63)</f>
        <v>10</v>
      </c>
      <c r="BC62" s="246">
        <f>IF(全车数据表!BF63="","",全车数据表!BF63)</f>
        <v>3368</v>
      </c>
      <c r="BD62" s="246">
        <f>IF(全车数据表!BG63="","",全车数据表!BG63)</f>
        <v>325.7</v>
      </c>
      <c r="BE62" s="246">
        <f>IF(全车数据表!BH63="","",全车数据表!BH63)</f>
        <v>85.38</v>
      </c>
      <c r="BF62" s="246">
        <f>IF(全车数据表!BI63="","",全车数据表!BI63)</f>
        <v>64.84</v>
      </c>
      <c r="BG62" s="246">
        <f>IF(全车数据表!BJ63="","",全车数据表!BJ63)</f>
        <v>56.86</v>
      </c>
    </row>
    <row r="63" spans="1:59">
      <c r="A63" s="246">
        <f>全车数据表!A64</f>
        <v>62</v>
      </c>
      <c r="B63" s="246" t="str">
        <f>全车数据表!B64</f>
        <v>Maserati Alfieri</v>
      </c>
      <c r="C63" s="246" t="str">
        <f>IF(全车数据表!AQ64="","",全车数据表!AQ64)</f>
        <v>Maserati</v>
      </c>
      <c r="D63" s="248" t="str">
        <f>全车数据表!AT64</f>
        <v>alfieri</v>
      </c>
      <c r="E63" s="248" t="str">
        <f>全车数据表!AS64</f>
        <v>1.2</v>
      </c>
      <c r="F63" s="248" t="str">
        <f>全车数据表!C64</f>
        <v>玛莎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3206</v>
      </c>
      <c r="P63" s="246">
        <f>全车数据表!P64</f>
        <v>335.7</v>
      </c>
      <c r="Q63" s="246">
        <f>全车数据表!Q64</f>
        <v>74.430000000000007</v>
      </c>
      <c r="R63" s="246">
        <f>全车数据表!R64</f>
        <v>41.38</v>
      </c>
      <c r="S63" s="246">
        <f>全车数据表!S64</f>
        <v>72.91</v>
      </c>
      <c r="T63" s="246">
        <f>全车数据表!T64</f>
        <v>8.6829999999999998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349</v>
      </c>
      <c r="AD63" s="246">
        <f>全车数据表!AX64</f>
        <v>0</v>
      </c>
      <c r="AE63" s="246">
        <f>全车数据表!AY64</f>
        <v>453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玛莎拉蒂</v>
      </c>
      <c r="BB63" s="246">
        <f>IF(全车数据表!AV64="","",全车数据表!AV64)</f>
        <v>11</v>
      </c>
      <c r="BC63" s="246">
        <f>IF(全车数据表!BF64="","",全车数据表!BF64)</f>
        <v>3450</v>
      </c>
      <c r="BD63" s="246">
        <f>IF(全车数据表!BG64="","",全车数据表!BG64)</f>
        <v>339.5</v>
      </c>
      <c r="BE63" s="246">
        <f>IF(全车数据表!BH64="","",全车数据表!BH64)</f>
        <v>76.150000000000006</v>
      </c>
      <c r="BF63" s="246">
        <f>IF(全车数据表!BI64="","",全车数据表!BI64)</f>
        <v>42.86</v>
      </c>
      <c r="BG63" s="246">
        <f>IF(全车数据表!BJ64="","",全车数据表!BJ64)</f>
        <v>75.53</v>
      </c>
    </row>
    <row r="64" spans="1:59">
      <c r="A64" s="246">
        <f>全车数据表!A65</f>
        <v>63</v>
      </c>
      <c r="B64" s="246" t="str">
        <f>全车数据表!B65</f>
        <v>Porsche 911 50 Years Porsche Design</v>
      </c>
      <c r="C64" s="246" t="str">
        <f>IF(全车数据表!AQ65="","",全车数据表!AQ65)</f>
        <v>Porsche</v>
      </c>
      <c r="D64" s="248" t="str">
        <f>全车数据表!AT65</f>
        <v>91150</v>
      </c>
      <c r="E64" s="248" t="str">
        <f>全车数据表!AS65</f>
        <v>24.4</v>
      </c>
      <c r="F64" s="248" t="str">
        <f>全车数据表!C65</f>
        <v>911五十周年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3210</v>
      </c>
      <c r="P64" s="246">
        <f>全车数据表!P65</f>
        <v>312.10000000000002</v>
      </c>
      <c r="Q64" s="246">
        <f>全车数据表!Q65</f>
        <v>79.72</v>
      </c>
      <c r="R64" s="246">
        <f>全车数据表!R65</f>
        <v>84.61</v>
      </c>
      <c r="S64" s="246">
        <f>全车数据表!S65</f>
        <v>70.45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0</v>
      </c>
      <c r="AD64" s="246">
        <f>全车数据表!AX65</f>
        <v>0</v>
      </c>
      <c r="AE64" s="246">
        <f>全车数据表!AY65</f>
        <v>0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保时捷设计</v>
      </c>
      <c r="BB64" s="246" t="str">
        <f>IF(全车数据表!AV65="","",全车数据表!AV65)</f>
        <v/>
      </c>
      <c r="BC64" s="246">
        <f>IF(全车数据表!BF65="","",全车数据表!BF65)</f>
        <v>3379</v>
      </c>
      <c r="BD64" s="246">
        <f>IF(全车数据表!BG65="","",全车数据表!BG65)</f>
        <v>313.60000000000002</v>
      </c>
      <c r="BE64" s="246">
        <f>IF(全车数据表!BH65="","",全车数据表!BH65)</f>
        <v>81.099999999999994</v>
      </c>
      <c r="BF64" s="246">
        <f>IF(全车数据表!BI65="","",全车数据表!BI65)</f>
        <v>87.91</v>
      </c>
      <c r="BG64" s="246">
        <f>IF(全车数据表!BJ65="","",全车数据表!BJ65)</f>
        <v>73.290000000000006</v>
      </c>
    </row>
    <row r="65" spans="1:59">
      <c r="A65" s="246">
        <f>全车数据表!A66</f>
        <v>64</v>
      </c>
      <c r="B65" s="246" t="str">
        <f>全车数据表!B66</f>
        <v>Jaguar XJR-15</v>
      </c>
      <c r="C65" s="246" t="str">
        <f>IF(全车数据表!AQ66="","",全车数据表!AQ66)</f>
        <v>Jaguar</v>
      </c>
      <c r="D65" s="248" t="str">
        <f>全车数据表!AT66</f>
        <v>xjr-15</v>
      </c>
      <c r="E65" s="248" t="str">
        <f>全车数据表!AS66</f>
        <v>4.2</v>
      </c>
      <c r="F65" s="248" t="str">
        <f>全车数据表!C66</f>
        <v>XJR15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3221</v>
      </c>
      <c r="P65" s="246">
        <f>全车数据表!P66</f>
        <v>320.39999999999998</v>
      </c>
      <c r="Q65" s="246">
        <f>全车数据表!Q66</f>
        <v>80.819999999999993</v>
      </c>
      <c r="R65" s="246">
        <f>全车数据表!R66</f>
        <v>70.91</v>
      </c>
      <c r="S65" s="246">
        <f>全车数据表!S66</f>
        <v>61.06</v>
      </c>
      <c r="T65" s="246">
        <f>全车数据表!T66</f>
        <v>6.6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捷豹</v>
      </c>
      <c r="BB65" s="246" t="str">
        <f>IF(全车数据表!AV66="","",全车数据表!AV66)</f>
        <v/>
      </c>
      <c r="BC65" s="246">
        <f>IF(全车数据表!BF66="","",全车数据表!BF66)</f>
        <v>3391</v>
      </c>
      <c r="BD65" s="246">
        <f>IF(全车数据表!BG66="","",全车数据表!BG66)</f>
        <v>322</v>
      </c>
      <c r="BE65" s="246">
        <f>IF(全车数据表!BH66="","",全车数据表!BH66)</f>
        <v>82</v>
      </c>
      <c r="BF65" s="246">
        <f>IF(全车数据表!BI66="","",全车数据表!BI66)</f>
        <v>73.69</v>
      </c>
      <c r="BG65" s="246">
        <f>IF(全车数据表!BJ66="","",全车数据表!BJ66)</f>
        <v>63.120000000000005</v>
      </c>
    </row>
    <row r="66" spans="1:59">
      <c r="A66" s="246">
        <f>全车数据表!A67</f>
        <v>65</v>
      </c>
      <c r="B66" s="246" t="str">
        <f>全车数据表!B67</f>
        <v>Porsche Mission R</v>
      </c>
      <c r="C66" s="246" t="str">
        <f>IF(全车数据表!AQ67="","",全车数据表!AQ67)</f>
        <v>Porsche</v>
      </c>
      <c r="D66" s="248" t="str">
        <f>全车数据表!AT67</f>
        <v>missionr</v>
      </c>
      <c r="E66" s="248" t="str">
        <f>全车数据表!AS67</f>
        <v>24.0</v>
      </c>
      <c r="F66" s="248" t="str">
        <f>全车数据表!C67</f>
        <v>MissionR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3229</v>
      </c>
      <c r="P66" s="246">
        <f>全车数据表!P67</f>
        <v>312.10000000000002</v>
      </c>
      <c r="Q66" s="246">
        <f>全车数据表!Q67</f>
        <v>87.92</v>
      </c>
      <c r="R66" s="246">
        <f>全车数据表!R67</f>
        <v>63.47</v>
      </c>
      <c r="S66" s="246">
        <f>全车数据表!S67</f>
        <v>62.72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0</v>
      </c>
      <c r="AD66" s="246">
        <f>全车数据表!AX67</f>
        <v>0</v>
      </c>
      <c r="AE66" s="246">
        <f>全车数据表!AY67</f>
        <v>0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本赛季</v>
      </c>
      <c r="BB66" s="246" t="str">
        <f>IF(全车数据表!AV67="","",全车数据表!AV67)</f>
        <v/>
      </c>
      <c r="BC66" s="246">
        <f>IF(全车数据表!BF67="","",全车数据表!BF67)</f>
        <v>3402</v>
      </c>
      <c r="BD66" s="246">
        <f>IF(全车数据表!BG67="","",全车数据表!BG67)</f>
        <v>313.60000000000002</v>
      </c>
      <c r="BE66" s="246">
        <f>IF(全车数据表!BH67="","",全车数据表!BH67)</f>
        <v>89.2</v>
      </c>
      <c r="BF66" s="246">
        <f>IF(全车数据表!BI67="","",全车数据表!BI67)</f>
        <v>66.69</v>
      </c>
      <c r="BG66" s="246">
        <f>IF(全车数据表!BJ67="","",全车数据表!BJ67)</f>
        <v>65.739999999999995</v>
      </c>
    </row>
    <row r="67" spans="1:59">
      <c r="A67" s="246">
        <f>全车数据表!A68</f>
        <v>66</v>
      </c>
      <c r="B67" s="246" t="str">
        <f>全车数据表!B68</f>
        <v>Mercedes-Benz 2022 Showcar Vision AMG</v>
      </c>
      <c r="C67" s="246" t="str">
        <f>IF(全车数据表!AQ68="","",全车数据表!AQ68)</f>
        <v>Mercedes-Benz</v>
      </c>
      <c r="D67" s="248" t="str">
        <f>全车数据表!AT68</f>
        <v>visionamg</v>
      </c>
      <c r="E67" s="248" t="str">
        <f>全车数据表!AS68</f>
        <v>4.4</v>
      </c>
      <c r="F67" s="248" t="str">
        <f>全车数据表!C68</f>
        <v>Vision AMG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3294</v>
      </c>
      <c r="P67" s="246">
        <f>全车数据表!P68</f>
        <v>335.1</v>
      </c>
      <c r="Q67" s="246">
        <f>全车数据表!Q68</f>
        <v>75.36</v>
      </c>
      <c r="R67" s="246">
        <f>全车数据表!R68</f>
        <v>51.75</v>
      </c>
      <c r="S67" s="246">
        <f>全车数据表!S68</f>
        <v>59.32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348</v>
      </c>
      <c r="AD67" s="246">
        <f>全车数据表!AX68</f>
        <v>0</v>
      </c>
      <c r="AE67" s="246">
        <f>全车数据表!AY68</f>
        <v>451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3476</v>
      </c>
      <c r="BD67" s="246">
        <f>IF(全车数据表!BG68="","",全车数据表!BG68)</f>
        <v>337.20000000000005</v>
      </c>
      <c r="BE67" s="246">
        <f>IF(全车数据表!BH68="","",全车数据表!BH68)</f>
        <v>76.86</v>
      </c>
      <c r="BF67" s="246">
        <f>IF(全车数据表!BI68="","",全车数据表!BI68)</f>
        <v>54</v>
      </c>
      <c r="BG67" s="246">
        <f>IF(全车数据表!BJ68="","",全车数据表!BJ68)</f>
        <v>63.64</v>
      </c>
    </row>
    <row r="68" spans="1:59">
      <c r="A68" s="246">
        <f>全车数据表!A69</f>
        <v>67</v>
      </c>
      <c r="B68" s="246" t="str">
        <f>全车数据表!B69</f>
        <v>Ferrari Monza SP1</v>
      </c>
      <c r="C68" s="246" t="str">
        <f>IF(全车数据表!AQ69="","",全车数据表!AQ69)</f>
        <v>Ferrari</v>
      </c>
      <c r="D68" s="248" t="str">
        <f>全车数据表!AT69</f>
        <v>monza</v>
      </c>
      <c r="E68" s="248" t="str">
        <f>全车数据表!AS69</f>
        <v>3.6</v>
      </c>
      <c r="F68" s="248" t="str">
        <f>全车数据表!C69</f>
        <v>Monza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3334</v>
      </c>
      <c r="P68" s="246">
        <f>全车数据表!P69</f>
        <v>319.60000000000002</v>
      </c>
      <c r="Q68" s="246">
        <f>全车数据表!Q69</f>
        <v>82.32</v>
      </c>
      <c r="R68" s="246">
        <f>全车数据表!R69</f>
        <v>62.53</v>
      </c>
      <c r="S68" s="246">
        <f>全车数据表!S69</f>
        <v>63.22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332</v>
      </c>
      <c r="AD68" s="246">
        <f>全车数据表!AX69</f>
        <v>0</v>
      </c>
      <c r="AE68" s="246">
        <f>全车数据表!AY69</f>
        <v>424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法拉利</v>
      </c>
      <c r="BB68" s="246">
        <f>IF(全车数据表!AV69="","",全车数据表!AV69)</f>
        <v>45</v>
      </c>
      <c r="BC68" s="246">
        <f>IF(全车数据表!BF69="","",全车数据表!BF69)</f>
        <v>3507</v>
      </c>
      <c r="BD68" s="246">
        <f>IF(全车数据表!BG69="","",全车数据表!BG69)</f>
        <v>322</v>
      </c>
      <c r="BE68" s="246">
        <f>IF(全车数据表!BH69="","",全车数据表!BH69)</f>
        <v>83.35</v>
      </c>
      <c r="BF68" s="246">
        <f>IF(全车数据表!BI69="","",全车数据表!BI69)</f>
        <v>65.040000000000006</v>
      </c>
      <c r="BG68" s="246">
        <f>IF(全车数据表!BJ69="","",全车数据表!BJ69)</f>
        <v>66.959999999999994</v>
      </c>
    </row>
    <row r="69" spans="1:59">
      <c r="A69" s="246">
        <f>全车数据表!A70</f>
        <v>68</v>
      </c>
      <c r="B69" s="246" t="str">
        <f>全车数据表!B70</f>
        <v>ATS Automobili Corsa RRTurbo🔑</v>
      </c>
      <c r="C69" s="246" t="str">
        <f>IF(全车数据表!AQ70="","",全车数据表!AQ70)</f>
        <v>ATS Automobili</v>
      </c>
      <c r="D69" s="248" t="str">
        <f>全车数据表!AT70</f>
        <v>rrturbo</v>
      </c>
      <c r="E69" s="248" t="str">
        <f>全车数据表!AS70</f>
        <v>2.8</v>
      </c>
      <c r="F69" s="248" t="str">
        <f>全车数据表!C70</f>
        <v>RRTurbo</v>
      </c>
      <c r="G69" s="246" t="str">
        <f>全车数据表!D70</f>
        <v>C</v>
      </c>
      <c r="H69" s="246">
        <f>LEN(全车数据表!E70)</f>
        <v>4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38</v>
      </c>
      <c r="L69" s="246">
        <f>IF(全车数据表!K70="×",0,全车数据表!K70)</f>
        <v>52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3392</v>
      </c>
      <c r="P69" s="246">
        <f>全车数据表!P70</f>
        <v>321.7</v>
      </c>
      <c r="Q69" s="246">
        <f>全车数据表!Q70</f>
        <v>87.51</v>
      </c>
      <c r="R69" s="246">
        <f>全车数据表!R70</f>
        <v>68.27</v>
      </c>
      <c r="S69" s="246">
        <f>全车数据表!S70</f>
        <v>45.8</v>
      </c>
      <c r="T69" s="246">
        <f>全车数据表!T70</f>
        <v>4.7300000000000004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335</v>
      </c>
      <c r="AD69" s="246">
        <f>全车数据表!AX70</f>
        <v>0</v>
      </c>
      <c r="AE69" s="246">
        <f>全车数据表!AY70</f>
        <v>429</v>
      </c>
      <c r="AF69" s="246" t="str">
        <f>IF(全车数据表!AZ70="","",全车数据表!AZ70)</f>
        <v>惊艳亮相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>
        <f>IF(全车数据表!BW70="","",全车数据表!BW70)</f>
        <v>1</v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/>
      </c>
      <c r="BB69" s="246" t="str">
        <f>IF(全车数据表!AV70="","",全车数据表!AV70)</f>
        <v/>
      </c>
      <c r="BC69" s="246">
        <f>IF(全车数据表!BF70="","",全车数据表!BF70)</f>
        <v>3565</v>
      </c>
      <c r="BD69" s="246">
        <f>IF(全车数据表!BG70="","",全车数据表!BG70)</f>
        <v>323.8</v>
      </c>
      <c r="BE69" s="246">
        <f>IF(全车数据表!BH70="","",全车数据表!BH70)</f>
        <v>88.300000000000011</v>
      </c>
      <c r="BF69" s="246">
        <f>IF(全车数据表!BI70="","",全车数据表!BI70)</f>
        <v>71.819999999999993</v>
      </c>
      <c r="BG69" s="246">
        <f>IF(全车数据表!BJ70="","",全车数据表!BJ70)</f>
        <v>49.36</v>
      </c>
    </row>
    <row r="70" spans="1:59">
      <c r="A70" s="246">
        <f>全车数据表!A71</f>
        <v>69</v>
      </c>
      <c r="B70" s="246" t="str">
        <f>全车数据表!B71</f>
        <v>Formula E Gen 2 Asphalt Edition</v>
      </c>
      <c r="C70" s="246" t="str">
        <f>IF(全车数据表!AQ71="","",全车数据表!AQ71)</f>
        <v>Formula E</v>
      </c>
      <c r="D70" s="248" t="str">
        <f>全车数据表!AT71</f>
        <v>fegen2</v>
      </c>
      <c r="E70" s="248" t="str">
        <f>全车数据表!AS71</f>
        <v>4.5</v>
      </c>
      <c r="F70" s="248" t="str">
        <f>全车数据表!C71</f>
        <v>FE二代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3412</v>
      </c>
      <c r="P70" s="246">
        <f>全车数据表!P71</f>
        <v>304.60000000000002</v>
      </c>
      <c r="Q70" s="246">
        <f>全车数据表!Q71</f>
        <v>87.43</v>
      </c>
      <c r="R70" s="246">
        <f>全车数据表!R71</f>
        <v>83.66</v>
      </c>
      <c r="S70" s="246">
        <f>全车数据表!S71</f>
        <v>75.040000000000006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317</v>
      </c>
      <c r="AD70" s="246">
        <f>全车数据表!AX71</f>
        <v>0</v>
      </c>
      <c r="AE70" s="246">
        <f>全车数据表!AY71</f>
        <v>405</v>
      </c>
      <c r="AF70" s="246" t="str">
        <f>IF(全车数据表!AZ71="","",全车数据表!AZ71)</f>
        <v>限时赛事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电动方程式</v>
      </c>
      <c r="BB70" s="246" t="str">
        <f>IF(全车数据表!AV71="","",全车数据表!AV71)</f>
        <v/>
      </c>
      <c r="BC70" s="246">
        <f>IF(全车数据表!BF71="","",全车数据表!BF71)</f>
        <v>3577</v>
      </c>
      <c r="BD70" s="246">
        <f>IF(全车数据表!BG71="","",全车数据表!BG71)</f>
        <v>307.2</v>
      </c>
      <c r="BE70" s="246">
        <f>IF(全车数据表!BH71="","",全车数据表!BH71)</f>
        <v>88.75</v>
      </c>
      <c r="BF70" s="246">
        <f>IF(全车数据表!BI71="","",全车数据表!BI71)</f>
        <v>86.64</v>
      </c>
      <c r="BG70" s="246">
        <f>IF(全车数据表!BJ71="","",全车数据表!BJ71)</f>
        <v>77.81</v>
      </c>
    </row>
    <row r="71" spans="1:59">
      <c r="A71" s="246">
        <f>全车数据表!A72</f>
        <v>70</v>
      </c>
      <c r="B71" s="246" t="str">
        <f>全车数据表!B72</f>
        <v>Jaguar XE SV Project 8</v>
      </c>
      <c r="C71" s="246" t="str">
        <f>IF(全车数据表!AQ72="","",全车数据表!AQ72)</f>
        <v>Jaguar</v>
      </c>
      <c r="D71" s="248" t="str">
        <f>全车数据表!AT72</f>
        <v>project8</v>
      </c>
      <c r="E71" s="248" t="str">
        <f>全车数据表!AS72</f>
        <v>3.7</v>
      </c>
      <c r="F71" s="248" t="str">
        <f>全车数据表!C72</f>
        <v>Project8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3483</v>
      </c>
      <c r="P71" s="246">
        <f>全车数据表!P72</f>
        <v>338.7</v>
      </c>
      <c r="Q71" s="246">
        <f>全车数据表!Q72</f>
        <v>78.28</v>
      </c>
      <c r="R71" s="246">
        <f>全车数据表!R72</f>
        <v>48.14</v>
      </c>
      <c r="S71" s="246">
        <f>全车数据表!S72</f>
        <v>62.98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352</v>
      </c>
      <c r="AD71" s="246">
        <f>全车数据表!AX72</f>
        <v>0</v>
      </c>
      <c r="AE71" s="246">
        <f>全车数据表!AY72</f>
        <v>458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捷豹</v>
      </c>
      <c r="BB71" s="246" t="str">
        <f>IF(全车数据表!AV72="","",全车数据表!AV72)</f>
        <v/>
      </c>
      <c r="BC71" s="246">
        <f>IF(全车数据表!BF72="","",全车数据表!BF72)</f>
        <v>3637</v>
      </c>
      <c r="BD71" s="246">
        <f>IF(全车数据表!BG72="","",全车数据表!BG72)</f>
        <v>340.5</v>
      </c>
      <c r="BE71" s="246">
        <f>IF(全车数据表!BH72="","",全车数据表!BH72)</f>
        <v>79.3</v>
      </c>
      <c r="BF71" s="246">
        <f>IF(全车数据表!BI72="","",全车数据表!BI72)</f>
        <v>49.69</v>
      </c>
      <c r="BG71" s="246">
        <f>IF(全车数据表!BJ72="","",全车数据表!BJ72)</f>
        <v>65.679999999999993</v>
      </c>
    </row>
    <row r="72" spans="1:59">
      <c r="A72" s="246">
        <f>全车数据表!A73</f>
        <v>71</v>
      </c>
      <c r="B72" s="246" t="str">
        <f>全车数据表!B73</f>
        <v>Ferrari F40</v>
      </c>
      <c r="C72" s="246" t="str">
        <f>IF(全车数据表!AQ73="","",全车数据表!AQ73)</f>
        <v>Ferrari</v>
      </c>
      <c r="D72" s="248" t="str">
        <f>全车数据表!AT73</f>
        <v>f40</v>
      </c>
      <c r="E72" s="248" t="str">
        <f>全车数据表!AS73</f>
        <v>2.5</v>
      </c>
      <c r="F72" s="248" t="str">
        <f>全车数据表!C73</f>
        <v>F40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3531</v>
      </c>
      <c r="P72" s="246">
        <f>全车数据表!P73</f>
        <v>340.6</v>
      </c>
      <c r="Q72" s="246">
        <f>全车数据表!Q73</f>
        <v>72.88</v>
      </c>
      <c r="R72" s="246">
        <f>全车数据表!R73</f>
        <v>69.319999999999993</v>
      </c>
      <c r="S72" s="246">
        <f>全车数据表!S73</f>
        <v>63.5</v>
      </c>
      <c r="T72" s="246">
        <f>全车数据表!T73</f>
        <v>6.33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354</v>
      </c>
      <c r="AD72" s="246">
        <f>全车数据表!AX73</f>
        <v>0</v>
      </c>
      <c r="AE72" s="246">
        <f>全车数据表!AY73</f>
        <v>462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>
        <f>IF(全车数据表!BU73="","",全车数据表!BU73)</f>
        <v>1</v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法拉利</v>
      </c>
      <c r="BB72" s="246" t="str">
        <f>IF(全车数据表!AV73="","",全车数据表!AV73)</f>
        <v/>
      </c>
      <c r="BC72" s="246">
        <f>IF(全车数据表!BF73="","",全车数据表!BF73)</f>
        <v>3685</v>
      </c>
      <c r="BD72" s="246">
        <f>IF(全车数据表!BG73="","",全车数据表!BG73)</f>
        <v>342.3</v>
      </c>
      <c r="BE72" s="246">
        <f>IF(全车数据表!BH73="","",全车数据表!BH73)</f>
        <v>73.899999999999991</v>
      </c>
      <c r="BF72" s="246">
        <f>IF(全车数据表!BI73="","",全车数据表!BI73)</f>
        <v>70.949999999999989</v>
      </c>
      <c r="BG72" s="246">
        <f>IF(全车数据表!BJ73="","",全车数据表!BJ73)</f>
        <v>65.930000000000007</v>
      </c>
    </row>
    <row r="73" spans="1:59">
      <c r="A73" s="246">
        <f>全车数据表!A74</f>
        <v>72</v>
      </c>
      <c r="B73" s="246" t="str">
        <f>全车数据表!B74</f>
        <v>Praga Bohema</v>
      </c>
      <c r="C73" s="246" t="str">
        <f>IF(全车数据表!AQ74="","",全车数据表!AQ74)</f>
        <v>Praga</v>
      </c>
      <c r="D73" s="248" t="str">
        <f>全车数据表!AT74</f>
        <v>bohema</v>
      </c>
      <c r="E73" s="248" t="str">
        <f>全车数据表!AS74</f>
        <v>24.4</v>
      </c>
      <c r="F73" s="248" t="str">
        <f>全车数据表!C74</f>
        <v>Bohema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3553</v>
      </c>
      <c r="P73" s="246">
        <f>全车数据表!P74</f>
        <v>315.7</v>
      </c>
      <c r="Q73" s="246">
        <f>全车数据表!Q74</f>
        <v>80.72</v>
      </c>
      <c r="R73" s="246">
        <f>全车数据表!R74</f>
        <v>80.22</v>
      </c>
      <c r="S73" s="246">
        <f>全车数据表!S74</f>
        <v>69.650000000000006</v>
      </c>
      <c r="T73" s="246">
        <f>全车数据表!T74</f>
        <v>0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0</v>
      </c>
      <c r="AD73" s="246">
        <f>全车数据表!AX74</f>
        <v>0</v>
      </c>
      <c r="AE73" s="246">
        <f>全车数据表!AY74</f>
        <v>0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/>
      </c>
      <c r="BB73" s="246" t="str">
        <f>IF(全车数据表!AV74="","",全车数据表!AV74)</f>
        <v/>
      </c>
      <c r="BC73" s="246">
        <f>IF(全车数据表!BF74="","",全车数据表!BF74)</f>
        <v>3709</v>
      </c>
      <c r="BD73" s="246">
        <f>IF(全车数据表!BG74="","",全车数据表!BG74)</f>
        <v>317.3</v>
      </c>
      <c r="BE73" s="246">
        <f>IF(全车数据表!BH74="","",全车数据表!BH74)</f>
        <v>82</v>
      </c>
      <c r="BF73" s="246">
        <f>IF(全车数据表!BI74="","",全车数据表!BI74)</f>
        <v>82.929999999999993</v>
      </c>
      <c r="BG73" s="246">
        <f>IF(全车数据表!BJ74="","",全车数据表!BJ74)</f>
        <v>71.990000000000009</v>
      </c>
    </row>
    <row r="74" spans="1:59">
      <c r="A74" s="246">
        <f>全车数据表!A75</f>
        <v>73</v>
      </c>
      <c r="B74" s="246" t="str">
        <f>全车数据表!B75</f>
        <v>Renault R.S. 01🔑</v>
      </c>
      <c r="C74" s="246" t="str">
        <f>IF(全车数据表!AQ75="","",全车数据表!AQ75)</f>
        <v>Renault</v>
      </c>
      <c r="D74" s="248" t="str">
        <f>全车数据表!AT75</f>
        <v>rs01</v>
      </c>
      <c r="E74" s="248" t="str">
        <f>全车数据表!AS75</f>
        <v>2.9</v>
      </c>
      <c r="F74" s="248" t="str">
        <f>全车数据表!C75</f>
        <v>雷诺RS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3565</v>
      </c>
      <c r="P74" s="246">
        <f>全车数据表!P75</f>
        <v>320.7</v>
      </c>
      <c r="Q74" s="246">
        <f>全车数据表!Q75</f>
        <v>83.68</v>
      </c>
      <c r="R74" s="246">
        <f>全车数据表!R75</f>
        <v>61.38</v>
      </c>
      <c r="S74" s="246">
        <f>全车数据表!S75</f>
        <v>72.010000000000005</v>
      </c>
      <c r="T74" s="246">
        <f>全车数据表!T75</f>
        <v>9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334</v>
      </c>
      <c r="AD74" s="246">
        <f>全车数据表!AX75</f>
        <v>0</v>
      </c>
      <c r="AE74" s="246">
        <f>全车数据表!AY75</f>
        <v>427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雷诺rs01</v>
      </c>
      <c r="BB74" s="246" t="str">
        <f>IF(全车数据表!AV75="","",全车数据表!AV75)</f>
        <v/>
      </c>
      <c r="BC74" s="246">
        <f>IF(全车数据表!BF75="","",全车数据表!BF75)</f>
        <v>3721</v>
      </c>
      <c r="BD74" s="246">
        <f>IF(全车数据表!BG75="","",全车数据表!BG75)</f>
        <v>322.89999999999998</v>
      </c>
      <c r="BE74" s="246">
        <f>IF(全车数据表!BH75="","",全车数据表!BH75)</f>
        <v>84.7</v>
      </c>
      <c r="BF74" s="246">
        <f>IF(全车数据表!BI75="","",全车数据表!BI75)</f>
        <v>63.370000000000005</v>
      </c>
      <c r="BG74" s="246">
        <f>IF(全车数据表!BJ75="","",全车数据表!BJ75)</f>
        <v>73.84</v>
      </c>
    </row>
    <row r="75" spans="1:59">
      <c r="A75" s="246">
        <f>全车数据表!A76</f>
        <v>74</v>
      </c>
      <c r="B75" s="246" t="str">
        <f>全车数据表!B76</f>
        <v>Mercedes-Benz CLK-GTR</v>
      </c>
      <c r="C75" s="246" t="str">
        <f>IF(全车数据表!AQ76="","",全车数据表!AQ76)</f>
        <v>Mercedes-Benz</v>
      </c>
      <c r="D75" s="248" t="str">
        <f>全车数据表!AT76</f>
        <v>clk</v>
      </c>
      <c r="E75" s="248" t="str">
        <f>全车数据表!AS76</f>
        <v>4.1</v>
      </c>
      <c r="F75" s="248" t="str">
        <f>全车数据表!C76</f>
        <v>CLK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3575</v>
      </c>
      <c r="P75" s="246">
        <f>全车数据表!P76</f>
        <v>332.7</v>
      </c>
      <c r="Q75" s="246">
        <f>全车数据表!Q76</f>
        <v>78.92</v>
      </c>
      <c r="R75" s="246">
        <f>全车数据表!R76</f>
        <v>70.489999999999995</v>
      </c>
      <c r="S75" s="246">
        <f>全车数据表!S76</f>
        <v>57.24</v>
      </c>
      <c r="T75" s="246">
        <f>全车数据表!T76</f>
        <v>5.83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346</v>
      </c>
      <c r="AD75" s="246">
        <f>全车数据表!AX76</f>
        <v>0</v>
      </c>
      <c r="AE75" s="246">
        <f>全车数据表!AY76</f>
        <v>448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梅赛德斯奔驰</v>
      </c>
      <c r="BB75" s="246" t="str">
        <f>IF(全车数据表!AV76="","",全车数据表!AV76)</f>
        <v/>
      </c>
      <c r="BC75" s="246">
        <f>IF(全车数据表!BF76="","",全车数据表!BF76)</f>
        <v>3731</v>
      </c>
      <c r="BD75" s="246">
        <f>IF(全车数据表!BG76="","",全车数据表!BG76)</f>
        <v>334</v>
      </c>
      <c r="BE75" s="246">
        <f>IF(全车数据表!BH76="","",全车数据表!BH76)</f>
        <v>80.2</v>
      </c>
      <c r="BF75" s="246">
        <f>IF(全车数据表!BI76="","",全车数据表!BI76)</f>
        <v>73.41</v>
      </c>
      <c r="BG75" s="246">
        <f>IF(全车数据表!BJ76="","",全车数据表!BJ76)</f>
        <v>59.85</v>
      </c>
    </row>
    <row r="76" spans="1:59">
      <c r="A76" s="246">
        <f>全车数据表!A77</f>
        <v>75</v>
      </c>
      <c r="B76" s="246" t="str">
        <f>全车数据表!B77</f>
        <v>Acura NSX GT3 EVO🔑</v>
      </c>
      <c r="C76" s="246" t="str">
        <f>IF(全车数据表!AQ77="","",全车数据表!AQ77)</f>
        <v>Acura</v>
      </c>
      <c r="D76" s="248" t="str">
        <f>全车数据表!AT77</f>
        <v>nsxgt3</v>
      </c>
      <c r="E76" s="248" t="str">
        <f>全车数据表!AS77</f>
        <v>2.7</v>
      </c>
      <c r="F76" s="248" t="str">
        <f>全车数据表!C77</f>
        <v>NSX GT3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3585</v>
      </c>
      <c r="P76" s="246">
        <f>全车数据表!P77</f>
        <v>314.39999999999998</v>
      </c>
      <c r="Q76" s="246">
        <f>全车数据表!Q77</f>
        <v>74.290000000000006</v>
      </c>
      <c r="R76" s="246">
        <f>全车数据表!R77</f>
        <v>86.13</v>
      </c>
      <c r="S76" s="246">
        <f>全车数据表!S77</f>
        <v>73.760000000000005</v>
      </c>
      <c r="T76" s="246">
        <f>全车数据表!T77</f>
        <v>9.8000000000000007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327</v>
      </c>
      <c r="AD76" s="246">
        <f>全车数据表!AX77</f>
        <v>345</v>
      </c>
      <c r="AE76" s="246">
        <f>全车数据表!AY77</f>
        <v>442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讴歌</v>
      </c>
      <c r="BB76" s="246" t="str">
        <f>IF(全车数据表!AV77="","",全车数据表!AV77)</f>
        <v/>
      </c>
      <c r="BC76" s="246">
        <f>IF(全车数据表!BF77="","",全车数据表!BF77)</f>
        <v>3741</v>
      </c>
      <c r="BD76" s="246">
        <f>IF(全车数据表!BG77="","",全车数据表!BG77)</f>
        <v>316.39999999999998</v>
      </c>
      <c r="BE76" s="246">
        <f>IF(全车数据表!BH77="","",全车数据表!BH77)</f>
        <v>75.7</v>
      </c>
      <c r="BF76" s="246">
        <f>IF(全车数据表!BI77="","",全车数据表!BI77)</f>
        <v>88.449999999999989</v>
      </c>
      <c r="BG76" s="246">
        <f>IF(全车数据表!BJ77="","",全车数据表!BJ77)</f>
        <v>75.64</v>
      </c>
    </row>
    <row r="77" spans="1:59">
      <c r="A77" s="246">
        <f>全车数据表!A78</f>
        <v>76</v>
      </c>
      <c r="B77" s="246" t="str">
        <f>全车数据表!B78</f>
        <v>Vencer Sarthe</v>
      </c>
      <c r="C77" s="246" t="str">
        <f>IF(全车数据表!AQ78="","",全车数据表!AQ78)</f>
        <v>Vencer</v>
      </c>
      <c r="D77" s="248" t="str">
        <f>全车数据表!AT78</f>
        <v>sarthe</v>
      </c>
      <c r="E77" s="248" t="str">
        <f>全车数据表!AS78</f>
        <v>1.3</v>
      </c>
      <c r="F77" s="248" t="str">
        <f>全车数据表!C78</f>
        <v>剃刀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3638</v>
      </c>
      <c r="P77" s="246">
        <f>全车数据表!P78</f>
        <v>350.5</v>
      </c>
      <c r="Q77" s="246">
        <f>全车数据表!Q78</f>
        <v>74.12</v>
      </c>
      <c r="R77" s="246">
        <f>全车数据表!R78</f>
        <v>62.87</v>
      </c>
      <c r="S77" s="246">
        <f>全车数据表!S78</f>
        <v>46.83</v>
      </c>
      <c r="T77" s="246">
        <f>全车数据表!T78</f>
        <v>5.0669999999999993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365</v>
      </c>
      <c r="AD77" s="246">
        <f>全车数据表!AX78</f>
        <v>0</v>
      </c>
      <c r="AE77" s="246">
        <f>全车数据表!AY78</f>
        <v>479</v>
      </c>
      <c r="AF77" s="246" t="str">
        <f>IF(全车数据表!AZ78="","",全车数据表!AZ78)</f>
        <v>级别杯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>
        <f>IF(全车数据表!BR78="","",全车数据表!BR78)</f>
        <v>1</v>
      </c>
      <c r="AJ77" s="246">
        <f>IF(全车数据表!BS78="","",全车数据表!BS78)</f>
        <v>1</v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>
        <f>IF(全车数据表!CI78="","",全车数据表!CI78)</f>
        <v>1</v>
      </c>
      <c r="BA77" s="246" t="str">
        <f>IF(全车数据表!CJ78="","",全车数据表!CJ78)</f>
        <v>C萎 剃刀</v>
      </c>
      <c r="BB77" s="246">
        <f>IF(全车数据表!AV78="","",全车数据表!AV78)</f>
        <v>11</v>
      </c>
      <c r="BC77" s="246">
        <f>IF(全车数据表!BF78="","",全车数据表!BF78)</f>
        <v>3795</v>
      </c>
      <c r="BD77" s="246">
        <f>IF(全车数据表!BG78="","",全车数据表!BG78)</f>
        <v>351.6</v>
      </c>
      <c r="BE77" s="246">
        <f>IF(全车数据表!BH78="","",全车数据表!BH78)</f>
        <v>74.800000000000011</v>
      </c>
      <c r="BF77" s="246">
        <f>IF(全车数据表!BI78="","",全车数据表!BI78)</f>
        <v>64.41</v>
      </c>
      <c r="BG77" s="246">
        <f>IF(全车数据表!BJ78="","",全车数据表!BJ78)</f>
        <v>48.62</v>
      </c>
    </row>
    <row r="78" spans="1:59">
      <c r="A78" s="246">
        <f>全车数据表!A79</f>
        <v>77</v>
      </c>
      <c r="B78" s="246" t="str">
        <f>全车数据表!B79</f>
        <v>Maserati MC12🔑</v>
      </c>
      <c r="C78" s="246" t="str">
        <f>IF(全车数据表!AQ79="","",全车数据表!AQ79)</f>
        <v>Maserati</v>
      </c>
      <c r="D78" s="248" t="str">
        <f>全车数据表!AT79</f>
        <v>mc12</v>
      </c>
      <c r="E78" s="248" t="str">
        <f>全车数据表!AS79</f>
        <v>4.0</v>
      </c>
      <c r="F78" s="248" t="str">
        <f>全车数据表!C79</f>
        <v>MC12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3660</v>
      </c>
      <c r="P78" s="246">
        <f>全车数据表!P79</f>
        <v>342.9</v>
      </c>
      <c r="Q78" s="246">
        <f>全车数据表!Q79</f>
        <v>76.48</v>
      </c>
      <c r="R78" s="246">
        <f>全车数据表!R79</f>
        <v>72.36</v>
      </c>
      <c r="S78" s="246">
        <f>全车数据表!S79</f>
        <v>38.94</v>
      </c>
      <c r="T78" s="246">
        <f>全车数据表!T79</f>
        <v>4.3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357</v>
      </c>
      <c r="AD78" s="246">
        <f>全车数据表!AX79</f>
        <v>0</v>
      </c>
      <c r="AE78" s="246">
        <f>全车数据表!AY79</f>
        <v>466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3819</v>
      </c>
      <c r="BD78" s="246">
        <f>IF(全车数据表!BG79="","",全车数据表!BG79)</f>
        <v>344.2</v>
      </c>
      <c r="BE78" s="246">
        <f>IF(全车数据表!BH79="","",全车数据表!BH79)</f>
        <v>77.5</v>
      </c>
      <c r="BF78" s="246">
        <f>IF(全车数据表!BI79="","",全车数据表!BI79)</f>
        <v>75</v>
      </c>
      <c r="BG78" s="246">
        <f>IF(全车数据表!BJ79="","",全车数据表!BJ79)</f>
        <v>42.02</v>
      </c>
    </row>
    <row r="79" spans="1:59">
      <c r="A79" s="246">
        <f>全车数据表!A80</f>
        <v>78</v>
      </c>
      <c r="B79" s="246" t="str">
        <f>全车数据表!B80</f>
        <v>Bentley Mulliner Bacalar</v>
      </c>
      <c r="C79" s="246" t="str">
        <f>IF(全车数据表!AQ80="","",全车数据表!AQ80)</f>
        <v>Bentley</v>
      </c>
      <c r="D79" s="248" t="str">
        <f>全车数据表!AT80</f>
        <v>bacalar</v>
      </c>
      <c r="E79" s="248" t="str">
        <f>全车数据表!AS80</f>
        <v>2.4</v>
      </c>
      <c r="F79" s="248" t="str">
        <f>全车数据表!C80</f>
        <v>Bacalar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3665</v>
      </c>
      <c r="P79" s="246">
        <f>全车数据表!P80</f>
        <v>340.4</v>
      </c>
      <c r="Q79" s="246">
        <f>全车数据表!Q80</f>
        <v>77.38</v>
      </c>
      <c r="R79" s="246">
        <f>全车数据表!R80</f>
        <v>67.260000000000005</v>
      </c>
      <c r="S79" s="246">
        <f>全车数据表!S80</f>
        <v>55.86</v>
      </c>
      <c r="T79" s="246">
        <f>全车数据表!T80</f>
        <v>5.73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354</v>
      </c>
      <c r="AD79" s="246">
        <f>全车数据表!AX80</f>
        <v>0</v>
      </c>
      <c r="AE79" s="246">
        <f>全车数据表!AY80</f>
        <v>461</v>
      </c>
      <c r="AF79" s="246" t="str">
        <f>IF(全车数据表!AZ80="","",全车数据表!AZ80)</f>
        <v>通行证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>
        <f>IF(全车数据表!BV80="","",全车数据表!BV80)</f>
        <v>1</v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>无顶</v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宾利</v>
      </c>
      <c r="BB79" s="246">
        <f>IF(全车数据表!AV80="","",全车数据表!AV80)</f>
        <v>47</v>
      </c>
      <c r="BC79" s="246">
        <f>IF(全车数据表!BF80="","",全车数据表!BF80)</f>
        <v>3856</v>
      </c>
      <c r="BD79" s="246">
        <f>IF(全车数据表!BG80="","",全车数据表!BG80)</f>
        <v>342.29999999999995</v>
      </c>
      <c r="BE79" s="246">
        <f>IF(全车数据表!BH80="","",全车数据表!BH80)</f>
        <v>78.399999999999991</v>
      </c>
      <c r="BF79" s="246">
        <f>IF(全车数据表!BI80="","",全车数据表!BI80)</f>
        <v>69.45</v>
      </c>
      <c r="BG79" s="246">
        <f>IF(全车数据表!BJ80="","",全车数据表!BJ80)</f>
        <v>57.91</v>
      </c>
    </row>
    <row r="80" spans="1:59">
      <c r="A80" s="246">
        <f>全车数据表!A81</f>
        <v>79</v>
      </c>
      <c r="B80" s="246" t="str">
        <f>全车数据表!B81</f>
        <v>De Tomaso P900</v>
      </c>
      <c r="C80" s="246" t="str">
        <f>IF(全车数据表!AQ81="","",全车数据表!AQ81)</f>
        <v>De Tomaso</v>
      </c>
      <c r="D80" s="248" t="str">
        <f>全车数据表!AT81</f>
        <v>p900</v>
      </c>
      <c r="E80" s="248" t="str">
        <f>全车数据表!AS81</f>
        <v>4.6</v>
      </c>
      <c r="F80" s="248" t="str">
        <f>全车数据表!C81</f>
        <v>P900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3678</v>
      </c>
      <c r="P80" s="246">
        <f>全车数据表!P81</f>
        <v>335.2</v>
      </c>
      <c r="Q80" s="246">
        <f>全车数据表!Q81</f>
        <v>81.319999999999993</v>
      </c>
      <c r="R80" s="246">
        <f>全车数据表!R81</f>
        <v>60.44</v>
      </c>
      <c r="S80" s="246">
        <f>全车数据表!S81</f>
        <v>59.52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德托马索</v>
      </c>
      <c r="BB80" s="246" t="str">
        <f>IF(全车数据表!AV81="","",全车数据表!AV81)</f>
        <v/>
      </c>
      <c r="BC80" s="246">
        <f>IF(全车数据表!BF81="","",全车数据表!BF81)</f>
        <v>3869</v>
      </c>
      <c r="BD80" s="246">
        <f>IF(全车数据表!BG81="","",全车数据表!BG81)</f>
        <v>336.8</v>
      </c>
      <c r="BE80" s="246">
        <f>IF(全车数据表!BH81="","",全车数据表!BH81)</f>
        <v>82</v>
      </c>
      <c r="BF80" s="246">
        <f>IF(全车数据表!BI81="","",全车数据表!BI81)</f>
        <v>62.69</v>
      </c>
      <c r="BG80" s="246">
        <f>IF(全车数据表!BJ81="","",全车数据表!BJ81)</f>
        <v>63.18</v>
      </c>
    </row>
    <row r="81" spans="1:59">
      <c r="A81" s="246">
        <f>全车数据表!A82</f>
        <v>80</v>
      </c>
      <c r="B81" s="246" t="str">
        <f>全车数据表!B82</f>
        <v>Lamborghini Miura Concept🔑</v>
      </c>
      <c r="C81" s="246" t="str">
        <f>IF(全车数据表!AQ82="","",全车数据表!AQ82)</f>
        <v>Lamborghini</v>
      </c>
      <c r="D81" s="248" t="str">
        <f>全车数据表!AT82</f>
        <v>miura</v>
      </c>
      <c r="E81" s="248" t="str">
        <f>全车数据表!AS82</f>
        <v>3.5</v>
      </c>
      <c r="F81" s="248" t="str">
        <f>全车数据表!C82</f>
        <v>Miura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3690</v>
      </c>
      <c r="P81" s="246">
        <f>全车数据表!P82</f>
        <v>346.2</v>
      </c>
      <c r="Q81" s="246">
        <f>全车数据表!Q82</f>
        <v>72.319999999999993</v>
      </c>
      <c r="R81" s="246">
        <f>全车数据表!R82</f>
        <v>54.97</v>
      </c>
      <c r="S81" s="246">
        <f>全车数据表!S82</f>
        <v>60.38</v>
      </c>
      <c r="T81" s="246">
        <f>全车数据表!T82</f>
        <v>6.07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361</v>
      </c>
      <c r="AD81" s="246">
        <f>全车数据表!AX82</f>
        <v>0</v>
      </c>
      <c r="AE81" s="246">
        <f>全车数据表!AY82</f>
        <v>473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</v>
      </c>
      <c r="BB81" s="246" t="str">
        <f>IF(全车数据表!AV82="","",全车数据表!AV82)</f>
        <v/>
      </c>
      <c r="BC81" s="246">
        <f>IF(全车数据表!BF82="","",全车数据表!BF82)</f>
        <v>3881</v>
      </c>
      <c r="BD81" s="246">
        <f>IF(全车数据表!BG82="","",全车数据表!BG82)</f>
        <v>347.9</v>
      </c>
      <c r="BE81" s="246">
        <f>IF(全车数据表!BH82="","",全车数据表!BH82)</f>
        <v>73</v>
      </c>
      <c r="BF81" s="246">
        <f>IF(全车数据表!BI82="","",全车数据表!BI82)</f>
        <v>56.55</v>
      </c>
      <c r="BG81" s="246">
        <f>IF(全车数据表!BJ82="","",全车数据表!BJ82)</f>
        <v>62.64</v>
      </c>
    </row>
    <row r="82" spans="1:59">
      <c r="A82" s="246">
        <f>全车数据表!A83</f>
        <v>81</v>
      </c>
      <c r="B82" s="246" t="str">
        <f>全车数据表!B83</f>
        <v>Porsche 718 Cayman GT4 ClubSport🔑</v>
      </c>
      <c r="C82" s="246" t="str">
        <f>IF(全车数据表!AQ83="","",全车数据表!AQ83)</f>
        <v>Porsche</v>
      </c>
      <c r="D82" s="248" t="str">
        <f>全车数据表!AT83</f>
        <v>718gt4</v>
      </c>
      <c r="E82" s="248" t="str">
        <f>全车数据表!AS83</f>
        <v>2.1</v>
      </c>
      <c r="F82" s="248" t="str">
        <f>全车数据表!C83</f>
        <v>718GT4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323.60000000000002</v>
      </c>
      <c r="Q82" s="246">
        <f>全车数据表!Q83</f>
        <v>73.44</v>
      </c>
      <c r="R82" s="246">
        <f>全车数据表!R83</f>
        <v>87.24</v>
      </c>
      <c r="S82" s="246">
        <f>全车数据表!S83</f>
        <v>70.55</v>
      </c>
      <c r="T82" s="246">
        <f>全车数据表!T83</f>
        <v>8.5500000000000007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337</v>
      </c>
      <c r="AD82" s="246">
        <f>全车数据表!AX83</f>
        <v>0</v>
      </c>
      <c r="AE82" s="246">
        <f>全车数据表!AY83</f>
        <v>432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>
        <f>IF(全车数据表!BF83="","",全车数据表!BF83)</f>
        <v>3919</v>
      </c>
      <c r="BD82" s="246">
        <f>IF(全车数据表!BG83="","",全车数据表!BG83)</f>
        <v>325.60000000000002</v>
      </c>
      <c r="BE82" s="246">
        <f>IF(全车数据表!BH83="","",全车数据表!BH83)</f>
        <v>74.8</v>
      </c>
      <c r="BF82" s="246">
        <f>IF(全车数据表!BI83="","",全车数据表!BI83)</f>
        <v>90.259999999999991</v>
      </c>
      <c r="BG82" s="246">
        <f>IF(全车数据表!BJ83="","",全车数据表!BJ83)</f>
        <v>73.319999999999993</v>
      </c>
    </row>
    <row r="83" spans="1:59">
      <c r="A83" s="246">
        <f>全车数据表!A84</f>
        <v>82</v>
      </c>
      <c r="B83" s="246" t="str">
        <f>全车数据表!B84</f>
        <v>Dodge Challenger SRT8 Security</v>
      </c>
      <c r="C83" s="246" t="str">
        <f>IF(全车数据表!AQ84="","",全车数据表!AQ84)</f>
        <v>Dodge</v>
      </c>
      <c r="D83" s="248" t="str">
        <f>全车数据表!AT84</f>
        <v>srt8security</v>
      </c>
      <c r="E83" s="248" t="str">
        <f>全车数据表!AS84</f>
        <v>24.0</v>
      </c>
      <c r="F83" s="248" t="str">
        <f>全车数据表!C84</f>
        <v>安保SRT8</v>
      </c>
      <c r="G83" s="246" t="str">
        <f>全车数据表!D84</f>
        <v>C</v>
      </c>
      <c r="H83" s="246">
        <f>LEN(全车数据表!E84)</f>
        <v>4</v>
      </c>
      <c r="I83" s="246">
        <f>IF(全车数据表!H84="×",0,全车数据表!H84)</f>
        <v>50</v>
      </c>
      <c r="J83" s="246">
        <f>IF(全车数据表!I84="×",0,全车数据表!I84)</f>
        <v>29</v>
      </c>
      <c r="K83" s="246">
        <f>IF(全车数据表!J84="×",0,全车数据表!J84)</f>
        <v>38</v>
      </c>
      <c r="L83" s="246">
        <f>IF(全车数据表!K84="×",0,全车数据表!K84)</f>
        <v>48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327.2</v>
      </c>
      <c r="Q83" s="246">
        <f>全车数据表!Q84</f>
        <v>84.93</v>
      </c>
      <c r="R83" s="246">
        <f>全车数据表!R84</f>
        <v>79.97</v>
      </c>
      <c r="S83" s="246">
        <f>全车数据表!S84</f>
        <v>77.239999999999995</v>
      </c>
      <c r="T83" s="246">
        <f>全车数据表!T84</f>
        <v>0</v>
      </c>
      <c r="U83" s="246">
        <f>全车数据表!AH84</f>
        <v>0</v>
      </c>
      <c r="V83" s="246">
        <f>全车数据表!AI84</f>
        <v>0</v>
      </c>
      <c r="W83" s="246">
        <f>全车数据表!AO84</f>
        <v>0</v>
      </c>
      <c r="X83" s="246">
        <f>全车数据表!AP84</f>
        <v>0</v>
      </c>
      <c r="Y83" s="246">
        <f>全车数据表!AJ84</f>
        <v>0</v>
      </c>
      <c r="Z83" s="246">
        <f>全车数据表!AL84</f>
        <v>0</v>
      </c>
      <c r="AA83" s="246">
        <f>IF(全车数据表!AN84="×",0,全车数据表!AN84)</f>
        <v>0</v>
      </c>
      <c r="AB83" s="248" t="str">
        <f>全车数据表!AU84</f>
        <v>rare</v>
      </c>
      <c r="AC83" s="246">
        <f>全车数据表!AW84</f>
        <v>341</v>
      </c>
      <c r="AD83" s="246">
        <f>全车数据表!AX84</f>
        <v>0</v>
      </c>
      <c r="AE83" s="246">
        <f>全车数据表!AY84</f>
        <v>438</v>
      </c>
      <c r="AF83" s="246" t="str">
        <f>IF(全车数据表!AZ84="","",全车数据表!AZ84)</f>
        <v>多人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/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Chevrolet Corvette Stingray</v>
      </c>
      <c r="C84" s="246" t="str">
        <f>IF(全车数据表!AQ85="","",全车数据表!AQ85)</f>
        <v>Chevrolet Corvette</v>
      </c>
      <c r="D84" s="248" t="str">
        <f>全车数据表!AT85</f>
        <v>stingray</v>
      </c>
      <c r="E84" s="248" t="str">
        <f>全车数据表!AS85</f>
        <v>2.3</v>
      </c>
      <c r="F84" s="248" t="str">
        <f>全车数据表!C85</f>
        <v>Stingray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3787</v>
      </c>
      <c r="P84" s="246">
        <f>全车数据表!P85</f>
        <v>327.7</v>
      </c>
      <c r="Q84" s="246">
        <f>全车数据表!Q85</f>
        <v>81.56</v>
      </c>
      <c r="R84" s="246">
        <f>全车数据表!R85</f>
        <v>60.15</v>
      </c>
      <c r="S84" s="246">
        <f>全车数据表!S85</f>
        <v>64.44</v>
      </c>
      <c r="T84" s="246">
        <f>全车数据表!T85</f>
        <v>7.1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341</v>
      </c>
      <c r="AD84" s="246">
        <f>全车数据表!AX85</f>
        <v>0</v>
      </c>
      <c r="AE84" s="246">
        <f>全车数据表!AY85</f>
        <v>439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雪佛兰 克尔维特 黄貂鱼 C8</v>
      </c>
      <c r="BB84" s="246">
        <f>IF(全车数据表!AV85="","",全车数据表!AV85)</f>
        <v>25</v>
      </c>
      <c r="BC84" s="246">
        <f>IF(全车数据表!BF85="","",全车数据表!BF85)</f>
        <v>3956</v>
      </c>
      <c r="BD84" s="246">
        <f>IF(全车数据表!BG85="","",全车数据表!BG85)</f>
        <v>329.4</v>
      </c>
      <c r="BE84" s="246">
        <f>IF(全车数据表!BH85="","",全车数据表!BH85)</f>
        <v>82.45</v>
      </c>
      <c r="BF84" s="246">
        <f>IF(全车数据表!BI85="","",全车数据表!BI85)</f>
        <v>61.699999999999996</v>
      </c>
      <c r="BG84" s="246">
        <f>IF(全车数据表!BJ85="","",全车数据表!BJ85)</f>
        <v>66.099999999999994</v>
      </c>
    </row>
    <row r="85" spans="1:59">
      <c r="A85" s="246">
        <f>全车数据表!A86</f>
        <v>84</v>
      </c>
      <c r="B85" s="246" t="str">
        <f>全车数据表!B86</f>
        <v>Brabham BT62🔑</v>
      </c>
      <c r="C85" s="246" t="str">
        <f>IF(全车数据表!AQ86="","",全车数据表!AQ86)</f>
        <v>Brabham</v>
      </c>
      <c r="D85" s="248" t="str">
        <f>全车数据表!AT86</f>
        <v>bt62</v>
      </c>
      <c r="E85" s="248" t="str">
        <f>全车数据表!AS86</f>
        <v>3.4</v>
      </c>
      <c r="F85" s="248" t="str">
        <f>全车数据表!C86</f>
        <v>BT62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3817</v>
      </c>
      <c r="P85" s="246">
        <f>全车数据表!P86</f>
        <v>322</v>
      </c>
      <c r="Q85" s="246">
        <f>全车数据表!Q86</f>
        <v>83.93</v>
      </c>
      <c r="R85" s="246">
        <f>全车数据表!R86</f>
        <v>76.11</v>
      </c>
      <c r="S85" s="246">
        <f>全车数据表!S86</f>
        <v>75.7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335</v>
      </c>
      <c r="AD85" s="246">
        <f>全车数据表!AX86</f>
        <v>0</v>
      </c>
      <c r="AE85" s="246">
        <f>全车数据表!AY86</f>
        <v>429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>s</v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/>
      </c>
      <c r="BB85" s="246" t="str">
        <f>IF(全车数据表!AV86="","",全车数据表!AV86)</f>
        <v/>
      </c>
      <c r="BC85" s="246">
        <f>IF(全车数据表!BF86="","",全车数据表!BF86)</f>
        <v>3987</v>
      </c>
      <c r="BD85" s="246">
        <f>IF(全车数据表!BG86="","",全车数据表!BG86)</f>
        <v>323.8</v>
      </c>
      <c r="BE85" s="246">
        <f>IF(全车数据表!BH86="","",全车数据表!BH86)</f>
        <v>84.7</v>
      </c>
      <c r="BF85" s="246">
        <f>IF(全车数据表!BI86="","",全车数据表!BI86)</f>
        <v>79.05</v>
      </c>
      <c r="BG85" s="246">
        <f>IF(全车数据表!BJ86="","",全车数据表!BJ86)</f>
        <v>78.81</v>
      </c>
    </row>
    <row r="86" spans="1:59">
      <c r="A86" s="246">
        <f>全车数据表!A87</f>
        <v>85</v>
      </c>
      <c r="B86" s="246" t="str">
        <f>全车数据表!B87</f>
        <v>Maserati MC20 GT2🔑</v>
      </c>
      <c r="C86" s="246" t="str">
        <f>IF(全车数据表!AQ87="","",全车数据表!AQ87)</f>
        <v>Maserati</v>
      </c>
      <c r="D86" s="248" t="str">
        <f>全车数据表!AT87</f>
        <v>mc20gt2</v>
      </c>
      <c r="E86" s="248" t="str">
        <f>全车数据表!AS87</f>
        <v>4.7</v>
      </c>
      <c r="F86" s="248" t="str">
        <f>全车数据表!C87</f>
        <v>MC20 GT2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3832</v>
      </c>
      <c r="P86" s="246">
        <f>全车数据表!P87</f>
        <v>336.3</v>
      </c>
      <c r="Q86" s="246">
        <f>全车数据表!Q87</f>
        <v>83.68</v>
      </c>
      <c r="R86" s="246">
        <f>全车数据表!R87</f>
        <v>63.95</v>
      </c>
      <c r="S86" s="246">
        <f>全车数据表!S87</f>
        <v>46.53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0</v>
      </c>
      <c r="AD86" s="246">
        <f>全车数据表!AX87</f>
        <v>0</v>
      </c>
      <c r="AE86" s="246">
        <f>全车数据表!AY87</f>
        <v>0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玛莎拉蒂</v>
      </c>
      <c r="BB86" s="246" t="str">
        <f>IF(全车数据表!AV87="","",全车数据表!AV87)</f>
        <v/>
      </c>
      <c r="BC86" s="246">
        <f>IF(全车数据表!BF87="","",全车数据表!BF87)</f>
        <v>4002</v>
      </c>
      <c r="BD86" s="246">
        <f>IF(全车数据表!BG87="","",全车数据表!BG87)</f>
        <v>337.7</v>
      </c>
      <c r="BE86" s="246">
        <f>IF(全车数据表!BH87="","",全车数据表!BH87)</f>
        <v>84.7</v>
      </c>
      <c r="BF86" s="246">
        <f>IF(全车数据表!BI87="","",全车数据表!BI87)</f>
        <v>66.540000000000006</v>
      </c>
      <c r="BG86" s="246">
        <f>IF(全车数据表!BJ87="","",全车数据表!BJ87)</f>
        <v>48.4</v>
      </c>
    </row>
    <row r="87" spans="1:59">
      <c r="A87" s="246">
        <f>全车数据表!A88</f>
        <v>86</v>
      </c>
      <c r="B87" s="246" t="str">
        <f>全车数据表!B88</f>
        <v>Ferrari 599XX EVO🔑</v>
      </c>
      <c r="C87" s="246" t="str">
        <f>IF(全车数据表!AQ88="","",全车数据表!AQ88)</f>
        <v>Ferrari</v>
      </c>
      <c r="D87" s="248" t="str">
        <f>全车数据表!AT88</f>
        <v>xxe</v>
      </c>
      <c r="E87" s="248" t="str">
        <f>全车数据表!AS88</f>
        <v>2.5</v>
      </c>
      <c r="F87" s="248" t="str">
        <f>全车数据表!C88</f>
        <v>XXE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3843</v>
      </c>
      <c r="P87" s="246">
        <f>全车数据表!P88</f>
        <v>322</v>
      </c>
      <c r="Q87" s="246">
        <f>全车数据表!Q88</f>
        <v>80.98</v>
      </c>
      <c r="R87" s="246">
        <f>全车数据表!R88</f>
        <v>83.65</v>
      </c>
      <c r="S87" s="246">
        <f>全车数据表!S88</f>
        <v>70.81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335</v>
      </c>
      <c r="AD87" s="246">
        <f>全车数据表!AX88</f>
        <v>0</v>
      </c>
      <c r="AE87" s="246">
        <f>全车数据表!AY88</f>
        <v>429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4015</v>
      </c>
      <c r="BD87" s="246">
        <f>IF(全车数据表!BG88="","",全车数据表!BG88)</f>
        <v>323.8</v>
      </c>
      <c r="BE87" s="246">
        <f>IF(全车数据表!BH88="","",全车数据表!BH88)</f>
        <v>82</v>
      </c>
      <c r="BF87" s="246">
        <f>IF(全车数据表!BI88="","",全车数据表!BI88)</f>
        <v>86.28</v>
      </c>
      <c r="BG87" s="246">
        <f>IF(全车数据表!BJ88="","",全车数据表!BJ88)</f>
        <v>73.02</v>
      </c>
    </row>
    <row r="88" spans="1:59">
      <c r="A88" s="246">
        <f>全车数据表!A89</f>
        <v>87</v>
      </c>
      <c r="B88" s="246" t="str">
        <f>全车数据表!B89</f>
        <v>Ares S1🔑</v>
      </c>
      <c r="C88" s="246" t="str">
        <f>IF(全车数据表!AQ89="","",全车数据表!AQ89)</f>
        <v>Ares</v>
      </c>
      <c r="D88" s="248" t="str">
        <f>全车数据表!AT89</f>
        <v>ares</v>
      </c>
      <c r="E88" s="248" t="str">
        <f>全车数据表!AS89</f>
        <v>3.8</v>
      </c>
      <c r="F88" s="248" t="str">
        <f>全车数据表!C89</f>
        <v>Ares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3859</v>
      </c>
      <c r="P88" s="246">
        <f>全车数据表!P89</f>
        <v>307.8</v>
      </c>
      <c r="Q88" s="246">
        <f>全车数据表!Q89</f>
        <v>89.55</v>
      </c>
      <c r="R88" s="246">
        <f>全车数据表!R89</f>
        <v>78.930000000000007</v>
      </c>
      <c r="S88" s="246">
        <f>全车数据表!S89</f>
        <v>68.930000000000007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321</v>
      </c>
      <c r="AD88" s="246">
        <f>全车数据表!AX89</f>
        <v>333</v>
      </c>
      <c r="AE88" s="246">
        <f>全车数据表!AY89</f>
        <v>422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战神</v>
      </c>
      <c r="BB88" s="246" t="str">
        <f>IF(全车数据表!AV89="","",全车数据表!AV89)</f>
        <v/>
      </c>
      <c r="BC88" s="246">
        <f>IF(全车数据表!BF89="","",全车数据表!BF89)</f>
        <v>4032</v>
      </c>
      <c r="BD88" s="246">
        <f>IF(全车数据表!BG89="","",全车数据表!BG89)</f>
        <v>309</v>
      </c>
      <c r="BE88" s="246">
        <f>IF(全车数据表!BH89="","",全车数据表!BH89)</f>
        <v>91</v>
      </c>
      <c r="BF88" s="246">
        <f>IF(全车数据表!BI89="","",全车数据表!BI89)</f>
        <v>80.7</v>
      </c>
      <c r="BG88" s="246">
        <f>IF(全车数据表!BJ89="","",全车数据表!BJ89)</f>
        <v>70.67</v>
      </c>
    </row>
    <row r="89" spans="1:59">
      <c r="A89" s="246">
        <f>全车数据表!A90</f>
        <v>88</v>
      </c>
      <c r="B89" s="246" t="str">
        <f>全车数据表!B90</f>
        <v>Lamborghini Diablo GT</v>
      </c>
      <c r="C89" s="246" t="str">
        <f>IF(全车数据表!AQ90="","",全车数据表!AQ90)</f>
        <v>Lamborghini</v>
      </c>
      <c r="D89" s="248" t="str">
        <f>全车数据表!AT90</f>
        <v>diablo</v>
      </c>
      <c r="E89" s="248" t="str">
        <f>全车数据表!AS90</f>
        <v>3.5</v>
      </c>
      <c r="F89" s="248" t="str">
        <f>全车数据表!C90</f>
        <v>Diablo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3871</v>
      </c>
      <c r="P89" s="246">
        <f>全车数据表!P90</f>
        <v>348.6</v>
      </c>
      <c r="Q89" s="246">
        <f>全车数据表!Q90</f>
        <v>74.03</v>
      </c>
      <c r="R89" s="246">
        <f>全车数据表!R90</f>
        <v>62.5</v>
      </c>
      <c r="S89" s="246">
        <f>全车数据表!S90</f>
        <v>58.63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475</v>
      </c>
      <c r="AF89" s="246" t="str">
        <f>IF(全车数据表!AZ90="","",全车数据表!AZ90)</f>
        <v>氪金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>
        <f>IF(全车数据表!CD90="","",全车数据表!CD90)</f>
        <v>1</v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兰博基尼 菠萝</v>
      </c>
      <c r="BB89" s="246">
        <f>IF(全车数据表!AV90="","",全车数据表!AV90)</f>
        <v>26</v>
      </c>
      <c r="BC89" s="246">
        <f>IF(全车数据表!BF90="","",全车数据表!BF90)</f>
        <v>4045</v>
      </c>
      <c r="BD89" s="246">
        <f>IF(全车数据表!BG90="","",全车数据表!BG90)</f>
        <v>349.70000000000005</v>
      </c>
      <c r="BE89" s="246">
        <f>IF(全车数据表!BH90="","",全车数据表!BH90)</f>
        <v>74.8</v>
      </c>
      <c r="BF89" s="246">
        <f>IF(全车数据表!BI90="","",全车数据表!BI90)</f>
        <v>64.41</v>
      </c>
      <c r="BG89" s="246">
        <f>IF(全车数据表!BJ90="","",全车数据表!BJ90)</f>
        <v>60.84</v>
      </c>
    </row>
    <row r="90" spans="1:59">
      <c r="A90" s="246">
        <f>全车数据表!A91</f>
        <v>89</v>
      </c>
      <c r="B90" s="246" t="str">
        <f>全车数据表!B91</f>
        <v>Arrinera Hussarya 33</v>
      </c>
      <c r="C90" s="246" t="str">
        <f>IF(全车数据表!AQ91="","",全车数据表!AQ91)</f>
        <v>Arrinera</v>
      </c>
      <c r="D90" s="248" t="str">
        <f>全车数据表!AT91</f>
        <v>33</v>
      </c>
      <c r="E90" s="248" t="str">
        <f>全车数据表!AS91</f>
        <v>1.7</v>
      </c>
      <c r="F90" s="248">
        <f>全车数据表!C91</f>
        <v>33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3897</v>
      </c>
      <c r="P90" s="246">
        <f>全车数据表!P91</f>
        <v>352.1</v>
      </c>
      <c r="Q90" s="246">
        <f>全车数据表!Q91</f>
        <v>78.53</v>
      </c>
      <c r="R90" s="246">
        <f>全车数据表!R91</f>
        <v>59.47</v>
      </c>
      <c r="S90" s="246">
        <f>全车数据表!S91</f>
        <v>47.71</v>
      </c>
      <c r="T90" s="246">
        <f>全车数据表!T91</f>
        <v>4.9000000000000004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366</v>
      </c>
      <c r="AD90" s="246">
        <f>全车数据表!AX91</f>
        <v>0</v>
      </c>
      <c r="AE90" s="246">
        <f>全车数据表!AY91</f>
        <v>482</v>
      </c>
      <c r="AF90" s="246" t="str">
        <f>IF(全车数据表!AZ91="","",全车数据表!AZ91)</f>
        <v>寻车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波兰车</v>
      </c>
      <c r="BB90" s="246">
        <f>IF(全车数据表!AV91="","",全车数据表!AV91)</f>
        <v>14</v>
      </c>
      <c r="BC90" s="246">
        <f>IF(全车数据表!BF91="","",全车数据表!BF91)</f>
        <v>4071</v>
      </c>
      <c r="BD90" s="246">
        <f>IF(全车数据表!BG91="","",全车数据表!BG91)</f>
        <v>353.40000000000003</v>
      </c>
      <c r="BE90" s="246">
        <f>IF(全车数据表!BH91="","",全车数据表!BH91)</f>
        <v>79.3</v>
      </c>
      <c r="BF90" s="246">
        <f>IF(全车数据表!BI91="","",全车数据表!BI91)</f>
        <v>61.05</v>
      </c>
      <c r="BG90" s="246">
        <f>IF(全车数据表!BJ91="","",全车数据表!BJ91)</f>
        <v>50.01</v>
      </c>
    </row>
    <row r="91" spans="1:59">
      <c r="A91" s="246">
        <f>全车数据表!A92</f>
        <v>90</v>
      </c>
      <c r="B91" s="246" t="str">
        <f>全车数据表!B92</f>
        <v>Bugatti EB110🔑</v>
      </c>
      <c r="C91" s="246" t="str">
        <f>IF(全车数据表!AQ92="","",全车数据表!AQ92)</f>
        <v>Bugatti</v>
      </c>
      <c r="D91" s="248" t="str">
        <f>全车数据表!AT92</f>
        <v>eb110</v>
      </c>
      <c r="E91" s="248" t="str">
        <f>全车数据表!AS92</f>
        <v>3.6</v>
      </c>
      <c r="F91" s="248" t="str">
        <f>全车数据表!C92</f>
        <v>EB110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3946</v>
      </c>
      <c r="P91" s="246">
        <f>全车数据表!P92</f>
        <v>348.4</v>
      </c>
      <c r="Q91" s="246">
        <f>全车数据表!Q92</f>
        <v>76.180000000000007</v>
      </c>
      <c r="R91" s="246">
        <f>全车数据表!R92</f>
        <v>66.08</v>
      </c>
      <c r="S91" s="246">
        <f>全车数据表!S92</f>
        <v>58.82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362</v>
      </c>
      <c r="AD91" s="246">
        <f>全车数据表!AX92</f>
        <v>0</v>
      </c>
      <c r="AE91" s="246">
        <f>全车数据表!AY92</f>
        <v>475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>
        <f>IF(全车数据表!CD92="","",全车数据表!CD92)</f>
        <v>1</v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布加迪</v>
      </c>
      <c r="BB91" s="246" t="str">
        <f>IF(全车数据表!AV92="","",全车数据表!AV92)</f>
        <v/>
      </c>
      <c r="BC91" s="246">
        <f>IF(全车数据表!BF92="","",全车数据表!BF92)</f>
        <v>4122</v>
      </c>
      <c r="BD91" s="246">
        <f>IF(全车数据表!BG92="","",全车数据表!BG92)</f>
        <v>349.7</v>
      </c>
      <c r="BE91" s="246">
        <f>IF(全车数据表!BH92="","",全车数据表!BH92)</f>
        <v>77.5</v>
      </c>
      <c r="BF91" s="246">
        <f>IF(全车数据表!BI92="","",全车数据表!BI92)</f>
        <v>68.23</v>
      </c>
      <c r="BG91" s="246">
        <f>IF(全车数据表!BJ92="","",全车数据表!BJ92)</f>
        <v>60.84</v>
      </c>
    </row>
    <row r="92" spans="1:59">
      <c r="A92" s="246">
        <f>全车数据表!A93</f>
        <v>91</v>
      </c>
      <c r="B92" s="246" t="str">
        <f>全车数据表!B93</f>
        <v>Porsche Panamera Turbo S🔑</v>
      </c>
      <c r="C92" s="246" t="str">
        <f>IF(全车数据表!AQ93="","",全车数据表!AQ93)</f>
        <v>Porsche</v>
      </c>
      <c r="D92" s="248" t="str">
        <f>全车数据表!AT93</f>
        <v>panamera</v>
      </c>
      <c r="E92" s="248" t="str">
        <f>全车数据表!AS93</f>
        <v>4.1</v>
      </c>
      <c r="F92" s="248" t="str">
        <f>全车数据表!C93</f>
        <v>帕拉梅拉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3971</v>
      </c>
      <c r="P92" s="246">
        <f>全车数据表!P93</f>
        <v>326.3</v>
      </c>
      <c r="Q92" s="246">
        <f>全车数据表!Q93</f>
        <v>88.03</v>
      </c>
      <c r="R92" s="246">
        <f>全车数据表!R93</f>
        <v>72.48</v>
      </c>
      <c r="S92" s="246">
        <f>全车数据表!S93</f>
        <v>58.56</v>
      </c>
      <c r="T92" s="246">
        <f>全车数据表!T93</f>
        <v>6.1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340</v>
      </c>
      <c r="AD92" s="246">
        <f>全车数据表!AX93</f>
        <v>0</v>
      </c>
      <c r="AE92" s="246">
        <f>全车数据表!AY93</f>
        <v>437</v>
      </c>
      <c r="AF92" s="246" t="str">
        <f>IF(全车数据表!AZ93="","",全车数据表!AZ93)</f>
        <v>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保时捷</v>
      </c>
      <c r="BB92" s="246" t="str">
        <f>IF(全车数据表!AV93="","",全车数据表!AV93)</f>
        <v/>
      </c>
      <c r="BC92" s="246">
        <f>IF(全车数据表!BF93="","",全车数据表!BF93)</f>
        <v>4148</v>
      </c>
      <c r="BD92" s="246">
        <f>IF(全车数据表!BG93="","",全车数据表!BG93)</f>
        <v>327.5</v>
      </c>
      <c r="BE92" s="246">
        <f>IF(全车数据表!BH93="","",全车数据表!BH93)</f>
        <v>88.75</v>
      </c>
      <c r="BF92" s="246">
        <f>IF(全车数据表!BI93="","",全车数据表!BI93)</f>
        <v>76.040000000000006</v>
      </c>
      <c r="BG92" s="246">
        <f>IF(全车数据表!BJ93="","",全车数据表!BJ93)</f>
        <v>61.940000000000005</v>
      </c>
    </row>
    <row r="93" spans="1:59">
      <c r="A93" s="246">
        <f>全车数据表!A94</f>
        <v>92</v>
      </c>
      <c r="B93" s="246" t="str">
        <f>全车数据表!B94</f>
        <v>Lamborghini Gallardo LP 560-4</v>
      </c>
      <c r="C93" s="246" t="str">
        <f>IF(全车数据表!AQ94="","",全车数据表!AQ94)</f>
        <v>Lamborghini</v>
      </c>
      <c r="D93" s="248" t="str">
        <f>全车数据表!AT94</f>
        <v>gallardo</v>
      </c>
      <c r="E93" s="248" t="str">
        <f>全车数据表!AS94</f>
        <v>2.2</v>
      </c>
      <c r="F93" s="248" t="str">
        <f>全车数据表!C94</f>
        <v>盖拉多</v>
      </c>
      <c r="G93" s="246" t="str">
        <f>全车数据表!D94</f>
        <v>C</v>
      </c>
      <c r="H93" s="246">
        <f>LEN(全车数据表!E94)</f>
        <v>5</v>
      </c>
      <c r="I93" s="246">
        <f>IF(全车数据表!H94="×",0,全车数据表!H94)</f>
        <v>35</v>
      </c>
      <c r="J93" s="246">
        <f>IF(全车数据表!I94="×",0,全车数据表!I94)</f>
        <v>15</v>
      </c>
      <c r="K93" s="246">
        <f>IF(全车数据表!J94="×",0,全车数据表!J94)</f>
        <v>21</v>
      </c>
      <c r="L93" s="246">
        <f>IF(全车数据表!K94="×",0,全车数据表!K94)</f>
        <v>28</v>
      </c>
      <c r="M93" s="246">
        <f>IF(全车数据表!L94="×",0,全车数据表!L94)</f>
        <v>35</v>
      </c>
      <c r="N93" s="246">
        <f>IF(全车数据表!M94="×",0,全车数据表!M94)</f>
        <v>0</v>
      </c>
      <c r="O93" s="246">
        <f>全车数据表!O94</f>
        <v>3997</v>
      </c>
      <c r="P93" s="246">
        <f>全车数据表!P94</f>
        <v>340.7</v>
      </c>
      <c r="Q93" s="246">
        <f>全车数据表!Q94</f>
        <v>76.56</v>
      </c>
      <c r="R93" s="246">
        <f>全车数据表!R94</f>
        <v>75.81</v>
      </c>
      <c r="S93" s="246">
        <f>全车数据表!S94</f>
        <v>59.69</v>
      </c>
      <c r="T93" s="246">
        <f>全车数据表!T94</f>
        <v>6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>
        <f>IF(全车数据表!BV94="","",全车数据表!BV94)</f>
        <v>1</v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>
        <f>IF(全车数据表!CD94="","",全车数据表!CD94)</f>
        <v>1</v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兰博基尼 盖拉多</v>
      </c>
      <c r="BB93" s="246">
        <f>IF(全车数据表!AV94="","",全车数据表!AV94)</f>
        <v>48</v>
      </c>
      <c r="BC93" s="246">
        <f>IF(全车数据表!BF94="","",全车数据表!BF94)</f>
        <v>4174</v>
      </c>
      <c r="BD93" s="246">
        <f>IF(全车数据表!BG94="","",全车数据表!BG94)</f>
        <v>342.3</v>
      </c>
      <c r="BE93" s="246">
        <f>IF(全车数据表!BH94="","",全车数据表!BH94)</f>
        <v>77.5</v>
      </c>
      <c r="BF93" s="246">
        <f>IF(全车数据表!BI94="","",全车数据表!BI94)</f>
        <v>78.48</v>
      </c>
      <c r="BG93" s="246">
        <f>IF(全车数据表!BJ94="","",全车数据表!BJ94)</f>
        <v>61.921999999999997</v>
      </c>
    </row>
    <row r="94" spans="1:59">
      <c r="A94" s="246">
        <f>全车数据表!A95</f>
        <v>93</v>
      </c>
      <c r="B94" s="246" t="str">
        <f>全车数据表!B95</f>
        <v>Ferrari 296 GTB🔑</v>
      </c>
      <c r="C94" s="246" t="str">
        <f>IF(全车数据表!AQ95="","",全车数据表!AQ95)</f>
        <v>Ferrari</v>
      </c>
      <c r="D94" s="248" t="str">
        <f>全车数据表!AT95</f>
        <v>296</v>
      </c>
      <c r="E94" s="248" t="str">
        <f>全车数据表!AS95</f>
        <v>4.4</v>
      </c>
      <c r="F94" s="248" t="str">
        <f>全车数据表!C95</f>
        <v>296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4009</v>
      </c>
      <c r="P94" s="246">
        <f>全车数据表!P95</f>
        <v>341.6</v>
      </c>
      <c r="Q94" s="246">
        <f>全车数据表!Q95</f>
        <v>81.23</v>
      </c>
      <c r="R94" s="246">
        <f>全车数据表!R95</f>
        <v>65</v>
      </c>
      <c r="S94" s="246">
        <f>全车数据表!S95</f>
        <v>52.13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355</v>
      </c>
      <c r="AD94" s="246">
        <f>全车数据表!AX95</f>
        <v>0</v>
      </c>
      <c r="AE94" s="246">
        <f>全车数据表!AY95</f>
        <v>463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4187</v>
      </c>
      <c r="BD94" s="246">
        <f>IF(全车数据表!BG95="","",全车数据表!BG95)</f>
        <v>342.8</v>
      </c>
      <c r="BE94" s="246">
        <f>IF(全车数据表!BH95="","",全车数据表!BH95)</f>
        <v>82</v>
      </c>
      <c r="BF94" s="246">
        <f>IF(全车数据表!BI95="","",全车数据表!BI95)</f>
        <v>67.25</v>
      </c>
      <c r="BG94" s="246">
        <f>IF(全车数据表!BJ95="","",全车数据表!BJ95)</f>
        <v>54.95</v>
      </c>
    </row>
    <row r="95" spans="1:59">
      <c r="A95" s="246">
        <f>全车数据表!A96</f>
        <v>94</v>
      </c>
      <c r="B95" s="246" t="str">
        <f>全车数据表!B96</f>
        <v>McLaren GT</v>
      </c>
      <c r="C95" s="246" t="str">
        <f>IF(全车数据表!AQ96="","",全车数据表!AQ96)</f>
        <v>McLaren</v>
      </c>
      <c r="D95" s="248" t="str">
        <f>全车数据表!AT96</f>
        <v>mclarengt</v>
      </c>
      <c r="E95" s="248" t="str">
        <f>全车数据表!AS96</f>
        <v>3.3</v>
      </c>
      <c r="F95" s="248" t="str">
        <f>全车数据表!C96</f>
        <v>迈凯伦GT</v>
      </c>
      <c r="G95" s="246" t="str">
        <f>全车数据表!D96</f>
        <v>C</v>
      </c>
      <c r="H95" s="246">
        <f>LEN(全车数据表!E96)</f>
        <v>5</v>
      </c>
      <c r="I95" s="246">
        <f>IF(全车数据表!H96="×",0,全车数据表!H96)</f>
        <v>35</v>
      </c>
      <c r="J95" s="246">
        <f>IF(全车数据表!I96="×",0,全车数据表!I96)</f>
        <v>15</v>
      </c>
      <c r="K95" s="246">
        <f>IF(全车数据表!J96="×",0,全车数据表!J96)</f>
        <v>21</v>
      </c>
      <c r="L95" s="246">
        <f>IF(全车数据表!K96="×",0,全车数据表!K96)</f>
        <v>28</v>
      </c>
      <c r="M95" s="246">
        <f>IF(全车数据表!L96="×",0,全车数据表!L96)</f>
        <v>35</v>
      </c>
      <c r="N95" s="246">
        <f>IF(全车数据表!M96="×",0,全车数据表!M96)</f>
        <v>0</v>
      </c>
      <c r="O95" s="246">
        <f>全车数据表!O96</f>
        <v>4022</v>
      </c>
      <c r="P95" s="246">
        <f>全车数据表!P96</f>
        <v>339.1</v>
      </c>
      <c r="Q95" s="246">
        <f>全车数据表!Q96</f>
        <v>80.98</v>
      </c>
      <c r="R95" s="246">
        <f>全车数据表!R96</f>
        <v>69.09</v>
      </c>
      <c r="S95" s="246">
        <f>全车数据表!S96</f>
        <v>57.31</v>
      </c>
      <c r="T95" s="246">
        <f>全车数据表!T96</f>
        <v>5.8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护照寻车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迈凯伦</v>
      </c>
      <c r="BB95" s="246">
        <f>IF(全车数据表!AV96="","",全车数据表!AV96)</f>
        <v>46</v>
      </c>
      <c r="BC95" s="246">
        <f>IF(全车数据表!BF96="","",全车数据表!BF96)</f>
        <v>4200</v>
      </c>
      <c r="BD95" s="246">
        <f>IF(全车数据表!BG96="","",全车数据表!BG96)</f>
        <v>340.5</v>
      </c>
      <c r="BE95" s="246">
        <f>IF(全车数据表!BH96="","",全车数据表!BH96)</f>
        <v>82</v>
      </c>
      <c r="BF95" s="246">
        <f>IF(全车数据表!BI96="","",全车数据表!BI96)</f>
        <v>70.680000000000007</v>
      </c>
      <c r="BG95" s="246">
        <f>IF(全车数据表!BJ96="","",全车数据表!BJ96)</f>
        <v>59.68</v>
      </c>
    </row>
    <row r="96" spans="1:59">
      <c r="A96" s="246">
        <f>全车数据表!A97</f>
        <v>95</v>
      </c>
      <c r="B96" s="246" t="str">
        <f>全车数据表!B97</f>
        <v>Mercedes-Benz Mercedes-AMG GT Black Series🔑</v>
      </c>
      <c r="C96" s="246" t="str">
        <f>IF(全车数据表!AQ97="","",全车数据表!AQ97)</f>
        <v>Mercedes-Benz</v>
      </c>
      <c r="D96" s="248" t="str">
        <f>全车数据表!AT97</f>
        <v>mbbs</v>
      </c>
      <c r="E96" s="248" t="str">
        <f>全车数据表!AS97</f>
        <v>3.9</v>
      </c>
      <c r="F96" s="248" t="str">
        <f>全车数据表!C97</f>
        <v>梅奔BS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4048</v>
      </c>
      <c r="P96" s="246">
        <f>全车数据表!P97</f>
        <v>335.7</v>
      </c>
      <c r="Q96" s="246">
        <f>全车数据表!Q97</f>
        <v>81.790000000000006</v>
      </c>
      <c r="R96" s="246">
        <f>全车数据表!R97</f>
        <v>60.83</v>
      </c>
      <c r="S96" s="246">
        <f>全车数据表!S97</f>
        <v>67.41</v>
      </c>
      <c r="T96" s="246">
        <f>全车数据表!T97</f>
        <v>7.4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349</v>
      </c>
      <c r="AD96" s="246">
        <f>全车数据表!AX97</f>
        <v>0</v>
      </c>
      <c r="AE96" s="246">
        <f>全车数据表!AY97</f>
        <v>453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梅赛德斯 奔驰</v>
      </c>
      <c r="BB96" s="246" t="str">
        <f>IF(全车数据表!AV97="","",全车数据表!AV97)</f>
        <v/>
      </c>
      <c r="BC96" s="246">
        <f>IF(全车数据表!BF97="","",全车数据表!BF97)</f>
        <v>4226</v>
      </c>
      <c r="BD96" s="246">
        <f>IF(全车数据表!BG97="","",全车数据表!BG97)</f>
        <v>336.8</v>
      </c>
      <c r="BE96" s="246">
        <f>IF(全车数据表!BH97="","",全车数据表!BH97)</f>
        <v>82.9</v>
      </c>
      <c r="BF96" s="246">
        <f>IF(全车数据表!BI97="","",全车数据表!BI97)</f>
        <v>62.69</v>
      </c>
      <c r="BG96" s="246">
        <f>IF(全车数据表!BJ97="","",全车数据表!BJ97)</f>
        <v>69.13</v>
      </c>
    </row>
    <row r="97" spans="1:59">
      <c r="A97" s="246">
        <f>全车数据表!A98</f>
        <v>96</v>
      </c>
      <c r="B97" s="246" t="str">
        <f>全车数据表!B98</f>
        <v>Ferrari Daytona SP3🔑</v>
      </c>
      <c r="C97" s="246" t="str">
        <f>IF(全车数据表!AQ98="","",全车数据表!AQ98)</f>
        <v>Ferrari</v>
      </c>
      <c r="D97" s="248" t="str">
        <f>全车数据表!AT98</f>
        <v>daytonasp3</v>
      </c>
      <c r="E97" s="248" t="str">
        <f>全车数据表!AS98</f>
        <v>4.5</v>
      </c>
      <c r="F97" s="248" t="str">
        <f>全车数据表!C98</f>
        <v>戴通纳SP3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4073</v>
      </c>
      <c r="P97" s="246">
        <f>全车数据表!P98</f>
        <v>348.8</v>
      </c>
      <c r="Q97" s="246">
        <f>全车数据表!Q98</f>
        <v>80.459999999999994</v>
      </c>
      <c r="R97" s="246">
        <f>全车数据表!R98</f>
        <v>54.89</v>
      </c>
      <c r="S97" s="246">
        <f>全车数据表!S98</f>
        <v>60.3</v>
      </c>
      <c r="T97" s="246">
        <f>全车数据表!T98</f>
        <v>0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363</v>
      </c>
      <c r="AD97" s="246">
        <f>全车数据表!AX98</f>
        <v>0</v>
      </c>
      <c r="AE97" s="246">
        <f>全车数据表!AY98</f>
        <v>476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</v>
      </c>
      <c r="BB97" s="246" t="str">
        <f>IF(全车数据表!AV98="","",全车数据表!AV98)</f>
        <v/>
      </c>
      <c r="BC97" s="246">
        <f>IF(全车数据表!BF98="","",全车数据表!BF98)</f>
        <v>4253</v>
      </c>
      <c r="BD97" s="246">
        <f>IF(全车数据表!BG98="","",全车数据表!BG98)</f>
        <v>349.7</v>
      </c>
      <c r="BE97" s="246">
        <f>IF(全车数据表!BH98="","",全车数据表!BH98)</f>
        <v>81.099999999999994</v>
      </c>
      <c r="BF97" s="246">
        <f>IF(全车数据表!BI98="","",全车数据表!BI98)</f>
        <v>56.77</v>
      </c>
      <c r="BG97" s="246">
        <f>IF(全车数据表!BJ98="","",全车数据表!BJ98)</f>
        <v>62.88</v>
      </c>
    </row>
    <row r="98" spans="1:59">
      <c r="A98" s="246">
        <f>全车数据表!A99</f>
        <v>97</v>
      </c>
      <c r="B98" s="246" t="str">
        <f>全车数据表!B99</f>
        <v>Nissan Z GT4</v>
      </c>
      <c r="C98" s="246" t="str">
        <f>IF(全车数据表!AQ99="","",全车数据表!AQ99)</f>
        <v>Nissan</v>
      </c>
      <c r="D98" s="248" t="str">
        <f>全车数据表!AT99</f>
        <v>zgt4</v>
      </c>
      <c r="E98" s="248" t="str">
        <f>全车数据表!AS99</f>
        <v>24.6</v>
      </c>
      <c r="F98" s="248" t="str">
        <f>全车数据表!C99</f>
        <v>Z GT4</v>
      </c>
      <c r="G98" s="246" t="str">
        <f>全车数据表!D99</f>
        <v>C</v>
      </c>
      <c r="H98" s="246">
        <f>LEN(全车数据表!E99)</f>
        <v>5</v>
      </c>
      <c r="I98" s="246">
        <f>IF(全车数据表!H99="×",0,全车数据表!H99)</f>
        <v>20</v>
      </c>
      <c r="J98" s="246" t="str">
        <f>IF(全车数据表!I99="×",0,全车数据表!I99)</f>
        <v>?</v>
      </c>
      <c r="K98" s="246" t="str">
        <f>IF(全车数据表!J99="×",0,全车数据表!J99)</f>
        <v>?</v>
      </c>
      <c r="L98" s="246" t="str">
        <f>IF(全车数据表!K99="×",0,全车数据表!K99)</f>
        <v>?</v>
      </c>
      <c r="M98" s="246" t="str">
        <f>IF(全车数据表!L99="×",0,全车数据表!L99)</f>
        <v>?</v>
      </c>
      <c r="N98" s="246">
        <f>IF(全车数据表!M99="×",0,全车数据表!M99)</f>
        <v>0</v>
      </c>
      <c r="O98" s="246">
        <f>全车数据表!O99</f>
        <v>4098</v>
      </c>
      <c r="P98" s="246">
        <f>全车数据表!P99</f>
        <v>345</v>
      </c>
      <c r="Q98" s="246">
        <f>全车数据表!Q99</f>
        <v>81.150000000000006</v>
      </c>
      <c r="R98" s="246">
        <f>全车数据表!R99</f>
        <v>54.32</v>
      </c>
      <c r="S98" s="246">
        <f>全车数据表!S99</f>
        <v>62.04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？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日产</v>
      </c>
      <c r="BB98" s="246" t="str">
        <f>IF(全车数据表!AV99="","",全车数据表!AV99)</f>
        <v/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Porsche 911 GTS Coupe</v>
      </c>
      <c r="C99" s="246" t="str">
        <f>IF(全车数据表!AQ100="","",全车数据表!AQ100)</f>
        <v>Porsche</v>
      </c>
      <c r="D99" s="248" t="str">
        <f>全车数据表!AT100</f>
        <v>911</v>
      </c>
      <c r="E99" s="248" t="str">
        <f>全车数据表!AS100</f>
        <v>1.0</v>
      </c>
      <c r="F99" s="248">
        <f>全车数据表!C100</f>
        <v>911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30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2186</v>
      </c>
      <c r="P99" s="246">
        <f>全车数据表!P100</f>
        <v>328.8</v>
      </c>
      <c r="Q99" s="246">
        <f>全车数据表!Q100</f>
        <v>71.209999999999994</v>
      </c>
      <c r="R99" s="246">
        <f>全车数据表!R100</f>
        <v>45.84</v>
      </c>
      <c r="S99" s="246">
        <f>全车数据表!S100</f>
        <v>56.6</v>
      </c>
      <c r="T99" s="246">
        <f>全车数据表!T100</f>
        <v>5.9829999999999988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>
        <f>IF(全车数据表!BP100="","",全车数据表!BP100)</f>
        <v>1</v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>XBOX1款，ROG2款，抖音1款</v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保时捷</v>
      </c>
      <c r="BB99" s="246">
        <f>IF(全车数据表!AV100="","",全车数据表!AV100)</f>
        <v>4</v>
      </c>
      <c r="BC99" s="246">
        <f>IF(全车数据表!BF100="","",全车数据表!BF100)</f>
        <v>2319</v>
      </c>
      <c r="BD99" s="246">
        <f>IF(全车数据表!BG100="","",全车数据表!BG100)</f>
        <v>331.2</v>
      </c>
      <c r="BE99" s="246">
        <f>IF(全车数据表!BH100="","",全车数据表!BH100)</f>
        <v>72.099999999999994</v>
      </c>
      <c r="BF99" s="246">
        <f>IF(全车数据表!BI100="","",全车数据表!BI100)</f>
        <v>46.510000000000005</v>
      </c>
      <c r="BG99" s="246">
        <f>IF(全车数据表!BJ100="","",全车数据表!BJ100)</f>
        <v>58.52</v>
      </c>
    </row>
    <row r="100" spans="1:59">
      <c r="A100" s="246">
        <f>全车数据表!A101</f>
        <v>99</v>
      </c>
      <c r="B100" s="246" t="str">
        <f>全车数据表!B101</f>
        <v>Aston Martin DB11</v>
      </c>
      <c r="C100" s="246" t="str">
        <f>IF(全车数据表!AQ101="","",全车数据表!AQ101)</f>
        <v>Aston Martin</v>
      </c>
      <c r="D100" s="248" t="str">
        <f>全车数据表!AT101</f>
        <v>db11</v>
      </c>
      <c r="E100" s="248" t="str">
        <f>全车数据表!AS101</f>
        <v>1.0</v>
      </c>
      <c r="F100" s="248" t="str">
        <f>全车数据表!C101</f>
        <v>DB11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2330</v>
      </c>
      <c r="P100" s="246">
        <f>全车数据表!P101</f>
        <v>340.6</v>
      </c>
      <c r="Q100" s="246">
        <f>全车数据表!Q101</f>
        <v>74.2</v>
      </c>
      <c r="R100" s="246">
        <f>全车数据表!R101</f>
        <v>43.21</v>
      </c>
      <c r="S100" s="246">
        <f>全车数据表!S101</f>
        <v>55.4</v>
      </c>
      <c r="T100" s="246">
        <f>全车数据表!T101</f>
        <v>5.6660000000000004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354</v>
      </c>
      <c r="AD100" s="246">
        <f>全车数据表!AX101</f>
        <v>0</v>
      </c>
      <c r="AE100" s="246">
        <f>全车数据表!AY101</f>
        <v>462</v>
      </c>
      <c r="AF100" s="246" t="str">
        <f>IF(全车数据表!AZ101="","",全车数据表!AZ101)</f>
        <v>级别杯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阿斯顿马丁</v>
      </c>
      <c r="BB100" s="246">
        <f>IF(全车数据表!AV101="","",全车数据表!AV101)</f>
        <v>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Jaguar F-type SVR</v>
      </c>
      <c r="C101" s="246" t="str">
        <f>IF(全车数据表!AQ102="","",全车数据表!AQ102)</f>
        <v>Jaguar</v>
      </c>
      <c r="D101" s="248" t="str">
        <f>全车数据表!AT102</f>
        <v>svr</v>
      </c>
      <c r="E101" s="248" t="str">
        <f>全车数据表!AS102</f>
        <v>1.0</v>
      </c>
      <c r="F101" s="248" t="str">
        <f>全车数据表!C102</f>
        <v>捷豹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2500</v>
      </c>
      <c r="P101" s="246">
        <f>全车数据表!P102</f>
        <v>341</v>
      </c>
      <c r="Q101" s="246">
        <f>全车数据表!Q102</f>
        <v>75.55</v>
      </c>
      <c r="R101" s="246">
        <f>全车数据表!R102</f>
        <v>49.28</v>
      </c>
      <c r="S101" s="246">
        <f>全车数据表!S102</f>
        <v>50.12</v>
      </c>
      <c r="T101" s="246">
        <f>全车数据表!T102</f>
        <v>5.1660000000000004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355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捷豹</v>
      </c>
      <c r="BB101" s="246">
        <f>IF(全车数据表!AV102="","",全车数据表!AV102)</f>
        <v>5</v>
      </c>
      <c r="BC101" s="246">
        <f>IF(全车数据表!BF102="","",全车数据表!BF102)</f>
        <v>2623</v>
      </c>
      <c r="BD101" s="246">
        <f>IF(全车数据表!BG102="","",全车数据表!BG102)</f>
        <v>343.2</v>
      </c>
      <c r="BE101" s="246">
        <f>IF(全车数据表!BH102="","",全车数据表!BH102)</f>
        <v>76.599999999999994</v>
      </c>
      <c r="BF101" s="246">
        <f>IF(全车数据表!BI102="","",全车数据表!BI102)</f>
        <v>49.980000000000004</v>
      </c>
      <c r="BG101" s="246">
        <f>IF(全车数据表!BJ102="","",全车数据表!BJ102)</f>
        <v>50.12</v>
      </c>
    </row>
    <row r="102" spans="1:59">
      <c r="A102" s="246">
        <f>全车数据表!A103</f>
        <v>101</v>
      </c>
      <c r="B102" s="246" t="str">
        <f>全车数据表!B103</f>
        <v>Ferrari F50</v>
      </c>
      <c r="C102" s="246" t="str">
        <f>IF(全车数据表!AQ103="","",全车数据表!AQ103)</f>
        <v>Ferrari</v>
      </c>
      <c r="D102" s="248" t="str">
        <f>全车数据表!AT103</f>
        <v>f50</v>
      </c>
      <c r="E102" s="248" t="str">
        <f>全车数据表!AS103</f>
        <v>3.9</v>
      </c>
      <c r="F102" s="248" t="str">
        <f>全车数据表!C103</f>
        <v>F50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2576</v>
      </c>
      <c r="P102" s="246">
        <f>全车数据表!P103</f>
        <v>338.9</v>
      </c>
      <c r="Q102" s="246">
        <f>全车数据表!Q103</f>
        <v>73.849999999999994</v>
      </c>
      <c r="R102" s="246">
        <f>全车数据表!R103</f>
        <v>43.52</v>
      </c>
      <c r="S102" s="246">
        <f>全车数据表!S103</f>
        <v>61.42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353</v>
      </c>
      <c r="AD102" s="246">
        <f>全车数据表!AX103</f>
        <v>0</v>
      </c>
      <c r="AE102" s="246">
        <f>全车数据表!AY103</f>
        <v>459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法拉利</v>
      </c>
      <c r="BB102" s="246" t="str">
        <f>IF(全车数据表!AV103="","",全车数据表!AV103)</f>
        <v/>
      </c>
      <c r="BC102" s="246">
        <f>IF(全车数据表!BF103="","",全车数据表!BF103)</f>
        <v>2702</v>
      </c>
      <c r="BD102" s="246">
        <f>IF(全车数据表!BG103="","",全车数据表!BG103)</f>
        <v>340.5</v>
      </c>
      <c r="BE102" s="246">
        <f>IF(全车数据表!BH103="","",全车数据表!BH103)</f>
        <v>74.8</v>
      </c>
      <c r="BF102" s="246">
        <f>IF(全车数据表!BI103="","",全车数据表!BI103)</f>
        <v>44.440000000000005</v>
      </c>
      <c r="BG102" s="246">
        <f>IF(全车数据表!BJ103="","",全车数据表!BJ103)</f>
        <v>63.68</v>
      </c>
    </row>
    <row r="103" spans="1:59">
      <c r="A103" s="246">
        <f>全车数据表!A104</f>
        <v>102</v>
      </c>
      <c r="B103" s="246" t="str">
        <f>全车数据表!B104</f>
        <v>Exotic Rides W70</v>
      </c>
      <c r="C103" s="246" t="str">
        <f>IF(全车数据表!AQ104="","",全车数据表!AQ104)</f>
        <v>Exotic Rides</v>
      </c>
      <c r="D103" s="248" t="str">
        <f>全车数据表!AT104</f>
        <v>w70</v>
      </c>
      <c r="E103" s="248" t="str">
        <f>全车数据表!AS104</f>
        <v>1.0</v>
      </c>
      <c r="F103" s="248" t="str">
        <f>全车数据表!C104</f>
        <v>W70</v>
      </c>
      <c r="G103" s="246" t="str">
        <f>全车数据表!D104</f>
        <v>B</v>
      </c>
      <c r="H103" s="246">
        <f>LEN(全车数据表!E104)</f>
        <v>3</v>
      </c>
      <c r="I103" s="246">
        <f>IF(全车数据表!H104="×",0,全车数据表!H104)</f>
        <v>40</v>
      </c>
      <c r="J103" s="246">
        <f>IF(全车数据表!I104="×",0,全车数据表!I104)</f>
        <v>30</v>
      </c>
      <c r="K103" s="246">
        <f>IF(全车数据表!J104="×",0,全车数据表!J104)</f>
        <v>70</v>
      </c>
      <c r="L103" s="246">
        <f>IF(全车数据表!K104="×",0,全车数据表!K104)</f>
        <v>0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2633</v>
      </c>
      <c r="P103" s="246">
        <f>全车数据表!P104</f>
        <v>329.7</v>
      </c>
      <c r="Q103" s="246">
        <f>全车数据表!Q104</f>
        <v>80.209999999999994</v>
      </c>
      <c r="R103" s="246">
        <f>全车数据表!R104</f>
        <v>45.2</v>
      </c>
      <c r="S103" s="246">
        <f>全车数据表!S104</f>
        <v>56.71</v>
      </c>
      <c r="T103" s="246">
        <f>全车数据表!T104</f>
        <v>5.9659999999999993</v>
      </c>
      <c r="U103" s="246">
        <f>全车数据表!AH104</f>
        <v>746960</v>
      </c>
      <c r="V103" s="246">
        <f>全车数据表!AI104</f>
        <v>15000</v>
      </c>
      <c r="W103" s="246">
        <f>全车数据表!AO104</f>
        <v>840000</v>
      </c>
      <c r="X103" s="246">
        <f>全车数据表!AP104</f>
        <v>1586960</v>
      </c>
      <c r="Y103" s="246">
        <f>全车数据表!AJ104</f>
        <v>6</v>
      </c>
      <c r="Z103" s="246">
        <f>全车数据表!AL104</f>
        <v>1</v>
      </c>
      <c r="AA103" s="246">
        <f>IF(全车数据表!AN104="×",0,全车数据表!AN104)</f>
        <v>1</v>
      </c>
      <c r="AB103" s="248" t="str">
        <f>全车数据表!AU104</f>
        <v>uncm</v>
      </c>
      <c r="AC103" s="246">
        <f>全车数据表!AW104</f>
        <v>342</v>
      </c>
      <c r="AD103" s="246">
        <f>全车数据表!AX104</f>
        <v>0</v>
      </c>
      <c r="AE103" s="246">
        <f>全车数据表!AY104</f>
        <v>441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er</v>
      </c>
      <c r="BB103" s="246">
        <f>IF(全车数据表!AV104="","",全车数据表!AV104)</f>
        <v>6</v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Porsche 911 GT1 Evolution</v>
      </c>
      <c r="C104" s="246" t="str">
        <f>IF(全车数据表!AQ105="","",全车数据表!AQ105)</f>
        <v>Porsche</v>
      </c>
      <c r="D104" s="248" t="str">
        <f>全车数据表!AT105</f>
        <v>911gt1</v>
      </c>
      <c r="E104" s="248" t="str">
        <f>全车数据表!AS105</f>
        <v>2.1</v>
      </c>
      <c r="F104" s="248" t="str">
        <f>全车数据表!C105</f>
        <v>911GT1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2735</v>
      </c>
      <c r="P104" s="246">
        <f>全车数据表!P105</f>
        <v>329.8</v>
      </c>
      <c r="Q104" s="246">
        <f>全车数据表!Q105</f>
        <v>75.150000000000006</v>
      </c>
      <c r="R104" s="246">
        <f>全车数据表!R105</f>
        <v>53.7</v>
      </c>
      <c r="S104" s="246">
        <f>全车数据表!S105</f>
        <v>68.88</v>
      </c>
      <c r="T104" s="246">
        <f>全车数据表!T105</f>
        <v>7.95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343</v>
      </c>
      <c r="AD104" s="246">
        <f>全车数据表!AX105</f>
        <v>0</v>
      </c>
      <c r="AE104" s="246">
        <f>全车数据表!AY105</f>
        <v>443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保时捷</v>
      </c>
      <c r="BB104" s="246">
        <f>IF(全车数据表!AV105="","",全车数据表!AV105)</f>
        <v>44</v>
      </c>
      <c r="BC104" s="246">
        <f>IF(全车数据表!BF105="","",全车数据表!BF105)</f>
        <v>2866</v>
      </c>
      <c r="BD104" s="246">
        <f>IF(全车数据表!BG105="","",全车数据表!BG105)</f>
        <v>332.1</v>
      </c>
      <c r="BE104" s="246">
        <f>IF(全车数据表!BH105="","",全车数据表!BH105)</f>
        <v>76.150000000000006</v>
      </c>
      <c r="BF104" s="246">
        <f>IF(全车数据表!BI105="","",全车数据表!BI105)</f>
        <v>54.71</v>
      </c>
      <c r="BG104" s="246">
        <f>IF(全车数据表!BJ105="","",全车数据表!BJ105)</f>
        <v>70.42</v>
      </c>
    </row>
    <row r="105" spans="1:59">
      <c r="A105" s="246">
        <f>全车数据表!A106</f>
        <v>104</v>
      </c>
      <c r="B105" s="246" t="str">
        <f>全车数据表!B106</f>
        <v>Ford GT</v>
      </c>
      <c r="C105" s="246" t="str">
        <f>IF(全车数据表!AQ106="","",全车数据表!AQ106)</f>
        <v>Ford</v>
      </c>
      <c r="D105" s="248" t="str">
        <f>全车数据表!AT106</f>
        <v>fordgt</v>
      </c>
      <c r="E105" s="248" t="str">
        <f>全车数据表!AS106</f>
        <v>1.0</v>
      </c>
      <c r="F105" s="248" t="str">
        <f>全车数据表!C106</f>
        <v>福特GT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35</v>
      </c>
      <c r="J105" s="246">
        <f>IF(全车数据表!I106="×",0,全车数据表!I106)</f>
        <v>18</v>
      </c>
      <c r="K105" s="246">
        <f>IF(全车数据表!J106="×",0,全车数据表!J106)</f>
        <v>24</v>
      </c>
      <c r="L105" s="246">
        <f>IF(全车数据表!K106="×",0,全车数据表!K106)</f>
        <v>36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2816</v>
      </c>
      <c r="P105" s="246">
        <f>全车数据表!P106</f>
        <v>362.8</v>
      </c>
      <c r="Q105" s="246">
        <f>全车数据表!Q106</f>
        <v>79.150000000000006</v>
      </c>
      <c r="R105" s="246">
        <f>全车数据表!R106</f>
        <v>34.36</v>
      </c>
      <c r="S105" s="246">
        <f>全车数据表!S106</f>
        <v>54.49</v>
      </c>
      <c r="T105" s="246">
        <f>全车数据表!T106</f>
        <v>5.35</v>
      </c>
      <c r="U105" s="246">
        <f>全车数据表!AH106</f>
        <v>1656720</v>
      </c>
      <c r="V105" s="246">
        <f>全车数据表!AI106</f>
        <v>20000</v>
      </c>
      <c r="W105" s="246">
        <f>全车数据表!AO106</f>
        <v>2080000</v>
      </c>
      <c r="X105" s="246">
        <f>全车数据表!AP106</f>
        <v>3736720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377</v>
      </c>
      <c r="AD105" s="246">
        <f>全车数据表!AX106</f>
        <v>0</v>
      </c>
      <c r="AE105" s="246">
        <f>全车数据表!AY106</f>
        <v>500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福特 极速是爹</v>
      </c>
      <c r="BB105" s="246">
        <f>IF(全车数据表!AV106="","",全车数据表!AV106)</f>
        <v>7</v>
      </c>
      <c r="BC105" s="246">
        <f>IF(全车数据表!BF106="","",全车数据表!BF106)</f>
        <v>2950</v>
      </c>
      <c r="BD105" s="246">
        <f>IF(全车数据表!BG106="","",全车数据表!BG106)</f>
        <v>364.5</v>
      </c>
      <c r="BE105" s="246">
        <f>IF(全车数据表!BH106="","",全车数据表!BH106)</f>
        <v>80.2</v>
      </c>
      <c r="BF105" s="246">
        <f>IF(全车数据表!BI106="","",全车数据表!BI106)</f>
        <v>34.880000000000003</v>
      </c>
      <c r="BG105" s="246">
        <f>IF(全车数据表!BJ106="","",全车数据表!BJ106)</f>
        <v>56.4</v>
      </c>
    </row>
    <row r="106" spans="1:59">
      <c r="A106" s="246">
        <f>全车数据表!A107</f>
        <v>105</v>
      </c>
      <c r="B106" s="246" t="str">
        <f>全车数据表!B107</f>
        <v>Lamborghini Asterion</v>
      </c>
      <c r="C106" s="246" t="str">
        <f>IF(全车数据表!AQ107="","",全车数据表!AQ107)</f>
        <v>Lamborghini</v>
      </c>
      <c r="D106" s="248" t="str">
        <f>全车数据表!AT107</f>
        <v>asterion</v>
      </c>
      <c r="E106" s="248" t="str">
        <f>全车数据表!AS107</f>
        <v>1.0</v>
      </c>
      <c r="F106" s="248" t="str">
        <f>全车数据表!C107</f>
        <v>蓝牛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2983</v>
      </c>
      <c r="P106" s="246">
        <f>全车数据表!P107</f>
        <v>336.6</v>
      </c>
      <c r="Q106" s="246">
        <f>全车数据表!Q107</f>
        <v>81.05</v>
      </c>
      <c r="R106" s="246">
        <f>全车数据表!R107</f>
        <v>45.56</v>
      </c>
      <c r="S106" s="246">
        <f>全车数据表!S107</f>
        <v>68.209999999999994</v>
      </c>
      <c r="T106" s="246">
        <f>全车数据表!T107</f>
        <v>7.6159999999999997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350</v>
      </c>
      <c r="AD106" s="246">
        <f>全车数据表!AX107</f>
        <v>0</v>
      </c>
      <c r="AE106" s="246">
        <f>全车数据表!AY107</f>
        <v>455</v>
      </c>
      <c r="AF106" s="246" t="str">
        <f>IF(全车数据表!AZ107="","",全车数据表!AZ107)</f>
        <v>每日任务</v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>
        <f>IF(全车数据表!CF107="","",全车数据表!CF107)</f>
        <v>1</v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蓝牛 牛A 兰博基尼</v>
      </c>
      <c r="BB106" s="246" t="str">
        <f>IF(全车数据表!AV107="","",全车数据表!AV107)</f>
        <v/>
      </c>
      <c r="BC106" s="246">
        <f>IF(全车数据表!BF107="","",全车数据表!BF107)</f>
        <v>3122</v>
      </c>
      <c r="BD106" s="246">
        <f>IF(全车数据表!BG107="","",全车数据表!BG107)</f>
        <v>338.6</v>
      </c>
      <c r="BE106" s="246">
        <f>IF(全车数据表!BH107="","",全车数据表!BH107)</f>
        <v>82</v>
      </c>
      <c r="BF106" s="246">
        <f>IF(全车数据表!BI107="","",全车数据表!BI107)</f>
        <v>46.510000000000005</v>
      </c>
      <c r="BG106" s="246">
        <f>IF(全车数据表!BJ107="","",全车数据表!BJ107)</f>
        <v>69.399999999999991</v>
      </c>
    </row>
    <row r="107" spans="1:59">
      <c r="A107" s="246">
        <f>全车数据表!A108</f>
        <v>106</v>
      </c>
      <c r="B107" s="246" t="str">
        <f>全车数据表!B108</f>
        <v>Ford Mustang RTR Spec 5 10th Anniv.</v>
      </c>
      <c r="C107" s="246" t="str">
        <f>IF(全车数据表!AQ108="","",全车数据表!AQ108)</f>
        <v>Ford</v>
      </c>
      <c r="D107" s="248" t="str">
        <f>全车数据表!AT108</f>
        <v>rtr</v>
      </c>
      <c r="E107" s="248" t="str">
        <f>全车数据表!AS108</f>
        <v>24.0</v>
      </c>
      <c r="F107" s="248" t="str">
        <f>全车数据表!C108</f>
        <v>RTR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3025</v>
      </c>
      <c r="P107" s="246">
        <f>全车数据表!P108</f>
        <v>335.2</v>
      </c>
      <c r="Q107" s="246">
        <f>全车数据表!Q108</f>
        <v>75.650000000000006</v>
      </c>
      <c r="R107" s="246">
        <f>全车数据表!R108</f>
        <v>46.89</v>
      </c>
      <c r="S107" s="246">
        <f>全车数据表!S108</f>
        <v>73.819999999999993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福特野马</v>
      </c>
      <c r="BB107" s="246" t="str">
        <f>IF(全车数据表!AV108="","",全车数据表!AV108)</f>
        <v/>
      </c>
      <c r="BC107" s="246">
        <f>IF(全车数据表!BF108="","",全车数据表!BF108)</f>
        <v>3165</v>
      </c>
      <c r="BD107" s="246">
        <f>IF(全车数据表!BG108="","",全车数据表!BG108)</f>
        <v>336.8</v>
      </c>
      <c r="BE107" s="246">
        <f>IF(全车数据表!BH108="","",全车数据表!BH108)</f>
        <v>76.599999999999994</v>
      </c>
      <c r="BF107" s="246">
        <f>IF(全车数据表!BI108="","",全车数据表!BI108)</f>
        <v>47.81</v>
      </c>
      <c r="BG107" s="246">
        <f>IF(全车数据表!BJ108="","",全车数据表!BJ108)</f>
        <v>75.08</v>
      </c>
    </row>
    <row r="108" spans="1:59">
      <c r="A108" s="246">
        <f>全车数据表!A109</f>
        <v>107</v>
      </c>
      <c r="B108" s="246" t="str">
        <f>全车数据表!B109</f>
        <v>Ferrari Roma</v>
      </c>
      <c r="C108" s="246" t="str">
        <f>IF(全车数据表!AQ109="","",全车数据表!AQ109)</f>
        <v>Ferrari</v>
      </c>
      <c r="D108" s="248" t="str">
        <f>全车数据表!AT109</f>
        <v>roma</v>
      </c>
      <c r="E108" s="248" t="str">
        <f>全车数据表!AS109</f>
        <v>2.8</v>
      </c>
      <c r="F108" s="248" t="str">
        <f>全车数据表!C109</f>
        <v>罗马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3069</v>
      </c>
      <c r="P108" s="246">
        <f>全车数据表!P109</f>
        <v>331.7</v>
      </c>
      <c r="Q108" s="246">
        <f>全车数据表!Q109</f>
        <v>77.45</v>
      </c>
      <c r="R108" s="246">
        <f>全车数据表!R109</f>
        <v>60.49</v>
      </c>
      <c r="S108" s="246">
        <f>全车数据表!S109</f>
        <v>66.78</v>
      </c>
      <c r="T108" s="246">
        <f>全车数据表!T109</f>
        <v>7.33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345</v>
      </c>
      <c r="AD108" s="246">
        <f>全车数据表!AX109</f>
        <v>0</v>
      </c>
      <c r="AE108" s="246">
        <f>全车数据表!AY109</f>
        <v>446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法拉利 罗马</v>
      </c>
      <c r="BB108" s="246">
        <f>IF(全车数据表!AV109="","",全车数据表!AV109)</f>
        <v>22</v>
      </c>
      <c r="BC108" s="246">
        <f>IF(全车数据表!BF109="","",全车数据表!BF109)</f>
        <v>3210</v>
      </c>
      <c r="BD108" s="246">
        <f>IF(全车数据表!BG109="","",全车数据表!BG109)</f>
        <v>333.09999999999997</v>
      </c>
      <c r="BE108" s="246">
        <f>IF(全车数据表!BH109="","",全车数据表!BH109)</f>
        <v>78.400000000000006</v>
      </c>
      <c r="BF108" s="246">
        <f>IF(全车数据表!BI109="","",全车数据表!BI109)</f>
        <v>62.2</v>
      </c>
      <c r="BG108" s="246">
        <f>IF(全车数据表!BJ109="","",全车数据表!BJ109)</f>
        <v>68.59</v>
      </c>
    </row>
    <row r="109" spans="1:59">
      <c r="A109" s="246">
        <f>全车数据表!A110</f>
        <v>108</v>
      </c>
      <c r="B109" s="246" t="str">
        <f>全车数据表!B110</f>
        <v>Arash AF10</v>
      </c>
      <c r="C109" s="246" t="str">
        <f>IF(全车数据表!AQ110="","",全车数据表!AQ110)</f>
        <v>Arash</v>
      </c>
      <c r="D109" s="248" t="str">
        <f>全车数据表!AT110</f>
        <v>arashaf10</v>
      </c>
      <c r="E109" s="248" t="str">
        <f>全车数据表!AS110</f>
        <v>3.2</v>
      </c>
      <c r="F109" s="248" t="str">
        <f>全车数据表!C110</f>
        <v>AF10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3112</v>
      </c>
      <c r="P109" s="246">
        <f>全车数据表!P110</f>
        <v>337</v>
      </c>
      <c r="Q109" s="246">
        <f>全车数据表!Q110</f>
        <v>78.73</v>
      </c>
      <c r="R109" s="246">
        <f>全车数据表!R110</f>
        <v>50.41</v>
      </c>
      <c r="S109" s="246">
        <f>全车数据表!S110</f>
        <v>59.6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455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阿拉什</v>
      </c>
      <c r="BB109" s="246">
        <f>IF(全车数据表!AV110="","",全车数据表!AV110)</f>
        <v>45</v>
      </c>
      <c r="BC109" s="246">
        <f>IF(全车数据表!BF110="","",全车数据表!BF110)</f>
        <v>3254</v>
      </c>
      <c r="BD109" s="246">
        <f>IF(全车数据表!BG110="","",全车数据表!BG110)</f>
        <v>338.6</v>
      </c>
      <c r="BE109" s="246">
        <f>IF(全车数据表!BH110="","",全车数据表!BH110)</f>
        <v>79.3</v>
      </c>
      <c r="BF109" s="246">
        <f>IF(全车数据表!BI110="","",全车数据表!BI110)</f>
        <v>51.73</v>
      </c>
      <c r="BG109" s="246">
        <f>IF(全车数据表!BJ110="","",全车数据表!BJ110)</f>
        <v>61.440000000000005</v>
      </c>
    </row>
    <row r="110" spans="1:59">
      <c r="A110" s="246">
        <f>全车数据表!A111</f>
        <v>109</v>
      </c>
      <c r="B110" s="246" t="str">
        <f>全车数据表!B111</f>
        <v>BMW M4 GT3</v>
      </c>
      <c r="C110" s="246" t="str">
        <f>IF(全车数据表!AQ111="","",全车数据表!AQ111)</f>
        <v>BMW</v>
      </c>
      <c r="D110" s="248" t="str">
        <f>全车数据表!AT111</f>
        <v>m4gt3</v>
      </c>
      <c r="E110" s="248" t="str">
        <f>全车数据表!AS111</f>
        <v>4.1</v>
      </c>
      <c r="F110" s="248" t="str">
        <f>全车数据表!C111</f>
        <v>M4 GT3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3134</v>
      </c>
      <c r="P110" s="246">
        <f>全车数据表!P111</f>
        <v>333.3</v>
      </c>
      <c r="Q110" s="246">
        <f>全车数据表!Q111</f>
        <v>79.459999999999994</v>
      </c>
      <c r="R110" s="246">
        <f>全车数据表!R111</f>
        <v>53.36</v>
      </c>
      <c r="S110" s="246">
        <f>全车数据表!S111</f>
        <v>63.69</v>
      </c>
      <c r="T110" s="246">
        <f>全车数据表!T111</f>
        <v>6.6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347</v>
      </c>
      <c r="AD110" s="246">
        <f>全车数据表!AX111</f>
        <v>0</v>
      </c>
      <c r="AE110" s="246">
        <f>全车数据表!AY111</f>
        <v>449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宝马</v>
      </c>
      <c r="BB110" s="246" t="str">
        <f>IF(全车数据表!AV111="","",全车数据表!AV111)</f>
        <v/>
      </c>
      <c r="BC110" s="246">
        <f>IF(全车数据表!BF111="","",全车数据表!BF111)</f>
        <v>3277</v>
      </c>
      <c r="BD110" s="246">
        <f>IF(全车数据表!BG111="","",全车数据表!BG111)</f>
        <v>334.90000000000003</v>
      </c>
      <c r="BE110" s="246">
        <f>IF(全车数据表!BH111="","",全车数据表!BH111)</f>
        <v>80.649999999999991</v>
      </c>
      <c r="BF110" s="246">
        <f>IF(全车数据表!BI111="","",全车数据表!BI111)</f>
        <v>54.29</v>
      </c>
      <c r="BG110" s="246">
        <f>IF(全车数据表!BJ111="","",全车数据表!BJ111)</f>
        <v>64.91</v>
      </c>
    </row>
    <row r="111" spans="1:59">
      <c r="A111" s="246">
        <f>全车数据表!A112</f>
        <v>110</v>
      </c>
      <c r="B111" s="246" t="str">
        <f>全车数据表!B112</f>
        <v>Cadillac Cien Concept</v>
      </c>
      <c r="C111" s="246" t="str">
        <f>IF(全车数据表!AQ112="","",全车数据表!AQ112)</f>
        <v>Cadillac</v>
      </c>
      <c r="D111" s="248" t="str">
        <f>全车数据表!AT112</f>
        <v>cien</v>
      </c>
      <c r="E111" s="248" t="str">
        <f>全车数据表!AS112</f>
        <v>1.0</v>
      </c>
      <c r="F111" s="248" t="str">
        <f>全车数据表!C112</f>
        <v>塞恩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3155</v>
      </c>
      <c r="P111" s="246">
        <f>全车数据表!P112</f>
        <v>368</v>
      </c>
      <c r="Q111" s="246">
        <f>全车数据表!Q112</f>
        <v>76.55</v>
      </c>
      <c r="R111" s="246">
        <f>全车数据表!R112</f>
        <v>36.14</v>
      </c>
      <c r="S111" s="246">
        <f>全车数据表!S112</f>
        <v>61.1</v>
      </c>
      <c r="T111" s="246">
        <f>全车数据表!T112</f>
        <v>5.9329999999999998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509</v>
      </c>
      <c r="AF111" s="246" t="str">
        <f>IF(全车数据表!AZ112="","",全车数据表!AZ112)</f>
        <v>独家赛事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>
        <f>IF(全车数据表!BT112="","",全车数据表!BT112)</f>
        <v>1</v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凯迪拉克 塞恩</v>
      </c>
      <c r="BB111" s="246" t="str">
        <f>IF(全车数据表!AV112="","",全车数据表!AV112)</f>
        <v/>
      </c>
      <c r="BC111" s="246">
        <f>IF(全车数据表!BF112="","",全车数据表!BF112)</f>
        <v>3299</v>
      </c>
      <c r="BD111" s="246">
        <f>IF(全车数据表!BG112="","",全车数据表!BG112)</f>
        <v>370.1</v>
      </c>
      <c r="BE111" s="246">
        <f>IF(全车数据表!BH112="","",全车数据表!BH112)</f>
        <v>77.5</v>
      </c>
      <c r="BF111" s="246">
        <f>IF(全车数据表!BI112="","",全车数据表!BI112)</f>
        <v>36.86</v>
      </c>
      <c r="BG111" s="246">
        <f>IF(全车数据表!BJ112="","",全车数据表!BJ112)</f>
        <v>62.34</v>
      </c>
    </row>
    <row r="112" spans="1:59">
      <c r="A112" s="246">
        <f>全车数据表!A113</f>
        <v>111</v>
      </c>
      <c r="B112" s="246" t="str">
        <f>全车数据表!B113</f>
        <v>Aston Martin Valour🔑</v>
      </c>
      <c r="C112" s="246" t="str">
        <f>IF(全车数据表!AQ113="","",全车数据表!AQ113)</f>
        <v>Aston Martin</v>
      </c>
      <c r="D112" s="248" t="str">
        <f>全车数据表!AT113</f>
        <v>valour</v>
      </c>
      <c r="E112" s="248" t="str">
        <f>全车数据表!AS113</f>
        <v>24.1</v>
      </c>
      <c r="F112" s="248" t="str">
        <f>全车数据表!C113</f>
        <v>Valour</v>
      </c>
      <c r="G112" s="246" t="str">
        <f>全车数据表!D113</f>
        <v>B</v>
      </c>
      <c r="H112" s="246">
        <f>LEN(全车数据表!E113)</f>
        <v>4</v>
      </c>
      <c r="I112" s="246" t="str">
        <f>IF(全车数据表!H113="×",0,全车数据表!H113)</f>
        <v>🔑</v>
      </c>
      <c r="J112" s="246">
        <f>IF(全车数据表!I113="×",0,全车数据表!I113)</f>
        <v>35</v>
      </c>
      <c r="K112" s="246">
        <f>IF(全车数据表!J113="×",0,全车数据表!J113)</f>
        <v>55</v>
      </c>
      <c r="L112" s="246">
        <f>IF(全车数据表!K113="×",0,全车数据表!K113)</f>
        <v>85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3178</v>
      </c>
      <c r="P112" s="246">
        <f>全车数据表!P113</f>
        <v>331</v>
      </c>
      <c r="Q112" s="246">
        <f>全车数据表!Q113</f>
        <v>78.23</v>
      </c>
      <c r="R112" s="246">
        <f>全车数据表!R113</f>
        <v>56.43</v>
      </c>
      <c r="S112" s="246">
        <f>全车数据表!S113</f>
        <v>60.73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>
        <f>IF(全车数据表!CA113="","",全车数据表!CA113)</f>
        <v>1</v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阿斯顿马丁</v>
      </c>
      <c r="BB112" s="246" t="str">
        <f>IF(全车数据表!AV113="","",全车数据表!AV113)</f>
        <v/>
      </c>
      <c r="BC112" s="246">
        <f>IF(全车数据表!BF113="","",全车数据表!BF113)</f>
        <v>3322</v>
      </c>
      <c r="BD112" s="246">
        <f>IF(全车数据表!BG113="","",全车数据表!BG113)</f>
        <v>332.1</v>
      </c>
      <c r="BE112" s="246">
        <f>IF(全车数据表!BH113="","",全车数据表!BH113)</f>
        <v>78.849999999999994</v>
      </c>
      <c r="BF112" s="246">
        <f>IF(全车数据表!BI113="","",全车数据表!BI113)</f>
        <v>58.39</v>
      </c>
      <c r="BG112" s="246">
        <f>IF(全车数据表!BJ113="","",全车数据表!BJ113)</f>
        <v>64.53</v>
      </c>
    </row>
    <row r="113" spans="1:59">
      <c r="A113" s="246">
        <f>全车数据表!A114</f>
        <v>112</v>
      </c>
      <c r="B113" s="246" t="str">
        <f>全车数据表!B114</f>
        <v>Ford GT MKII🔑</v>
      </c>
      <c r="C113" s="246" t="str">
        <f>IF(全车数据表!AQ114="","",全车数据表!AQ114)</f>
        <v>Ford</v>
      </c>
      <c r="D113" s="248" t="str">
        <f>全车数据表!AT114</f>
        <v>mk2</v>
      </c>
      <c r="E113" s="248" t="str">
        <f>全车数据表!AS114</f>
        <v>2.3</v>
      </c>
      <c r="F113" s="248" t="str">
        <f>全车数据表!C114</f>
        <v>MK2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3200</v>
      </c>
      <c r="P113" s="246">
        <f>全车数据表!P114</f>
        <v>315.5</v>
      </c>
      <c r="Q113" s="246">
        <f>全车数据表!Q114</f>
        <v>86.26</v>
      </c>
      <c r="R113" s="246">
        <f>全车数据表!R114</f>
        <v>79</v>
      </c>
      <c r="S113" s="246">
        <f>全车数据表!S114</f>
        <v>67.88</v>
      </c>
      <c r="T113" s="246">
        <f>全车数据表!T114</f>
        <v>8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329</v>
      </c>
      <c r="AD113" s="246">
        <f>全车数据表!AX114</f>
        <v>0</v>
      </c>
      <c r="AE113" s="246">
        <f>全车数据表!AY114</f>
        <v>419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福特 mk2</v>
      </c>
      <c r="BB113" s="246" t="str">
        <f>IF(全车数据表!AV114="","",全车数据表!AV114)</f>
        <v/>
      </c>
      <c r="BC113" s="246">
        <f>IF(全车数据表!BF114="","",全车数据表!BF114)</f>
        <v>3345</v>
      </c>
      <c r="BD113" s="246">
        <f>IF(全车数据表!BG114="","",全车数据表!BG114)</f>
        <v>317.3</v>
      </c>
      <c r="BE113" s="246">
        <f>IF(全车数据表!BH114="","",全车数据表!BH114)</f>
        <v>87.4</v>
      </c>
      <c r="BF113" s="246">
        <f>IF(全车数据表!BI114="","",全车数据表!BI114)</f>
        <v>81.5</v>
      </c>
      <c r="BG113" s="246">
        <f>IF(全车数据表!BJ114="","",全车数据表!BJ114)</f>
        <v>70.089999999999989</v>
      </c>
    </row>
    <row r="114" spans="1:59">
      <c r="A114" s="246">
        <f>全车数据表!A115</f>
        <v>113</v>
      </c>
      <c r="B114" s="246" t="str">
        <f>全车数据表!B115</f>
        <v>Lamborghini Huracan STO</v>
      </c>
      <c r="C114" s="246" t="str">
        <f>IF(全车数据表!AQ115="","",全车数据表!AQ115)</f>
        <v>Lamborghini</v>
      </c>
      <c r="D114" s="248" t="str">
        <f>全车数据表!AT115</f>
        <v>sto</v>
      </c>
      <c r="E114" s="248" t="str">
        <f>全车数据表!AS115</f>
        <v>4.5</v>
      </c>
      <c r="F114" s="248" t="str">
        <f>全车数据表!C115</f>
        <v>STO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3222</v>
      </c>
      <c r="P114" s="246">
        <f>全车数据表!P115</f>
        <v>320.3</v>
      </c>
      <c r="Q114" s="246">
        <f>全车数据表!Q115</f>
        <v>85.88</v>
      </c>
      <c r="R114" s="246">
        <f>全车数据表!R115</f>
        <v>73.05</v>
      </c>
      <c r="S114" s="246">
        <f>全车数据表!S115</f>
        <v>57.09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兰博基尼 飓风</v>
      </c>
      <c r="BB114" s="246" t="str">
        <f>IF(全车数据表!AV115="","",全车数据表!AV115)</f>
        <v/>
      </c>
      <c r="BC114" s="246">
        <f>IF(全车数据表!BF115="","",全车数据表!BF115)</f>
        <v>3368</v>
      </c>
      <c r="BD114" s="246">
        <f>IF(全车数据表!BG115="","",全车数据表!BG115)</f>
        <v>321.5</v>
      </c>
      <c r="BE114" s="246">
        <f>IF(全车数据表!BH115="","",全车数据表!BH115)</f>
        <v>87.4</v>
      </c>
      <c r="BF114" s="246">
        <f>IF(全车数据表!BI115="","",全车数据表!BI115)</f>
        <v>75.77</v>
      </c>
      <c r="BG114" s="246">
        <f>IF(全车数据表!BJ115="","",全车数据表!BJ115)</f>
        <v>59.22</v>
      </c>
    </row>
    <row r="115" spans="1:59">
      <c r="A115" s="246">
        <f>全车数据表!A116</f>
        <v>114</v>
      </c>
      <c r="B115" s="246" t="str">
        <f>全车数据表!B116</f>
        <v>ItalDesign Zerouno</v>
      </c>
      <c r="C115" s="246" t="str">
        <f>IF(全车数据表!AQ116="","",全车数据表!AQ116)</f>
        <v>Italdesign</v>
      </c>
      <c r="D115" s="248" t="str">
        <f>全车数据表!AT116</f>
        <v>zerouno</v>
      </c>
      <c r="E115" s="248" t="str">
        <f>全车数据表!AS116</f>
        <v>1.9</v>
      </c>
      <c r="F115" s="248" t="str">
        <f>全车数据表!C116</f>
        <v>假牛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3245</v>
      </c>
      <c r="P115" s="246">
        <f>全车数据表!P116</f>
        <v>341</v>
      </c>
      <c r="Q115" s="246">
        <f>全车数据表!Q116</f>
        <v>79.25</v>
      </c>
      <c r="R115" s="246">
        <f>全车数据表!R116</f>
        <v>58.34</v>
      </c>
      <c r="S115" s="246">
        <f>全车数据表!S116</f>
        <v>54.1</v>
      </c>
      <c r="T115" s="246">
        <f>全车数据表!T116</f>
        <v>5.54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355</v>
      </c>
      <c r="AD115" s="246">
        <f>全车数据表!AX116</f>
        <v>0</v>
      </c>
      <c r="AE115" s="246">
        <f>全车数据表!AY116</f>
        <v>462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id 假牛</v>
      </c>
      <c r="BB115" s="246">
        <f>IF(全车数据表!AV116="","",全车数据表!AV116)</f>
        <v>8</v>
      </c>
      <c r="BC115" s="246">
        <f>IF(全车数据表!BF116="","",全车数据表!BF116)</f>
        <v>3391</v>
      </c>
      <c r="BD115" s="246">
        <f>IF(全车数据表!BG116="","",全车数据表!BG116)</f>
        <v>342.3</v>
      </c>
      <c r="BE115" s="246">
        <f>IF(全车数据表!BH116="","",全车数据表!BH116)</f>
        <v>80.2</v>
      </c>
      <c r="BF115" s="246">
        <f>IF(全车数据表!BI116="","",全车数据表!BI116)</f>
        <v>59.660000000000004</v>
      </c>
      <c r="BG115" s="246">
        <f>IF(全车数据表!BJ116="","",全车数据表!BJ116)</f>
        <v>55.9</v>
      </c>
    </row>
    <row r="116" spans="1:59">
      <c r="A116" s="246">
        <f>全车数据表!A117</f>
        <v>115</v>
      </c>
      <c r="B116" s="246" t="str">
        <f>全车数据表!B117</f>
        <v>Mclaren Artura</v>
      </c>
      <c r="C116" s="246" t="str">
        <f>IF(全车数据表!AQ117="","",全车数据表!AQ117)</f>
        <v>McLaren</v>
      </c>
      <c r="D116" s="248" t="str">
        <f>全车数据表!AT117</f>
        <v>artura</v>
      </c>
      <c r="E116" s="248" t="str">
        <f>全车数据表!AS117</f>
        <v>4.3</v>
      </c>
      <c r="F116" s="248" t="str">
        <f>全车数据表!C117</f>
        <v>Artura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3267</v>
      </c>
      <c r="P116" s="246">
        <f>全车数据表!P117</f>
        <v>337.7</v>
      </c>
      <c r="Q116" s="246">
        <f>全车数据表!Q117</f>
        <v>81.05</v>
      </c>
      <c r="R116" s="246">
        <f>全车数据表!R117</f>
        <v>68.33</v>
      </c>
      <c r="S116" s="246">
        <f>全车数据表!S117</f>
        <v>47.34</v>
      </c>
      <c r="T116" s="246">
        <f>全车数据表!T117</f>
        <v>4.8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351</v>
      </c>
      <c r="AD116" s="246">
        <f>全车数据表!AX117</f>
        <v>0</v>
      </c>
      <c r="AE116" s="246">
        <f>全车数据表!AY117</f>
        <v>457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 t="str">
        <f>IF(全车数据表!AV117="","",全车数据表!AV117)</f>
        <v/>
      </c>
      <c r="BC116" s="246">
        <f>IF(全车数据表!BF117="","",全车数据表!BF117)</f>
        <v>3414</v>
      </c>
      <c r="BD116" s="246">
        <f>IF(全车数据表!BG117="","",全车数据表!BG117)</f>
        <v>338.59999999999997</v>
      </c>
      <c r="BE116" s="246">
        <f>IF(全车数据表!BH117="","",全车数据表!BH117)</f>
        <v>82</v>
      </c>
      <c r="BF116" s="246">
        <f>IF(全车数据表!BI117="","",全车数据表!BI117)</f>
        <v>70.399999999999991</v>
      </c>
      <c r="BG116" s="246">
        <f>IF(全车数据表!BJ117="","",全车数据表!BJ117)</f>
        <v>49.49</v>
      </c>
    </row>
    <row r="117" spans="1:59">
      <c r="A117" s="246">
        <f>全车数据表!A118</f>
        <v>116</v>
      </c>
      <c r="B117" s="246" t="str">
        <f>全车数据表!B118</f>
        <v>Arash AF8 Falcon Edition🔑</v>
      </c>
      <c r="C117" s="246" t="str">
        <f>IF(全车数据表!AQ118="","",全车数据表!AQ118)</f>
        <v>Arash</v>
      </c>
      <c r="D117" s="248" t="str">
        <f>全车数据表!AT118</f>
        <v>af8</v>
      </c>
      <c r="E117" s="248" t="str">
        <f>全车数据表!AS118</f>
        <v>3.4</v>
      </c>
      <c r="F117" s="248" t="str">
        <f>全车数据表!C118</f>
        <v>AF8</v>
      </c>
      <c r="G117" s="246" t="str">
        <f>全车数据表!D118</f>
        <v>B</v>
      </c>
      <c r="H117" s="246">
        <f>LEN(全车数据表!E118)</f>
        <v>4</v>
      </c>
      <c r="I117" s="246" t="str">
        <f>IF(全车数据表!H118="×",0,全车数据表!H118)</f>
        <v>🔑</v>
      </c>
      <c r="J117" s="246">
        <f>IF(全车数据表!I118="×",0,全车数据表!I118)</f>
        <v>35</v>
      </c>
      <c r="K117" s="246">
        <f>IF(全车数据表!J118="×",0,全车数据表!J118)</f>
        <v>55</v>
      </c>
      <c r="L117" s="246">
        <f>IF(全车数据表!K118="×",0,全车数据表!K118)</f>
        <v>85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3289</v>
      </c>
      <c r="P117" s="246">
        <f>全车数据表!P118</f>
        <v>332.6</v>
      </c>
      <c r="Q117" s="246">
        <f>全车数据表!Q118</f>
        <v>76.739999999999995</v>
      </c>
      <c r="R117" s="246">
        <f>全车数据表!R118</f>
        <v>66.010000000000005</v>
      </c>
      <c r="S117" s="246">
        <f>全车数据表!S118</f>
        <v>76.94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346</v>
      </c>
      <c r="AD117" s="246">
        <f>全车数据表!AX118</f>
        <v>0</v>
      </c>
      <c r="AE117" s="246">
        <f>全车数据表!AY118</f>
        <v>448</v>
      </c>
      <c r="AF117" s="246" t="str">
        <f>IF(全车数据表!AZ118="","",全车数据表!AZ118)</f>
        <v>大奖赛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>
        <f>IF(全车数据表!CA118="","",全车数据表!CA118)</f>
        <v>1</v>
      </c>
      <c r="AS117" s="246" t="str">
        <f>IF(全车数据表!CB118="","",全车数据表!CB118)</f>
        <v/>
      </c>
      <c r="AT117" s="246">
        <f>IF(全车数据表!CC118="","",全车数据表!CC118)</f>
        <v>1</v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阿拉什</v>
      </c>
      <c r="BB117" s="246" t="str">
        <f>IF(全车数据表!AV118="","",全车数据表!AV118)</f>
        <v/>
      </c>
      <c r="BC117" s="246">
        <f>IF(全车数据表!BF118="","",全车数据表!BF118)</f>
        <v>3437</v>
      </c>
      <c r="BD117" s="246">
        <f>IF(全车数据表!BG118="","",全车数据表!BG118)</f>
        <v>334</v>
      </c>
      <c r="BE117" s="246">
        <f>IF(全车数据表!BH118="","",全车数据表!BH118)</f>
        <v>77.5</v>
      </c>
      <c r="BF117" s="246">
        <f>IF(全车数据表!BI118="","",全车数据表!BI118)</f>
        <v>67.490000000000009</v>
      </c>
      <c r="BG117" s="246">
        <f>IF(全车数据表!BJ118="","",全车数据表!BJ118)</f>
        <v>78.58</v>
      </c>
    </row>
    <row r="118" spans="1:59">
      <c r="A118" s="246">
        <f>全车数据表!A119</f>
        <v>117</v>
      </c>
      <c r="B118" s="246" t="str">
        <f>全车数据表!B119</f>
        <v>Ferrari 488 GTB</v>
      </c>
      <c r="C118" s="246" t="str">
        <f>IF(全车数据表!AQ119="","",全车数据表!AQ119)</f>
        <v>Ferrari</v>
      </c>
      <c r="D118" s="248" t="str">
        <f>全车数据表!AT119</f>
        <v>488</v>
      </c>
      <c r="E118" s="248" t="str">
        <f>全车数据表!AS119</f>
        <v>1.0</v>
      </c>
      <c r="F118" s="248">
        <f>全车数据表!C119</f>
        <v>488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3334</v>
      </c>
      <c r="P118" s="246">
        <f>全车数据表!P119</f>
        <v>347.6</v>
      </c>
      <c r="Q118" s="246">
        <f>全车数据表!Q119</f>
        <v>80.239999999999995</v>
      </c>
      <c r="R118" s="246">
        <f>全车数据表!R119</f>
        <v>48.38</v>
      </c>
      <c r="S118" s="246">
        <f>全车数据表!S119</f>
        <v>65.84</v>
      </c>
      <c r="T118" s="246">
        <f>全车数据表!T119</f>
        <v>6.5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362</v>
      </c>
      <c r="AD118" s="246">
        <f>全车数据表!AX119</f>
        <v>0</v>
      </c>
      <c r="AE118" s="246">
        <f>全车数据表!AY119</f>
        <v>474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法拉利</v>
      </c>
      <c r="BB118" s="246">
        <f>IF(全车数据表!AV119="","",全车数据表!AV119)</f>
        <v>8</v>
      </c>
      <c r="BC118" s="246">
        <f>IF(全车数据表!BF119="","",全车数据表!BF119)</f>
        <v>3483</v>
      </c>
      <c r="BD118" s="246">
        <f>IF(全车数据表!BG119="","",全车数据表!BG119)</f>
        <v>349.70000000000005</v>
      </c>
      <c r="BE118" s="246">
        <f>IF(全车数据表!BH119="","",全车数据表!BH119)</f>
        <v>81.099999999999994</v>
      </c>
      <c r="BF118" s="246">
        <f>IF(全车数据表!BI119="","",全车数据表!BI119)</f>
        <v>49.120000000000005</v>
      </c>
      <c r="BG118" s="246">
        <f>IF(全车数据表!BJ119="","",全车数据表!BJ119)</f>
        <v>66.960000000000008</v>
      </c>
    </row>
    <row r="119" spans="1:59">
      <c r="A119" s="246">
        <f>全车数据表!A120</f>
        <v>118</v>
      </c>
      <c r="B119" s="246" t="str">
        <f>全车数据表!B120</f>
        <v>Kepler Motion</v>
      </c>
      <c r="C119" s="246" t="str">
        <f>IF(全车数据表!AQ120="","",全车数据表!AQ120)</f>
        <v>Kepler</v>
      </c>
      <c r="D119" s="248" t="str">
        <f>全车数据表!AT120</f>
        <v>motion</v>
      </c>
      <c r="E119" s="248" t="str">
        <f>全车数据表!AS120</f>
        <v>4.0</v>
      </c>
      <c r="F119" s="248" t="str">
        <f>全车数据表!C120</f>
        <v>开普勒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3380</v>
      </c>
      <c r="P119" s="246">
        <f>全车数据表!P120</f>
        <v>338.5</v>
      </c>
      <c r="Q119" s="246">
        <f>全车数据表!Q120</f>
        <v>86.45</v>
      </c>
      <c r="R119" s="246">
        <f>全车数据表!R120</f>
        <v>48.72</v>
      </c>
      <c r="S119" s="246">
        <f>全车数据表!S120</f>
        <v>61.18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458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开普勒</v>
      </c>
      <c r="BB119" s="246" t="str">
        <f>IF(全车数据表!AV120="","",全车数据表!AV120)</f>
        <v/>
      </c>
      <c r="BC119" s="246">
        <f>IF(全车数据表!BF120="","",全车数据表!BF120)</f>
        <v>3530</v>
      </c>
      <c r="BD119" s="246">
        <f>IF(全车数据表!BG120="","",全车数据表!BG120)</f>
        <v>340.5</v>
      </c>
      <c r="BE119" s="246">
        <f>IF(全车数据表!BH120="","",全车数据表!BH120)</f>
        <v>87.4</v>
      </c>
      <c r="BF119" s="246">
        <f>IF(全车数据表!BI120="","",全车数据表!BI120)</f>
        <v>49.69</v>
      </c>
      <c r="BG119" s="246">
        <f>IF(全车数据表!BJ120="","",全车数据表!BJ120)</f>
        <v>63.68</v>
      </c>
    </row>
    <row r="120" spans="1:59">
      <c r="A120" s="246">
        <f>全车数据表!A121</f>
        <v>119</v>
      </c>
      <c r="B120" s="246" t="str">
        <f>全车数据表!B121</f>
        <v>Drako GTE</v>
      </c>
      <c r="C120" s="246" t="str">
        <f>IF(全车数据表!AQ121="","",全车数据表!AQ121)</f>
        <v>Drako</v>
      </c>
      <c r="D120" s="248" t="str">
        <f>全车数据表!AT121</f>
        <v>drakogte</v>
      </c>
      <c r="E120" s="248" t="str">
        <f>全车数据表!AS121</f>
        <v>3.1</v>
      </c>
      <c r="F120" s="248" t="str">
        <f>全车数据表!C121</f>
        <v>德拉科GTE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3425</v>
      </c>
      <c r="P120" s="246">
        <f>全车数据表!P121</f>
        <v>346.2</v>
      </c>
      <c r="Q120" s="246">
        <f>全车数据表!Q121</f>
        <v>81.849999999999994</v>
      </c>
      <c r="R120" s="246">
        <f>全车数据表!R121</f>
        <v>47.31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360</v>
      </c>
      <c r="AD120" s="246">
        <f>全车数据表!AX121</f>
        <v>0</v>
      </c>
      <c r="AE120" s="246">
        <f>全车数据表!AY121</f>
        <v>471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25</v>
      </c>
      <c r="BC120" s="246">
        <f>IF(全车数据表!BF121="","",全车数据表!BF121)</f>
        <v>3577</v>
      </c>
      <c r="BD120" s="246">
        <f>IF(全车数据表!BG121="","",全车数据表!BG121)</f>
        <v>347.9</v>
      </c>
      <c r="BE120" s="246">
        <f>IF(全车数据表!BH121="","",全车数据表!BH121)</f>
        <v>82.899999999999991</v>
      </c>
      <c r="BF120" s="246">
        <f>IF(全车数据表!BI121="","",全车数据表!BI121)</f>
        <v>48.18</v>
      </c>
      <c r="BG120" s="246">
        <f>IF(全车数据表!BJ121="","",全车数据表!BJ121)</f>
        <v>62.64</v>
      </c>
    </row>
    <row r="121" spans="1:59">
      <c r="A121" s="246">
        <f>全车数据表!A122</f>
        <v>120</v>
      </c>
      <c r="B121" s="246" t="str">
        <f>全车数据表!B122</f>
        <v>Porsche 911 Turbo 50 years</v>
      </c>
      <c r="C121" s="246" t="str">
        <f>IF(全车数据表!AQ122="","",全车数据表!AQ122)</f>
        <v>Porsche</v>
      </c>
      <c r="D121" s="248" t="str">
        <f>全车数据表!AT122</f>
        <v>911turbo</v>
      </c>
      <c r="E121" s="248" t="str">
        <f>全车数据表!AS122</f>
        <v>24.3</v>
      </c>
      <c r="F121" s="248" t="str">
        <f>全车数据表!C122</f>
        <v>992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3495</v>
      </c>
      <c r="P121" s="246">
        <f>全车数据表!P122</f>
        <v>343.5</v>
      </c>
      <c r="Q121" s="246">
        <f>全车数据表!Q122</f>
        <v>82.94</v>
      </c>
      <c r="R121" s="246">
        <f>全车数据表!R122</f>
        <v>53.72</v>
      </c>
      <c r="S121" s="246">
        <f>全车数据表!S122</f>
        <v>59.39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0</v>
      </c>
      <c r="AD121" s="246">
        <f>全车数据表!AX122</f>
        <v>0</v>
      </c>
      <c r="AE121" s="246">
        <f>全车数据表!AY122</f>
        <v>0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保时捷</v>
      </c>
      <c r="BB121" s="246" t="str">
        <f>IF(全车数据表!AV122="","",全车数据表!AV122)</f>
        <v/>
      </c>
      <c r="BC121" s="246">
        <f>IF(全车数据表!BF122="","",全车数据表!BF122)</f>
        <v>3649</v>
      </c>
      <c r="BD121" s="246">
        <f>IF(全车数据表!BG122="","",全车数据表!BG122)</f>
        <v>345.1</v>
      </c>
      <c r="BE121" s="246">
        <f>IF(全车数据表!BH122="","",全车数据表!BH122)</f>
        <v>83.8</v>
      </c>
      <c r="BF121" s="246">
        <f>IF(全车数据表!BI122="","",全车数据表!BI122)</f>
        <v>56.22</v>
      </c>
      <c r="BG121" s="246">
        <f>IF(全车数据表!BJ122="","",全车数据表!BJ122)</f>
        <v>62.28</v>
      </c>
    </row>
    <row r="122" spans="1:59">
      <c r="A122" s="246">
        <f>全车数据表!A123</f>
        <v>121</v>
      </c>
      <c r="B122" s="246" t="str">
        <f>全车数据表!B123</f>
        <v>Glickenhaus 003S</v>
      </c>
      <c r="C122" s="246" t="str">
        <f>IF(全车数据表!AQ123="","",全车数据表!AQ123)</f>
        <v>Glickenhaus</v>
      </c>
      <c r="D122" s="248" t="str">
        <f>全车数据表!AT123</f>
        <v>003</v>
      </c>
      <c r="E122" s="248" t="str">
        <f>全车数据表!AS123</f>
        <v>1.0</v>
      </c>
      <c r="F122" s="248" t="str">
        <f>全车数据表!C123</f>
        <v>003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40</v>
      </c>
      <c r="J122" s="246">
        <f>IF(全车数据表!I123="×",0,全车数据表!I123)</f>
        <v>18</v>
      </c>
      <c r="K122" s="246">
        <f>IF(全车数据表!J123="×",0,全车数据表!J123)</f>
        <v>24</v>
      </c>
      <c r="L122" s="246">
        <f>IF(全车数据表!K123="×",0,全车数据表!K123)</f>
        <v>36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3519</v>
      </c>
      <c r="P122" s="246">
        <f>全车数据表!P123</f>
        <v>368.8</v>
      </c>
      <c r="Q122" s="246">
        <f>全车数据表!Q123</f>
        <v>79.44</v>
      </c>
      <c r="R122" s="246">
        <f>全车数据表!R123</f>
        <v>38.58</v>
      </c>
      <c r="S122" s="246">
        <f>全车数据表!S123</f>
        <v>63.11</v>
      </c>
      <c r="T122" s="246">
        <f>全车数据表!T123</f>
        <v>6.1659999999999995</v>
      </c>
      <c r="U122" s="246">
        <f>全车数据表!AH123</f>
        <v>1656720</v>
      </c>
      <c r="V122" s="246">
        <f>全车数据表!AI123</f>
        <v>20000</v>
      </c>
      <c r="W122" s="246">
        <f>全车数据表!AO123</f>
        <v>2080000</v>
      </c>
      <c r="X122" s="246">
        <f>全车数据表!AP123</f>
        <v>3736720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383</v>
      </c>
      <c r="AD122" s="246">
        <f>全车数据表!AX123</f>
        <v>0</v>
      </c>
      <c r="AE122" s="246">
        <f>全车数据表!AY123</f>
        <v>510</v>
      </c>
      <c r="AF122" s="246" t="str">
        <f>IF(全车数据表!AZ123="","",全车数据表!AZ123)</f>
        <v>级别杯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>
        <f>IF(全车数据表!BR123="","",全车数据表!BR123)</f>
        <v>1</v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SCG</v>
      </c>
      <c r="BB122" s="246">
        <f>IF(全车数据表!AV123="","",全车数据表!AV123)</f>
        <v>10</v>
      </c>
      <c r="BC122" s="246">
        <f>IF(全车数据表!BF123="","",全车数据表!BF123)</f>
        <v>3673</v>
      </c>
      <c r="BD122" s="246">
        <f>IF(全车数据表!BG123="","",全车数据表!BG123)</f>
        <v>371</v>
      </c>
      <c r="BE122" s="246">
        <f>IF(全车数据表!BH123="","",全车数据表!BH123)</f>
        <v>80.2</v>
      </c>
      <c r="BF122" s="246">
        <f>IF(全车数据表!BI123="","",全车数据表!BI123)</f>
        <v>39.32</v>
      </c>
      <c r="BG122" s="246">
        <f>IF(全车数据表!BJ123="","",全车数据表!BJ123)</f>
        <v>64.58</v>
      </c>
    </row>
    <row r="123" spans="1:59">
      <c r="A123" s="246">
        <f>全车数据表!A124</f>
        <v>122</v>
      </c>
      <c r="B123" s="246" t="str">
        <f>全车数据表!B124</f>
        <v>McLaren Elva</v>
      </c>
      <c r="C123" s="246" t="str">
        <f>IF(全车数据表!AQ124="","",全车数据表!AQ124)</f>
        <v>McLaren</v>
      </c>
      <c r="D123" s="248" t="str">
        <f>全车数据表!AT124</f>
        <v>elva</v>
      </c>
      <c r="E123" s="248" t="str">
        <f>全车数据表!AS124</f>
        <v>3.0</v>
      </c>
      <c r="F123" s="248" t="str">
        <f>全车数据表!C124</f>
        <v>Elva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3533</v>
      </c>
      <c r="P123" s="246">
        <f>全车数据表!P124</f>
        <v>339.1</v>
      </c>
      <c r="Q123" s="246">
        <f>全车数据表!Q124</f>
        <v>81.31</v>
      </c>
      <c r="R123" s="246">
        <f>全车数据表!R124</f>
        <v>75.510000000000005</v>
      </c>
      <c r="S123" s="246">
        <f>全车数据表!S124</f>
        <v>65.900000000000006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353</v>
      </c>
      <c r="AD123" s="246">
        <f>全车数据表!AX124</f>
        <v>0</v>
      </c>
      <c r="AE123" s="246">
        <f>全车数据表!AY124</f>
        <v>459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>无顶</v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迈凯伦</v>
      </c>
      <c r="BB123" s="246">
        <f>IF(全车数据表!AV124="","",全车数据表!AV124)</f>
        <v>26</v>
      </c>
      <c r="BC123" s="246">
        <f>IF(全车数据表!BF124="","",全车数据表!BF124)</f>
        <v>3673</v>
      </c>
      <c r="BD123" s="246">
        <f>IF(全车数据表!BG124="","",全车数据表!BG124)</f>
        <v>340.5</v>
      </c>
      <c r="BE123" s="246">
        <f>IF(全车数据表!BH124="","",全车数据表!BH124)</f>
        <v>82</v>
      </c>
      <c r="BF123" s="246">
        <f>IF(全车数据表!BI124="","",全车数据表!BI124)</f>
        <v>78.17</v>
      </c>
      <c r="BG123" s="246">
        <f>IF(全车数据表!BJ124="","",全车数据表!BJ124)</f>
        <v>67.680000000000007</v>
      </c>
    </row>
    <row r="124" spans="1:59">
      <c r="A124" s="246">
        <f>全车数据表!A125</f>
        <v>123</v>
      </c>
      <c r="B124" s="246" t="str">
        <f>全车数据表!B125</f>
        <v>Aston Martin DB12</v>
      </c>
      <c r="C124" s="246" t="str">
        <f>IF(全车数据表!AQ125="","",全车数据表!AQ125)</f>
        <v>Aston Martin</v>
      </c>
      <c r="D124" s="248" t="str">
        <f>全车数据表!AT125</f>
        <v>db12</v>
      </c>
      <c r="E124" s="248" t="str">
        <f>全车数据表!AS125</f>
        <v>4.7</v>
      </c>
      <c r="F124" s="248" t="str">
        <f>全车数据表!C125</f>
        <v>DB12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3580</v>
      </c>
      <c r="P124" s="246">
        <f>全车数据表!P125</f>
        <v>343.2</v>
      </c>
      <c r="Q124" s="246">
        <f>全车数据表!Q125</f>
        <v>74.11</v>
      </c>
      <c r="R124" s="246">
        <f>全车数据表!R125</f>
        <v>69.680000000000007</v>
      </c>
      <c r="S124" s="246">
        <f>全车数据表!S125</f>
        <v>77.89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 t="str">
        <f>IF(全车数据表!AV125="","",全车数据表!AV125)</f>
        <v/>
      </c>
      <c r="BC124" s="246">
        <f>IF(全车数据表!BF125="","",全车数据表!BF125)</f>
        <v>3721</v>
      </c>
      <c r="BD124" s="246">
        <f>IF(全车数据表!BG125="","",全车数据表!BG125)</f>
        <v>345.1</v>
      </c>
      <c r="BE124" s="246">
        <f>IF(全车数据表!BH125="","",全车数据表!BH125)</f>
        <v>74.8</v>
      </c>
      <c r="BF124" s="246">
        <f>IF(全车数据表!BI125="","",全车数据表!BI125)</f>
        <v>71.36</v>
      </c>
      <c r="BG124" s="246">
        <f>IF(全车数据表!BJ125="","",全车数据表!BJ125)</f>
        <v>80.44</v>
      </c>
    </row>
    <row r="125" spans="1:59">
      <c r="A125" s="246">
        <f>全车数据表!A126</f>
        <v>124</v>
      </c>
      <c r="B125" s="246" t="str">
        <f>全车数据表!B126</f>
        <v>Nissan R390 GT1🔑</v>
      </c>
      <c r="C125" s="246" t="str">
        <f>IF(全车数据表!AQ126="","",全车数据表!AQ126)</f>
        <v>Nissan</v>
      </c>
      <c r="D125" s="248" t="str">
        <f>全车数据表!AT126</f>
        <v>r390</v>
      </c>
      <c r="E125" s="248" t="str">
        <f>全车数据表!AS126</f>
        <v>3.7</v>
      </c>
      <c r="F125" s="248" t="str">
        <f>全车数据表!C126</f>
        <v>R390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3627</v>
      </c>
      <c r="P125" s="246">
        <f>全车数据表!P126</f>
        <v>373.5</v>
      </c>
      <c r="Q125" s="246">
        <f>全车数据表!Q126</f>
        <v>76.72</v>
      </c>
      <c r="R125" s="246">
        <f>全车数据表!R126</f>
        <v>52.63</v>
      </c>
      <c r="S125" s="246">
        <f>全车数据表!S126</f>
        <v>55.45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388</v>
      </c>
      <c r="AD125" s="246">
        <f>全车数据表!AX126</f>
        <v>0</v>
      </c>
      <c r="AE125" s="246">
        <f>全车数据表!AY126</f>
        <v>519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日产</v>
      </c>
      <c r="BB125" s="246" t="str">
        <f>IF(全车数据表!AV126="","",全车数据表!AV126)</f>
        <v/>
      </c>
      <c r="BC125" s="246">
        <f>IF(全车数据表!BF126="","",全车数据表!BF126)</f>
        <v>3770</v>
      </c>
      <c r="BD125" s="246">
        <f>IF(全车数据表!BG126="","",全车数据表!BG126)</f>
        <v>375.6</v>
      </c>
      <c r="BE125" s="246">
        <f>IF(全车数据表!BH126="","",全车数据表!BH126)</f>
        <v>77.5</v>
      </c>
      <c r="BF125" s="246">
        <f>IF(全车数据表!BI126="","",全车数据表!BI126)</f>
        <v>53.36</v>
      </c>
      <c r="BG125" s="246">
        <f>IF(全车数据表!BJ126="","",全车数据表!BJ126)</f>
        <v>57.650000000000006</v>
      </c>
    </row>
    <row r="126" spans="1:59">
      <c r="A126" s="246">
        <f>全车数据表!A127</f>
        <v>125</v>
      </c>
      <c r="B126" s="246" t="str">
        <f>全车数据表!B127</f>
        <v>LEGO Technic Chevrolet Corvette Stingray</v>
      </c>
      <c r="C126" s="246" t="str">
        <f>IF(全车数据表!AQ127="","",全车数据表!AQ127)</f>
        <v>LEGO Technic</v>
      </c>
      <c r="D126" s="248" t="str">
        <f>全车数据表!AT127</f>
        <v>legostingray</v>
      </c>
      <c r="E126" s="248" t="str">
        <f>全车数据表!AS127</f>
        <v>24.4</v>
      </c>
      <c r="F126" s="248" t="str">
        <f>全车数据表!C127</f>
        <v>乐高C8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3647</v>
      </c>
      <c r="P126" s="246">
        <f>全车数据表!P127</f>
        <v>327.7</v>
      </c>
      <c r="Q126" s="246">
        <f>全车数据表!Q127</f>
        <v>82.76</v>
      </c>
      <c r="R126" s="246">
        <f>全车数据表!R127</f>
        <v>80.66</v>
      </c>
      <c r="S126" s="246">
        <f>全车数据表!S127</f>
        <v>70.400000000000006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0</v>
      </c>
      <c r="AD126" s="246">
        <f>全车数据表!AX127</f>
        <v>0</v>
      </c>
      <c r="AE126" s="246">
        <f>全车数据表!AY127</f>
        <v>0</v>
      </c>
      <c r="AF126" s="246" t="str">
        <f>IF(全车数据表!AZ127="","",全车数据表!AZ127)</f>
        <v>收藏者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黄貂鱼</v>
      </c>
      <c r="BB126" s="246" t="str">
        <f>IF(全车数据表!AV127="","",全车数据表!AV127)</f>
        <v/>
      </c>
      <c r="BC126" s="246">
        <f>IF(全车数据表!BF127="","",全车数据表!BF127)</f>
        <v>3800</v>
      </c>
      <c r="BD126" s="246">
        <f>IF(全车数据表!BG127="","",全车数据表!BG127)</f>
        <v>329.4</v>
      </c>
      <c r="BE126" s="246">
        <f>IF(全车数据表!BH127="","",全车数据表!BH127)</f>
        <v>83.800000000000011</v>
      </c>
      <c r="BF126" s="246">
        <f>IF(全车数据表!BI127="","",全车数据表!BI127)</f>
        <v>83.67</v>
      </c>
      <c r="BG126" s="246">
        <f>IF(全车数据表!BJ127="","",全车数据表!BJ127)</f>
        <v>73.910000000000011</v>
      </c>
    </row>
    <row r="127" spans="1:59">
      <c r="A127" s="246">
        <f>全车数据表!A128</f>
        <v>126</v>
      </c>
      <c r="B127" s="246" t="str">
        <f>全车数据表!B128</f>
        <v>Ferrari F12tdf</v>
      </c>
      <c r="C127" s="246" t="str">
        <f>IF(全车数据表!AQ128="","",全车数据表!AQ128)</f>
        <v>Ferrari</v>
      </c>
      <c r="D127" s="248" t="str">
        <f>全车数据表!AT128</f>
        <v>f12tdf</v>
      </c>
      <c r="E127" s="248" t="str">
        <f>全车数据表!AS128</f>
        <v>1.0</v>
      </c>
      <c r="F127" s="248" t="str">
        <f>全车数据表!C128</f>
        <v>F12tdf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3724</v>
      </c>
      <c r="P127" s="246">
        <f>全车数据表!P128</f>
        <v>360.5</v>
      </c>
      <c r="Q127" s="246">
        <f>全车数据表!Q128</f>
        <v>78.38</v>
      </c>
      <c r="R127" s="246">
        <f>全车数据表!R128</f>
        <v>40.130000000000003</v>
      </c>
      <c r="S127" s="246">
        <f>全车数据表!S128</f>
        <v>80.180000000000007</v>
      </c>
      <c r="T127" s="246">
        <f>全车数据表!T128</f>
        <v>9.6660000000000004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375</v>
      </c>
      <c r="AD127" s="246">
        <f>全车数据表!AX128</f>
        <v>0</v>
      </c>
      <c r="AE127" s="246">
        <f>全车数据表!AY128</f>
        <v>496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法拉利 土豆粉 掏大粪</v>
      </c>
      <c r="BB127" s="246">
        <f>IF(全车数据表!AV128="","",全车数据表!AV128)</f>
        <v>13</v>
      </c>
      <c r="BC127" s="246">
        <f>IF(全车数据表!BF128="","",全车数据表!BF128)</f>
        <v>3869</v>
      </c>
      <c r="BD127" s="246">
        <f>IF(全车数据表!BG128="","",全车数据表!BG128)</f>
        <v>362.7</v>
      </c>
      <c r="BE127" s="246">
        <f>IF(全车数据表!BH128="","",全车数据表!BH128)</f>
        <v>78.849999999999994</v>
      </c>
      <c r="BF127" s="246">
        <f>IF(全车数据表!BI128="","",全车数据表!BI128)</f>
        <v>41.02</v>
      </c>
      <c r="BG127" s="246">
        <f>IF(全车数据表!BJ128="","",全车数据表!BJ128)</f>
        <v>81.300000000000011</v>
      </c>
    </row>
    <row r="128" spans="1:59">
      <c r="A128" s="246">
        <f>全车数据表!A129</f>
        <v>127</v>
      </c>
      <c r="B128" s="246" t="str">
        <f>全车数据表!B129</f>
        <v>Maserati MC20</v>
      </c>
      <c r="C128" s="246" t="str">
        <f>IF(全车数据表!AQ129="","",全车数据表!AQ129)</f>
        <v>Maserati</v>
      </c>
      <c r="D128" s="248" t="str">
        <f>全车数据表!AT129</f>
        <v>mc20</v>
      </c>
      <c r="E128" s="248" t="str">
        <f>全车数据表!AS129</f>
        <v>4.3</v>
      </c>
      <c r="F128" s="248" t="str">
        <f>全车数据表!C129</f>
        <v>MC20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3773</v>
      </c>
      <c r="P128" s="246">
        <f>全车数据表!P129</f>
        <v>335.7</v>
      </c>
      <c r="Q128" s="246">
        <f>全车数据表!Q129</f>
        <v>81.63</v>
      </c>
      <c r="R128" s="246">
        <f>全车数据表!R129</f>
        <v>90.79</v>
      </c>
      <c r="S128" s="246">
        <f>全车数据表!S129</f>
        <v>75.84</v>
      </c>
      <c r="T128" s="246">
        <f>全车数据表!T129</f>
        <v>9.4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0</v>
      </c>
      <c r="AE128" s="246">
        <f>全车数据表!AY129</f>
        <v>453</v>
      </c>
      <c r="AF128" s="246" t="str">
        <f>IF(全车数据表!AZ129="","",全车数据表!AZ129)</f>
        <v>通行证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>
        <f>IF(全车数据表!BV129="","",全车数据表!BV129)</f>
        <v>1</v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玛莎拉蒂</v>
      </c>
      <c r="BB128" s="246" t="str">
        <f>IF(全车数据表!AV129="","",全车数据表!AV129)</f>
        <v/>
      </c>
      <c r="BC128" s="246">
        <f>IF(全车数据表!BF129="","",全车数据表!BF129)</f>
        <v>3919</v>
      </c>
      <c r="BD128" s="246">
        <f>IF(全车数据表!BG129="","",全车数据表!BG129)</f>
        <v>336.8</v>
      </c>
      <c r="BE128" s="246">
        <f>IF(全车数据表!BH129="","",全车数据表!BH129)</f>
        <v>82.449999999999989</v>
      </c>
      <c r="BF128" s="246">
        <f>IF(全车数据表!BI129="","",全车数据表!BI129)</f>
        <v>93.93</v>
      </c>
      <c r="BG128" s="246">
        <f>IF(全车数据表!BJ129="","",全车数据表!BJ129)</f>
        <v>79.05</v>
      </c>
    </row>
    <row r="129" spans="1:59">
      <c r="A129" s="246">
        <f>全车数据表!A130</f>
        <v>128</v>
      </c>
      <c r="B129" s="246" t="str">
        <f>全车数据表!B130</f>
        <v>Lamborghini Murcielago LP 640 Roadster</v>
      </c>
      <c r="C129" s="246" t="str">
        <f>IF(全车数据表!AQ130="","",全车数据表!AQ130)</f>
        <v>Lamborghini</v>
      </c>
      <c r="D129" s="248" t="str">
        <f>全车数据表!AT130</f>
        <v>murcielago</v>
      </c>
      <c r="E129" s="248" t="str">
        <f>全车数据表!AS130</f>
        <v>2.8</v>
      </c>
      <c r="F129" s="248" t="str">
        <f>全车数据表!C130</f>
        <v>蝙蝠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3792</v>
      </c>
      <c r="P129" s="246">
        <f>全车数据表!P130</f>
        <v>354.1</v>
      </c>
      <c r="Q129" s="246">
        <f>全车数据表!Q130</f>
        <v>77.540000000000006</v>
      </c>
      <c r="R129" s="246">
        <f>全车数据表!R130</f>
        <v>67.180000000000007</v>
      </c>
      <c r="S129" s="246">
        <f>全车数据表!S130</f>
        <v>61.13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368</v>
      </c>
      <c r="AD129" s="246">
        <f>全车数据表!AX130</f>
        <v>0</v>
      </c>
      <c r="AE129" s="246">
        <f>全车数据表!AY130</f>
        <v>484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>无顶</v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 蝙蝠</v>
      </c>
      <c r="BB129" s="246">
        <f>IF(全车数据表!AV130="","",全车数据表!AV130)</f>
        <v>27</v>
      </c>
      <c r="BC129" s="246">
        <f>IF(全车数据表!BF130="","",全车数据表!BF130)</f>
        <v>4084</v>
      </c>
      <c r="BD129" s="246">
        <f>IF(全车数据表!BG130="","",全车数据表!BG130)</f>
        <v>355.3</v>
      </c>
      <c r="BE129" s="246">
        <f>IF(全车数据表!BH130="","",全车数据表!BH130)</f>
        <v>78.400000000000006</v>
      </c>
      <c r="BF129" s="246">
        <f>IF(全车数据表!BI130="","",全车数据表!BI130)</f>
        <v>69.010000000000005</v>
      </c>
      <c r="BG129" s="246">
        <f>IF(全车数据表!BJ130="","",全车数据表!BJ130)</f>
        <v>63.6</v>
      </c>
    </row>
    <row r="130" spans="1:59">
      <c r="A130" s="246">
        <f>全车数据表!A131</f>
        <v>129</v>
      </c>
      <c r="B130" s="246" t="str">
        <f>全车数据表!B131</f>
        <v>McLaren 765LT</v>
      </c>
      <c r="C130" s="246" t="str">
        <f>IF(全车数据表!AQ131="","",全车数据表!AQ131)</f>
        <v>McLaren</v>
      </c>
      <c r="D130" s="248" t="str">
        <f>全车数据表!AT131</f>
        <v>765lt</v>
      </c>
      <c r="E130" s="248" t="str">
        <f>全车数据表!AS131</f>
        <v>3.6</v>
      </c>
      <c r="F130" s="248" t="str">
        <f>全车数据表!C131</f>
        <v>765LT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3821</v>
      </c>
      <c r="P130" s="246">
        <f>全车数据表!P131</f>
        <v>349.5</v>
      </c>
      <c r="Q130" s="246">
        <f>全车数据表!Q131</f>
        <v>80.5</v>
      </c>
      <c r="R130" s="246">
        <f>全车数据表!R131</f>
        <v>70.61</v>
      </c>
      <c r="S130" s="246">
        <f>全车数据表!S131</f>
        <v>62.26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363</v>
      </c>
      <c r="AD130" s="246">
        <f>全车数据表!AX131</f>
        <v>0</v>
      </c>
      <c r="AE130" s="246">
        <f>全车数据表!AY131</f>
        <v>477</v>
      </c>
      <c r="AF130" s="246" t="str">
        <f>IF(全车数据表!AZ131="","",全车数据表!AZ131)</f>
        <v>联会赛事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>
        <f>IF(全车数据表!CB131="","",全车数据表!CB131)</f>
        <v>1</v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>
        <f>IF(全车数据表!AV131="","",全车数据表!AV131)</f>
        <v>49</v>
      </c>
      <c r="BC130" s="246">
        <f>IF(全车数据表!BF131="","",全车数据表!BF131)</f>
        <v>3969</v>
      </c>
      <c r="BD130" s="246">
        <f>IF(全车数据表!BG131="","",全车数据表!BG131)</f>
        <v>351.6</v>
      </c>
      <c r="BE130" s="246">
        <f>IF(全车数据表!BH131="","",全车数据表!BH131)</f>
        <v>81.099999999999994</v>
      </c>
      <c r="BF130" s="246">
        <f>IF(全车数据表!BI131="","",全车数据表!BI131)</f>
        <v>72.319999999999993</v>
      </c>
      <c r="BG130" s="246">
        <f>IF(全车数据表!BJ131="","",全车数据表!BJ131)</f>
        <v>65.17</v>
      </c>
    </row>
    <row r="131" spans="1:59">
      <c r="A131" s="246">
        <f>全车数据表!A132</f>
        <v>130</v>
      </c>
      <c r="B131" s="246" t="str">
        <f>全车数据表!B132</f>
        <v>Formula E Gen3 Evo Championship Edition 🔑</v>
      </c>
      <c r="C131" s="246" t="str">
        <f>IF(全车数据表!AQ132="","",全车数据表!AQ132)</f>
        <v>Formula E</v>
      </c>
      <c r="D131" s="248" t="str">
        <f>全车数据表!AT132</f>
        <v>fegen3</v>
      </c>
      <c r="E131" s="248" t="str">
        <f>全车数据表!AS132</f>
        <v>24.6</v>
      </c>
      <c r="F131" s="248" t="str">
        <f>全车数据表!C132</f>
        <v>FE Gen3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35</v>
      </c>
      <c r="K131" s="246" t="str">
        <f>IF(全车数据表!J132="×",0,全车数据表!J132)</f>
        <v>?</v>
      </c>
      <c r="L131" s="246" t="str">
        <f>IF(全车数据表!K132="×",0,全车数据表!K132)</f>
        <v>?</v>
      </c>
      <c r="M131" s="246" t="str">
        <f>IF(全车数据表!L132="×",0,全车数据表!L132)</f>
        <v>?</v>
      </c>
      <c r="N131" s="246">
        <f>IF(全车数据表!M132="×",0,全车数据表!M132)</f>
        <v>0</v>
      </c>
      <c r="O131" s="246">
        <f>全车数据表!O132</f>
        <v>3871</v>
      </c>
      <c r="P131" s="246">
        <f>全车数据表!P132</f>
        <v>335.4</v>
      </c>
      <c r="Q131" s="246">
        <f>全车数据表!Q132</f>
        <v>90.29</v>
      </c>
      <c r="R131" s="246">
        <f>全车数据表!R132</f>
        <v>71.209999999999994</v>
      </c>
      <c r="S131" s="246">
        <f>全车数据表!S132</f>
        <v>59.35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限时赛事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电动方程式 电方</v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Chevrolet Corvette Grand Sport</v>
      </c>
      <c r="C132" s="246" t="str">
        <f>IF(全车数据表!AQ133="","",全车数据表!AQ133)</f>
        <v>Chevrolet Corvette</v>
      </c>
      <c r="D132" s="248" t="str">
        <f>全车数据表!AT133</f>
        <v>cgs</v>
      </c>
      <c r="E132" s="248" t="str">
        <f>全车数据表!AS133</f>
        <v>1.0</v>
      </c>
      <c r="F132" s="248" t="str">
        <f>全车数据表!C133</f>
        <v>五菱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3921</v>
      </c>
      <c r="P132" s="246">
        <f>全车数据表!P133</f>
        <v>331.2</v>
      </c>
      <c r="Q132" s="246">
        <f>全车数据表!Q133</f>
        <v>76.55</v>
      </c>
      <c r="R132" s="246">
        <f>全车数据表!R133</f>
        <v>92.99</v>
      </c>
      <c r="S132" s="246">
        <f>全车数据表!S133</f>
        <v>80.87</v>
      </c>
      <c r="T132" s="246">
        <f>全车数据表!T133</f>
        <v>11.63</v>
      </c>
      <c r="U132" s="246">
        <f>全车数据表!AH133</f>
        <v>3183640</v>
      </c>
      <c r="V132" s="246">
        <f>全车数据表!AI133</f>
        <v>25000</v>
      </c>
      <c r="W132" s="246">
        <f>全车数据表!AO133</f>
        <v>3000000</v>
      </c>
      <c r="X132" s="246">
        <f>全车数据表!AP133</f>
        <v>6183640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345</v>
      </c>
      <c r="AD132" s="246">
        <f>全车数据表!AX133</f>
        <v>0</v>
      </c>
      <c r="AE132" s="246">
        <f>全车数据表!AY133</f>
        <v>445</v>
      </c>
      <c r="AF132" s="246" t="str">
        <f>IF(全车数据表!AZ133="","",全车数据表!AZ133)</f>
        <v>级别杯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>
        <f>IF(全车数据表!BR133="","",全车数据表!BR133)</f>
        <v>1</v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>
        <f>IF(全车数据表!CF133="","",全车数据表!CF133)</f>
        <v>1</v>
      </c>
      <c r="AX132" s="246" t="str">
        <f>IF(全车数据表!CG133="","",全车数据表!CG133)</f>
        <v>可开合</v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雪佛兰 克尔维特 cgs 五菱</v>
      </c>
      <c r="BB132" s="246">
        <f>IF(全车数据表!AV133="","",全车数据表!AV133)</f>
        <v>13</v>
      </c>
      <c r="BC132" s="246">
        <f>IF(全车数据表!BF133="","",全车数据表!BF133)</f>
        <v>4071</v>
      </c>
      <c r="BD132" s="246">
        <f>IF(全车数据表!BG133="","",全车数据表!BG133)</f>
        <v>333</v>
      </c>
      <c r="BE132" s="246">
        <f>IF(全车数据表!BH133="","",全车数据表!BH133)</f>
        <v>77.5</v>
      </c>
      <c r="BF132" s="246">
        <f>IF(全车数据表!BI133="","",全车数据表!BI133)</f>
        <v>95.399999999999991</v>
      </c>
      <c r="BG132" s="246">
        <f>IF(全车数据表!BJ133="","",全车数据表!BJ133)</f>
        <v>82.37</v>
      </c>
    </row>
    <row r="133" spans="1:59">
      <c r="A133" s="246">
        <f>全车数据表!A134</f>
        <v>132</v>
      </c>
      <c r="B133" s="246" t="str">
        <f>全车数据表!B134</f>
        <v>Apex AP-0</v>
      </c>
      <c r="C133" s="246" t="str">
        <f>IF(全车数据表!AQ134="","",全车数据表!AQ134)</f>
        <v>Apex</v>
      </c>
      <c r="D133" s="248" t="str">
        <f>全车数据表!AT134</f>
        <v>ap-0</v>
      </c>
      <c r="E133" s="248" t="str">
        <f>全车数据表!AS134</f>
        <v>2.4</v>
      </c>
      <c r="F133" s="248" t="str">
        <f>全车数据表!C134</f>
        <v>AP-0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3946</v>
      </c>
      <c r="P133" s="246">
        <f>全车数据表!P134</f>
        <v>335.1</v>
      </c>
      <c r="Q133" s="246">
        <f>全车数据表!Q134</f>
        <v>80.959999999999994</v>
      </c>
      <c r="R133" s="246">
        <f>全车数据表!R134</f>
        <v>89.37</v>
      </c>
      <c r="S133" s="246">
        <f>全车数据表!S134</f>
        <v>75.16</v>
      </c>
      <c r="T133" s="246">
        <f>全车数据表!T134</f>
        <v>9.33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358</v>
      </c>
      <c r="AE133" s="246">
        <f>全车数据表!AY134</f>
        <v>465</v>
      </c>
      <c r="AF133" s="246" t="str">
        <f>IF(全车数据表!AZ134="","",全车数据表!AZ134)</f>
        <v>寻车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/>
      </c>
      <c r="BB133" s="246">
        <f>IF(全车数据表!AV134="","",全车数据表!AV134)</f>
        <v>28</v>
      </c>
      <c r="BC133" s="246">
        <f>IF(全车数据表!BF134="","",全车数据表!BF134)</f>
        <v>4109</v>
      </c>
      <c r="BD133" s="246">
        <f>IF(全车数据表!BG134="","",全车数据表!BG134)</f>
        <v>336.8</v>
      </c>
      <c r="BE133" s="246">
        <f>IF(全车数据表!BH134="","",全车数据表!BH134)</f>
        <v>82</v>
      </c>
      <c r="BF133" s="246">
        <f>IF(全车数据表!BI134="","",全车数据表!BI134)</f>
        <v>92.44</v>
      </c>
      <c r="BG133" s="246">
        <f>IF(全车数据表!BJ134="","",全车数据表!BJ134)</f>
        <v>77.069999999999993</v>
      </c>
    </row>
    <row r="134" spans="1:59">
      <c r="A134" s="246">
        <f>全车数据表!A135</f>
        <v>133</v>
      </c>
      <c r="B134" s="246" t="str">
        <f>全车数据表!B135</f>
        <v>Aston Martin Vantage GT12</v>
      </c>
      <c r="C134" s="246" t="str">
        <f>IF(全车数据表!AQ135="","",全车数据表!AQ135)</f>
        <v>Aston Martin</v>
      </c>
      <c r="D134" s="248" t="str">
        <f>全车数据表!AT135</f>
        <v>gt12</v>
      </c>
      <c r="E134" s="248" t="str">
        <f>全车数据表!AS135</f>
        <v>1.7</v>
      </c>
      <c r="F134" s="248" t="str">
        <f>全车数据表!C135</f>
        <v>GT12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337.8</v>
      </c>
      <c r="Q134" s="246">
        <f>全车数据表!Q135</f>
        <v>78.260000000000005</v>
      </c>
      <c r="R134" s="246">
        <f>全车数据表!R135</f>
        <v>86.85</v>
      </c>
      <c r="S134" s="246">
        <f>全车数据表!S135</f>
        <v>80.459999999999994</v>
      </c>
      <c r="T134" s="246">
        <f>全车数据表!T135</f>
        <v>11.13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352</v>
      </c>
      <c r="AD134" s="246">
        <f>全车数据表!AX135</f>
        <v>0</v>
      </c>
      <c r="AE134" s="246">
        <f>全车数据表!AY135</f>
        <v>457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</v>
      </c>
      <c r="BB134" s="246">
        <f>IF(全车数据表!AV135="","",全车数据表!AV135)</f>
        <v>15</v>
      </c>
      <c r="BC134" s="246">
        <f>IF(全车数据表!BF135="","",全车数据表!BF135)</f>
        <v>4097</v>
      </c>
      <c r="BD134" s="246">
        <f>IF(全车数据表!BG135="","",全车数据表!BG135)</f>
        <v>339.5</v>
      </c>
      <c r="BE134" s="246">
        <f>IF(全车数据表!BH135="","",全车数据表!BH135)</f>
        <v>79.300000000000011</v>
      </c>
      <c r="BF134" s="246">
        <f>IF(全车数据表!BI135="","",全车数据表!BI135)</f>
        <v>89.24</v>
      </c>
      <c r="BG134" s="246">
        <f>IF(全车数据表!BJ135="","",全车数据表!BJ135)</f>
        <v>82.5</v>
      </c>
    </row>
    <row r="135" spans="1:59">
      <c r="A135" s="246">
        <f>全车数据表!A136</f>
        <v>134</v>
      </c>
      <c r="B135" s="246" t="str">
        <f>全车数据表!B136</f>
        <v>Apollo IE</v>
      </c>
      <c r="C135" s="246" t="str">
        <f>IF(全车数据表!AQ136="","",全车数据表!AQ136)</f>
        <v>Apollo</v>
      </c>
      <c r="D135" s="248" t="str">
        <f>全车数据表!AT136</f>
        <v>ie</v>
      </c>
      <c r="E135" s="248" t="str">
        <f>全车数据表!AS136</f>
        <v>2.6</v>
      </c>
      <c r="F135" s="248" t="str">
        <f>全车数据表!C136</f>
        <v>IE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3953</v>
      </c>
      <c r="P135" s="246">
        <f>全车数据表!P136</f>
        <v>348.3</v>
      </c>
      <c r="Q135" s="246">
        <f>全车数据表!Q136</f>
        <v>84.65</v>
      </c>
      <c r="R135" s="246">
        <f>全车数据表!R136</f>
        <v>73.17</v>
      </c>
      <c r="S135" s="246">
        <f>全车数据表!S136</f>
        <v>69.12</v>
      </c>
      <c r="T135" s="246">
        <f>全车数据表!T136</f>
        <v>7.46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475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阿波罗 菠萝</v>
      </c>
      <c r="BB135" s="246">
        <f>IF(全车数据表!AV136="","",全车数据表!AV136)</f>
        <v>46</v>
      </c>
      <c r="BC135" s="246">
        <f>IF(全车数据表!BF136="","",全车数据表!BF136)</f>
        <v>4115</v>
      </c>
      <c r="BD135" s="246">
        <f>IF(全车数据表!BG136="","",全车数据表!BG136)</f>
        <v>349.7</v>
      </c>
      <c r="BE135" s="246">
        <f>IF(全车数据表!BH136="","",全车数据表!BH136)</f>
        <v>85.600000000000009</v>
      </c>
      <c r="BF135" s="246">
        <f>IF(全车数据表!BI136="","",全车数据表!BI136)</f>
        <v>75.87</v>
      </c>
      <c r="BG135" s="246">
        <f>IF(全车数据表!BJ136="","",全车数据表!BJ136)</f>
        <v>70.03</v>
      </c>
    </row>
    <row r="136" spans="1:59">
      <c r="A136" s="246">
        <f>全车数据表!A137</f>
        <v>135</v>
      </c>
      <c r="B136" s="246" t="str">
        <f>全车数据表!B137</f>
        <v>Sin R1 550</v>
      </c>
      <c r="C136" s="246" t="str">
        <f>IF(全车数据表!AQ137="","",全车数据表!AQ137)</f>
        <v>Sin</v>
      </c>
      <c r="D136" s="248">
        <f>全车数据表!AT137</f>
        <v>550</v>
      </c>
      <c r="E136" s="248" t="str">
        <f>全车数据表!AS137</f>
        <v>1.2</v>
      </c>
      <c r="F136" s="248" t="str">
        <f>全车数据表!C137</f>
        <v>SIN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3971</v>
      </c>
      <c r="P136" s="246">
        <f>全车数据表!P137</f>
        <v>370.6</v>
      </c>
      <c r="Q136" s="246">
        <f>全车数据表!Q137</f>
        <v>77.040000000000006</v>
      </c>
      <c r="R136" s="246">
        <f>全车数据表!R137</f>
        <v>45.74</v>
      </c>
      <c r="S136" s="246">
        <f>全车数据表!S137</f>
        <v>85</v>
      </c>
      <c r="T136" s="246">
        <f>全车数据表!T137</f>
        <v>10.7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384</v>
      </c>
      <c r="AD136" s="246">
        <f>全车数据表!AX137</f>
        <v>0</v>
      </c>
      <c r="AE136" s="246">
        <f>全车数据表!AY137</f>
        <v>511</v>
      </c>
      <c r="AF136" s="246" t="str">
        <f>IF(全车数据表!AZ137="","",全车数据表!AZ137)</f>
        <v>红币商店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/>
      </c>
      <c r="BB136" s="246">
        <f>IF(全车数据表!AV137="","",全车数据表!AV137)</f>
        <v>27</v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Lamborghini Reventon Roadster🔑</v>
      </c>
      <c r="C137" s="246" t="str">
        <f>IF(全车数据表!AQ138="","",全车数据表!AQ138)</f>
        <v>Lamborghini</v>
      </c>
      <c r="D137" s="248" t="str">
        <f>全车数据表!AT138</f>
        <v>reventon</v>
      </c>
      <c r="E137" s="248" t="str">
        <f>全车数据表!AS138</f>
        <v>3.5</v>
      </c>
      <c r="F137" s="248" t="str">
        <f>全车数据表!C138</f>
        <v>雷文顿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3984</v>
      </c>
      <c r="P137" s="246">
        <f>全车数据表!P138</f>
        <v>356.3</v>
      </c>
      <c r="Q137" s="246">
        <f>全车数据表!Q138</f>
        <v>78.349999999999994</v>
      </c>
      <c r="R137" s="246">
        <f>全车数据表!R138</f>
        <v>67.650000000000006</v>
      </c>
      <c r="S137" s="246">
        <f>全车数据表!S138</f>
        <v>74.41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371</v>
      </c>
      <c r="AD137" s="246">
        <f>全车数据表!AX138</f>
        <v>0</v>
      </c>
      <c r="AE137" s="246">
        <f>全车数据表!AY138</f>
        <v>489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无顶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</v>
      </c>
      <c r="BB137" s="246" t="str">
        <f>IF(全车数据表!AV138="","",全车数据表!AV138)</f>
        <v/>
      </c>
      <c r="BC137" s="246">
        <f>IF(全车数据表!BF138="","",全车数据表!BF138)</f>
        <v>4135</v>
      </c>
      <c r="BD137" s="246">
        <f>IF(全车数据表!BG138="","",全车数据表!BG138)</f>
        <v>358</v>
      </c>
      <c r="BE137" s="246">
        <f>IF(全车数据表!BH138="","",全车数据表!BH138)</f>
        <v>79.3</v>
      </c>
      <c r="BF137" s="246">
        <f>IF(全车数据表!BI138="","",全车数据表!BI138)</f>
        <v>69.400000000000006</v>
      </c>
      <c r="BG137" s="246">
        <f>IF(全车数据表!BJ138="","",全车数据表!BJ138)</f>
        <v>76.400000000000006</v>
      </c>
    </row>
    <row r="138" spans="1:59">
      <c r="A138" s="246">
        <f>全车数据表!A139</f>
        <v>137</v>
      </c>
      <c r="B138" s="246" t="str">
        <f>全车数据表!B139</f>
        <v>Ferrari Enzo Ferrari</v>
      </c>
      <c r="C138" s="246" t="str">
        <f>IF(全车数据表!AQ139="","",全车数据表!AQ139)</f>
        <v>Ferrari</v>
      </c>
      <c r="D138" s="248" t="str">
        <f>全车数据表!AT139</f>
        <v>enzo</v>
      </c>
      <c r="E138" s="248" t="str">
        <f>全车数据表!AS139</f>
        <v>2.5</v>
      </c>
      <c r="F138" s="248" t="str">
        <f>全车数据表!C139</f>
        <v>Enzo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4009</v>
      </c>
      <c r="P138" s="246">
        <f>全车数据表!P139</f>
        <v>364.8</v>
      </c>
      <c r="Q138" s="246">
        <f>全车数据表!Q139</f>
        <v>75.290000000000006</v>
      </c>
      <c r="R138" s="246">
        <f>全车数据表!R139</f>
        <v>64.95</v>
      </c>
      <c r="S138" s="246">
        <f>全车数据表!S139</f>
        <v>72.260000000000005</v>
      </c>
      <c r="T138" s="246">
        <f>全车数据表!T139</f>
        <v>7.37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379</v>
      </c>
      <c r="AD138" s="246">
        <f>全车数据表!AX139</f>
        <v>0</v>
      </c>
      <c r="AE138" s="246">
        <f>全车数据表!AY139</f>
        <v>503</v>
      </c>
      <c r="AF138" s="246" t="str">
        <f>IF(全车数据表!AZ139="","",全车数据表!AZ139)</f>
        <v>通行证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>
        <f>IF(全车数据表!BV139="","",全车数据表!BV139)</f>
        <v>1</v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法拉利 恩佐</v>
      </c>
      <c r="BB138" s="246">
        <f>IF(全车数据表!AV139="","",全车数据表!AV139)</f>
        <v>48</v>
      </c>
      <c r="BC138" s="246">
        <f>IF(全车数据表!BF139="","",全车数据表!BF139)</f>
        <v>4161</v>
      </c>
      <c r="BD138" s="246">
        <f>IF(全车数据表!BG139="","",全车数据表!BG139)</f>
        <v>366.40000000000003</v>
      </c>
      <c r="BE138" s="246">
        <f>IF(全车数据表!BH139="","",全车数据表!BH139)</f>
        <v>76.150000000000006</v>
      </c>
      <c r="BF138" s="246">
        <f>IF(全车数据表!BI139="","",全车数据表!BI139)</f>
        <v>66.62</v>
      </c>
      <c r="BG138" s="246">
        <f>IF(全车数据表!BJ139="","",全车数据表!BJ139)</f>
        <v>73.47</v>
      </c>
    </row>
    <row r="139" spans="1:59">
      <c r="A139" s="246">
        <f>全车数据表!A140</f>
        <v>138</v>
      </c>
      <c r="B139" s="246" t="str">
        <f>全车数据表!B140</f>
        <v>Aston Martin One77</v>
      </c>
      <c r="C139" s="246" t="str">
        <f>IF(全车数据表!AQ140="","",全车数据表!AQ140)</f>
        <v>Aston Martin</v>
      </c>
      <c r="D139" s="248" t="str">
        <f>全车数据表!AT140</f>
        <v>one77</v>
      </c>
      <c r="E139" s="248" t="str">
        <f>全车数据表!AS140</f>
        <v>3.3</v>
      </c>
      <c r="F139" s="248" t="str">
        <f>全车数据表!C140</f>
        <v>One77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4022</v>
      </c>
      <c r="P139" s="246">
        <f>全车数据表!P140</f>
        <v>363.5</v>
      </c>
      <c r="Q139" s="246">
        <f>全车数据表!Q140</f>
        <v>79.34</v>
      </c>
      <c r="R139" s="246">
        <f>全车数据表!R140</f>
        <v>68.7</v>
      </c>
      <c r="S139" s="246">
        <f>全车数据表!S140</f>
        <v>56.61</v>
      </c>
      <c r="T139" s="246">
        <f>全车数据表!T140</f>
        <v>5.4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378</v>
      </c>
      <c r="AD139" s="246">
        <f>全车数据表!AX140</f>
        <v>0</v>
      </c>
      <c r="AE139" s="246">
        <f>全车数据表!AY140</f>
        <v>501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阿斯顿马丁</v>
      </c>
      <c r="BB139" s="246">
        <f>IF(全车数据表!AV140="","",全车数据表!AV140)</f>
        <v>29</v>
      </c>
      <c r="BC139" s="246">
        <f>IF(全车数据表!BF140="","",全车数据表!BF140)</f>
        <v>4174</v>
      </c>
      <c r="BD139" s="246">
        <f>IF(全车数据表!BG140="","",全车数据表!BG140)</f>
        <v>364.5</v>
      </c>
      <c r="BE139" s="246">
        <f>IF(全车数据表!BH140="","",全车数据表!BH140)</f>
        <v>80.2</v>
      </c>
      <c r="BF139" s="246">
        <f>IF(全车数据表!BI140="","",全车数据表!BI140)</f>
        <v>70.31</v>
      </c>
      <c r="BG139" s="246">
        <f>IF(全车数据表!BJ140="","",全车数据表!BJ140)</f>
        <v>58.5</v>
      </c>
    </row>
    <row r="140" spans="1:59">
      <c r="A140" s="246">
        <f>全车数据表!A141</f>
        <v>139</v>
      </c>
      <c r="B140" s="246" t="str">
        <f>全车数据表!B141</f>
        <v>Porsche 911 GTS Security</v>
      </c>
      <c r="C140" s="246" t="str">
        <f>IF(全车数据表!AQ141="","",全车数据表!AQ141)</f>
        <v>Porsche</v>
      </c>
      <c r="D140" s="248" t="str">
        <f>全车数据表!AT141</f>
        <v>911security</v>
      </c>
      <c r="E140" s="248" t="str">
        <f>全车数据表!AS141</f>
        <v>24.0</v>
      </c>
      <c r="F140" s="248" t="str">
        <f>全车数据表!C141</f>
        <v>安保911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4034</v>
      </c>
      <c r="P140" s="246">
        <f>全车数据表!P141</f>
        <v>361</v>
      </c>
      <c r="Q140" s="246">
        <f>全车数据表!Q141</f>
        <v>85.12</v>
      </c>
      <c r="R140" s="246">
        <f>全车数据表!R141</f>
        <v>80.430000000000007</v>
      </c>
      <c r="S140" s="246">
        <f>全车数据表!S141</f>
        <v>77.790000000000006</v>
      </c>
      <c r="T140" s="246">
        <f>全车数据表!T141</f>
        <v>0</v>
      </c>
      <c r="U140" s="246">
        <f>全车数据表!AH141</f>
        <v>0</v>
      </c>
      <c r="V140" s="246">
        <f>全车数据表!AI141</f>
        <v>0</v>
      </c>
      <c r="W140" s="246">
        <f>全车数据表!AO141</f>
        <v>0</v>
      </c>
      <c r="X140" s="246">
        <f>全车数据表!AP141</f>
        <v>0</v>
      </c>
      <c r="Y140" s="246">
        <f>全车数据表!AJ141</f>
        <v>0</v>
      </c>
      <c r="Z140" s="246">
        <f>全车数据表!AL141</f>
        <v>0</v>
      </c>
      <c r="AA140" s="246">
        <f>IF(全车数据表!AN141="×",0,全车数据表!AN141)</f>
        <v>0</v>
      </c>
      <c r="AB140" s="248" t="str">
        <f>全车数据表!AU141</f>
        <v>epic</v>
      </c>
      <c r="AC140" s="246">
        <f>全车数据表!AW141</f>
        <v>376</v>
      </c>
      <c r="AD140" s="246">
        <f>全车数据表!AX141</f>
        <v>0</v>
      </c>
      <c r="AE140" s="246">
        <f>全车数据表!AY141</f>
        <v>499</v>
      </c>
      <c r="AF140" s="246" t="str">
        <f>IF(全车数据表!AZ141="","",全车数据表!AZ141)</f>
        <v>多人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/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Apollo N</v>
      </c>
      <c r="C141" s="246" t="str">
        <f>IF(全车数据表!AQ142="","",全车数据表!AQ142)</f>
        <v>Apollo</v>
      </c>
      <c r="D141" s="248" t="str">
        <f>全车数据表!AT142</f>
        <v>n</v>
      </c>
      <c r="E141" s="248" t="str">
        <f>全车数据表!AS142</f>
        <v>1.3</v>
      </c>
      <c r="F141" s="248" t="str">
        <f>全车数据表!C142</f>
        <v>菠萝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30</v>
      </c>
      <c r="J141" s="246">
        <f>IF(全车数据表!I142="×",0,全车数据表!I142)</f>
        <v>9</v>
      </c>
      <c r="K141" s="246">
        <f>IF(全车数据表!J142="×",0,全车数据表!J142)</f>
        <v>13</v>
      </c>
      <c r="L141" s="246">
        <f>IF(全车数据表!K142="×",0,全车数据表!K142)</f>
        <v>21</v>
      </c>
      <c r="M141" s="246">
        <f>IF(全车数据表!L142="×",0,全车数据表!L142)</f>
        <v>32</v>
      </c>
      <c r="N141" s="246">
        <f>IF(全车数据表!M142="×",0,全车数据表!M142)</f>
        <v>0</v>
      </c>
      <c r="O141" s="246">
        <f>全车数据表!O142</f>
        <v>4047</v>
      </c>
      <c r="P141" s="246">
        <f>全车数据表!P142</f>
        <v>374.1</v>
      </c>
      <c r="Q141" s="246">
        <f>全车数据表!Q142</f>
        <v>80.319999999999993</v>
      </c>
      <c r="R141" s="246">
        <f>全车数据表!R142</f>
        <v>58.13</v>
      </c>
      <c r="S141" s="246">
        <f>全车数据表!S142</f>
        <v>60.57</v>
      </c>
      <c r="T141" s="246">
        <f>全车数据表!T142</f>
        <v>5.8160000000000007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389</v>
      </c>
      <c r="AD141" s="246">
        <f>全车数据表!AX142</f>
        <v>0</v>
      </c>
      <c r="AE141" s="246">
        <f>全车数据表!AY142</f>
        <v>520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>
        <f>IF(全车数据表!BU142="","",全车数据表!BU142)</f>
        <v>1</v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阿波罗 菠萝</v>
      </c>
      <c r="BB141" s="246">
        <f>IF(全车数据表!AV142="","",全车数据表!AV142)</f>
        <v>14</v>
      </c>
      <c r="BC141" s="246">
        <f>IF(全车数据表!BF142="","",全车数据表!BF142)</f>
        <v>4200</v>
      </c>
      <c r="BD141" s="246">
        <f>IF(全车数据表!BG142="","",全车数据表!BG142)</f>
        <v>375.6</v>
      </c>
      <c r="BE141" s="246">
        <f>IF(全车数据表!BH142="","",全车数据表!BH142)</f>
        <v>81.099999999999994</v>
      </c>
      <c r="BF141" s="246">
        <f>IF(全车数据表!BI142="","",全车数据表!BI142)</f>
        <v>59.800000000000004</v>
      </c>
      <c r="BG141" s="246">
        <f>IF(全车数据表!BJ142="","",全车数据表!BJ142)</f>
        <v>61.95</v>
      </c>
    </row>
    <row r="142" spans="1:59">
      <c r="A142" s="246">
        <f>全车数据表!A143</f>
        <v>141</v>
      </c>
      <c r="B142" s="246" t="str">
        <f>全车数据表!B143</f>
        <v>Mercedes-Benz SLR McLaren</v>
      </c>
      <c r="C142" s="246" t="str">
        <f>IF(全车数据表!AQ143="","",全车数据表!AQ143)</f>
        <v>Mercedes-Benz</v>
      </c>
      <c r="D142" s="248" t="str">
        <f>全车数据表!AT143</f>
        <v>slr</v>
      </c>
      <c r="E142" s="248" t="str">
        <f>全车数据表!AS143</f>
        <v>1.6</v>
      </c>
      <c r="F142" s="248" t="str">
        <f>全车数据表!C143</f>
        <v>SLR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4058</v>
      </c>
      <c r="P142" s="246">
        <f>全车数据表!P143</f>
        <v>353.3</v>
      </c>
      <c r="Q142" s="246">
        <f>全车数据表!Q143</f>
        <v>78.180000000000007</v>
      </c>
      <c r="R142" s="246">
        <f>全车数据表!R143</f>
        <v>66.599999999999994</v>
      </c>
      <c r="S142" s="246">
        <f>全车数据表!S143</f>
        <v>79.540000000000006</v>
      </c>
      <c r="T142" s="246">
        <f>全车数据表!T143</f>
        <v>9.8169999999999984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367</v>
      </c>
      <c r="AD142" s="246">
        <f>全车数据表!AX143</f>
        <v>0</v>
      </c>
      <c r="AE142" s="246">
        <f>全车数据表!AY143</f>
        <v>484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>
        <f>IF(全车数据表!BX143="","",全车数据表!BX143)</f>
        <v>1</v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>可开合</v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奔驰</v>
      </c>
      <c r="BB142" s="246" t="str">
        <f>IF(全车数据表!AV143="","",全车数据表!AV143)</f>
        <v/>
      </c>
      <c r="BC142" s="246">
        <f>IF(全车数据表!BF143="","",全车数据表!BF143)</f>
        <v>4266</v>
      </c>
      <c r="BD142" s="246">
        <f>IF(全车数据表!BG143="","",全车数据表!BG143)</f>
        <v>355.3</v>
      </c>
      <c r="BE142" s="246">
        <f>IF(全车数据表!BH143="","",全车数据表!BH143)</f>
        <v>79.300000000000011</v>
      </c>
      <c r="BF142" s="246">
        <f>IF(全车数据表!BI143="","",全车数据表!BI143)</f>
        <v>69.009999999999991</v>
      </c>
      <c r="BG142" s="246">
        <f>IF(全车数据表!BJ143="","",全车数据表!BJ143)</f>
        <v>82.15</v>
      </c>
    </row>
    <row r="143" spans="1:59">
      <c r="A143" s="246">
        <f>全车数据表!A144</f>
        <v>142</v>
      </c>
      <c r="B143" s="246" t="str">
        <f>全车数据表!B144</f>
        <v>Aston Martin DBS SuperLeggera</v>
      </c>
      <c r="C143" s="246" t="str">
        <f>IF(全车数据表!AQ144="","",全车数据表!AQ144)</f>
        <v>Aston Martin</v>
      </c>
      <c r="D143" s="248" t="str">
        <f>全车数据表!AT144</f>
        <v>dbs</v>
      </c>
      <c r="E143" s="248" t="str">
        <f>全车数据表!AS144</f>
        <v>1.8</v>
      </c>
      <c r="F143" s="248" t="str">
        <f>全车数据表!C144</f>
        <v>DBS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4059</v>
      </c>
      <c r="P143" s="246">
        <f>全车数据表!P144</f>
        <v>355.4</v>
      </c>
      <c r="Q143" s="246">
        <f>全车数据表!Q144</f>
        <v>79.16</v>
      </c>
      <c r="R143" s="246">
        <f>全车数据表!R144</f>
        <v>70.739999999999995</v>
      </c>
      <c r="S143" s="246">
        <f>全车数据表!S144</f>
        <v>73.88</v>
      </c>
      <c r="T143" s="246">
        <f>全车数据表!T144</f>
        <v>8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370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阿斯顿马丁 大鼻屎</v>
      </c>
      <c r="BB143" s="246">
        <f>IF(全车数据表!AV144="","",全车数据表!AV144)</f>
        <v>16</v>
      </c>
      <c r="BC143" s="246">
        <f>IF(全车数据表!BF144="","",全车数据表!BF144)</f>
        <v>4234</v>
      </c>
      <c r="BD143" s="246">
        <f>IF(全车数据表!BG144="","",全车数据表!BG144)</f>
        <v>357.1</v>
      </c>
      <c r="BE143" s="246">
        <f>IF(全车数据表!BH144="","",全车数据表!BH144)</f>
        <v>80.2</v>
      </c>
      <c r="BF143" s="246">
        <f>IF(全车数据表!BI144="","",全车数据表!BI144)</f>
        <v>73.150000000000006</v>
      </c>
      <c r="BG143" s="246">
        <f>IF(全车数据表!BJ144="","",全车数据表!BJ144)</f>
        <v>76.25</v>
      </c>
    </row>
    <row r="144" spans="1:59">
      <c r="A144" s="246">
        <f>全车数据表!A145</f>
        <v>143</v>
      </c>
      <c r="B144" s="246" t="str">
        <f>全车数据表!B145</f>
        <v>Lamborghini Essenza SCV12🔑</v>
      </c>
      <c r="C144" s="246" t="str">
        <f>IF(全车数据表!AQ145="","",全车数据表!AQ145)</f>
        <v>Lamborghini</v>
      </c>
      <c r="D144" s="248" t="str">
        <f>全车数据表!AT145</f>
        <v>scv12</v>
      </c>
      <c r="E144" s="248" t="str">
        <f>全车数据表!AS145</f>
        <v>2.8</v>
      </c>
      <c r="F144" s="248" t="str">
        <f>全车数据表!C145</f>
        <v>SCV12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4061</v>
      </c>
      <c r="P144" s="246">
        <f>全车数据表!P145</f>
        <v>340.5</v>
      </c>
      <c r="Q144" s="246">
        <f>全车数据表!Q145</f>
        <v>85.1</v>
      </c>
      <c r="R144" s="246">
        <f>全车数据表!R145</f>
        <v>75.81</v>
      </c>
      <c r="S144" s="246">
        <f>全车数据表!S145</f>
        <v>74.78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355</v>
      </c>
      <c r="AD144" s="246">
        <f>全车数据表!AX145</f>
        <v>0</v>
      </c>
      <c r="AE144" s="246">
        <f>全车数据表!AY145</f>
        <v>462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</v>
      </c>
      <c r="BB144" s="246" t="str">
        <f>IF(全车数据表!AV145="","",全车数据表!AV145)</f>
        <v/>
      </c>
      <c r="BC144" s="246">
        <f>IF(全车数据表!BF145="","",全车数据表!BF145)</f>
        <v>4226</v>
      </c>
      <c r="BD144" s="246">
        <f>IF(全车数据表!BG145="","",全车数据表!BG145)</f>
        <v>342.9</v>
      </c>
      <c r="BE144" s="246">
        <f>IF(全车数据表!BH145="","",全车数据表!BH145)</f>
        <v>86.05</v>
      </c>
      <c r="BF144" s="246">
        <f>IF(全车数据表!BI145="","",全车数据表!BI145)</f>
        <v>78.600000000000009</v>
      </c>
      <c r="BG144" s="246">
        <f>IF(全车数据表!BJ145="","",全车数据表!BJ145)</f>
        <v>77.63</v>
      </c>
    </row>
    <row r="145" spans="1:59">
      <c r="A145" s="246">
        <f>全车数据表!A146</f>
        <v>144</v>
      </c>
      <c r="B145" s="246" t="str">
        <f>全车数据表!B146</f>
        <v>Lamborghini SC63🔑</v>
      </c>
      <c r="C145" s="246" t="str">
        <f>IF(全车数据表!AQ146="","",全车数据表!AQ146)</f>
        <v>Lamborghini</v>
      </c>
      <c r="D145" s="248" t="str">
        <f>全车数据表!AT146</f>
        <v>sc63</v>
      </c>
      <c r="E145" s="248" t="str">
        <f>全车数据表!AS146</f>
        <v>4.6</v>
      </c>
      <c r="F145" s="248" t="str">
        <f>全车数据表!C146</f>
        <v>SC63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35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4062</v>
      </c>
      <c r="P145" s="246">
        <f>全车数据表!P146</f>
        <v>353.8</v>
      </c>
      <c r="Q145" s="246">
        <f>全车数据表!Q146</f>
        <v>85.38</v>
      </c>
      <c r="R145" s="246">
        <f>全车数据表!R146</f>
        <v>70.150000000000006</v>
      </c>
      <c r="S145" s="246">
        <f>全车数据表!S146</f>
        <v>56.43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0</v>
      </c>
      <c r="AD145" s="246">
        <f>全车数据表!AX146</f>
        <v>0</v>
      </c>
      <c r="AE145" s="246">
        <f>全车数据表!AY146</f>
        <v>0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</v>
      </c>
      <c r="BB145" s="246" t="str">
        <f>IF(全车数据表!AV146="","",全车数据表!AV146)</f>
        <v/>
      </c>
      <c r="BC145" s="246">
        <f>IF(全车数据表!BF146="","",全车数据表!BF146)</f>
        <v>4247</v>
      </c>
      <c r="BD145" s="246">
        <f>IF(全车数据表!BG146="","",全车数据表!BG146)</f>
        <v>355.3</v>
      </c>
      <c r="BE145" s="246">
        <f>IF(全车数据表!BH146="","",全车数据表!BH146)</f>
        <v>86.5</v>
      </c>
      <c r="BF145" s="246">
        <f>IF(全车数据表!BI146="","",全车数据表!BI146)</f>
        <v>72.88</v>
      </c>
      <c r="BG145" s="246">
        <f>IF(全车数据表!BJ146="","",全车数据表!BJ146)</f>
        <v>59.48</v>
      </c>
    </row>
    <row r="146" spans="1:59">
      <c r="A146" s="246">
        <f>全车数据表!A147</f>
        <v>145</v>
      </c>
      <c r="B146" s="246" t="str">
        <f>全车数据表!B147</f>
        <v>McLaren 600LT Spider</v>
      </c>
      <c r="C146" s="246" t="str">
        <f>IF(全车数据表!AQ147="","",全车数据表!AQ147)</f>
        <v>McLaren</v>
      </c>
      <c r="D146" s="248" t="str">
        <f>全车数据表!AT147</f>
        <v>600lt</v>
      </c>
      <c r="E146" s="248" t="str">
        <f>全车数据表!AS147</f>
        <v>3.9</v>
      </c>
      <c r="F146" s="248" t="str">
        <f>全车数据表!C147</f>
        <v>600lt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4075</v>
      </c>
      <c r="P146" s="246">
        <f>全车数据表!P147</f>
        <v>340.5</v>
      </c>
      <c r="Q146" s="246">
        <f>全车数据表!Q147</f>
        <v>86.11</v>
      </c>
      <c r="R146" s="246">
        <f>全车数据表!R147</f>
        <v>83.17</v>
      </c>
      <c r="S146" s="246">
        <f>全车数据表!S147</f>
        <v>74.540000000000006</v>
      </c>
      <c r="T146" s="246">
        <f>全车数据表!T147</f>
        <v>8.6999999999999993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354</v>
      </c>
      <c r="AD146" s="246">
        <f>全车数据表!AX147</f>
        <v>0</v>
      </c>
      <c r="AE146" s="246">
        <f>全车数据表!AY147</f>
        <v>461</v>
      </c>
      <c r="AF146" s="246" t="str">
        <f>IF(全车数据表!AZ147="","",全车数据表!AZ147)</f>
        <v>惊艳亮相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>
        <f>IF(全车数据表!BW147="","",全车数据表!BW147)</f>
        <v>1</v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迈凯伦</v>
      </c>
      <c r="BB146" s="246" t="str">
        <f>IF(全车数据表!AV147="","",全车数据表!AV147)</f>
        <v/>
      </c>
      <c r="BC146" s="246">
        <f>IF(全车数据表!BF147="","",全车数据表!BF147)</f>
        <v>4253</v>
      </c>
      <c r="BD146" s="246">
        <f>IF(全车数据表!BG147="","",全车数据表!BG147)</f>
        <v>342.3</v>
      </c>
      <c r="BE146" s="246">
        <f>IF(全车数据表!BH147="","",全车数据表!BH147)</f>
        <v>87.4</v>
      </c>
      <c r="BF146" s="246">
        <f>IF(全车数据表!BI147="","",全车数据表!BI147)</f>
        <v>86.75</v>
      </c>
      <c r="BG146" s="246">
        <f>IF(全车数据表!BJ147="","",全车数据表!BJ147)</f>
        <v>77.970000000000013</v>
      </c>
    </row>
    <row r="147" spans="1:59">
      <c r="A147" s="246">
        <f>全车数据表!A148</f>
        <v>146</v>
      </c>
      <c r="B147" s="246" t="str">
        <f>全车数据表!B148</f>
        <v>Toyota GR Super Sport Concept🔑</v>
      </c>
      <c r="C147" s="246" t="str">
        <f>IF(全车数据表!AQ148="","",全车数据表!AQ148)</f>
        <v>Toyota</v>
      </c>
      <c r="D147" s="248">
        <f>全车数据表!AT148</f>
        <v>0</v>
      </c>
      <c r="E147" s="248" t="str">
        <f>全车数据表!AS148</f>
        <v>24.5</v>
      </c>
      <c r="F147" s="248" t="str">
        <f>全车数据表!C148</f>
        <v>GR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35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4076</v>
      </c>
      <c r="P147" s="246">
        <f>全车数据表!P148</f>
        <v>364.8</v>
      </c>
      <c r="Q147" s="246">
        <f>全车数据表!Q148</f>
        <v>85.64</v>
      </c>
      <c r="R147" s="246">
        <f>全车数据表!R148</f>
        <v>56.7</v>
      </c>
      <c r="S147" s="246">
        <f>全车数据表!S148</f>
        <v>45.09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丰田</v>
      </c>
      <c r="BB147" s="246" t="str">
        <f>IF(全车数据表!AV148="","",全车数据表!AV148)</f>
        <v/>
      </c>
      <c r="BC147" s="246">
        <f>IF(全车数据表!BF148="","",全车数据表!BF148)</f>
        <v>4272</v>
      </c>
      <c r="BD147" s="246">
        <f>IF(全车数据表!BG148="","",全车数据表!BG148)</f>
        <v>366.40000000000003</v>
      </c>
      <c r="BE147" s="246">
        <f>IF(全车数据表!BH148="","",全车数据表!BH148)</f>
        <v>86.5</v>
      </c>
      <c r="BF147" s="246">
        <f>IF(全车数据表!BI148="","",全车数据表!BI148)</f>
        <v>58.720000000000006</v>
      </c>
      <c r="BG147" s="246">
        <f>IF(全车数据表!BJ148="","",全车数据表!BJ148)</f>
        <v>48.180000000000007</v>
      </c>
    </row>
    <row r="148" spans="1:59">
      <c r="A148" s="246">
        <f>全车数据表!A149</f>
        <v>147</v>
      </c>
      <c r="B148" s="246" t="str">
        <f>全车数据表!B149</f>
        <v>McLaren Solus GT🔑</v>
      </c>
      <c r="C148" s="246" t="str">
        <f>IF(全车数据表!AQ149="","",全车数据表!AQ149)</f>
        <v>McLaren</v>
      </c>
      <c r="D148" s="248" t="str">
        <f>全车数据表!AT149</f>
        <v>solus</v>
      </c>
      <c r="E148" s="248" t="str">
        <f>全车数据表!AS149</f>
        <v>4.2</v>
      </c>
      <c r="F148" s="248" t="str">
        <f>全车数据表!C149</f>
        <v>Solus</v>
      </c>
      <c r="G148" s="246" t="str">
        <f>全车数据表!D149</f>
        <v>B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35</v>
      </c>
      <c r="L148" s="246">
        <f>IF(全车数据表!K149="×",0,全车数据表!K149)</f>
        <v>40</v>
      </c>
      <c r="M148" s="246">
        <f>IF(全车数据表!L149="×",0,全车数据表!L149)</f>
        <v>62</v>
      </c>
      <c r="N148" s="246">
        <f>IF(全车数据表!M149="×",0,全车数据表!M149)</f>
        <v>0</v>
      </c>
      <c r="O148" s="246">
        <f>全车数据表!O149</f>
        <v>4076</v>
      </c>
      <c r="P148" s="246">
        <f>全车数据表!P149</f>
        <v>335.4</v>
      </c>
      <c r="Q148" s="246">
        <f>全车数据表!Q149</f>
        <v>89.3</v>
      </c>
      <c r="R148" s="246">
        <f>全车数据表!R149</f>
        <v>83.12</v>
      </c>
      <c r="S148" s="246">
        <f>全车数据表!S149</f>
        <v>76.83</v>
      </c>
      <c r="T148" s="246">
        <f>全车数据表!T149</f>
        <v>0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349</v>
      </c>
      <c r="AD148" s="246">
        <f>全车数据表!AX149</f>
        <v>0</v>
      </c>
      <c r="AE148" s="246">
        <f>全车数据表!AY149</f>
        <v>453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4242</v>
      </c>
      <c r="BD148" s="246">
        <f>IF(全车数据表!BG149="","",全车数据表!BG149)</f>
        <v>336.8</v>
      </c>
      <c r="BE148" s="246">
        <f>IF(全车数据表!BH149="","",全车数据表!BH149)</f>
        <v>90.55</v>
      </c>
      <c r="BF148" s="246">
        <f>IF(全车数据表!BI149="","",全车数据表!BI149)</f>
        <v>86.49</v>
      </c>
      <c r="BG148" s="246">
        <f>IF(全车数据表!BJ149="","",全车数据表!BJ149)</f>
        <v>81.03</v>
      </c>
    </row>
    <row r="149" spans="1:59">
      <c r="A149" s="246">
        <f>全车数据表!A150</f>
        <v>148</v>
      </c>
      <c r="B149" s="246" t="str">
        <f>全车数据表!B150</f>
        <v>Puritalia Berlinetta</v>
      </c>
      <c r="C149" s="246" t="str">
        <f>IF(全车数据表!AQ150="","",全车数据表!AQ150)</f>
        <v>Puritalia</v>
      </c>
      <c r="D149" s="248" t="str">
        <f>全车数据表!AT150</f>
        <v>berlinetta</v>
      </c>
      <c r="E149" s="248" t="str">
        <f>全车数据表!AS150</f>
        <v>3.4</v>
      </c>
      <c r="F149" s="248" t="str">
        <f>全车数据表!C150</f>
        <v>Berlinetta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349.5</v>
      </c>
      <c r="Q149" s="246">
        <f>全车数据表!Q150</f>
        <v>83.43</v>
      </c>
      <c r="R149" s="246">
        <f>全车数据表!R150</f>
        <v>82.74</v>
      </c>
      <c r="S149" s="246">
        <f>全车数据表!S150</f>
        <v>69.66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通行证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>
        <f>IF(全车数据表!BV150="","",全车数据表!BV150)</f>
        <v>1</v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/>
      </c>
      <c r="BB149" s="246">
        <f>IF(全车数据表!AV150="","",全车数据表!AV150)</f>
        <v>47</v>
      </c>
      <c r="BC149" s="246">
        <f>IF(全车数据表!BF150="","",全车数据表!BF150)</f>
        <v>4232</v>
      </c>
      <c r="BD149" s="246">
        <f>IF(全车数据表!BG150="","",全车数据表!BG150)</f>
        <v>351.6</v>
      </c>
      <c r="BE149" s="246">
        <f>IF(全车数据表!BH150="","",全车数据表!BH150)</f>
        <v>84.25</v>
      </c>
      <c r="BF149" s="246">
        <f>IF(全车数据表!BI150="","",全车数据表!BI150)</f>
        <v>86.13</v>
      </c>
      <c r="BG149" s="246">
        <f>IF(全车数据表!BJ150="","",全车数据表!BJ150)</f>
        <v>73.349999999999994</v>
      </c>
    </row>
    <row r="150" spans="1:59">
      <c r="A150" s="246">
        <f>全车数据表!A151</f>
        <v>149</v>
      </c>
      <c r="B150" s="246" t="str">
        <f>全车数据表!B151</f>
        <v>Lamborghini Invencible</v>
      </c>
      <c r="C150" s="246" t="str">
        <f>IF(全车数据表!AQ151="","",全车数据表!AQ151)</f>
        <v>Lamborghini</v>
      </c>
      <c r="D150" s="248" t="str">
        <f>全车数据表!AT151</f>
        <v>invencible</v>
      </c>
      <c r="E150" s="248" t="str">
        <f>全车数据表!AS151</f>
        <v>4.4</v>
      </c>
      <c r="F150" s="248" t="str">
        <f>全车数据表!C151</f>
        <v>无敌牛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4091</v>
      </c>
      <c r="P150" s="246">
        <f>全车数据表!P151</f>
        <v>340.4</v>
      </c>
      <c r="Q150" s="246">
        <f>全车数据表!Q151</f>
        <v>88.49</v>
      </c>
      <c r="R150" s="246">
        <f>全车数据表!R151</f>
        <v>75.739999999999995</v>
      </c>
      <c r="S150" s="246">
        <f>全车数据表!S151</f>
        <v>67.64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354</v>
      </c>
      <c r="AD150" s="246">
        <f>全车数据表!AX151</f>
        <v>0</v>
      </c>
      <c r="AE150" s="246">
        <f>全车数据表!AY151</f>
        <v>461</v>
      </c>
      <c r="AF150" s="246" t="str">
        <f>IF(全车数据表!AZ151="","",全车数据表!AZ151)</f>
        <v>通行证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>
        <f>IF(全车数据表!BV151="","",全车数据表!BV151)</f>
        <v>1</v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 t="str">
        <f>IF(全车数据表!AV151="","",全车数据表!AV151)</f>
        <v/>
      </c>
      <c r="BC150" s="246">
        <f>IF(全车数据表!BF151="","",全车数据表!BF151)</f>
        <v>4279</v>
      </c>
      <c r="BD150" s="246">
        <f>IF(全车数据表!BG151="","",全车数据表!BG151)</f>
        <v>342.29999999999995</v>
      </c>
      <c r="BE150" s="246">
        <f>IF(全车数据表!BH151="","",全车数据表!BH151)</f>
        <v>89.649999999999991</v>
      </c>
      <c r="BF150" s="246">
        <f>IF(全车数据表!BI151="","",全车数据表!BI151)</f>
        <v>78.47</v>
      </c>
      <c r="BG150" s="246">
        <f>IF(全车数据表!BJ151="","",全车数据表!BJ151)</f>
        <v>69.95</v>
      </c>
    </row>
    <row r="151" spans="1:59">
      <c r="A151" s="246">
        <f>全车数据表!A152</f>
        <v>150</v>
      </c>
      <c r="B151" s="246" t="str">
        <f>全车数据表!B152</f>
        <v>Lamborghini Huracan EVO Spyder</v>
      </c>
      <c r="C151" s="246" t="str">
        <f>IF(全车数据表!AQ152="","",全车数据表!AQ152)</f>
        <v>Lamborghini</v>
      </c>
      <c r="D151" s="248" t="str">
        <f>全车数据表!AT152</f>
        <v>evo</v>
      </c>
      <c r="E151" s="248" t="str">
        <f>全车数据表!AS152</f>
        <v>1.4</v>
      </c>
      <c r="F151" s="248" t="str">
        <f>全车数据表!C152</f>
        <v>EVO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4109</v>
      </c>
      <c r="P151" s="246">
        <f>全车数据表!P152</f>
        <v>344</v>
      </c>
      <c r="Q151" s="246">
        <f>全车数据表!Q152</f>
        <v>84.31</v>
      </c>
      <c r="R151" s="246">
        <f>全车数据表!R152</f>
        <v>75.97</v>
      </c>
      <c r="S151" s="246">
        <f>全车数据表!S152</f>
        <v>82.43</v>
      </c>
      <c r="T151" s="246">
        <f>全车数据表!T152</f>
        <v>11.517000000000001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358</v>
      </c>
      <c r="AD151" s="246">
        <f>全车数据表!AX152</f>
        <v>0</v>
      </c>
      <c r="AE151" s="246">
        <f>全车数据表!AY152</f>
        <v>468</v>
      </c>
      <c r="AF151" s="246" t="str">
        <f>IF(全车数据表!AZ152="","",全车数据表!AZ152)</f>
        <v>传奇商店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>
        <f>IF(全车数据表!BS152="","",全车数据表!BS152)</f>
        <v>1</v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>
        <f>IF(全车数据表!CF152="","",全车数据表!CF152)</f>
        <v>1</v>
      </c>
      <c r="AX151" s="246" t="str">
        <f>IF(全车数据表!CG152="","",全车数据表!CG152)</f>
        <v>可开合</v>
      </c>
      <c r="AY151" s="246" t="str">
        <f>IF(全车数据表!CH152="","",全车数据表!CH152)</f>
        <v/>
      </c>
      <c r="AZ151" s="246">
        <f>IF(全车数据表!CI152="","",全车数据表!CI152)</f>
        <v>1</v>
      </c>
      <c r="BA151" s="246" t="str">
        <f>IF(全车数据表!CJ152="","",全车数据表!CJ152)</f>
        <v>是人都有 4109 飓风 小牛 兰博基尼</v>
      </c>
      <c r="BB151" s="246">
        <f>IF(全车数据表!AV152="","",全车数据表!AV152)</f>
        <v>18</v>
      </c>
      <c r="BC151" s="246">
        <f>IF(全车数据表!BF152="","",全车数据表!BF152)</f>
        <v>4332</v>
      </c>
      <c r="BD151" s="246">
        <f>IF(全车数据表!BG152="","",全车数据表!BG152)</f>
        <v>346</v>
      </c>
      <c r="BE151" s="246">
        <f>IF(全车数据表!BH152="","",全车数据表!BH152)</f>
        <v>85.600000000000009</v>
      </c>
      <c r="BF151" s="246">
        <f>IF(全车数据表!BI152="","",全车数据表!BI152)</f>
        <v>79.08</v>
      </c>
      <c r="BG151" s="246">
        <f>IF(全车数据表!BJ152="","",全车数据表!BJ152)</f>
        <v>85.660000000000011</v>
      </c>
    </row>
    <row r="152" spans="1:59">
      <c r="A152" s="246">
        <f>全车数据表!A153</f>
        <v>151</v>
      </c>
      <c r="B152" s="246" t="str">
        <f>全车数据表!B153</f>
        <v>Porsche Carrera GT</v>
      </c>
      <c r="C152" s="246" t="str">
        <f>IF(全车数据表!AQ153="","",全车数据表!AQ153)</f>
        <v>Porsche</v>
      </c>
      <c r="D152" s="248" t="str">
        <f>全车数据表!AT153</f>
        <v>carrera</v>
      </c>
      <c r="E152" s="248" t="str">
        <f>全车数据表!AS153</f>
        <v>2.1</v>
      </c>
      <c r="F152" s="248" t="str">
        <f>全车数据表!C153</f>
        <v>卡雷拉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4126</v>
      </c>
      <c r="P152" s="246">
        <f>全车数据表!P153</f>
        <v>347.8</v>
      </c>
      <c r="Q152" s="246">
        <f>全车数据表!Q153</f>
        <v>78.67</v>
      </c>
      <c r="R152" s="246">
        <f>全车数据表!R153</f>
        <v>84.88</v>
      </c>
      <c r="S152" s="246">
        <f>全车数据表!S153</f>
        <v>82.91</v>
      </c>
      <c r="T152" s="246">
        <f>全车数据表!T153</f>
        <v>11.45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362</v>
      </c>
      <c r="AD152" s="246">
        <f>全车数据表!AX153</f>
        <v>0</v>
      </c>
      <c r="AE152" s="246">
        <f>全车数据表!AY153</f>
        <v>474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保时捷 卡雷拉</v>
      </c>
      <c r="BB152" s="246">
        <f>IF(全车数据表!AV153="","",全车数据表!AV153)</f>
        <v>50</v>
      </c>
      <c r="BC152" s="246">
        <f>IF(全车数据表!BF153="","",全车数据表!BF153)</f>
        <v>4298</v>
      </c>
      <c r="BD152" s="246">
        <f>IF(全车数据表!BG153="","",全车数据表!BG153)</f>
        <v>349.7</v>
      </c>
      <c r="BE152" s="246">
        <f>IF(全车数据表!BH153="","",全车数据表!BH153)</f>
        <v>79.75</v>
      </c>
      <c r="BF152" s="246">
        <f>IF(全车数据表!BI153="","",全车数据表!BI153)</f>
        <v>87.33</v>
      </c>
      <c r="BG152" s="246">
        <f>IF(全车数据表!BJ153="","",全车数据表!BJ153)</f>
        <v>85.3</v>
      </c>
    </row>
    <row r="153" spans="1:59">
      <c r="A153" s="246">
        <f>全车数据表!A154</f>
        <v>152</v>
      </c>
      <c r="B153" s="246" t="str">
        <f>全车数据表!B154</f>
        <v>FV Frangivento GT65🔑</v>
      </c>
      <c r="C153" s="246" t="str">
        <f>IF(全车数据表!AQ154="","",全车数据表!AQ154)</f>
        <v>FV Frangivento</v>
      </c>
      <c r="D153" s="248" t="str">
        <f>全车数据表!AT154</f>
        <v>gt65</v>
      </c>
      <c r="E153" s="248" t="str">
        <f>全车数据表!AS154</f>
        <v>24.4</v>
      </c>
      <c r="F153" s="248" t="str">
        <f>全车数据表!C154</f>
        <v>GT65</v>
      </c>
      <c r="G153" s="246" t="str">
        <f>全车数据表!D154</f>
        <v>B</v>
      </c>
      <c r="H153" s="246">
        <f>LEN(全车数据表!E154)</f>
        <v>5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35</v>
      </c>
      <c r="L153" s="246">
        <f>IF(全车数据表!K154="×",0,全车数据表!K154)</f>
        <v>40</v>
      </c>
      <c r="M153" s="246">
        <f>IF(全车数据表!L154="×",0,全车数据表!L154)</f>
        <v>62</v>
      </c>
      <c r="N153" s="246">
        <f>IF(全车数据表!M154="×",0,全车数据表!M154)</f>
        <v>0</v>
      </c>
      <c r="O153" s="246">
        <f>全车数据表!O154</f>
        <v>4127</v>
      </c>
      <c r="P153" s="246">
        <f>全车数据表!P154</f>
        <v>371.1</v>
      </c>
      <c r="Q153" s="246">
        <f>全车数据表!Q154</f>
        <v>81.8</v>
      </c>
      <c r="R153" s="246">
        <f>全车数据表!R154</f>
        <v>51.98</v>
      </c>
      <c r="S153" s="246">
        <f>全车数据表!S154</f>
        <v>54.39</v>
      </c>
      <c r="T153" s="246">
        <f>全车数据表!T154</f>
        <v>0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0</v>
      </c>
      <c r="AD153" s="246">
        <f>全车数据表!AX154</f>
        <v>0</v>
      </c>
      <c r="AE153" s="246">
        <f>全车数据表!AY154</f>
        <v>0</v>
      </c>
      <c r="AF153" s="246" t="str">
        <f>IF(全车数据表!AZ154="","",全车数据表!AZ154)</f>
        <v>大奖赛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/>
      </c>
      <c r="BB153" s="246" t="str">
        <f>IF(全车数据表!AV154="","",全车数据表!AV154)</f>
        <v/>
      </c>
      <c r="BC153" s="246">
        <f>IF(全车数据表!BF154="","",全车数据表!BF154)</f>
        <v>4319</v>
      </c>
      <c r="BD153" s="246">
        <f>IF(全车数据表!BG154="","",全车数据表!BG154)</f>
        <v>372.8</v>
      </c>
      <c r="BE153" s="246">
        <f>IF(全车数据表!BH154="","",全车数据表!BH154)</f>
        <v>82.45</v>
      </c>
      <c r="BF153" s="246">
        <f>IF(全车数据表!BI154="","",全车数据表!BI154)</f>
        <v>53.87</v>
      </c>
      <c r="BG153" s="246">
        <f>IF(全车数据表!BJ154="","",全车数据表!BJ154)</f>
        <v>57.34</v>
      </c>
    </row>
    <row r="154" spans="1:59">
      <c r="A154" s="246">
        <f>全车数据表!A155</f>
        <v>153</v>
      </c>
      <c r="B154" s="246" t="str">
        <f>全车数据表!B155</f>
        <v>Nissan GTR-50 Italdesign</v>
      </c>
      <c r="C154" s="246" t="str">
        <f>IF(全车数据表!AQ155="","",全车数据表!AQ155)</f>
        <v>Nissan</v>
      </c>
      <c r="D154" s="248" t="str">
        <f>全车数据表!AT155</f>
        <v>gtr-50</v>
      </c>
      <c r="E154" s="248" t="str">
        <f>全车数据表!AS155</f>
        <v>3.2</v>
      </c>
      <c r="F154" s="248" t="str">
        <f>全车数据表!C155</f>
        <v>GTR-50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4153</v>
      </c>
      <c r="P154" s="246">
        <f>全车数据表!P155</f>
        <v>349.5</v>
      </c>
      <c r="Q154" s="246">
        <f>全车数据表!Q155</f>
        <v>86.36</v>
      </c>
      <c r="R154" s="246">
        <f>全车数据表!R155</f>
        <v>73.86</v>
      </c>
      <c r="S154" s="246">
        <f>全车数据表!S155</f>
        <v>64.59</v>
      </c>
      <c r="T154" s="246">
        <f>全车数据表!T155</f>
        <v>6.6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363</v>
      </c>
      <c r="AD154" s="246">
        <f>全车数据表!AX155</f>
        <v>0</v>
      </c>
      <c r="AE154" s="246">
        <f>全车数据表!AY155</f>
        <v>477</v>
      </c>
      <c r="AF154" s="246" t="str">
        <f>IF(全车数据表!AZ155="","",全车数据表!AZ155)</f>
        <v>车手联会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日产 尼桑 id</v>
      </c>
      <c r="BB154" s="246">
        <f>IF(全车数据表!AV155="","",全车数据表!AV155)</f>
        <v>30</v>
      </c>
      <c r="BC154" s="246">
        <f>IF(全车数据表!BF155="","",全车数据表!BF155)</f>
        <v>4372</v>
      </c>
      <c r="BD154" s="246">
        <f>IF(全车数据表!BG155="","",全车数据表!BG155)</f>
        <v>351.6</v>
      </c>
      <c r="BE154" s="246">
        <f>IF(全车数据表!BH155="","",全车数据表!BH155)</f>
        <v>87.4</v>
      </c>
      <c r="BF154" s="246">
        <f>IF(全车数据表!BI155="","",全车数据表!BI155)</f>
        <v>76.929999999999993</v>
      </c>
      <c r="BG154" s="246">
        <f>IF(全车数据表!BJ155="","",全车数据表!BJ155)</f>
        <v>67.210000000000008</v>
      </c>
    </row>
    <row r="155" spans="1:59">
      <c r="A155" s="246">
        <f>全车数据表!A156</f>
        <v>154</v>
      </c>
      <c r="B155" s="246" t="str">
        <f>全车数据表!B156</f>
        <v>Zenvo TSR-S🔑</v>
      </c>
      <c r="C155" s="246" t="str">
        <f>IF(全车数据表!AQ156="","",全车数据表!AQ156)</f>
        <v>Zenvo</v>
      </c>
      <c r="D155" s="248" t="str">
        <f>全车数据表!AT156</f>
        <v>tsr-s</v>
      </c>
      <c r="E155" s="248" t="str">
        <f>全车数据表!AS156</f>
        <v>2.9</v>
      </c>
      <c r="F155" s="248" t="str">
        <f>全车数据表!C156</f>
        <v>TSR-S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4171</v>
      </c>
      <c r="P155" s="246">
        <f>全车数据表!P156</f>
        <v>342.4</v>
      </c>
      <c r="Q155" s="246">
        <f>全车数据表!Q156</f>
        <v>85.38</v>
      </c>
      <c r="R155" s="246">
        <f>全车数据表!R156</f>
        <v>82.88</v>
      </c>
      <c r="S155" s="246">
        <f>全车数据表!S156</f>
        <v>67.36</v>
      </c>
      <c r="T155" s="246">
        <f>全车数据表!T156</f>
        <v>7.16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359</v>
      </c>
      <c r="AD155" s="246">
        <f>全车数据表!AX156</f>
        <v>366</v>
      </c>
      <c r="AE155" s="246">
        <f>全车数据表!AY156</f>
        <v>478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小自燃</v>
      </c>
      <c r="BB155" s="246" t="str">
        <f>IF(全车数据表!AV156="","",全车数据表!AV156)</f>
        <v/>
      </c>
      <c r="BC155" s="246">
        <f>IF(全车数据表!BF156="","",全车数据表!BF156)</f>
        <v>4399</v>
      </c>
      <c r="BD155" s="246">
        <f>IF(全车数据表!BG156="","",全车数据表!BG156)</f>
        <v>344.2</v>
      </c>
      <c r="BE155" s="246">
        <f>IF(全车数据表!BH156="","",全车数据表!BH156)</f>
        <v>86.5</v>
      </c>
      <c r="BF155" s="246">
        <f>IF(全车数据表!BI156="","",全车数据表!BI156)</f>
        <v>86.33</v>
      </c>
      <c r="BG155" s="246">
        <f>IF(全车数据表!BJ156="","",全车数据表!BJ156)</f>
        <v>70.22</v>
      </c>
    </row>
    <row r="156" spans="1:59">
      <c r="A156" s="246">
        <f>全车数据表!A157</f>
        <v>155</v>
      </c>
      <c r="B156" s="246" t="str">
        <f>全车数据表!B157</f>
        <v>Lamborghini Sesto Elemento</v>
      </c>
      <c r="C156" s="246" t="str">
        <f>IF(全车数据表!AQ157="","",全车数据表!AQ157)</f>
        <v>Lamborghini</v>
      </c>
      <c r="D156" s="248" t="str">
        <f>全车数据表!AT157</f>
        <v>sesto</v>
      </c>
      <c r="E156" s="248" t="str">
        <f>全车数据表!AS157</f>
        <v>3.5</v>
      </c>
      <c r="F156" s="248" t="str">
        <f>全车数据表!C157</f>
        <v>第六元素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4183</v>
      </c>
      <c r="P156" s="246">
        <f>全车数据表!P157</f>
        <v>346.5</v>
      </c>
      <c r="Q156" s="246">
        <f>全车数据表!Q157</f>
        <v>87.26</v>
      </c>
      <c r="R156" s="246">
        <f>全车数据表!R157</f>
        <v>70.27</v>
      </c>
      <c r="S156" s="246">
        <f>全车数据表!S157</f>
        <v>74.760000000000005</v>
      </c>
      <c r="T156" s="246">
        <f>全车数据表!T157</f>
        <v>0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360</v>
      </c>
      <c r="AD156" s="246">
        <f>全车数据表!AX157</f>
        <v>0</v>
      </c>
      <c r="AE156" s="246">
        <f>全车数据表!AY157</f>
        <v>472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 小六子</v>
      </c>
      <c r="BB156" s="246">
        <f>IF(全车数据表!AV157="","",全车数据表!AV157)</f>
        <v>52</v>
      </c>
      <c r="BC156" s="246">
        <f>IF(全车数据表!BF157="","",全车数据表!BF157)</f>
        <v>4412</v>
      </c>
      <c r="BD156" s="246">
        <f>IF(全车数据表!BG157="","",全车数据表!BG157)</f>
        <v>348.8</v>
      </c>
      <c r="BE156" s="246">
        <f>IF(全车数据表!BH157="","",全车数据表!BH157)</f>
        <v>88.3</v>
      </c>
      <c r="BF156" s="246">
        <f>IF(全车数据表!BI157="","",全车数据表!BI157)</f>
        <v>73.44</v>
      </c>
      <c r="BG156" s="246">
        <f>IF(全车数据表!BJ157="","",全车数据表!BJ157)</f>
        <v>78.010000000000005</v>
      </c>
    </row>
    <row r="157" spans="1:59">
      <c r="A157" s="246">
        <f>全车数据表!A158</f>
        <v>156</v>
      </c>
      <c r="B157" s="246" t="str">
        <f>全车数据表!B158</f>
        <v>Porsche 911 GT3 RS</v>
      </c>
      <c r="C157" s="246" t="str">
        <f>IF(全车数据表!AQ158="","",全车数据表!AQ158)</f>
        <v>Porsche</v>
      </c>
      <c r="D157" s="248" t="str">
        <f>全车数据表!AT158</f>
        <v>911gt3</v>
      </c>
      <c r="E157" s="248" t="str">
        <f>全车数据表!AS158</f>
        <v>1.7</v>
      </c>
      <c r="F157" s="248" t="str">
        <f>全车数据表!C158</f>
        <v>911GT3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47</v>
      </c>
      <c r="N157" s="246">
        <f>IF(全车数据表!M158="×",0,全车数据表!M158)</f>
        <v>50</v>
      </c>
      <c r="O157" s="246">
        <f>全车数据表!O158</f>
        <v>4211</v>
      </c>
      <c r="P157" s="246">
        <f>全车数据表!P158</f>
        <v>339.4</v>
      </c>
      <c r="Q157" s="246">
        <f>全车数据表!Q158</f>
        <v>85.84</v>
      </c>
      <c r="R157" s="246">
        <f>全车数据表!R158</f>
        <v>92.97</v>
      </c>
      <c r="S157" s="246">
        <f>全车数据表!S158</f>
        <v>86.39</v>
      </c>
      <c r="T157" s="246">
        <f>全车数据表!T158</f>
        <v>14.23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353</v>
      </c>
      <c r="AD157" s="246">
        <f>全车数据表!AX158</f>
        <v>0</v>
      </c>
      <c r="AE157" s="246">
        <f>全车数据表!AY158</f>
        <v>460</v>
      </c>
      <c r="AF157" s="246" t="str">
        <f>IF(全车数据表!AZ158="","",全车数据表!AZ158)</f>
        <v>商店礼包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保时捷 绿蛙</v>
      </c>
      <c r="BB157" s="246">
        <f>IF(全车数据表!AV158="","",全车数据表!AV158)</f>
        <v>30</v>
      </c>
      <c r="BC157" s="246">
        <f>IF(全车数据表!BF158="","",全车数据表!BF158)</f>
        <v>4466</v>
      </c>
      <c r="BD157" s="246">
        <f>IF(全车数据表!BG158="","",全车数据表!BG158)</f>
        <v>342.29999999999995</v>
      </c>
      <c r="BE157" s="246">
        <f>IF(全车数据表!BH158="","",全车数据表!BH158)</f>
        <v>87.4</v>
      </c>
      <c r="BF157" s="246">
        <f>IF(全车数据表!BI158="","",全车数据表!BI158)</f>
        <v>97.289999999999992</v>
      </c>
      <c r="BG157" s="246">
        <f>IF(全车数据表!BJ158="","",全车数据表!BJ158)</f>
        <v>90.01</v>
      </c>
    </row>
    <row r="158" spans="1:59">
      <c r="A158" s="246">
        <f>全车数据表!A159</f>
        <v>157</v>
      </c>
      <c r="B158" s="246" t="str">
        <f>全车数据表!B159</f>
        <v>Security Interceptor</v>
      </c>
      <c r="C158" s="246" t="str">
        <f>IF(全车数据表!AQ159="","",全车数据表!AQ159)</f>
        <v>Security</v>
      </c>
      <c r="D158" s="248" t="str">
        <f>全车数据表!AT159</f>
        <v>interceptor</v>
      </c>
      <c r="E158" s="248" t="str">
        <f>全车数据表!AS159</f>
        <v>3.6</v>
      </c>
      <c r="F158" s="248" t="str">
        <f>全车数据表!C159</f>
        <v>安保车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50</v>
      </c>
      <c r="N158" s="246">
        <f>IF(全车数据表!M159="×",0,全车数据表!M159)</f>
        <v>61</v>
      </c>
      <c r="O158" s="246">
        <f>全车数据表!O159</f>
        <v>4231</v>
      </c>
      <c r="P158" s="246">
        <f>全车数据表!P159</f>
        <v>360.9</v>
      </c>
      <c r="Q158" s="246">
        <f>全车数据表!Q159</f>
        <v>82.97</v>
      </c>
      <c r="R158" s="246">
        <f>全车数据表!R159</f>
        <v>78.319999999999993</v>
      </c>
      <c r="S158" s="246">
        <f>全车数据表!S159</f>
        <v>45.42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375</v>
      </c>
      <c r="AD158" s="246">
        <f>全车数据表!AX159</f>
        <v>0</v>
      </c>
      <c r="AE158" s="246">
        <f>全车数据表!AY159</f>
        <v>497</v>
      </c>
      <c r="AF158" s="246" t="str">
        <f>IF(全车数据表!AZ159="","",全车数据表!AZ159)</f>
        <v>联会赛事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>
        <f>IF(全车数据表!CB159="","",全车数据表!CB159)</f>
        <v>1</v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神秘组织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Ferrari 488  Challenge EVO🔑</v>
      </c>
      <c r="C159" s="246" t="str">
        <f>IF(全车数据表!AQ160="","",全车数据表!AQ160)</f>
        <v>Ferrari</v>
      </c>
      <c r="D159" s="248" t="str">
        <f>全车数据表!AT160</f>
        <v>488gtbevo</v>
      </c>
      <c r="E159" s="248" t="str">
        <f>全车数据表!AS160</f>
        <v>2.5</v>
      </c>
      <c r="F159" s="248" t="str">
        <f>全车数据表!C160</f>
        <v>488 EVO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73</v>
      </c>
      <c r="O159" s="246">
        <f>全车数据表!O160</f>
        <v>4255</v>
      </c>
      <c r="P159" s="246">
        <f>全车数据表!P160</f>
        <v>351.2</v>
      </c>
      <c r="Q159" s="246">
        <f>全车数据表!Q160</f>
        <v>82.76</v>
      </c>
      <c r="R159" s="246">
        <f>全车数据表!R160</f>
        <v>77.11</v>
      </c>
      <c r="S159" s="246">
        <f>全车数据表!S160</f>
        <v>76.98</v>
      </c>
      <c r="T159" s="246">
        <f>全车数据表!T160</f>
        <v>8.9499999999999993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365</v>
      </c>
      <c r="AD159" s="246">
        <f>全车数据表!AX160</f>
        <v>0</v>
      </c>
      <c r="AE159" s="246">
        <f>全车数据表!AY160</f>
        <v>480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法拉利</v>
      </c>
      <c r="BB159" s="246" t="str">
        <f>IF(全车数据表!AV160="","",全车数据表!AV160)</f>
        <v/>
      </c>
      <c r="BC159" s="246">
        <f>IF(全车数据表!BF160="","",全车数据表!BF160)</f>
        <v>4480</v>
      </c>
      <c r="BD159" s="246">
        <f>IF(全车数据表!BG160="","",全车数据表!BG160)</f>
        <v>353.4</v>
      </c>
      <c r="BE159" s="246">
        <f>IF(全车数据表!BH160="","",全车数据表!BH160)</f>
        <v>83.800000000000011</v>
      </c>
      <c r="BF159" s="246">
        <f>IF(全车数据表!BI160="","",全车数据表!BI160)</f>
        <v>80.3</v>
      </c>
      <c r="BG159" s="246">
        <f>IF(全车数据表!BJ160="","",全车数据表!BJ160)</f>
        <v>79.790000000000006</v>
      </c>
    </row>
    <row r="160" spans="1:59">
      <c r="A160" s="246">
        <f>全车数据表!A161</f>
        <v>159</v>
      </c>
      <c r="B160" s="246" t="str">
        <f>全车数据表!B161</f>
        <v>Apollo EVO</v>
      </c>
      <c r="C160" s="246" t="str">
        <f>IF(全车数据表!AQ161="","",全车数据表!AQ161)</f>
        <v>Apollo</v>
      </c>
      <c r="D160" s="248" t="str">
        <f>全车数据表!AT161</f>
        <v>apolloevo</v>
      </c>
      <c r="E160" s="248" t="str">
        <f>全车数据表!AS161</f>
        <v>4.1</v>
      </c>
      <c r="F160" s="248" t="str">
        <f>全车数据表!C161</f>
        <v>菠萝EVO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47</v>
      </c>
      <c r="N160" s="246">
        <f>IF(全车数据表!M161="×",0,全车数据表!M161)</f>
        <v>50</v>
      </c>
      <c r="O160" s="246">
        <f>全车数据表!O161</f>
        <v>4265</v>
      </c>
      <c r="P160" s="246">
        <f>全车数据表!P161</f>
        <v>355</v>
      </c>
      <c r="Q160" s="246">
        <f>全车数据表!Q161</f>
        <v>85.46</v>
      </c>
      <c r="R160" s="246">
        <f>全车数据表!R161</f>
        <v>70.34</v>
      </c>
      <c r="S160" s="246">
        <f>全车数据表!S161</f>
        <v>65.790000000000006</v>
      </c>
      <c r="T160" s="246">
        <f>全车数据表!T161</f>
        <v>6.6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369</v>
      </c>
      <c r="AD160" s="246">
        <f>全车数据表!AX161</f>
        <v>0</v>
      </c>
      <c r="AE160" s="246">
        <f>全车数据表!AY161</f>
        <v>487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阿波罗</v>
      </c>
      <c r="BB160" s="246" t="str">
        <f>IF(全车数据表!AV161="","",全车数据表!AV161)</f>
        <v/>
      </c>
      <c r="BC160" s="246">
        <f>IF(全车数据表!BF161="","",全车数据表!BF161)</f>
        <v>4472</v>
      </c>
      <c r="BD160" s="246">
        <f>IF(全车数据表!BG161="","",全车数据表!BG161)</f>
        <v>357.1</v>
      </c>
      <c r="BE160" s="246">
        <f>IF(全车数据表!BH161="","",全车数据表!BH161)</f>
        <v>86.5</v>
      </c>
      <c r="BF160" s="246">
        <f>IF(全车数据表!BI161="","",全车数据表!BI161)</f>
        <v>73.150000000000006</v>
      </c>
      <c r="BG160" s="246">
        <f>IF(全车数据表!BJ161="","",全车数据表!BJ161)</f>
        <v>67.98</v>
      </c>
    </row>
    <row r="161" spans="1:59">
      <c r="A161" s="246">
        <f>全车数据表!A162</f>
        <v>160</v>
      </c>
      <c r="B161" s="246" t="str">
        <f>全车数据表!B162</f>
        <v>Lotus Evija</v>
      </c>
      <c r="C161" s="246" t="str">
        <f>IF(全车数据表!AQ162="","",全车数据表!AQ162)</f>
        <v>Lotus</v>
      </c>
      <c r="D161" s="248" t="str">
        <f>全车数据表!AT162</f>
        <v>evija</v>
      </c>
      <c r="E161" s="248" t="str">
        <f>全车数据表!AS162</f>
        <v>2.0</v>
      </c>
      <c r="F161" s="248" t="str">
        <f>全车数据表!C162</f>
        <v>Evija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4276</v>
      </c>
      <c r="P161" s="246">
        <f>全车数据表!P162</f>
        <v>368.1</v>
      </c>
      <c r="Q161" s="246">
        <f>全车数据表!Q162</f>
        <v>81.14</v>
      </c>
      <c r="R161" s="246">
        <f>全车数据表!R162</f>
        <v>65.02</v>
      </c>
      <c r="S161" s="246">
        <f>全车数据表!S162</f>
        <v>63.31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383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路特斯 电莲花</v>
      </c>
      <c r="BB161" s="246">
        <f>IF(全车数据表!AV162="","",全车数据表!AV162)</f>
        <v>49</v>
      </c>
      <c r="BC161" s="246">
        <f>IF(全车数据表!BF162="","",全车数据表!BF162)</f>
        <v>4494</v>
      </c>
      <c r="BD161" s="246">
        <f>IF(全车数据表!BG162="","",全车数据表!BG162)</f>
        <v>370</v>
      </c>
      <c r="BE161" s="246">
        <f>IF(全车数据表!BH162="","",全车数据表!BH162)</f>
        <v>82</v>
      </c>
      <c r="BF161" s="246">
        <f>IF(全车数据表!BI162="","",全车数据表!BI162)</f>
        <v>67.11</v>
      </c>
      <c r="BG161" s="246">
        <f>IF(全车数据表!BJ162="","",全车数据表!BJ162)</f>
        <v>65.52</v>
      </c>
    </row>
    <row r="162" spans="1:59">
      <c r="A162" s="246">
        <f>全车数据表!A163</f>
        <v>161</v>
      </c>
      <c r="B162" s="246" t="str">
        <f>全车数据表!B163</f>
        <v>Lamborghini Gallardo Security</v>
      </c>
      <c r="C162" s="246" t="str">
        <f>IF(全车数据表!AQ163="","",全车数据表!AQ163)</f>
        <v>Lamborghini</v>
      </c>
      <c r="D162" s="248" t="str">
        <f>全车数据表!AT163</f>
        <v>gallardosecurity</v>
      </c>
      <c r="E162" s="248" t="str">
        <f>全车数据表!AS163</f>
        <v>24.0</v>
      </c>
      <c r="F162" s="248" t="str">
        <f>全车数据表!C163</f>
        <v>安保盖拉多</v>
      </c>
      <c r="G162" s="246" t="str">
        <f>全车数据表!D163</f>
        <v>B</v>
      </c>
      <c r="H162" s="246">
        <f>LEN(全车数据表!E163)</f>
        <v>5</v>
      </c>
      <c r="I162" s="246">
        <f>IF(全车数据表!H163="×",0,全车数据表!H163)</f>
        <v>45</v>
      </c>
      <c r="J162" s="246">
        <f>IF(全车数据表!I163="×",0,全车数据表!I163)</f>
        <v>17</v>
      </c>
      <c r="K162" s="246">
        <f>IF(全车数据表!J163="×",0,全车数据表!J163)</f>
        <v>23</v>
      </c>
      <c r="L162" s="246">
        <f>IF(全车数据表!K163="×",0,全车数据表!K163)</f>
        <v>32</v>
      </c>
      <c r="M162" s="246">
        <f>IF(全车数据表!L163="×",0,全车数据表!L163)</f>
        <v>45</v>
      </c>
      <c r="N162" s="246">
        <f>IF(全车数据表!M163="×",0,全车数据表!M163)</f>
        <v>0</v>
      </c>
      <c r="O162" s="246">
        <f>全车数据表!O163</f>
        <v>4308</v>
      </c>
      <c r="P162" s="246">
        <f>全车数据表!P163</f>
        <v>371.1</v>
      </c>
      <c r="Q162" s="246">
        <f>全车数据表!Q163</f>
        <v>79.400000000000006</v>
      </c>
      <c r="R162" s="246">
        <f>全车数据表!R163</f>
        <v>76.67</v>
      </c>
      <c r="S162" s="246">
        <f>全车数据表!S163</f>
        <v>52.11</v>
      </c>
      <c r="T162" s="246">
        <f>全车数据表!T163</f>
        <v>0</v>
      </c>
      <c r="U162" s="246">
        <f>全车数据表!AH163</f>
        <v>0</v>
      </c>
      <c r="V162" s="246">
        <f>全车数据表!AI163</f>
        <v>0</v>
      </c>
      <c r="W162" s="246">
        <f>全车数据表!AO163</f>
        <v>0</v>
      </c>
      <c r="X162" s="246">
        <f>全车数据表!AP163</f>
        <v>0</v>
      </c>
      <c r="Y162" s="246">
        <f>全车数据表!AJ163</f>
        <v>0</v>
      </c>
      <c r="Z162" s="246">
        <f>全车数据表!AL163</f>
        <v>0</v>
      </c>
      <c r="AA162" s="246">
        <f>IF(全车数据表!AN163="×",0,全车数据表!AN163)</f>
        <v>0</v>
      </c>
      <c r="AB162" s="248" t="str">
        <f>全车数据表!AU163</f>
        <v>epic</v>
      </c>
      <c r="AC162" s="246">
        <f>全车数据表!AW163</f>
        <v>386</v>
      </c>
      <c r="AD162" s="246">
        <f>全车数据表!AX163</f>
        <v>0</v>
      </c>
      <c r="AE162" s="246">
        <f>全车数据表!AY163</f>
        <v>514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Mclaren F1 LM🔑</v>
      </c>
      <c r="C163" s="246" t="str">
        <f>IF(全车数据表!AQ164="","",全车数据表!AQ164)</f>
        <v>McLaren</v>
      </c>
      <c r="D163" s="248" t="str">
        <f>全车数据表!AT164</f>
        <v>f1</v>
      </c>
      <c r="E163" s="248" t="str">
        <f>全车数据表!AS164</f>
        <v>2.4</v>
      </c>
      <c r="F163" s="248" t="str">
        <f>全车数据表!C164</f>
        <v>F1</v>
      </c>
      <c r="G163" s="246" t="str">
        <f>全车数据表!D164</f>
        <v>B</v>
      </c>
      <c r="H163" s="246">
        <f>LEN(全车数据表!E164)</f>
        <v>6</v>
      </c>
      <c r="I163" s="246" t="str">
        <f>IF(全车数据表!H164="×",0,全车数据表!H164)</f>
        <v>🔑</v>
      </c>
      <c r="J163" s="246">
        <f>IF(全车数据表!I164="×",0,全车数据表!I164)</f>
        <v>26</v>
      </c>
      <c r="K163" s="246">
        <f>IF(全车数据表!J164="×",0,全车数据表!J164)</f>
        <v>34</v>
      </c>
      <c r="L163" s="246">
        <f>IF(全车数据表!K164="×",0,全车数据表!K164)</f>
        <v>46</v>
      </c>
      <c r="M163" s="246">
        <f>IF(全车数据表!L164="×",0,全车数据表!L164)</f>
        <v>61</v>
      </c>
      <c r="N163" s="246">
        <f>IF(全车数据表!M164="×",0,全车数据表!M164)</f>
        <v>78</v>
      </c>
      <c r="O163" s="246">
        <f>全车数据表!O164</f>
        <v>4309</v>
      </c>
      <c r="P163" s="246">
        <f>全车数据表!P164</f>
        <v>377.6</v>
      </c>
      <c r="Q163" s="246">
        <f>全车数据表!Q164</f>
        <v>74.66</v>
      </c>
      <c r="R163" s="246">
        <f>全车数据表!R164</f>
        <v>66.61</v>
      </c>
      <c r="S163" s="246">
        <f>全车数据表!S164</f>
        <v>73.12</v>
      </c>
      <c r="T163" s="246">
        <f>全车数据表!T164</f>
        <v>7.4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392</v>
      </c>
      <c r="AD163" s="246">
        <f>全车数据表!AX164</f>
        <v>0</v>
      </c>
      <c r="AE163" s="246">
        <f>全车数据表!AY164</f>
        <v>526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迈凯伦</v>
      </c>
      <c r="BB163" s="246" t="str">
        <f>IF(全车数据表!AV164="","",全车数据表!AV164)</f>
        <v/>
      </c>
      <c r="BC163" s="246">
        <f>IF(全车数据表!BF164="","",全车数据表!BF164)</f>
        <v>4521</v>
      </c>
      <c r="BD163" s="246">
        <f>IF(全车数据表!BG164="","",全车数据表!BG164)</f>
        <v>379.3</v>
      </c>
      <c r="BE163" s="246">
        <f>IF(全车数据表!BH164="","",全车数据表!BH164)</f>
        <v>75.7</v>
      </c>
      <c r="BF163" s="246">
        <f>IF(全车数据表!BI164="","",全车数据表!BI164)</f>
        <v>68.34</v>
      </c>
      <c r="BG163" s="246">
        <f>IF(全车数据表!BJ164="","",全车数据表!BJ164)</f>
        <v>75.37</v>
      </c>
    </row>
    <row r="164" spans="1:59">
      <c r="A164" s="246">
        <f>全车数据表!A165</f>
        <v>163</v>
      </c>
      <c r="B164" s="246" t="str">
        <f>全车数据表!B165</f>
        <v>Ford GT MK IV</v>
      </c>
      <c r="C164" s="246" t="str">
        <f>IF(全车数据表!AQ165="","",全车数据表!AQ165)</f>
        <v>Ford</v>
      </c>
      <c r="D164" s="248" t="str">
        <f>全车数据表!AT165</f>
        <v>mk4</v>
      </c>
      <c r="E164" s="248" t="str">
        <f>全车数据表!AS165</f>
        <v>24.5</v>
      </c>
      <c r="F164" s="248" t="str">
        <f>全车数据表!C165</f>
        <v>MK4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25</v>
      </c>
      <c r="J164" s="246">
        <f>IF(全车数据表!I165="×",0,全车数据表!I165)</f>
        <v>30</v>
      </c>
      <c r="K164" s="246">
        <f>IF(全车数据表!J165="×",0,全车数据表!J165)</f>
        <v>35</v>
      </c>
      <c r="L164" s="246">
        <f>IF(全车数据表!K165="×",0,全车数据表!K165)</f>
        <v>40</v>
      </c>
      <c r="M164" s="246">
        <f>IF(全车数据表!L165="×",0,全车数据表!L165)</f>
        <v>50</v>
      </c>
      <c r="N164" s="246">
        <f>IF(全车数据表!M165="×",0,全车数据表!M165)</f>
        <v>60</v>
      </c>
      <c r="O164" s="246">
        <f>全车数据表!O165</f>
        <v>4322</v>
      </c>
      <c r="P164" s="246">
        <f>全车数据表!P165</f>
        <v>366.5</v>
      </c>
      <c r="Q164" s="246">
        <f>全车数据表!Q165</f>
        <v>87.26</v>
      </c>
      <c r="R164" s="246">
        <f>全车数据表!R165</f>
        <v>49.35</v>
      </c>
      <c r="S164" s="246">
        <f>全车数据表!S165</f>
        <v>60.2</v>
      </c>
      <c r="T164" s="246">
        <f>全车数据表!T165</f>
        <v>0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0</v>
      </c>
      <c r="AD164" s="246">
        <f>全车数据表!AX165</f>
        <v>0</v>
      </c>
      <c r="AE164" s="246">
        <f>全车数据表!AY165</f>
        <v>0</v>
      </c>
      <c r="AF164" s="246" t="str">
        <f>IF(全车数据表!AZ165="","",全车数据表!AZ165)</f>
        <v>多人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福特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Volkswagen W12 Coupe🔑</v>
      </c>
      <c r="C165" s="246" t="str">
        <f>IF(全车数据表!AQ166="","",全车数据表!AQ166)</f>
        <v>Volkswagen</v>
      </c>
      <c r="D165" s="248" t="str">
        <f>全车数据表!AT166</f>
        <v>w12</v>
      </c>
      <c r="E165" s="248" t="str">
        <f>全车数据表!AS166</f>
        <v>2.9</v>
      </c>
      <c r="F165" s="248" t="str">
        <f>全车数据表!C166</f>
        <v>W12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4348</v>
      </c>
      <c r="P165" s="246">
        <f>全车数据表!P166</f>
        <v>370.5</v>
      </c>
      <c r="Q165" s="246">
        <f>全车数据表!Q166</f>
        <v>79.08</v>
      </c>
      <c r="R165" s="246">
        <f>全车数据表!R166</f>
        <v>84.44</v>
      </c>
      <c r="S165" s="246">
        <f>全车数据表!S166</f>
        <v>54.64</v>
      </c>
      <c r="T165" s="246">
        <f>全车数据表!T166</f>
        <v>5.0999999999999996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385</v>
      </c>
      <c r="AD165" s="246">
        <f>全车数据表!AX166</f>
        <v>0</v>
      </c>
      <c r="AE165" s="246">
        <f>全车数据表!AY166</f>
        <v>513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大众</v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Pagani Huayra R</v>
      </c>
      <c r="C166" s="246" t="str">
        <f>IF(全车数据表!AQ167="","",全车数据表!AQ167)</f>
        <v>Pagani</v>
      </c>
      <c r="D166" s="248" t="str">
        <f>全车数据表!AT167</f>
        <v>huayrar</v>
      </c>
      <c r="E166" s="248" t="str">
        <f>全车数据表!AS167</f>
        <v>3.6</v>
      </c>
      <c r="F166" s="248" t="str">
        <f>全车数据表!C167</f>
        <v>Huayra R</v>
      </c>
      <c r="G166" s="246" t="str">
        <f>全车数据表!D167</f>
        <v>B</v>
      </c>
      <c r="H166" s="246">
        <f>LEN(全车数据表!E167)</f>
        <v>6</v>
      </c>
      <c r="I166" s="246">
        <f>IF(全车数据表!H167="×",0,全车数据表!H167)</f>
        <v>55</v>
      </c>
      <c r="J166" s="246">
        <f>IF(全车数据表!I167="×",0,全车数据表!I167)</f>
        <v>18</v>
      </c>
      <c r="K166" s="246">
        <f>IF(全车数据表!J167="×",0,全车数据表!J167)</f>
        <v>24</v>
      </c>
      <c r="L166" s="246">
        <f>IF(全车数据表!K167="×",0,全车数据表!K167)</f>
        <v>32</v>
      </c>
      <c r="M166" s="246">
        <f>IF(全车数据表!L167="×",0,全车数据表!L167)</f>
        <v>47</v>
      </c>
      <c r="N166" s="246">
        <f>IF(全车数据表!M167="×",0,全车数据表!M167)</f>
        <v>50</v>
      </c>
      <c r="O166" s="246">
        <f>全车数据表!O167</f>
        <v>4363</v>
      </c>
      <c r="P166" s="246">
        <f>全车数据表!P167</f>
        <v>376.6</v>
      </c>
      <c r="Q166" s="246">
        <f>全车数据表!Q167</f>
        <v>83.17</v>
      </c>
      <c r="R166" s="246">
        <f>全车数据表!R167</f>
        <v>58.41</v>
      </c>
      <c r="S166" s="246">
        <f>全车数据表!S167</f>
        <v>64.38</v>
      </c>
      <c r="T166" s="246">
        <f>全车数据表!T167</f>
        <v>6.1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391</v>
      </c>
      <c r="AD166" s="246">
        <f>全车数据表!AX167</f>
        <v>0</v>
      </c>
      <c r="AE166" s="246">
        <f>全车数据表!AY167</f>
        <v>524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 风神</v>
      </c>
      <c r="BB166" s="246" t="str">
        <f>IF(全车数据表!AV167="","",全车数据表!AV167)</f>
        <v/>
      </c>
      <c r="BC166" s="246">
        <f>IF(全车数据表!BF167="","",全车数据表!BF167)</f>
        <v>4576</v>
      </c>
      <c r="BD166" s="246">
        <f>IF(全车数据表!BG167="","",全车数据表!BG167)</f>
        <v>378.4</v>
      </c>
      <c r="BE166" s="246">
        <f>IF(全车数据表!BH167="","",全车数据表!BH167)</f>
        <v>84.25</v>
      </c>
      <c r="BF166" s="246">
        <f>IF(全车数据表!BI167="","",全车数据表!BI167)</f>
        <v>60.12</v>
      </c>
      <c r="BG166" s="246">
        <f>IF(全车数据表!BJ167="","",全车数据表!BJ167)</f>
        <v>66.599999999999994</v>
      </c>
    </row>
    <row r="167" spans="1:59">
      <c r="A167" s="246">
        <f>全车数据表!A168</f>
        <v>166</v>
      </c>
      <c r="B167" s="246" t="str">
        <f>全车数据表!B168</f>
        <v>Lamborghini Revuelto🔑</v>
      </c>
      <c r="C167" s="246" t="str">
        <f>IF(全车数据表!AQ168="","",全车数据表!AQ168)</f>
        <v>Lamborghini</v>
      </c>
      <c r="D167" s="248" t="str">
        <f>全车数据表!AT168</f>
        <v>revuelto</v>
      </c>
      <c r="E167" s="248" t="str">
        <f>全车数据表!AS168</f>
        <v>4.0</v>
      </c>
      <c r="F167" s="248" t="str">
        <f>全车数据表!C168</f>
        <v>Revuelto</v>
      </c>
      <c r="G167" s="246" t="str">
        <f>全车数据表!D168</f>
        <v>B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26</v>
      </c>
      <c r="K167" s="246">
        <f>IF(全车数据表!J168="×",0,全车数据表!J168)</f>
        <v>34</v>
      </c>
      <c r="L167" s="246">
        <f>IF(全车数据表!K168="×",0,全车数据表!K168)</f>
        <v>46</v>
      </c>
      <c r="M167" s="246">
        <f>IF(全车数据表!L168="×",0,全车数据表!L168)</f>
        <v>61</v>
      </c>
      <c r="N167" s="246">
        <f>IF(全车数据表!M168="×",0,全车数据表!M168)</f>
        <v>78</v>
      </c>
      <c r="O167" s="246">
        <f>全车数据表!O168</f>
        <v>4375</v>
      </c>
      <c r="P167" s="246">
        <f>全车数据表!P168</f>
        <v>361.5</v>
      </c>
      <c r="Q167" s="246">
        <f>全车数据表!Q168</f>
        <v>86.36</v>
      </c>
      <c r="R167" s="246">
        <f>全车数据表!R168</f>
        <v>76.33</v>
      </c>
      <c r="S167" s="246">
        <f>全车数据表!S168</f>
        <v>54.22</v>
      </c>
      <c r="T167" s="246">
        <f>全车数据表!T168</f>
        <v>5.2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376</v>
      </c>
      <c r="AD167" s="246">
        <f>全车数据表!AX168</f>
        <v>0</v>
      </c>
      <c r="AE167" s="246">
        <f>全车数据表!AY168</f>
        <v>498</v>
      </c>
      <c r="AF167" s="246" t="str">
        <f>IF(全车数据表!AZ168="","",全车数据表!AZ168)</f>
        <v>特殊赛事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>
        <f>IF(全车数据表!BZ168="","",全车数据表!BZ168)</f>
        <v>1</v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 t="str">
        <f>IF(全车数据表!AV168="","",全车数据表!AV168)</f>
        <v/>
      </c>
      <c r="BC167" s="246">
        <f>IF(全车数据表!BF168="","",全车数据表!BF168)</f>
        <v>4589</v>
      </c>
      <c r="BD167" s="246">
        <f>IF(全车数据表!BG168="","",全车数据表!BG168)</f>
        <v>362.7</v>
      </c>
      <c r="BE167" s="246">
        <f>IF(全车数据表!BH168="","",全车数据表!BH168)</f>
        <v>87.4</v>
      </c>
      <c r="BF167" s="246">
        <f>IF(全车数据表!BI168="","",全车数据表!BI168)</f>
        <v>79.47</v>
      </c>
      <c r="BG167" s="246">
        <f>IF(全车数据表!BJ168="","",全车数据表!BJ168)</f>
        <v>58.28</v>
      </c>
    </row>
    <row r="168" spans="1:59">
      <c r="A168" s="246">
        <f>全车数据表!A169</f>
        <v>167</v>
      </c>
      <c r="B168" s="246" t="str">
        <f>全车数据表!B169</f>
        <v>Lamborghini Temerario🔑</v>
      </c>
      <c r="C168" s="246" t="str">
        <f>IF(全车数据表!AQ169="","",全车数据表!AQ169)</f>
        <v>Lamborghini</v>
      </c>
      <c r="D168" s="248" t="str">
        <f>全车数据表!AT169</f>
        <v>temerario</v>
      </c>
      <c r="E168" s="248" t="str">
        <f>全车数据表!AS169</f>
        <v>24.1</v>
      </c>
      <c r="F168" s="248" t="str">
        <f>全车数据表!C169</f>
        <v>Temerario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4398</v>
      </c>
      <c r="P168" s="246">
        <f>全车数据表!P169</f>
        <v>359.1</v>
      </c>
      <c r="Q168" s="246">
        <f>全车数据表!Q169</f>
        <v>87.26</v>
      </c>
      <c r="R168" s="246">
        <f>全车数据表!R169</f>
        <v>71.33</v>
      </c>
      <c r="S168" s="246">
        <f>全车数据表!S169</f>
        <v>62.7</v>
      </c>
      <c r="T168" s="246">
        <f>全车数据表!T169</f>
        <v>6.22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373</v>
      </c>
      <c r="AD168" s="246">
        <f>全车数据表!AX169</f>
        <v>0</v>
      </c>
      <c r="AE168" s="246">
        <f>全车数据表!AY169</f>
        <v>494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兰博基尼</v>
      </c>
      <c r="BB168" s="246" t="str">
        <f>IF(全车数据表!AV169="","",全车数据表!AV169)</f>
        <v/>
      </c>
      <c r="BC168" s="246">
        <f>IF(全车数据表!BF169="","",全车数据表!BF169)</f>
        <v>4617</v>
      </c>
      <c r="BD168" s="246">
        <f>IF(全车数据表!BG169="","",全车数据表!BG169)</f>
        <v>360.8</v>
      </c>
      <c r="BE168" s="246">
        <f>IF(全车数据表!BH169="","",全车数据表!BH169)</f>
        <v>88.300000000000011</v>
      </c>
      <c r="BF168" s="246">
        <f>IF(全车数据表!BI169="","",全车数据表!BI169)</f>
        <v>74.48</v>
      </c>
      <c r="BG168" s="246">
        <f>IF(全车数据表!BJ169="","",全车数据表!BJ169)</f>
        <v>66.400000000000006</v>
      </c>
    </row>
    <row r="169" spans="1:59">
      <c r="A169" s="246">
        <f>全车数据表!A170</f>
        <v>168</v>
      </c>
      <c r="B169" s="246" t="str">
        <f>全车数据表!B170</f>
        <v>Lotus E-R9🔑</v>
      </c>
      <c r="C169" s="246" t="str">
        <f>IF(全车数据表!AQ170="","",全车数据表!AQ170)</f>
        <v>Lotus</v>
      </c>
      <c r="D169" s="248" t="str">
        <f>全车数据表!AT170</f>
        <v>er9</v>
      </c>
      <c r="E169" s="248" t="str">
        <f>全车数据表!AS170</f>
        <v>4.7</v>
      </c>
      <c r="F169" s="248" t="str">
        <f>全车数据表!C170</f>
        <v>ER9</v>
      </c>
      <c r="G169" s="246" t="str">
        <f>全车数据表!D170</f>
        <v>B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26</v>
      </c>
      <c r="K169" s="246">
        <f>IF(全车数据表!J170="×",0,全车数据表!J170)</f>
        <v>34</v>
      </c>
      <c r="L169" s="246">
        <f>IF(全车数据表!K170="×",0,全车数据表!K170)</f>
        <v>46</v>
      </c>
      <c r="M169" s="246">
        <f>IF(全车数据表!L170="×",0,全车数据表!L170)</f>
        <v>61</v>
      </c>
      <c r="N169" s="246">
        <f>IF(全车数据表!M170="×",0,全车数据表!M170)</f>
        <v>78</v>
      </c>
      <c r="O169" s="246">
        <f>全车数据表!O170</f>
        <v>4403</v>
      </c>
      <c r="P169" s="246">
        <f>全车数据表!P170</f>
        <v>365.2</v>
      </c>
      <c r="Q169" s="246">
        <f>全车数据表!Q170</f>
        <v>87.44</v>
      </c>
      <c r="R169" s="246">
        <f>全车数据表!R170</f>
        <v>68.400000000000006</v>
      </c>
      <c r="S169" s="246">
        <f>全车数据表!S170</f>
        <v>51.8</v>
      </c>
      <c r="T169" s="246">
        <f>全车数据表!T170</f>
        <v>0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0</v>
      </c>
      <c r="AD169" s="246">
        <f>全车数据表!AX170</f>
        <v>0</v>
      </c>
      <c r="AE169" s="246">
        <f>全车数据表!AY170</f>
        <v>0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路特斯莲花</v>
      </c>
      <c r="BB169" s="246" t="str">
        <f>IF(全车数据表!AV170="","",全车数据表!AV170)</f>
        <v/>
      </c>
      <c r="BC169" s="246">
        <f>IF(全车数据表!BF170="","",全车数据表!BF170)</f>
        <v>4617</v>
      </c>
      <c r="BD169" s="246">
        <f>IF(全车数据表!BG170="","",全车数据表!BG170)</f>
        <v>366.4</v>
      </c>
      <c r="BE169" s="246">
        <f>IF(全车数据表!BH170="","",全车数据表!BH170)</f>
        <v>88.3</v>
      </c>
      <c r="BF169" s="246">
        <f>IF(全车数据表!BI170="","",全车数据表!BI170)</f>
        <v>70.569999999999993</v>
      </c>
      <c r="BG169" s="246">
        <f>IF(全车数据表!BJ170="","",全车数据表!BJ170)</f>
        <v>54.5</v>
      </c>
    </row>
    <row r="170" spans="1:59">
      <c r="A170" s="246">
        <f>全车数据表!A171</f>
        <v>169</v>
      </c>
      <c r="B170" s="246" t="str">
        <f>全车数据表!B171</f>
        <v>Aston Martin Vulcan</v>
      </c>
      <c r="C170" s="246" t="str">
        <f>IF(全车数据表!AQ171="","",全车数据表!AQ171)</f>
        <v>Aston Martin</v>
      </c>
      <c r="D170" s="248" t="str">
        <f>全车数据表!AT171</f>
        <v>vulcan</v>
      </c>
      <c r="E170" s="248" t="str">
        <f>全车数据表!AS171</f>
        <v>1.0</v>
      </c>
      <c r="F170" s="248" t="str">
        <f>全车数据表!C171</f>
        <v>火神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3012</v>
      </c>
      <c r="P170" s="246">
        <f>全车数据表!P171</f>
        <v>343.5</v>
      </c>
      <c r="Q170" s="246">
        <f>全车数据表!Q171</f>
        <v>78.7</v>
      </c>
      <c r="R170" s="246">
        <f>全车数据表!R171</f>
        <v>47.8</v>
      </c>
      <c r="S170" s="246">
        <f>全车数据表!S171</f>
        <v>64.790000000000006</v>
      </c>
      <c r="T170" s="246">
        <f>全车数据表!T171</f>
        <v>6.8659999999999997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357</v>
      </c>
      <c r="AD170" s="246">
        <f>全车数据表!AX171</f>
        <v>0</v>
      </c>
      <c r="AE170" s="246">
        <f>全车数据表!AY171</f>
        <v>467</v>
      </c>
      <c r="AF170" s="246" t="str">
        <f>IF(全车数据表!AZ171="","",全车数据表!AZ171)</f>
        <v>级别杯</v>
      </c>
      <c r="AG170" s="246">
        <f>IF(全车数据表!BP171="","",全车数据表!BP171)</f>
        <v>1</v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阿斯顿马丁 火神</v>
      </c>
      <c r="BB170" s="246">
        <f>IF(全车数据表!AV171="","",全车数据表!AV171)</f>
        <v>7</v>
      </c>
      <c r="BC170" s="246">
        <f>IF(全车数据表!BF171="","",全车数据表!BF171)</f>
        <v>3122</v>
      </c>
      <c r="BD170" s="246">
        <f>IF(全车数据表!BG171="","",全车数据表!BG171)</f>
        <v>345.1</v>
      </c>
      <c r="BE170" s="246">
        <f>IF(全车数据表!BH171="","",全车数据表!BH171)</f>
        <v>79.3</v>
      </c>
      <c r="BF170" s="246">
        <f>IF(全车数据表!BI171="","",全车数据表!BI171)</f>
        <v>48.66</v>
      </c>
      <c r="BG170" s="246">
        <f>IF(全车数据表!BJ171="","",全车数据表!BJ171)</f>
        <v>66.320000000000007</v>
      </c>
    </row>
    <row r="171" spans="1:59">
      <c r="A171" s="246">
        <f>全车数据表!A172</f>
        <v>170</v>
      </c>
      <c r="B171" s="246" t="str">
        <f>全车数据表!B172</f>
        <v>Nissan GT-R Nismo</v>
      </c>
      <c r="C171" s="246" t="str">
        <f>IF(全车数据表!AQ172="","",全车数据表!AQ172)</f>
        <v>Nissan</v>
      </c>
      <c r="D171" s="248" t="str">
        <f>全车数据表!AT172</f>
        <v>gtr</v>
      </c>
      <c r="E171" s="248" t="str">
        <f>全车数据表!AS172</f>
        <v>1.0</v>
      </c>
      <c r="F171" s="248" t="str">
        <f>全车数据表!C172</f>
        <v>GTR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3157</v>
      </c>
      <c r="P171" s="246">
        <f>全车数据表!P172</f>
        <v>329.7</v>
      </c>
      <c r="Q171" s="246">
        <f>全车数据表!Q172</f>
        <v>84.83</v>
      </c>
      <c r="R171" s="246">
        <f>全车数据表!R172</f>
        <v>60.69</v>
      </c>
      <c r="S171" s="246">
        <f>全车数据表!S172</f>
        <v>60.6</v>
      </c>
      <c r="T171" s="246">
        <f>全车数据表!T172</f>
        <v>6.4829999999999997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344</v>
      </c>
      <c r="AD171" s="246">
        <f>全车数据表!AX172</f>
        <v>0</v>
      </c>
      <c r="AE171" s="246">
        <f>全车数据表!AY172</f>
        <v>444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日产 尼桑 GTR</v>
      </c>
      <c r="BB171" s="246">
        <f>IF(全车数据表!AV172="","",全车数据表!AV172)</f>
        <v>8</v>
      </c>
      <c r="BC171" s="246">
        <f>IF(全车数据表!BF172="","",全车数据表!BF172)</f>
        <v>3270</v>
      </c>
      <c r="BD171" s="246">
        <f>IF(全车数据表!BG172="","",全车数据表!BG172)</f>
        <v>331.2</v>
      </c>
      <c r="BE171" s="246">
        <f>IF(全车数据表!BH172="","",全车数据表!BH172)</f>
        <v>85.6</v>
      </c>
      <c r="BF171" s="246">
        <f>IF(全车数据表!BI172="","",全车数据表!BI172)</f>
        <v>61.949999999999996</v>
      </c>
      <c r="BG171" s="246">
        <f>IF(全车数据表!BJ172="","",全车数据表!BJ172)</f>
        <v>62.440000000000005</v>
      </c>
    </row>
    <row r="172" spans="1:59">
      <c r="A172" s="246">
        <f>全车数据表!A173</f>
        <v>171</v>
      </c>
      <c r="B172" s="246" t="str">
        <f>全车数据表!B173</f>
        <v>Nio EP9</v>
      </c>
      <c r="C172" s="246" t="str">
        <f>IF(全车数据表!AQ173="","",全车数据表!AQ173)</f>
        <v>Nio</v>
      </c>
      <c r="D172" s="248" t="str">
        <f>全车数据表!AT173</f>
        <v>ep9</v>
      </c>
      <c r="E172" s="248" t="str">
        <f>全车数据表!AS173</f>
        <v>2.7</v>
      </c>
      <c r="F172" s="248" t="str">
        <f>全车数据表!C173</f>
        <v>EP9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3194</v>
      </c>
      <c r="P172" s="246">
        <f>全车数据表!P173</f>
        <v>326.10000000000002</v>
      </c>
      <c r="Q172" s="246">
        <f>全车数据表!Q173</f>
        <v>83.03</v>
      </c>
      <c r="R172" s="246">
        <f>全车数据表!R173</f>
        <v>70.489999999999995</v>
      </c>
      <c r="S172" s="246">
        <f>全车数据表!S173</f>
        <v>68.680000000000007</v>
      </c>
      <c r="T172" s="246">
        <f>全车数据表!T173</f>
        <v>7.8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339</v>
      </c>
      <c r="AD172" s="246">
        <f>全车数据表!AX173</f>
        <v>0</v>
      </c>
      <c r="AE172" s="246">
        <f>全车数据表!AY173</f>
        <v>437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蔚来</v>
      </c>
      <c r="BB172" s="246">
        <f>IF(全车数据表!AV173="","",全车数据表!AV173)</f>
        <v>43</v>
      </c>
      <c r="BC172" s="246">
        <f>IF(全车数据表!BF173="","",全车数据表!BF173)</f>
        <v>3308</v>
      </c>
      <c r="BD172" s="246">
        <f>IF(全车数据表!BG173="","",全车数据表!BG173)</f>
        <v>327.5</v>
      </c>
      <c r="BE172" s="246">
        <f>IF(全车数据表!BH173="","",全车数据表!BH173)</f>
        <v>83.8</v>
      </c>
      <c r="BF172" s="246">
        <f>IF(全车数据表!BI173="","",全车数据表!BI173)</f>
        <v>72.400000000000006</v>
      </c>
      <c r="BG172" s="246">
        <f>IF(全车数据表!BJ173="","",全车数据表!BJ173)</f>
        <v>70.69</v>
      </c>
    </row>
    <row r="173" spans="1:59">
      <c r="A173" s="246">
        <f>全车数据表!A174</f>
        <v>172</v>
      </c>
      <c r="B173" s="246" t="str">
        <f>全车数据表!B174</f>
        <v>Ferrari J50</v>
      </c>
      <c r="C173" s="246" t="str">
        <f>IF(全车数据表!AQ174="","",全车数据表!AQ174)</f>
        <v>Ferrari</v>
      </c>
      <c r="D173" s="248" t="str">
        <f>全车数据表!AT174</f>
        <v>j50</v>
      </c>
      <c r="E173" s="248" t="str">
        <f>全车数据表!AS174</f>
        <v>1.2</v>
      </c>
      <c r="F173" s="248" t="str">
        <f>全车数据表!C174</f>
        <v>J50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3230</v>
      </c>
      <c r="P173" s="246">
        <f>全车数据表!P174</f>
        <v>350.6</v>
      </c>
      <c r="Q173" s="246">
        <f>全车数据表!Q174</f>
        <v>80.41</v>
      </c>
      <c r="R173" s="246">
        <f>全车数据表!R174</f>
        <v>48.37</v>
      </c>
      <c r="S173" s="246">
        <f>全车数据表!S174</f>
        <v>64.650000000000006</v>
      </c>
      <c r="T173" s="246">
        <f>全车数据表!T174</f>
        <v>6.6820000000000004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365</v>
      </c>
      <c r="AD173" s="246">
        <f>全车数据表!AX174</f>
        <v>0</v>
      </c>
      <c r="AE173" s="246">
        <f>全车数据表!AY174</f>
        <v>479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勾</v>
      </c>
      <c r="BB173" s="246">
        <f>IF(全车数据表!AV174="","",全车数据表!AV174)</f>
        <v>9</v>
      </c>
      <c r="BC173" s="246">
        <f>IF(全车数据表!BF174="","",全车数据表!BF174)</f>
        <v>3345</v>
      </c>
      <c r="BD173" s="246">
        <f>IF(全车数据表!BG174="","",全车数据表!BG174)</f>
        <v>352.5</v>
      </c>
      <c r="BE173" s="246">
        <f>IF(全车数据表!BH174="","",全车数据表!BH174)</f>
        <v>81.099999999999994</v>
      </c>
      <c r="BF173" s="246">
        <f>IF(全车数据表!BI174="","",全车数据表!BI174)</f>
        <v>49.019999999999996</v>
      </c>
      <c r="BG173" s="246">
        <f>IF(全车数据表!BJ174="","",全车数据表!BJ174)</f>
        <v>66.31</v>
      </c>
    </row>
    <row r="174" spans="1:59">
      <c r="A174" s="246">
        <f>全车数据表!A175</f>
        <v>173</v>
      </c>
      <c r="B174" s="246" t="str">
        <f>全车数据表!B175</f>
        <v>Dodge Viper GTS</v>
      </c>
      <c r="C174" s="246" t="str">
        <f>IF(全车数据表!AQ175="","",全车数据表!AQ175)</f>
        <v>Dodge</v>
      </c>
      <c r="D174" s="248" t="str">
        <f>全车数据表!AT175</f>
        <v>vipergts</v>
      </c>
      <c r="E174" s="248" t="str">
        <f>全车数据表!AS175</f>
        <v>1.0</v>
      </c>
      <c r="F174" s="248" t="str">
        <f>全车数据表!C175</f>
        <v>紫蛇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3306</v>
      </c>
      <c r="P174" s="246">
        <f>全车数据表!P175</f>
        <v>353.5</v>
      </c>
      <c r="Q174" s="246">
        <f>全车数据表!Q175</f>
        <v>80.33</v>
      </c>
      <c r="R174" s="246">
        <f>全车数据表!R175</f>
        <v>45.29</v>
      </c>
      <c r="S174" s="246">
        <f>全车数据表!S175</f>
        <v>67.55</v>
      </c>
      <c r="T174" s="246">
        <f>全车数据表!T175</f>
        <v>7.0659999999999998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道奇 蝰蛇 紫蛇 A蛇</v>
      </c>
      <c r="BB174" s="246">
        <f>IF(全车数据表!AV175="","",全车数据表!AV175)</f>
        <v>9</v>
      </c>
      <c r="BC174" s="246">
        <f>IF(全车数据表!BF175="","",全车数据表!BF175)</f>
        <v>3423</v>
      </c>
      <c r="BD174" s="246">
        <f>IF(全车数据表!BG175="","",全车数据表!BG175)</f>
        <v>354.9</v>
      </c>
      <c r="BE174" s="246">
        <f>IF(全车数据表!BH175="","",全车数据表!BH175)</f>
        <v>81.099999999999994</v>
      </c>
      <c r="BF174" s="246">
        <f>IF(全车数据表!BI175="","",全车数据表!BI175)</f>
        <v>45.79</v>
      </c>
      <c r="BG174" s="246">
        <f>IF(全车数据表!BJ175="","",全车数据表!BJ175)</f>
        <v>68.7</v>
      </c>
    </row>
    <row r="175" spans="1:59">
      <c r="A175" s="246">
        <f>全车数据表!A176</f>
        <v>174</v>
      </c>
      <c r="B175" s="246" t="str">
        <f>全车数据表!B176</f>
        <v>Bentley Continental GT Speed</v>
      </c>
      <c r="C175" s="246" t="str">
        <f>IF(全车数据表!AQ176="","",全车数据表!AQ176)</f>
        <v>Bentley</v>
      </c>
      <c r="D175" s="248" t="str">
        <f>全车数据表!AT176</f>
        <v>continentalgt</v>
      </c>
      <c r="E175" s="248" t="str">
        <f>全车数据表!AS176</f>
        <v>3.6</v>
      </c>
      <c r="F175" s="248" t="str">
        <f>全车数据表!C176</f>
        <v>欧陆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3342</v>
      </c>
      <c r="P175" s="246">
        <f>全车数据表!P176</f>
        <v>348.3</v>
      </c>
      <c r="Q175" s="246">
        <f>全车数据表!Q176</f>
        <v>76.55</v>
      </c>
      <c r="R175" s="246">
        <f>全车数据表!R176</f>
        <v>74.23</v>
      </c>
      <c r="S175" s="246">
        <f>全车数据表!S176</f>
        <v>59.35</v>
      </c>
      <c r="T175" s="246">
        <f>全车数据表!T176</f>
        <v>0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362</v>
      </c>
      <c r="AD175" s="246">
        <f>全车数据表!AX176</f>
        <v>0</v>
      </c>
      <c r="AE175" s="246">
        <f>全车数据表!AY176</f>
        <v>475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宾利 欧陆</v>
      </c>
      <c r="BB175" s="246">
        <f>IF(全车数据表!AV176="","",全车数据表!AV176)</f>
        <v>44</v>
      </c>
      <c r="BC175" s="246">
        <f>IF(全车数据表!BF176="","",全车数据表!BF176)</f>
        <v>3460</v>
      </c>
      <c r="BD175" s="246">
        <f>IF(全车数据表!BG176="","",全车数据表!BG176)</f>
        <v>349.7</v>
      </c>
      <c r="BE175" s="246">
        <f>IF(全车数据表!BH176="","",全车数据表!BH176)</f>
        <v>77.5</v>
      </c>
      <c r="BF175" s="246">
        <f>IF(全车数据表!BI176="","",全车数据表!BI176)</f>
        <v>75.87</v>
      </c>
      <c r="BG175" s="246">
        <f>IF(全车数据表!BJ176="","",全车数据表!BJ176)</f>
        <v>60.84</v>
      </c>
    </row>
    <row r="176" spans="1:59">
      <c r="A176" s="246">
        <f>全车数据表!A177</f>
        <v>175</v>
      </c>
      <c r="B176" s="246" t="str">
        <f>全车数据表!B177</f>
        <v>Ferrari LaFerrari</v>
      </c>
      <c r="C176" s="246" t="str">
        <f>IF(全车数据表!AQ177="","",全车数据表!AQ177)</f>
        <v>Ferrari</v>
      </c>
      <c r="D176" s="248" t="str">
        <f>全车数据表!AT177</f>
        <v>laferrari</v>
      </c>
      <c r="E176" s="248" t="str">
        <f>全车数据表!AS177</f>
        <v>1.0</v>
      </c>
      <c r="F176" s="248" t="str">
        <f>全车数据表!C177</f>
        <v>拉法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3445</v>
      </c>
      <c r="P176" s="246">
        <f>全车数据表!P177</f>
        <v>364.6</v>
      </c>
      <c r="Q176" s="246">
        <f>全车数据表!Q177</f>
        <v>80.23</v>
      </c>
      <c r="R176" s="246">
        <f>全车数据表!R177</f>
        <v>43.06</v>
      </c>
      <c r="S176" s="246">
        <f>全车数据表!S177</f>
        <v>71.400000000000006</v>
      </c>
      <c r="T176" s="246">
        <f>全车数据表!T177</f>
        <v>7.45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拉法</v>
      </c>
      <c r="BB176" s="246">
        <f>IF(全车数据表!AV177="","",全车数据表!AV177)</f>
        <v>10</v>
      </c>
      <c r="BC176" s="246">
        <f>IF(全车数据表!BF177="","",全车数据表!BF177)</f>
        <v>3580</v>
      </c>
      <c r="BD176" s="246">
        <f>IF(全车数据表!BG177="","",全车数据表!BG177)</f>
        <v>366.40000000000003</v>
      </c>
      <c r="BE176" s="246">
        <f>IF(全车数据表!BH177="","",全车数据表!BH177)</f>
        <v>81.100000000000009</v>
      </c>
      <c r="BF176" s="246">
        <f>IF(全车数据表!BI177="","",全车数据表!BI177)</f>
        <v>43.7</v>
      </c>
      <c r="BG176" s="246">
        <f>IF(全车数据表!BJ177="","",全车数据表!BJ177)</f>
        <v>72.42</v>
      </c>
    </row>
    <row r="177" spans="1:59">
      <c r="A177" s="246">
        <f>全车数据表!A178</f>
        <v>176</v>
      </c>
      <c r="B177" s="246" t="str">
        <f>全车数据表!B178</f>
        <v>McLaren P1™</v>
      </c>
      <c r="C177" s="246" t="str">
        <f>IF(全车数据表!AQ178="","",全车数据表!AQ178)</f>
        <v>McLaren</v>
      </c>
      <c r="D177" s="248" t="str">
        <f>全车数据表!AT178</f>
        <v>p1</v>
      </c>
      <c r="E177" s="248" t="str">
        <f>全车数据表!AS178</f>
        <v>1.0</v>
      </c>
      <c r="F177" s="248" t="str">
        <f>全车数据表!C178</f>
        <v>P1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3602</v>
      </c>
      <c r="P177" s="246">
        <f>全车数据表!P178</f>
        <v>364.6</v>
      </c>
      <c r="Q177" s="246">
        <f>全车数据表!Q178</f>
        <v>83.64</v>
      </c>
      <c r="R177" s="246">
        <f>全车数据表!R178</f>
        <v>47.54</v>
      </c>
      <c r="S177" s="246">
        <f>全车数据表!S178</f>
        <v>62.89</v>
      </c>
      <c r="T177" s="246">
        <f>全车数据表!T178</f>
        <v>6.02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379</v>
      </c>
      <c r="AD177" s="246">
        <f>全车数据表!AX178</f>
        <v>0</v>
      </c>
      <c r="AE177" s="246">
        <f>全车数据表!AY178</f>
        <v>503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迈凯伦</v>
      </c>
      <c r="BB177" s="246">
        <f>IF(全车数据表!AV178="","",全车数据表!AV178)</f>
        <v>12</v>
      </c>
      <c r="BC177" s="246">
        <f>IF(全车数据表!BF178="","",全车数据表!BF178)</f>
        <v>3741</v>
      </c>
      <c r="BD177" s="246">
        <f>IF(全车数据表!BG178="","",全车数据表!BG178)</f>
        <v>366.40000000000003</v>
      </c>
      <c r="BE177" s="246">
        <f>IF(全车数据表!BH178="","",全车数据表!BH178)</f>
        <v>84.7</v>
      </c>
      <c r="BF177" s="246">
        <f>IF(全车数据表!BI178="","",全车数据表!BI178)</f>
        <v>48.44</v>
      </c>
      <c r="BG177" s="246">
        <f>IF(全车数据表!BJ178="","",全车数据表!BJ178)</f>
        <v>63.99</v>
      </c>
    </row>
    <row r="178" spans="1:59">
      <c r="A178" s="246">
        <f>全车数据表!A179</f>
        <v>177</v>
      </c>
      <c r="B178" s="246" t="str">
        <f>全车数据表!B179</f>
        <v>Pagani Zonda HP Barchetta🔑</v>
      </c>
      <c r="C178" s="246" t="str">
        <f>IF(全车数据表!AQ179="","",全车数据表!AQ179)</f>
        <v>Pagani</v>
      </c>
      <c r="D178" s="248" t="str">
        <f>全车数据表!AT179</f>
        <v>barchetta</v>
      </c>
      <c r="E178" s="248" t="str">
        <f>全车数据表!AS179</f>
        <v>3.0</v>
      </c>
      <c r="F178" s="248" t="str">
        <f>全车数据表!C179</f>
        <v>Barchetta</v>
      </c>
      <c r="G178" s="246" t="str">
        <f>全车数据表!D179</f>
        <v>A</v>
      </c>
      <c r="H178" s="246">
        <f>LEN(全车数据表!E179)</f>
        <v>5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83</v>
      </c>
      <c r="N178" s="246">
        <f>IF(全车数据表!M179="×",0,全车数据表!M179)</f>
        <v>0</v>
      </c>
      <c r="O178" s="246">
        <f>全车数据表!O179</f>
        <v>3678</v>
      </c>
      <c r="P178" s="246">
        <f>全车数据表!P179</f>
        <v>350.1</v>
      </c>
      <c r="Q178" s="246">
        <f>全车数据表!Q179</f>
        <v>79.430000000000007</v>
      </c>
      <c r="R178" s="246">
        <f>全车数据表!R179</f>
        <v>73.540000000000006</v>
      </c>
      <c r="S178" s="246">
        <f>全车数据表!S179</f>
        <v>73.67</v>
      </c>
      <c r="T178" s="246">
        <f>全车数据表!T179</f>
        <v>0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364</v>
      </c>
      <c r="AD178" s="246">
        <f>全车数据表!AX179</f>
        <v>0</v>
      </c>
      <c r="AE178" s="246">
        <f>全车数据表!AY179</f>
        <v>478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>
        <f>IF(全车数据表!CA179="","",全车数据表!CA179)</f>
        <v>1</v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无顶</v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</v>
      </c>
      <c r="BB178" s="246" t="str">
        <f>IF(全车数据表!AV179="","",全车数据表!AV179)</f>
        <v/>
      </c>
      <c r="BC178" s="246">
        <f>IF(全车数据表!BF179="","",全车数据表!BF179)</f>
        <v>3819</v>
      </c>
      <c r="BD178" s="246">
        <f>IF(全车数据表!BG179="","",全车数据表!BG179)</f>
        <v>351.6</v>
      </c>
      <c r="BE178" s="246">
        <f>IF(全车数据表!BH179="","",全车数据表!BH179)</f>
        <v>80.2</v>
      </c>
      <c r="BF178" s="246">
        <f>IF(全车数据表!BI179="","",全车数据表!BI179)</f>
        <v>76.16</v>
      </c>
      <c r="BG178" s="246">
        <f>IF(全车数据表!BJ179="","",全车数据表!BJ179)</f>
        <v>75.39</v>
      </c>
    </row>
    <row r="179" spans="1:59">
      <c r="A179" s="246">
        <f>全车数据表!A180</f>
        <v>178</v>
      </c>
      <c r="B179" s="246" t="str">
        <f>全车数据表!B180</f>
        <v>Lamborghini Aventador SV Coupe</v>
      </c>
      <c r="C179" s="246" t="str">
        <f>IF(全车数据表!AQ180="","",全车数据表!AQ180)</f>
        <v>Lamborghini</v>
      </c>
      <c r="D179" s="248" t="str">
        <f>全车数据表!AT180</f>
        <v>sv</v>
      </c>
      <c r="E179" s="248" t="str">
        <f>全车数据表!AS180</f>
        <v>1.0</v>
      </c>
      <c r="F179" s="248" t="str">
        <f>全车数据表!C180</f>
        <v>SV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3763</v>
      </c>
      <c r="P179" s="246">
        <f>全车数据表!P180</f>
        <v>367.9</v>
      </c>
      <c r="Q179" s="246">
        <f>全车数据表!Q180</f>
        <v>80.83</v>
      </c>
      <c r="R179" s="246">
        <f>全车数据表!R180</f>
        <v>50.15</v>
      </c>
      <c r="S179" s="246">
        <f>全车数据表!S180</f>
        <v>70.599999999999994</v>
      </c>
      <c r="T179" s="246">
        <f>全车数据表!T180</f>
        <v>7.2329999999999997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382</v>
      </c>
      <c r="AD179" s="246">
        <f>全车数据表!AX180</f>
        <v>0</v>
      </c>
      <c r="AE179" s="246">
        <f>全车数据表!AY180</f>
        <v>509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>
        <f>IF(全车数据表!BU180="","",全车数据表!BU180)</f>
        <v>1</v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>
        <f>IF(全车数据表!CF180="","",全车数据表!CF180)</f>
        <v>1</v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兰博基尼 大牛 埃文塔多</v>
      </c>
      <c r="BB179" s="246">
        <f>IF(全车数据表!AV180="","",全车数据表!AV180)</f>
        <v>12</v>
      </c>
      <c r="BC179" s="246">
        <f>IF(全车数据表!BF180="","",全车数据表!BF180)</f>
        <v>3906</v>
      </c>
      <c r="BD179" s="246">
        <f>IF(全车数据表!BG180="","",全车数据表!BG180)</f>
        <v>370.09999999999997</v>
      </c>
      <c r="BE179" s="246">
        <f>IF(全车数据表!BH180="","",全车数据表!BH180)</f>
        <v>81.55</v>
      </c>
      <c r="BF179" s="246">
        <f>IF(全车数据表!BI180="","",全车数据表!BI180)</f>
        <v>51.19</v>
      </c>
      <c r="BG179" s="246">
        <f>IF(全车数据表!BJ180="","",全车数据表!BJ180)</f>
        <v>71.89</v>
      </c>
    </row>
    <row r="180" spans="1:59">
      <c r="A180" s="246">
        <f>全车数据表!A181</f>
        <v>179</v>
      </c>
      <c r="B180" s="246" t="str">
        <f>全车数据表!B181</f>
        <v>Mcmurtry Speirling</v>
      </c>
      <c r="C180" s="246" t="str">
        <f>IF(全车数据表!AQ181="","",全车数据表!AQ181)</f>
        <v>Mcmurtry</v>
      </c>
      <c r="D180" s="248" t="str">
        <f>全车数据表!AT181</f>
        <v>speirling</v>
      </c>
      <c r="E180" s="248" t="str">
        <f>全车数据表!AS181</f>
        <v>4.7</v>
      </c>
      <c r="F180" s="248" t="str">
        <f>全车数据表!C181</f>
        <v>Speirling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3789</v>
      </c>
      <c r="P180" s="246">
        <f>全车数据表!P181</f>
        <v>331.7</v>
      </c>
      <c r="Q180" s="246">
        <f>全车数据表!Q181</f>
        <v>90.52</v>
      </c>
      <c r="R180" s="246">
        <f>全车数据表!R181</f>
        <v>80.62</v>
      </c>
      <c r="S180" s="246">
        <f>全车数据表!S181</f>
        <v>61.7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惊艳亮相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>
        <f>IF(全车数据表!BW181="","",全车数据表!BW181)</f>
        <v>1</v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>
        <f>IF(全车数据表!BF181="","",全车数据表!BF181)</f>
        <v>3931</v>
      </c>
      <c r="BD180" s="246">
        <f>IF(全车数据表!BG181="","",全车数据表!BG181)</f>
        <v>333.1</v>
      </c>
      <c r="BE180" s="246">
        <f>IF(全车数据表!BH181="","",全车数据表!BH181)</f>
        <v>91</v>
      </c>
      <c r="BF180" s="246">
        <f>IF(全车数据表!BI181="","",全车数据表!BI181)</f>
        <v>84.33</v>
      </c>
      <c r="BG180" s="246">
        <f>IF(全车数据表!BJ181="","",全车数据表!BJ181)</f>
        <v>64.66</v>
      </c>
    </row>
    <row r="181" spans="1:59">
      <c r="A181" s="246">
        <f>全车数据表!A182</f>
        <v>180</v>
      </c>
      <c r="B181" s="246" t="str">
        <f>全车数据表!B182</f>
        <v>Ferrari 812 SuperFast</v>
      </c>
      <c r="C181" s="246" t="str">
        <f>IF(全车数据表!AQ182="","",全车数据表!AQ182)</f>
        <v>Ferrari</v>
      </c>
      <c r="D181" s="248" t="str">
        <f>全车数据表!AT182</f>
        <v>812</v>
      </c>
      <c r="E181" s="248" t="str">
        <f>全车数据表!AS182</f>
        <v>1.6</v>
      </c>
      <c r="F181" s="248">
        <f>全车数据表!C182</f>
        <v>812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3827</v>
      </c>
      <c r="P181" s="246">
        <f>全车数据表!P182</f>
        <v>353.6</v>
      </c>
      <c r="Q181" s="246">
        <f>全车数据表!Q182</f>
        <v>81.13</v>
      </c>
      <c r="R181" s="246">
        <f>全车数据表!R182</f>
        <v>63.17</v>
      </c>
      <c r="S181" s="246">
        <f>全车数据表!S182</f>
        <v>74.33</v>
      </c>
      <c r="T181" s="246">
        <f>全车数据表!T182</f>
        <v>8.1999999999999993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368</v>
      </c>
      <c r="AD181" s="246">
        <f>全车数据表!AX182</f>
        <v>0</v>
      </c>
      <c r="AE181" s="246">
        <f>全车数据表!AY182</f>
        <v>484</v>
      </c>
      <c r="AF181" s="246" t="str">
        <f>IF(全车数据表!AZ182="","",全车数据表!AZ182)</f>
        <v>红币商店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法拉利 超快 超级快 超速</v>
      </c>
      <c r="BB181" s="246">
        <f>IF(全车数据表!AV182="","",全车数据表!AV182)</f>
        <v>28</v>
      </c>
      <c r="BC181" s="246">
        <f>IF(全车数据表!BF182="","",全车数据表!BF182)</f>
        <v>3969</v>
      </c>
      <c r="BD181" s="246">
        <f>IF(全车数据表!BG182="","",全车数据表!BG182)</f>
        <v>355.20000000000005</v>
      </c>
      <c r="BE181" s="246">
        <f>IF(全车数据表!BH182="","",全车数据表!BH182)</f>
        <v>82</v>
      </c>
      <c r="BF181" s="246">
        <f>IF(全车数据表!BI182="","",全车数据表!BI182)</f>
        <v>65.150000000000006</v>
      </c>
      <c r="BG181" s="246">
        <f>IF(全车数据表!BJ182="","",全车数据表!BJ182)</f>
        <v>75.97</v>
      </c>
    </row>
    <row r="182" spans="1:59">
      <c r="A182" s="246">
        <f>全车数据表!A183</f>
        <v>181</v>
      </c>
      <c r="B182" s="246" t="str">
        <f>全车数据表!B183</f>
        <v>LEGO Technic Mclaren Senna GTR™🔑</v>
      </c>
      <c r="C182" s="246" t="str">
        <f>IF(全车数据表!AQ183="","",全车数据表!AQ183)</f>
        <v>LEGO Technic</v>
      </c>
      <c r="D182" s="248" t="str">
        <f>全车数据表!AT183</f>
        <v>legosennagtr</v>
      </c>
      <c r="E182" s="248" t="str">
        <f>全车数据表!AS183</f>
        <v>3.1</v>
      </c>
      <c r="F182" s="248" t="str">
        <f>全车数据表!C183</f>
        <v>乐高塞纳GTR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3846</v>
      </c>
      <c r="P182" s="246">
        <f>全车数据表!P183</f>
        <v>349.8</v>
      </c>
      <c r="Q182" s="246">
        <f>全车数据表!Q183</f>
        <v>82.43</v>
      </c>
      <c r="R182" s="246">
        <f>全车数据表!R183</f>
        <v>79.319999999999993</v>
      </c>
      <c r="S182" s="246">
        <f>全车数据表!S183</f>
        <v>65.28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477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乐高塞纳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Chevrolet Corvette ZR1</v>
      </c>
      <c r="C183" s="246" t="str">
        <f>IF(全车数据表!AQ184="","",全车数据表!AQ184)</f>
        <v>Chevrolet Corvette</v>
      </c>
      <c r="D183" s="248" t="str">
        <f>全车数据表!AT184</f>
        <v>zr1</v>
      </c>
      <c r="E183" s="248" t="str">
        <f>全车数据表!AS184</f>
        <v>1.9</v>
      </c>
      <c r="F183" s="248" t="str">
        <f>全车数据表!C184</f>
        <v>大五菱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3876</v>
      </c>
      <c r="P183" s="246">
        <f>全车数据表!P184</f>
        <v>355.4</v>
      </c>
      <c r="Q183" s="246">
        <f>全车数据表!Q184</f>
        <v>82.03</v>
      </c>
      <c r="R183" s="246">
        <f>全车数据表!R184</f>
        <v>60.09</v>
      </c>
      <c r="S183" s="246">
        <f>全车数据表!S184</f>
        <v>76.33</v>
      </c>
      <c r="T183" s="246">
        <f>全车数据表!T184</f>
        <v>8.8000000000000007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370</v>
      </c>
      <c r="AD183" s="246">
        <f>全车数据表!AX184</f>
        <v>0</v>
      </c>
      <c r="AE183" s="246">
        <f>全车数据表!AY184</f>
        <v>487</v>
      </c>
      <c r="AF183" s="246" t="str">
        <f>IF(全车数据表!AZ184="","",全车数据表!AZ184)</f>
        <v>多人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>
        <f>IF(全车数据表!BX184="","",全车数据表!BX184)</f>
        <v>1</v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雪佛兰 克尔维特</v>
      </c>
      <c r="BB183" s="246" t="str">
        <f>IF(全车数据表!AV184="","",全车数据表!AV184)</f>
        <v/>
      </c>
      <c r="BC183" s="246">
        <f>IF(全车数据表!BF184="","",全车数据表!BF184)</f>
        <v>4020</v>
      </c>
      <c r="BD183" s="246">
        <f>IF(全车数据表!BG184="","",全车数据表!BG184)</f>
        <v>357.09999999999997</v>
      </c>
      <c r="BE183" s="246">
        <f>IF(全车数据表!BH184="","",全车数据表!BH184)</f>
        <v>82.9</v>
      </c>
      <c r="BF183" s="246">
        <f>IF(全车数据表!BI184="","",全车数据表!BI184)</f>
        <v>61.510000000000005</v>
      </c>
      <c r="BG183" s="246">
        <f>IF(全车数据表!BJ184="","",全车数据表!BJ184)</f>
        <v>78.319999999999993</v>
      </c>
    </row>
    <row r="184" spans="1:59">
      <c r="A184" s="246">
        <f>全车数据表!A185</f>
        <v>183</v>
      </c>
      <c r="B184" s="246" t="str">
        <f>全车数据表!B185</f>
        <v>Jaguar C-X75</v>
      </c>
      <c r="C184" s="246" t="str">
        <f>IF(全车数据表!AQ185="","",全车数据表!AQ185)</f>
        <v>Jaguar</v>
      </c>
      <c r="D184" s="248" t="str">
        <f>全车数据表!AT185</f>
        <v>c-x75</v>
      </c>
      <c r="E184" s="248" t="str">
        <f>全车数据表!AS185</f>
        <v>2.4</v>
      </c>
      <c r="F184" s="248" t="str">
        <f>全车数据表!C185</f>
        <v>大捷豹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3898</v>
      </c>
      <c r="P184" s="246">
        <f>全车数据表!P185</f>
        <v>369.2</v>
      </c>
      <c r="Q184" s="246">
        <f>全车数据表!Q185</f>
        <v>75.540000000000006</v>
      </c>
      <c r="R184" s="246">
        <f>全车数据表!R185</f>
        <v>73.17</v>
      </c>
      <c r="S184" s="246">
        <f>全车数据表!S185</f>
        <v>74.12</v>
      </c>
      <c r="T184" s="246">
        <f>全车数据表!T185</f>
        <v>7.87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383</v>
      </c>
      <c r="AD184" s="246">
        <f>全车数据表!AX185</f>
        <v>0</v>
      </c>
      <c r="AE184" s="246">
        <f>全车数据表!AY185</f>
        <v>510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大捷豹</v>
      </c>
      <c r="BB184" s="246">
        <f>IF(全车数据表!AV185="","",全车数据表!AV185)</f>
        <v>50</v>
      </c>
      <c r="BC184" s="246">
        <f>IF(全车数据表!BF185="","",全车数据表!BF185)</f>
        <v>4043</v>
      </c>
      <c r="BD184" s="246">
        <f>IF(全车数据表!BG185="","",全车数据表!BG185)</f>
        <v>371</v>
      </c>
      <c r="BE184" s="246">
        <f>IF(全车数据表!BH185="","",全车数据表!BH185)</f>
        <v>76.600000000000009</v>
      </c>
      <c r="BF184" s="246">
        <f>IF(全车数据表!BI185="","",全车数据表!BI185)</f>
        <v>75.08</v>
      </c>
      <c r="BG184" s="246">
        <f>IF(全车数据表!BJ185="","",全车数据表!BJ185)</f>
        <v>76.14</v>
      </c>
    </row>
    <row r="185" spans="1:59">
      <c r="A185" s="246">
        <f>全车数据表!A186</f>
        <v>184</v>
      </c>
      <c r="B185" s="246" t="str">
        <f>全车数据表!B186</f>
        <v xml:space="preserve">LEGO Technic Aston Martin Valkyrie </v>
      </c>
      <c r="C185" s="246" t="str">
        <f>IF(全车数据表!AQ186="","",全车数据表!AQ186)</f>
        <v>LEGO Technic</v>
      </c>
      <c r="D185" s="248" t="str">
        <f>全车数据表!AT186</f>
        <v>legovalkyrie</v>
      </c>
      <c r="E185" s="248" t="str">
        <f>全车数据表!AS186</f>
        <v>24.6</v>
      </c>
      <c r="F185" s="248" t="str">
        <f>全车数据表!C186</f>
        <v>乐高女武神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30</v>
      </c>
      <c r="J185" s="246" t="str">
        <f>IF(全车数据表!I186="×",0,全车数据表!I186)</f>
        <v>？</v>
      </c>
      <c r="K185" s="246" t="str">
        <f>IF(全车数据表!J186="×",0,全车数据表!J186)</f>
        <v>？</v>
      </c>
      <c r="L185" s="246" t="str">
        <f>IF(全车数据表!K186="×",0,全车数据表!K186)</f>
        <v>？</v>
      </c>
      <c r="M185" s="246" t="str">
        <f>IF(全车数据表!L186="×",0,全车数据表!L186)</f>
        <v>？</v>
      </c>
      <c r="N185" s="246">
        <f>IF(全车数据表!M186="×",0,全车数据表!M186)</f>
        <v>0</v>
      </c>
      <c r="O185" s="246">
        <f>全车数据表!O186</f>
        <v>3920</v>
      </c>
      <c r="P185" s="246">
        <f>全车数据表!P186</f>
        <v>372.3</v>
      </c>
      <c r="Q185" s="246">
        <f>全车数据表!Q186</f>
        <v>81.040000000000006</v>
      </c>
      <c r="R185" s="246">
        <f>全车数据表!R186</f>
        <v>65.739999999999995</v>
      </c>
      <c r="S185" s="246">
        <f>全车数据表!S186</f>
        <v>59.77</v>
      </c>
      <c r="T185" s="246">
        <f>全车数据表!T186</f>
        <v>0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0</v>
      </c>
      <c r="AD185" s="246">
        <f>全车数据表!AX186</f>
        <v>0</v>
      </c>
      <c r="AE185" s="246">
        <f>全车数据表!AY186</f>
        <v>0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</v>
      </c>
      <c r="BB185" s="246" t="str">
        <f>IF(全车数据表!AV186="","",全车数据表!AV186)</f>
        <v/>
      </c>
      <c r="BC185" s="246" t="str">
        <f>IF(全车数据表!BF186="","",全车数据表!BF186)</f>
        <v/>
      </c>
      <c r="BD185" s="246" t="str">
        <f>IF(全车数据表!BG186="","",全车数据表!BG186)</f>
        <v/>
      </c>
      <c r="BE185" s="246" t="str">
        <f>IF(全车数据表!BH186="","",全车数据表!BH186)</f>
        <v/>
      </c>
      <c r="BF185" s="246" t="str">
        <f>IF(全车数据表!BI186="","",全车数据表!BI186)</f>
        <v/>
      </c>
      <c r="BG185" s="246" t="str">
        <f>IF(全车数据表!BJ186="","",全车数据表!BJ186)</f>
        <v/>
      </c>
    </row>
    <row r="186" spans="1:59">
      <c r="A186" s="246">
        <f>全车数据表!A187</f>
        <v>185</v>
      </c>
      <c r="B186" s="246" t="str">
        <f>全车数据表!B187</f>
        <v>VLF Force 1 V10</v>
      </c>
      <c r="C186" s="246" t="str">
        <f>IF(全车数据表!AQ187="","",全车数据表!AQ187)</f>
        <v>VLF</v>
      </c>
      <c r="D186" s="248" t="str">
        <f>全车数据表!AT187</f>
        <v>1v10</v>
      </c>
      <c r="E186" s="248" t="str">
        <f>全车数据表!AS187</f>
        <v>1.0</v>
      </c>
      <c r="F186" s="248" t="str">
        <f>全车数据表!C187</f>
        <v>VLF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45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3929</v>
      </c>
      <c r="P186" s="246">
        <f>全车数据表!P187</f>
        <v>368.8</v>
      </c>
      <c r="Q186" s="246">
        <f>全车数据表!Q187</f>
        <v>80.33</v>
      </c>
      <c r="R186" s="246">
        <f>全车数据表!R187</f>
        <v>54.68</v>
      </c>
      <c r="S186" s="246">
        <f>全车数据表!S187</f>
        <v>74.63</v>
      </c>
      <c r="T186" s="246">
        <f>全车数据表!T187</f>
        <v>7.9500000000000011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384</v>
      </c>
      <c r="AD186" s="246">
        <f>全车数据表!AX187</f>
        <v>0</v>
      </c>
      <c r="AE186" s="246">
        <f>全车数据表!AY187</f>
        <v>512</v>
      </c>
      <c r="AF186" s="246" t="str">
        <f>IF(全车数据表!AZ187="","",全车数据表!AZ187)</f>
        <v>独家赛事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>
        <f>IF(全车数据表!BT187="","",全车数据表!BT187)</f>
        <v>1</v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叶问 甄子丹 1v10</v>
      </c>
      <c r="BB186" s="246" t="str">
        <f>IF(全车数据表!AV187="","",全车数据表!AV187)</f>
        <v/>
      </c>
      <c r="BC186" s="246">
        <f>IF(全车数据表!BF187="","",全车数据表!BF187)</f>
        <v>4076</v>
      </c>
      <c r="BD186" s="246">
        <f>IF(全车数据表!BG187="","",全车数据表!BG187)</f>
        <v>371</v>
      </c>
      <c r="BE186" s="246">
        <f>IF(全车数据表!BH187="","",全车数据表!BH187)</f>
        <v>81.099999999999994</v>
      </c>
      <c r="BF186" s="246">
        <f>IF(全车数据表!BI187="","",全车数据表!BI187)</f>
        <v>56.07</v>
      </c>
      <c r="BG186" s="246">
        <f>IF(全车数据表!BJ187="","",全车数据表!BJ187)</f>
        <v>76.28</v>
      </c>
    </row>
    <row r="187" spans="1:59">
      <c r="A187" s="246">
        <f>全车数据表!A188</f>
        <v>186</v>
      </c>
      <c r="B187" s="246" t="str">
        <f>全车数据表!B188</f>
        <v>Ford GT Frankie Edition</v>
      </c>
      <c r="C187" s="246" t="str">
        <f>IF(全车数据表!AQ188="","",全车数据表!AQ188)</f>
        <v>Ford</v>
      </c>
      <c r="D187" s="248" t="str">
        <f>全车数据表!AT188</f>
        <v>gtfe</v>
      </c>
      <c r="E187" s="248" t="str">
        <f>全车数据表!AS188</f>
        <v>24.0</v>
      </c>
      <c r="F187" s="248" t="str">
        <f>全车数据表!C188</f>
        <v>GTFE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3974</v>
      </c>
      <c r="P187" s="246">
        <f>全车数据表!P188</f>
        <v>371.8</v>
      </c>
      <c r="Q187" s="246">
        <f>全车数据表!Q188</f>
        <v>79.14</v>
      </c>
      <c r="R187" s="246">
        <f>全车数据表!R188</f>
        <v>58.82</v>
      </c>
      <c r="S187" s="246">
        <f>全车数据表!S188</f>
        <v>74.63</v>
      </c>
      <c r="T187" s="246">
        <f>全车数据表!T188</f>
        <v>0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专属赛事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福特</v>
      </c>
      <c r="BB187" s="246" t="str">
        <f>IF(全车数据表!AV188="","",全车数据表!AV188)</f>
        <v/>
      </c>
      <c r="BC187" s="246">
        <f>IF(全车数据表!BF188="","",全车数据表!BF188)</f>
        <v>4122</v>
      </c>
      <c r="BD187" s="246">
        <f>IF(全车数据表!BG188="","",全车数据表!BG188)</f>
        <v>373.8</v>
      </c>
      <c r="BE187" s="246">
        <f>IF(全车数据表!BH188="","",全车数据表!BH188)</f>
        <v>80.2</v>
      </c>
      <c r="BF187" s="246">
        <f>IF(全车数据表!BI188="","",全车数据表!BI188)</f>
        <v>60.39</v>
      </c>
      <c r="BG187" s="246">
        <f>IF(全车数据表!BJ188="","",全车数据表!BJ188)</f>
        <v>76.69</v>
      </c>
    </row>
    <row r="188" spans="1:59">
      <c r="A188" s="246">
        <f>全车数据表!A189</f>
        <v>187</v>
      </c>
      <c r="B188" s="246" t="str">
        <f>全车数据表!B189</f>
        <v>McLaren Senna GTR</v>
      </c>
      <c r="C188" s="246" t="str">
        <f>IF(全车数据表!AQ189="","",全车数据表!AQ189)</f>
        <v>McLaren</v>
      </c>
      <c r="D188" s="248" t="str">
        <f>全车数据表!AT189</f>
        <v>sennagtr</v>
      </c>
      <c r="E188" s="248" t="str">
        <f>全车数据表!AS189</f>
        <v>3.3</v>
      </c>
      <c r="F188" s="248" t="str">
        <f>全车数据表!C189</f>
        <v>Senna GTR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4025</v>
      </c>
      <c r="P188" s="246">
        <f>全车数据表!P189</f>
        <v>358</v>
      </c>
      <c r="Q188" s="246">
        <f>全车数据表!Q189</f>
        <v>82.03</v>
      </c>
      <c r="R188" s="246">
        <f>全车数据表!R189</f>
        <v>60.84</v>
      </c>
      <c r="S188" s="246">
        <f>全车数据表!S189</f>
        <v>77.62</v>
      </c>
      <c r="T188" s="246">
        <f>全车数据表!T189</f>
        <v>9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372</v>
      </c>
      <c r="AD188" s="246">
        <f>全车数据表!AX189</f>
        <v>0</v>
      </c>
      <c r="AE188" s="246">
        <f>全车数据表!AY189</f>
        <v>492</v>
      </c>
      <c r="AF188" s="246" t="str">
        <f>IF(全车数据表!AZ189="","",全车数据表!AZ189)</f>
        <v>护照寻车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>
        <f>IF(全车数据表!BU189="","",全车数据表!BU189)</f>
        <v>1</v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迈凯伦塞纳</v>
      </c>
      <c r="BB188" s="246">
        <f>IF(全车数据表!AV189="","",全车数据表!AV189)</f>
        <v>29</v>
      </c>
      <c r="BC188" s="246">
        <f>IF(全车数据表!BF189="","",全车数据表!BF189)</f>
        <v>4174</v>
      </c>
      <c r="BD188" s="246">
        <f>IF(全车数据表!BG189="","",全车数据表!BG189)</f>
        <v>360.8</v>
      </c>
      <c r="BE188" s="246">
        <f>IF(全车数据表!BH189="","",全车数据表!BH189)</f>
        <v>82.9</v>
      </c>
      <c r="BF188" s="246">
        <f>IF(全车数据表!BI189="","",全车数据表!BI189)</f>
        <v>61.980000000000004</v>
      </c>
      <c r="BG188" s="246">
        <f>IF(全车数据表!BJ189="","",全车数据表!BJ189)</f>
        <v>78.910000000000011</v>
      </c>
    </row>
    <row r="189" spans="1:59">
      <c r="A189" s="246">
        <f>全车数据表!A190</f>
        <v>188</v>
      </c>
      <c r="B189" s="246" t="str">
        <f>全车数据表!B190</f>
        <v>Lamborghini Aventador SVJ Roadster</v>
      </c>
      <c r="C189" s="246" t="str">
        <f>IF(全车数据表!AQ190="","",全车数据表!AQ190)</f>
        <v>Lamborghini</v>
      </c>
      <c r="D189" s="248" t="str">
        <f>全车数据表!AT190</f>
        <v>svj</v>
      </c>
      <c r="E189" s="248" t="str">
        <f>全车数据表!AS190</f>
        <v>3.0</v>
      </c>
      <c r="F189" s="248" t="str">
        <f>全车数据表!C190</f>
        <v>SVJ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4081</v>
      </c>
      <c r="P189" s="246">
        <f>全车数据表!P190</f>
        <v>364.7</v>
      </c>
      <c r="Q189" s="246">
        <f>全车数据表!Q190</f>
        <v>81.13</v>
      </c>
      <c r="R189" s="246">
        <f>全车数据表!R190</f>
        <v>73.73</v>
      </c>
      <c r="S189" s="246">
        <f>全车数据表!S190</f>
        <v>73.930000000000007</v>
      </c>
      <c r="T189" s="246">
        <f>全车数据表!T190</f>
        <v>7.8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379</v>
      </c>
      <c r="AD189" s="246">
        <f>全车数据表!AX190</f>
        <v>0</v>
      </c>
      <c r="AE189" s="246">
        <f>全车数据表!AY190</f>
        <v>503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>无顶</v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兰博基尼</v>
      </c>
      <c r="BB189" s="246">
        <f>IF(全车数据表!AV190="","",全车数据表!AV190)</f>
        <v>32</v>
      </c>
      <c r="BC189" s="246">
        <f>IF(全车数据表!BF190="","",全车数据表!BF190)</f>
        <v>4319</v>
      </c>
      <c r="BD189" s="246">
        <f>IF(全车数据表!BG190="","",全车数据表!BG190)</f>
        <v>366.4</v>
      </c>
      <c r="BE189" s="246">
        <f>IF(全车数据表!BH190="","",全车数据表!BH190)</f>
        <v>82</v>
      </c>
      <c r="BF189" s="246">
        <f>IF(全车数据表!BI190="","",全车数据表!BI190)</f>
        <v>77.69</v>
      </c>
      <c r="BG189" s="246">
        <f>IF(全车数据表!BJ190="","",全车数据表!BJ190)</f>
        <v>77.690000000000012</v>
      </c>
    </row>
    <row r="190" spans="1:59">
      <c r="A190" s="246">
        <f>全车数据表!A191</f>
        <v>189</v>
      </c>
      <c r="B190" s="246" t="str">
        <f>全车数据表!B191</f>
        <v>Porsche 918 Spyder</v>
      </c>
      <c r="C190" s="246" t="str">
        <f>IF(全车数据表!AQ191="","",全车数据表!AQ191)</f>
        <v>Porsche</v>
      </c>
      <c r="D190" s="248" t="str">
        <f>全车数据表!AT191</f>
        <v>918</v>
      </c>
      <c r="E190" s="248" t="str">
        <f>全车数据表!AS191</f>
        <v>1.0</v>
      </c>
      <c r="F190" s="248">
        <f>全车数据表!C191</f>
        <v>918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35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4099</v>
      </c>
      <c r="P190" s="246">
        <f>全车数据表!P191</f>
        <v>362.4</v>
      </c>
      <c r="Q190" s="246">
        <f>全车数据表!Q191</f>
        <v>83.03</v>
      </c>
      <c r="R190" s="246">
        <f>全车数据表!R191</f>
        <v>51.8</v>
      </c>
      <c r="S190" s="246">
        <f>全车数据表!S191</f>
        <v>79.97</v>
      </c>
      <c r="T190" s="246">
        <f>全车数据表!T191</f>
        <v>9.4830000000000005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377</v>
      </c>
      <c r="AD190" s="246">
        <f>全车数据表!AX191</f>
        <v>0</v>
      </c>
      <c r="AE190" s="246">
        <f>全车数据表!AY191</f>
        <v>499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>
        <f>IF(全车数据表!CF191="","",全车数据表!CF191)</f>
        <v>1</v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保时捷</v>
      </c>
      <c r="BB190" s="246">
        <f>IF(全车数据表!AV191="","",全车数据表!AV191)</f>
        <v>14</v>
      </c>
      <c r="BC190" s="246">
        <f>IF(全车数据表!BF191="","",全车数据表!BF191)</f>
        <v>4250</v>
      </c>
      <c r="BD190" s="246">
        <f>IF(全车数据表!BG191="","",全车数据表!BG191)</f>
        <v>364.5</v>
      </c>
      <c r="BE190" s="246">
        <f>IF(全车数据表!BH191="","",全车数据表!BH191)</f>
        <v>83.8</v>
      </c>
      <c r="BF190" s="246">
        <f>IF(全车数据表!BI191="","",全车数据表!BI191)</f>
        <v>52.989999999999995</v>
      </c>
      <c r="BG190" s="246">
        <f>IF(全车数据表!BJ191="","",全车数据表!BJ191)</f>
        <v>81.599999999999994</v>
      </c>
    </row>
    <row r="191" spans="1:59">
      <c r="A191" s="246">
        <f>全车数据表!A192</f>
        <v>190</v>
      </c>
      <c r="B191" s="246" t="str">
        <f>全车数据表!B192</f>
        <v>Vanda Electrics Dendrobium</v>
      </c>
      <c r="C191" s="246" t="str">
        <f>IF(全车数据表!AQ192="","",全车数据表!AQ192)</f>
        <v>Vanda Electrics</v>
      </c>
      <c r="D191" s="248" t="str">
        <f>全车数据表!AT192</f>
        <v>vanda</v>
      </c>
      <c r="E191" s="248" t="str">
        <f>全车数据表!AS192</f>
        <v>1.8</v>
      </c>
      <c r="F191" s="248" t="str">
        <f>全车数据表!C192</f>
        <v>Vanda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62</v>
      </c>
      <c r="O191" s="246">
        <f>全车数据表!O192</f>
        <v>4099</v>
      </c>
      <c r="P191" s="246">
        <f>全车数据表!P192</f>
        <v>339.9</v>
      </c>
      <c r="Q191" s="246">
        <f>全车数据表!Q192</f>
        <v>86.24</v>
      </c>
      <c r="R191" s="246">
        <f>全车数据表!R192</f>
        <v>95.92</v>
      </c>
      <c r="S191" s="246">
        <f>全车数据表!S192</f>
        <v>84.9</v>
      </c>
      <c r="T191" s="246">
        <f>全车数据表!T192</f>
        <v>13.23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354</v>
      </c>
      <c r="AD191" s="246">
        <f>全车数据表!AX192</f>
        <v>363</v>
      </c>
      <c r="AE191" s="246">
        <f>全车数据表!AY192</f>
        <v>474</v>
      </c>
      <c r="AF191" s="246" t="str">
        <f>IF(全车数据表!AZ192="","",全车数据表!AZ192)</f>
        <v>传奇商店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>
        <f>IF(全车数据表!BS192="","",全车数据表!BS192)</f>
        <v>1</v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>
        <f>IF(全车数据表!CI192="","",全车数据表!CI192)</f>
        <v>1</v>
      </c>
      <c r="BA191" s="246" t="str">
        <f>IF(全车数据表!CJ192="","",全车数据表!CJ192)</f>
        <v>万达</v>
      </c>
      <c r="BB191" s="246">
        <f>IF(全车数据表!AV192="","",全车数据表!AV192)</f>
        <v>17</v>
      </c>
      <c r="BC191" s="246">
        <f>IF(全车数据表!BF192="","",全车数据表!BF192)</f>
        <v>4308</v>
      </c>
      <c r="BD191" s="246">
        <f>IF(全车数据表!BG192="","",全车数据表!BG192)</f>
        <v>342.29999999999995</v>
      </c>
      <c r="BE191" s="246">
        <f>IF(全车数据表!BH192="","",全车数据表!BH192)</f>
        <v>87.399999999999991</v>
      </c>
      <c r="BF191" s="246">
        <f>IF(全车数据表!BI192="","",全车数据表!BI192)</f>
        <v>101.05</v>
      </c>
      <c r="BG191" s="246">
        <f>IF(全车数据表!BJ192="","",全车数据表!BJ192)</f>
        <v>88.01</v>
      </c>
    </row>
    <row r="192" spans="1:59">
      <c r="A192" s="246">
        <f>全车数据表!A193</f>
        <v>191</v>
      </c>
      <c r="B192" s="246" t="str">
        <f>全车数据表!B193</f>
        <v>Peugeot 9x8</v>
      </c>
      <c r="C192" s="246" t="str">
        <f>IF(全车数据表!AQ193="","",全车数据表!AQ193)</f>
        <v>Peugeot</v>
      </c>
      <c r="D192" s="248" t="str">
        <f>全车数据表!AT193</f>
        <v>9x8</v>
      </c>
      <c r="E192" s="248" t="str">
        <f>全车数据表!AS193</f>
        <v>3.8</v>
      </c>
      <c r="F192" s="248" t="str">
        <f>全车数据表!C193</f>
        <v>9x8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4108</v>
      </c>
      <c r="P192" s="246">
        <f>全车数据表!P193</f>
        <v>344.3</v>
      </c>
      <c r="Q192" s="246">
        <f>全车数据表!Q193</f>
        <v>90.03</v>
      </c>
      <c r="R192" s="246">
        <f>全车数据表!R193</f>
        <v>94.15</v>
      </c>
      <c r="S192" s="246">
        <f>全车数据表!S193</f>
        <v>69.94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358</v>
      </c>
      <c r="AD192" s="246">
        <f>全车数据表!AX193</f>
        <v>0</v>
      </c>
      <c r="AE192" s="246">
        <f>全车数据表!AY193</f>
        <v>468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>
        <f>IF(全车数据表!CB193="","",全车数据表!CB193)</f>
        <v>1</v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标致</v>
      </c>
      <c r="BB192" s="246" t="str">
        <f>IF(全车数据表!AV193="","",全车数据表!AV193)</f>
        <v/>
      </c>
      <c r="BC192" s="246">
        <f>IF(全车数据表!BF193="","",全车数据表!BF193)</f>
        <v>4266</v>
      </c>
      <c r="BD192" s="246">
        <f>IF(全车数据表!BG193="","",全车数据表!BG193)</f>
        <v>346</v>
      </c>
      <c r="BE192" s="246">
        <f>IF(全车数据表!BH193="","",全车数据表!BH193)</f>
        <v>91</v>
      </c>
      <c r="BF192" s="246">
        <f>IF(全车数据表!BI193="","",全车数据表!BI193)</f>
        <v>98.04</v>
      </c>
      <c r="BG192" s="246">
        <f>IF(全车数据表!BJ193="","",全车数据表!BJ193)</f>
        <v>72.509999999999991</v>
      </c>
    </row>
    <row r="193" spans="1:59">
      <c r="A193" s="246">
        <f>全车数据表!A194</f>
        <v>192</v>
      </c>
      <c r="B193" s="246" t="str">
        <f>全车数据表!B194</f>
        <v>Aston Martin DBS GT Zagato</v>
      </c>
      <c r="C193" s="246" t="str">
        <f>IF(全车数据表!AQ194="","",全车数据表!AQ194)</f>
        <v>Aston Martin</v>
      </c>
      <c r="D193" s="248" t="str">
        <f>全车数据表!AT194</f>
        <v>zagato</v>
      </c>
      <c r="E193" s="248" t="str">
        <f>全车数据表!AS194</f>
        <v>4.4</v>
      </c>
      <c r="F193" s="248" t="str">
        <f>全车数据表!C194</f>
        <v>Zagato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4109</v>
      </c>
      <c r="P193" s="246">
        <f>全车数据表!P194</f>
        <v>361.9</v>
      </c>
      <c r="Q193" s="246">
        <f>全车数据表!Q194</f>
        <v>80.650000000000006</v>
      </c>
      <c r="R193" s="246">
        <f>全车数据表!R194</f>
        <v>75.77</v>
      </c>
      <c r="S193" s="246">
        <f>全车数据表!S194</f>
        <v>78.17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376</v>
      </c>
      <c r="AD193" s="246">
        <f>全车数据表!AX194</f>
        <v>0</v>
      </c>
      <c r="AE193" s="246">
        <f>全车数据表!AY194</f>
        <v>498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阿斯顿马丁 火神</v>
      </c>
      <c r="BB193" s="246" t="str">
        <f>IF(全车数据表!AV194="","",全车数据表!AV194)</f>
        <v/>
      </c>
      <c r="BC193" s="246">
        <f>IF(全车数据表!BF194="","",全车数据表!BF194)</f>
        <v>4327</v>
      </c>
      <c r="BD193" s="246">
        <f>IF(全车数据表!BG194="","",全车数据表!BG194)</f>
        <v>364.5</v>
      </c>
      <c r="BE193" s="246">
        <f>IF(全车数据表!BH194="","",全车数据表!BH194)</f>
        <v>82</v>
      </c>
      <c r="BF193" s="246">
        <f>IF(全车数据表!BI194="","",全车数据表!BI194)</f>
        <v>78.19</v>
      </c>
      <c r="BG193" s="246">
        <f>IF(全车数据表!BJ194="","",全车数据表!BJ194)</f>
        <v>81.599999999999994</v>
      </c>
    </row>
    <row r="194" spans="1:59">
      <c r="A194" s="246">
        <f>全车数据表!A195</f>
        <v>193</v>
      </c>
      <c r="B194" s="246" t="str">
        <f>全车数据表!B195</f>
        <v>McLaren 570S Spider</v>
      </c>
      <c r="C194" s="246" t="str">
        <f>IF(全车数据表!AQ195="","",全车数据表!AQ195)</f>
        <v>McLaren</v>
      </c>
      <c r="D194" s="248" t="str">
        <f>全车数据表!AT195</f>
        <v>570</v>
      </c>
      <c r="E194" s="248" t="str">
        <f>全车数据表!AS195</f>
        <v>1.2</v>
      </c>
      <c r="F194" s="248">
        <f>全车数据表!C195</f>
        <v>570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37</v>
      </c>
      <c r="N194" s="246">
        <f>IF(全车数据表!M195="×",0,全车数据表!M195)</f>
        <v>45</v>
      </c>
      <c r="O194" s="246">
        <f>全车数据表!O195</f>
        <v>4116</v>
      </c>
      <c r="P194" s="246">
        <f>全车数据表!P195</f>
        <v>377.2</v>
      </c>
      <c r="Q194" s="246">
        <f>全车数据表!Q195</f>
        <v>79.23</v>
      </c>
      <c r="R194" s="246">
        <f>全车数据表!R195</f>
        <v>66.06</v>
      </c>
      <c r="S194" s="246">
        <f>全车数据表!S195</f>
        <v>64.75</v>
      </c>
      <c r="T194" s="246">
        <f>全车数据表!T195</f>
        <v>6.2000000000000011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393</v>
      </c>
      <c r="AD194" s="246">
        <f>全车数据表!AX195</f>
        <v>0</v>
      </c>
      <c r="AE194" s="246">
        <f>全车数据表!AY195</f>
        <v>526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>可开合</v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迈凯伦</v>
      </c>
      <c r="BB194" s="246">
        <f>IF(全车数据表!AV195="","",全车数据表!AV195)</f>
        <v>17</v>
      </c>
      <c r="BC194" s="246">
        <f>IF(全车数据表!BF195="","",全车数据表!BF195)</f>
        <v>4332</v>
      </c>
      <c r="BD194" s="246">
        <f>IF(全车数据表!BG195="","",全车数据表!BG195)</f>
        <v>379.7</v>
      </c>
      <c r="BE194" s="246">
        <f>IF(全车数据表!BH195="","",全车数据表!BH195)</f>
        <v>80.2</v>
      </c>
      <c r="BF194" s="246">
        <f>IF(全车数据表!BI195="","",全车数据表!BI195)</f>
        <v>68.460000000000008</v>
      </c>
      <c r="BG194" s="246">
        <f>IF(全车数据表!BJ195="","",全车数据表!BJ195)</f>
        <v>66.84</v>
      </c>
    </row>
    <row r="195" spans="1:59">
      <c r="A195" s="246">
        <f>全车数据表!A196</f>
        <v>194</v>
      </c>
      <c r="B195" s="246" t="str">
        <f>全车数据表!B196</f>
        <v>Automobili Pininfarina Battista Edizione Nino Farina</v>
      </c>
      <c r="C195" s="246" t="str">
        <f>IF(全车数据表!AQ196="","",全车数据表!AQ196)</f>
        <v>Automobili Pininfarina</v>
      </c>
      <c r="D195" s="248" t="str">
        <f>全车数据表!AT196</f>
        <v>ninofarina</v>
      </c>
      <c r="E195" s="248" t="str">
        <f>全车数据表!AS196</f>
        <v>24.2</v>
      </c>
      <c r="F195" s="248" t="str">
        <f>全车数据表!C196</f>
        <v>Nino Farina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4125</v>
      </c>
      <c r="P195" s="246">
        <f>全车数据表!P196</f>
        <v>365.4</v>
      </c>
      <c r="Q195" s="246">
        <f>全车数据表!Q196</f>
        <v>89.37</v>
      </c>
      <c r="R195" s="246">
        <f>全车数据表!R196</f>
        <v>64.44</v>
      </c>
      <c r="S195" s="246">
        <f>全车数据表!S196</f>
        <v>45.9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惊艳亮相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>
        <f>IF(全车数据表!BW196="","",全车数据表!BW196)</f>
        <v>1</v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秋王 巴蒂</v>
      </c>
      <c r="BB195" s="246" t="str">
        <f>IF(全车数据表!AV196="","",全车数据表!AV196)</f>
        <v/>
      </c>
      <c r="BC195" s="246">
        <f>IF(全车数据表!BF196="","",全车数据表!BF196)</f>
        <v>4279</v>
      </c>
      <c r="BD195" s="246">
        <f>IF(全车数据表!BG196="","",全车数据表!BG196)</f>
        <v>367.29999999999995</v>
      </c>
      <c r="BE195" s="246">
        <f>IF(全车数据表!BH196="","",全车数据表!BH196)</f>
        <v>90.100000000000009</v>
      </c>
      <c r="BF195" s="246">
        <f>IF(全车数据表!BI196="","",全车数据表!BI196)</f>
        <v>66.739999999999995</v>
      </c>
      <c r="BG195" s="246">
        <f>IF(全车数据表!BJ196="","",全车数据表!BJ196)</f>
        <v>48.269999999999996</v>
      </c>
    </row>
    <row r="196" spans="1:59">
      <c r="A196" s="246">
        <f>全车数据表!A197</f>
        <v>195</v>
      </c>
      <c r="B196" s="246" t="str">
        <f>全车数据表!B197</f>
        <v>Lamborghini Aventador J</v>
      </c>
      <c r="C196" s="246" t="str">
        <f>IF(全车数据表!AQ197="","",全车数据表!AQ197)</f>
        <v>Lamborghini</v>
      </c>
      <c r="D196" s="248" t="str">
        <f>全车数据表!AT197</f>
        <v>avj</v>
      </c>
      <c r="E196" s="248" t="str">
        <f>全车数据表!AS197</f>
        <v>1.5</v>
      </c>
      <c r="F196" s="248" t="str">
        <f>全车数据表!C197</f>
        <v>AVJ</v>
      </c>
      <c r="G196" s="246" t="str">
        <f>全车数据表!D197</f>
        <v>A</v>
      </c>
      <c r="H196" s="246">
        <f>LEN(全车数据表!E197)</f>
        <v>5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51</v>
      </c>
      <c r="N196" s="246">
        <f>IF(全车数据表!M197="×",0,全车数据表!M197)</f>
        <v>0</v>
      </c>
      <c r="O196" s="246">
        <f>全车数据表!O197</f>
        <v>4133</v>
      </c>
      <c r="P196" s="246">
        <f>全车数据表!P197</f>
        <v>363.8</v>
      </c>
      <c r="Q196" s="246">
        <f>全车数据表!Q197</f>
        <v>79.83</v>
      </c>
      <c r="R196" s="246">
        <f>全车数据表!R197</f>
        <v>73.099999999999994</v>
      </c>
      <c r="S196" s="246">
        <f>全车数据表!S197</f>
        <v>77.86</v>
      </c>
      <c r="T196" s="246">
        <f>全车数据表!T197</f>
        <v>8.8320000000000007</v>
      </c>
      <c r="U196" s="246">
        <f>全车数据表!AH197</f>
        <v>7771800</v>
      </c>
      <c r="V196" s="246">
        <f>全车数据表!AI197</f>
        <v>60000</v>
      </c>
      <c r="W196" s="246">
        <f>全车数据表!AO197</f>
        <v>8160000</v>
      </c>
      <c r="X196" s="246">
        <f>全车数据表!AP197</f>
        <v>15931800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3</v>
      </c>
      <c r="AB196" s="248" t="str">
        <f>全车数据表!AU197</f>
        <v>epic</v>
      </c>
      <c r="AC196" s="246">
        <f>全车数据表!AW197</f>
        <v>378</v>
      </c>
      <c r="AD196" s="246">
        <f>全车数据表!AX197</f>
        <v>0</v>
      </c>
      <c r="AE196" s="246">
        <f>全车数据表!AY197</f>
        <v>502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兰博基尼 埃文塔多 avj</v>
      </c>
      <c r="BB196" s="246">
        <f>IF(全车数据表!AV197="","",全车数据表!AV197)</f>
        <v>15</v>
      </c>
      <c r="BC196" s="246">
        <f>IF(全车数据表!BF197="","",全车数据表!BF197)</f>
        <v>4292</v>
      </c>
      <c r="BD196" s="246">
        <f>IF(全车数据表!BG197="","",全车数据表!BG197)</f>
        <v>365.40000000000003</v>
      </c>
      <c r="BE196" s="246">
        <f>IF(全车数据表!BH197="","",全车数据表!BH197)</f>
        <v>80.649999999999991</v>
      </c>
      <c r="BF196" s="246">
        <f>IF(全车数据表!BI197="","",全车数据表!BI197)</f>
        <v>75.97</v>
      </c>
      <c r="BG196" s="246">
        <f>IF(全车数据表!BJ197="","",全车数据表!BJ197)</f>
        <v>79.650000000000006</v>
      </c>
    </row>
    <row r="197" spans="1:59">
      <c r="A197" s="246">
        <f>全车数据表!A198</f>
        <v>196</v>
      </c>
      <c r="B197" s="246" t="str">
        <f>全车数据表!B198</f>
        <v>Peugeot Onyx</v>
      </c>
      <c r="C197" s="246" t="str">
        <f>IF(全车数据表!AQ198="","",全车数据表!AQ198)</f>
        <v>Peugeot</v>
      </c>
      <c r="D197" s="248" t="str">
        <f>全车数据表!AT198</f>
        <v>onyx</v>
      </c>
      <c r="E197" s="248" t="str">
        <f>全车数据表!AS198</f>
        <v>2.6</v>
      </c>
      <c r="F197" s="248" t="str">
        <f>全车数据表!C198</f>
        <v>标致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4145</v>
      </c>
      <c r="P197" s="246">
        <f>全车数据表!P198</f>
        <v>370.6</v>
      </c>
      <c r="Q197" s="246">
        <f>全车数据表!Q198</f>
        <v>81.93</v>
      </c>
      <c r="R197" s="246">
        <f>全车数据表!R198</f>
        <v>84.82</v>
      </c>
      <c r="S197" s="246">
        <f>全车数据表!S198</f>
        <v>59.61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385</v>
      </c>
      <c r="AD197" s="246">
        <f>全车数据表!AX198</f>
        <v>0</v>
      </c>
      <c r="AE197" s="246">
        <f>全车数据表!AY198</f>
        <v>514</v>
      </c>
      <c r="AF197" s="246" t="str">
        <f>IF(全车数据表!AZ198="","",全车数据表!AZ198)</f>
        <v>惊艳亮相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>
        <f>IF(全车数据表!BW198="","",全车数据表!BW198)</f>
        <v>1</v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大狮子 标致</v>
      </c>
      <c r="BB197" s="246">
        <f>IF(全车数据表!AV198="","",全车数据表!AV198)</f>
        <v>53</v>
      </c>
      <c r="BC197" s="246">
        <f>IF(全车数据表!BF198="","",全车数据表!BF198)</f>
        <v>4300</v>
      </c>
      <c r="BD197" s="246">
        <f>IF(全车数据表!BG198="","",全车数据表!BG198)</f>
        <v>371.90000000000003</v>
      </c>
      <c r="BE197" s="246">
        <f>IF(全车数据表!BH198="","",全车数据表!BH198)</f>
        <v>82.9</v>
      </c>
      <c r="BF197" s="246">
        <f>IF(全车数据表!BI198="","",全车数据表!BI198)</f>
        <v>87.339999999999989</v>
      </c>
      <c r="BG197" s="246">
        <f>IF(全车数据表!BJ198="","",全车数据表!BJ198)</f>
        <v>62.56</v>
      </c>
    </row>
    <row r="198" spans="1:59">
      <c r="A198" s="246">
        <f>全车数据表!A199</f>
        <v>197</v>
      </c>
      <c r="B198" s="246" t="str">
        <f>全车数据表!B199</f>
        <v>Pagani Zonda R🔑</v>
      </c>
      <c r="C198" s="246" t="str">
        <f>IF(全车数据表!AQ199="","",全车数据表!AQ199)</f>
        <v>Pagani</v>
      </c>
      <c r="D198" s="248" t="str">
        <f>全车数据表!AT199</f>
        <v>zondar</v>
      </c>
      <c r="E198" s="248" t="str">
        <f>全车数据表!AS199</f>
        <v>3.2</v>
      </c>
      <c r="F198" s="248" t="str">
        <f>全车数据表!C199</f>
        <v>风之子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4158</v>
      </c>
      <c r="P198" s="246">
        <f>全车数据表!P199</f>
        <v>368.3</v>
      </c>
      <c r="Q198" s="246">
        <f>全车数据表!Q199</f>
        <v>84.54</v>
      </c>
      <c r="R198" s="246">
        <f>全车数据表!R199</f>
        <v>57.29</v>
      </c>
      <c r="S198" s="246">
        <f>全车数据表!S199</f>
        <v>67.540000000000006</v>
      </c>
      <c r="T198" s="246">
        <f>全车数据表!T199</f>
        <v>6.8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383</v>
      </c>
      <c r="AD198" s="246">
        <f>全车数据表!AX199</f>
        <v>0</v>
      </c>
      <c r="AE198" s="246">
        <f>全车数据表!AY199</f>
        <v>509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 风之子</v>
      </c>
      <c r="BB198" s="246" t="str">
        <f>IF(全车数据表!AV199="","",全车数据表!AV199)</f>
        <v/>
      </c>
      <c r="BC198" s="246">
        <f>IF(全车数据表!BF199="","",全车数据表!BF199)</f>
        <v>4345</v>
      </c>
      <c r="BD198" s="246">
        <f>IF(全车数据表!BG199="","",全车数据表!BG199)</f>
        <v>370.1</v>
      </c>
      <c r="BE198" s="246">
        <f>IF(全车数据表!BH199="","",全车数据表!BH199)</f>
        <v>85.6</v>
      </c>
      <c r="BF198" s="246">
        <f>IF(全车数据表!BI199="","",全车数据表!BI199)</f>
        <v>59.15</v>
      </c>
      <c r="BG198" s="246">
        <f>IF(全车数据表!BJ199="","",全车数据表!BJ199)</f>
        <v>69.77</v>
      </c>
    </row>
    <row r="199" spans="1:59">
      <c r="A199" s="246">
        <f>全车数据表!A200</f>
        <v>198</v>
      </c>
      <c r="B199" s="246" t="str">
        <f>全车数据表!B200</f>
        <v>McLaren Sabre</v>
      </c>
      <c r="C199" s="246" t="str">
        <f>IF(全车数据表!AQ200="","",全车数据表!AQ200)</f>
        <v>McLaren</v>
      </c>
      <c r="D199" s="248" t="str">
        <f>全车数据表!AT200</f>
        <v>sabre</v>
      </c>
      <c r="E199" s="248" t="str">
        <f>全车数据表!AS200</f>
        <v>24.3</v>
      </c>
      <c r="F199" s="248" t="str">
        <f>全车数据表!C200</f>
        <v>Sabre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4173</v>
      </c>
      <c r="P199" s="246">
        <f>全车数据表!P200</f>
        <v>363.1</v>
      </c>
      <c r="Q199" s="246">
        <f>全车数据表!Q200</f>
        <v>87.04</v>
      </c>
      <c r="R199" s="246">
        <f>全车数据表!R200</f>
        <v>68.06</v>
      </c>
      <c r="S199" s="246">
        <f>全车数据表!S200</f>
        <v>58.45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0</v>
      </c>
      <c r="AD199" s="246">
        <f>全车数据表!AX200</f>
        <v>0</v>
      </c>
      <c r="AE199" s="246">
        <f>全车数据表!AY200</f>
        <v>0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迈凯伦</v>
      </c>
      <c r="BB199" s="246" t="str">
        <f>IF(全车数据表!AV200="","",全车数据表!AV200)</f>
        <v/>
      </c>
      <c r="BC199" s="246">
        <f>IF(全车数据表!BF200="","",全车数据表!BF200)</f>
        <v>4359</v>
      </c>
      <c r="BD199" s="246">
        <f>IF(全车数据表!BG200="","",全车数据表!BG200)</f>
        <v>364.5</v>
      </c>
      <c r="BE199" s="246">
        <f>IF(全车数据表!BH200="","",全车数据表!BH200)</f>
        <v>88.3</v>
      </c>
      <c r="BF199" s="246">
        <f>IF(全车数据表!BI200="","",全车数据表!BI200)</f>
        <v>70.31</v>
      </c>
      <c r="BG199" s="246">
        <f>IF(全车数据表!BJ200="","",全车数据表!BJ200)</f>
        <v>60.6</v>
      </c>
    </row>
    <row r="200" spans="1:59">
      <c r="A200" s="246">
        <f>全车数据表!A201</f>
        <v>199</v>
      </c>
      <c r="B200" s="246" t="str">
        <f>全车数据表!B201</f>
        <v>Glickenhaus 007S🔑</v>
      </c>
      <c r="C200" s="246" t="str">
        <f>IF(全车数据表!AQ201="","",全车数据表!AQ201)</f>
        <v>Glickenhaus</v>
      </c>
      <c r="D200" s="248" t="str">
        <f>全车数据表!AT201</f>
        <v>007s</v>
      </c>
      <c r="E200" s="248" t="str">
        <f>全车数据表!AS201</f>
        <v>3.2</v>
      </c>
      <c r="F200" s="248" t="str">
        <f>全车数据表!C201</f>
        <v>007S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4187</v>
      </c>
      <c r="P200" s="246">
        <f>全车数据表!P201</f>
        <v>358.6</v>
      </c>
      <c r="Q200" s="246">
        <f>全车数据表!Q201</f>
        <v>89.33</v>
      </c>
      <c r="R200" s="246">
        <f>全车数据表!R201</f>
        <v>82.63</v>
      </c>
      <c r="S200" s="246">
        <f>全车数据表!S201</f>
        <v>55.24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373</v>
      </c>
      <c r="AD200" s="246">
        <f>全车数据表!AX201</f>
        <v>0</v>
      </c>
      <c r="AE200" s="246">
        <f>全车数据表!AY201</f>
        <v>493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scg</v>
      </c>
      <c r="BB200" s="246" t="str">
        <f>IF(全车数据表!AV201="","",全车数据表!AV201)</f>
        <v/>
      </c>
      <c r="BC200" s="246">
        <f>IF(全车数据表!BF201="","",全车数据表!BF201)</f>
        <v>4372</v>
      </c>
      <c r="BD200" s="246">
        <f>IF(全车数据表!BG201="","",全车数据表!BG201)</f>
        <v>360.8</v>
      </c>
      <c r="BE200" s="246">
        <f>IF(全车数据表!BH201="","",全车数据表!BH201)</f>
        <v>90.1</v>
      </c>
      <c r="BF200" s="246">
        <f>IF(全车数据表!BI201="","",全车数据表!BI201)</f>
        <v>85.42</v>
      </c>
      <c r="BG200" s="246">
        <f>IF(全车数据表!BJ201="","",全车数据表!BJ201)</f>
        <v>58.07</v>
      </c>
    </row>
    <row r="201" spans="1:59">
      <c r="A201" s="246">
        <f>全车数据表!A202</f>
        <v>200</v>
      </c>
      <c r="B201" s="246" t="str">
        <f>全车数据表!B202</f>
        <v>Citroen GT by Citroen</v>
      </c>
      <c r="C201" s="246" t="str">
        <f>IF(全车数据表!AQ202="","",全车数据表!AQ202)</f>
        <v>Citroen</v>
      </c>
      <c r="D201" s="248" t="str">
        <f>全车数据表!AT202</f>
        <v>citroengt</v>
      </c>
      <c r="E201" s="248" t="str">
        <f>全车数据表!AS202</f>
        <v>2.6</v>
      </c>
      <c r="F201" s="248" t="str">
        <f>全车数据表!C202</f>
        <v>雪铁龙GT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4222</v>
      </c>
      <c r="P201" s="246">
        <f>全车数据表!P202</f>
        <v>388.7</v>
      </c>
      <c r="Q201" s="246">
        <f>全车数据表!Q202</f>
        <v>76.53</v>
      </c>
      <c r="R201" s="246">
        <f>全车数据表!R202</f>
        <v>64.61</v>
      </c>
      <c r="S201" s="246">
        <f>全车数据表!S202</f>
        <v>67.2</v>
      </c>
      <c r="T201" s="246">
        <f>全车数据表!T202</f>
        <v>6.3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404</v>
      </c>
      <c r="AD201" s="246">
        <f>全车数据表!AX202</f>
        <v>0</v>
      </c>
      <c r="AE201" s="246">
        <f>全车数据表!AY202</f>
        <v>545</v>
      </c>
      <c r="AF201" s="246" t="str">
        <f>IF(全车数据表!AZ202="","",全车数据表!AZ202)</f>
        <v>联会赛事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雪铁龙</v>
      </c>
      <c r="BB201" s="246">
        <f>IF(全车数据表!AV202="","",全车数据表!AV202)</f>
        <v>33</v>
      </c>
      <c r="BC201" s="246">
        <f>IF(全车数据表!BF202="","",全车数据表!BF202)</f>
        <v>4380</v>
      </c>
      <c r="BD201" s="246">
        <f>IF(全车数据表!BG202="","",全车数据表!BG202)</f>
        <v>390.4</v>
      </c>
      <c r="BE201" s="246">
        <f>IF(全车数据表!BH202="","",全车数据表!BH202)</f>
        <v>77.5</v>
      </c>
      <c r="BF201" s="246">
        <f>IF(全车数据表!BI202="","",全车数据表!BI202)</f>
        <v>65.679999999999993</v>
      </c>
      <c r="BG201" s="246">
        <f>IF(全车数据表!BJ202="","",全车数据表!BJ202)</f>
        <v>69.260000000000005</v>
      </c>
    </row>
    <row r="202" spans="1:59">
      <c r="A202" s="246">
        <f>全车数据表!A203</f>
        <v>201</v>
      </c>
      <c r="B202" s="246" t="str">
        <f>全车数据表!B203</f>
        <v>Porsche 935 (2019)🔑</v>
      </c>
      <c r="C202" s="246" t="str">
        <f>IF(全车数据表!AQ203="","",全车数据表!AQ203)</f>
        <v>Porsche</v>
      </c>
      <c r="D202" s="248" t="str">
        <f>全车数据表!AT203</f>
        <v>935</v>
      </c>
      <c r="E202" s="248" t="str">
        <f>全车数据表!AS203</f>
        <v>4.1</v>
      </c>
      <c r="F202" s="248" t="str">
        <f>全车数据表!C203</f>
        <v>935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4229</v>
      </c>
      <c r="P202" s="246">
        <f>全车数据表!P203</f>
        <v>352</v>
      </c>
      <c r="Q202" s="246">
        <f>全车数据表!Q203</f>
        <v>84.94</v>
      </c>
      <c r="R202" s="246">
        <f>全车数据表!R203</f>
        <v>87.96</v>
      </c>
      <c r="S202" s="246">
        <f>全车数据表!S203</f>
        <v>72.61</v>
      </c>
      <c r="T202" s="246">
        <f>全车数据表!T203</f>
        <v>7.9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366</v>
      </c>
      <c r="AD202" s="246">
        <f>全车数据表!AX203</f>
        <v>0</v>
      </c>
      <c r="AE202" s="246">
        <f>全车数据表!AY203</f>
        <v>481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>
        <f>IF(全车数据表!CA203="","",全车数据表!CA203)</f>
        <v>1</v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保时捷</v>
      </c>
      <c r="BB202" s="246" t="str">
        <f>IF(全车数据表!AV203="","",全车数据表!AV203)</f>
        <v/>
      </c>
      <c r="BC202" s="246">
        <f>IF(全车数据表!BF203="","",全车数据表!BF203)</f>
        <v>4386</v>
      </c>
      <c r="BD202" s="246">
        <f>IF(全车数据表!BG203="","",全车数据表!BG203)</f>
        <v>353.4</v>
      </c>
      <c r="BE202" s="246">
        <f>IF(全车数据表!BH203="","",全车数据表!BH203)</f>
        <v>86.05</v>
      </c>
      <c r="BF202" s="246">
        <f>IF(全车数据表!BI203="","",全车数据表!BI203)</f>
        <v>91.85</v>
      </c>
      <c r="BG202" s="246">
        <f>IF(全车数据表!BJ203="","",全车数据表!BJ203)</f>
        <v>74.650000000000006</v>
      </c>
    </row>
    <row r="203" spans="1:59">
      <c r="A203" s="246">
        <f>全车数据表!A204</f>
        <v>202</v>
      </c>
      <c r="B203" s="246" t="str">
        <f>全车数据表!B204</f>
        <v>Aston Martin Victor</v>
      </c>
      <c r="C203" s="246" t="str">
        <f>IF(全车数据表!AQ204="","",全车数据表!AQ204)</f>
        <v>Aston Martin</v>
      </c>
      <c r="D203" s="248" t="str">
        <f>全车数据表!AT204</f>
        <v>victor</v>
      </c>
      <c r="E203" s="248" t="str">
        <f>全车数据表!AS204</f>
        <v>2.9</v>
      </c>
      <c r="F203" s="248" t="str">
        <f>全车数据表!C204</f>
        <v>Victor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4255</v>
      </c>
      <c r="P203" s="246">
        <f>全车数据表!P204</f>
        <v>371.4</v>
      </c>
      <c r="Q203" s="246">
        <f>全车数据表!Q204</f>
        <v>78.33</v>
      </c>
      <c r="R203" s="246">
        <f>全车数据表!R204</f>
        <v>76.84</v>
      </c>
      <c r="S203" s="246">
        <f>全车数据表!S204</f>
        <v>69.63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387</v>
      </c>
      <c r="AD203" s="246">
        <f>全车数据表!AX204</f>
        <v>0</v>
      </c>
      <c r="AE203" s="246">
        <f>全车数据表!AY204</f>
        <v>516</v>
      </c>
      <c r="AF203" s="246" t="str">
        <f>IF(全车数据表!AZ204="","",全车数据表!AZ204)</f>
        <v>通行证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>
        <f>IF(全车数据表!BV204="","",全车数据表!BV204)</f>
        <v>1</v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阿斯顿马丁 维克多</v>
      </c>
      <c r="BB203" s="246">
        <f>IF(全车数据表!AV204="","",全车数据表!AV204)</f>
        <v>34</v>
      </c>
      <c r="BC203" s="246">
        <f>IF(全车数据表!BF204="","",全车数据表!BF204)</f>
        <v>4412</v>
      </c>
      <c r="BD203" s="246">
        <f>IF(全车数据表!BG204="","",全车数据表!BG204)</f>
        <v>372.79999999999995</v>
      </c>
      <c r="BE203" s="246">
        <f>IF(全车数据表!BH204="","",全车数据表!BH204)</f>
        <v>79.3</v>
      </c>
      <c r="BF203" s="246">
        <f>IF(全车数据表!BI204="","",全车数据表!BI204)</f>
        <v>79.490000000000009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Porsche 911 GT2 RS ClubSport🔑</v>
      </c>
      <c r="C204" s="246" t="str">
        <f>IF(全车数据表!AQ205="","",全车数据表!AQ205)</f>
        <v>Porsche</v>
      </c>
      <c r="D204" s="248" t="str">
        <f>全车数据表!AT205</f>
        <v>911gt2</v>
      </c>
      <c r="E204" s="248" t="str">
        <f>全车数据表!AS205</f>
        <v>2.1</v>
      </c>
      <c r="F204" s="248" t="str">
        <f>全车数据表!C205</f>
        <v>911GT2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4270</v>
      </c>
      <c r="P204" s="246">
        <f>全车数据表!P205</f>
        <v>356.9</v>
      </c>
      <c r="Q204" s="246">
        <f>全车数据表!Q205</f>
        <v>83.64</v>
      </c>
      <c r="R204" s="246">
        <f>全车数据表!R205</f>
        <v>85.42</v>
      </c>
      <c r="S204" s="246">
        <f>全车数据表!S205</f>
        <v>73.650000000000006</v>
      </c>
      <c r="T204" s="246">
        <f>全车数据表!T205</f>
        <v>8.08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371</v>
      </c>
      <c r="AD204" s="246">
        <f>全车数据表!AX205</f>
        <v>0</v>
      </c>
      <c r="AE204" s="246">
        <f>全车数据表!AY205</f>
        <v>490</v>
      </c>
      <c r="AF204" s="246" t="str">
        <f>IF(全车数据表!AZ205="","",全车数据表!AZ205)</f>
        <v>大奖赛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>
        <f>IF(全车数据表!CA205="","",全车数据表!CA205)</f>
        <v>1</v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保时捷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359</v>
      </c>
      <c r="BE204" s="246">
        <f>IF(全车数据表!BH205="","",全车数据表!BH205)</f>
        <v>84.7</v>
      </c>
      <c r="BF204" s="246">
        <f>IF(全车数据表!BI205="","",全车数据表!BI205)</f>
        <v>89</v>
      </c>
      <c r="BG204" s="246">
        <f>IF(全车数据表!BJ205="","",全车数据表!BJ205)</f>
        <v>76.540000000000006</v>
      </c>
    </row>
    <row r="205" spans="1:59">
      <c r="A205" s="246">
        <f>全车数据表!A206</f>
        <v>204</v>
      </c>
      <c r="B205" s="246" t="str">
        <f>全车数据表!B206</f>
        <v>Pagani Huayra BC</v>
      </c>
      <c r="C205" s="246" t="str">
        <f>IF(全车数据表!AQ206="","",全车数据表!AQ206)</f>
        <v>Pagani</v>
      </c>
      <c r="D205" s="248" t="str">
        <f>全车数据表!AT206</f>
        <v>bc</v>
      </c>
      <c r="E205" s="248" t="str">
        <f>全车数据表!AS206</f>
        <v>1.0</v>
      </c>
      <c r="F205" s="248" t="str">
        <f>全车数据表!C206</f>
        <v>BC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12</v>
      </c>
      <c r="K205" s="246">
        <f>IF(全车数据表!J206="×",0,全车数据表!J206)</f>
        <v>15</v>
      </c>
      <c r="L205" s="246">
        <f>IF(全车数据表!K206="×",0,全车数据表!K206)</f>
        <v>24</v>
      </c>
      <c r="M205" s="246">
        <f>IF(全车数据表!L206="×",0,全车数据表!L206)</f>
        <v>37</v>
      </c>
      <c r="N205" s="246">
        <f>IF(全车数据表!M206="×",0,全车数据表!M206)</f>
        <v>45</v>
      </c>
      <c r="O205" s="246">
        <f>全车数据表!O206</f>
        <v>4274</v>
      </c>
      <c r="P205" s="246">
        <f>全车数据表!P206</f>
        <v>365.4</v>
      </c>
      <c r="Q205" s="246">
        <f>全车数据表!Q206</f>
        <v>80.040000000000006</v>
      </c>
      <c r="R205" s="246">
        <f>全车数据表!R206</f>
        <v>63.11</v>
      </c>
      <c r="S205" s="246">
        <f>全车数据表!S206</f>
        <v>86.75</v>
      </c>
      <c r="T205" s="246">
        <f>全车数据表!T206</f>
        <v>11.832000000000001</v>
      </c>
      <c r="U205" s="246">
        <f>全车数据表!AH206</f>
        <v>6375160</v>
      </c>
      <c r="V205" s="246">
        <f>全车数据表!AI206</f>
        <v>40000</v>
      </c>
      <c r="W205" s="246">
        <f>全车数据表!AO206</f>
        <v>6400000</v>
      </c>
      <c r="X205" s="246">
        <f>全车数据表!AP206</f>
        <v>12775160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380</v>
      </c>
      <c r="AD205" s="246">
        <f>全车数据表!AX206</f>
        <v>0</v>
      </c>
      <c r="AE205" s="246">
        <f>全车数据表!AY206</f>
        <v>504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帕加尼 风神</v>
      </c>
      <c r="BB205" s="246">
        <f>IF(全车数据表!AV206="","",全车数据表!AV206)</f>
        <v>19</v>
      </c>
      <c r="BC205" s="246">
        <f>IF(全车数据表!BF206="","",全车数据表!BF206)</f>
        <v>4429</v>
      </c>
      <c r="BD205" s="246">
        <f>IF(全车数据表!BG206="","",全车数据表!BG206)</f>
        <v>367.29999999999995</v>
      </c>
      <c r="BE205" s="246">
        <f>IF(全车数据表!BH206="","",全车数据表!BH206)</f>
        <v>81.100000000000009</v>
      </c>
      <c r="BF205" s="246">
        <f>IF(全车数据表!BI206="","",全车数据表!BI206)</f>
        <v>65.16</v>
      </c>
      <c r="BG205" s="246">
        <f>IF(全车数据表!BJ206="","",全车数据表!BJ206)</f>
        <v>88.39</v>
      </c>
    </row>
    <row r="206" spans="1:59">
      <c r="A206" s="246">
        <f>全车数据表!A207</f>
        <v>205</v>
      </c>
      <c r="B206" s="246" t="str">
        <f>全车数据表!B207</f>
        <v>McLaren 650S GT3</v>
      </c>
      <c r="C206" s="246" t="str">
        <f>IF(全车数据表!AQ207="","",全车数据表!AQ207)</f>
        <v>McLaren</v>
      </c>
      <c r="D206" s="248" t="str">
        <f>全车数据表!AT207</f>
        <v>650s</v>
      </c>
      <c r="E206" s="248" t="str">
        <f>全车数据表!AS207</f>
        <v>3.8</v>
      </c>
      <c r="F206" s="248" t="str">
        <f>全车数据表!C207</f>
        <v>650S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4279</v>
      </c>
      <c r="P206" s="246">
        <f>全车数据表!P207</f>
        <v>357</v>
      </c>
      <c r="Q206" s="246">
        <f>全车数据表!Q207</f>
        <v>84.34</v>
      </c>
      <c r="R206" s="246">
        <f>全车数据表!R207</f>
        <v>85.82</v>
      </c>
      <c r="S206" s="246">
        <f>全车数据表!S207</f>
        <v>78.22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371</v>
      </c>
      <c r="AD206" s="246">
        <f>全车数据表!AX207</f>
        <v>0</v>
      </c>
      <c r="AE206" s="246">
        <f>全车数据表!AY207</f>
        <v>490</v>
      </c>
      <c r="AF206" s="246" t="str">
        <f>IF(全车数据表!AZ207="","",全车数据表!AZ207)</f>
        <v>Clash商店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迈凯伦</v>
      </c>
      <c r="BB206" s="246" t="str">
        <f>IF(全车数据表!AV207="","",全车数据表!AV207)</f>
        <v/>
      </c>
      <c r="BC206" s="246">
        <f>IF(全车数据表!BF207="","",全车数据表!BF207)</f>
        <v>4434</v>
      </c>
      <c r="BD206" s="246">
        <f>IF(全车数据表!BG207="","",全车数据表!BG207)</f>
        <v>359</v>
      </c>
      <c r="BE206" s="246">
        <f>IF(全车数据表!BH207="","",全车数据表!BH207)</f>
        <v>85.6</v>
      </c>
      <c r="BF206" s="246">
        <f>IF(全车数据表!BI207="","",全车数据表!BI207)</f>
        <v>89</v>
      </c>
      <c r="BG206" s="246">
        <f>IF(全车数据表!BJ207="","",全车数据表!BJ207)</f>
        <v>80.69</v>
      </c>
    </row>
    <row r="207" spans="1:59">
      <c r="A207" s="246">
        <f>全车数据表!A208</f>
        <v>206</v>
      </c>
      <c r="B207" s="246" t="str">
        <f>全车数据表!B208</f>
        <v>Lamborghini SC18🔑</v>
      </c>
      <c r="C207" s="246" t="str">
        <f>IF(全车数据表!AQ208="","",全车数据表!AQ208)</f>
        <v>Lamborghini</v>
      </c>
      <c r="D207" s="248" t="str">
        <f>全车数据表!AT208</f>
        <v>sc18</v>
      </c>
      <c r="E207" s="248" t="str">
        <f>全车数据表!AS208</f>
        <v>2.2</v>
      </c>
      <c r="F207" s="248" t="str">
        <f>全车数据表!C208</f>
        <v>SC18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4284</v>
      </c>
      <c r="P207" s="246">
        <f>全车数据表!P208</f>
        <v>362.1</v>
      </c>
      <c r="Q207" s="246">
        <f>全车数据表!Q208</f>
        <v>82.03</v>
      </c>
      <c r="R207" s="246">
        <f>全车数据表!R208</f>
        <v>64</v>
      </c>
      <c r="S207" s="246">
        <f>全车数据表!S208</f>
        <v>82.48</v>
      </c>
      <c r="T207" s="246">
        <f>全车数据表!T208</f>
        <v>10.35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376</v>
      </c>
      <c r="AD207" s="246">
        <f>全车数据表!AX208</f>
        <v>0</v>
      </c>
      <c r="AE207" s="246">
        <f>全车数据表!AY208</f>
        <v>499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4439</v>
      </c>
      <c r="BD207" s="246">
        <f>IF(全车数据表!BG208="","",全车数据表!BG208)</f>
        <v>363.6</v>
      </c>
      <c r="BE207" s="246">
        <f>IF(全车数据表!BH208="","",全车数据表!BH208)</f>
        <v>82.9</v>
      </c>
      <c r="BF207" s="246">
        <f>IF(全车数据表!BI208="","",全车数据表!BI208)</f>
        <v>66.25</v>
      </c>
      <c r="BG207" s="246">
        <f>IF(全车数据表!BJ208="","",全车数据表!BJ208)</f>
        <v>84.59</v>
      </c>
    </row>
    <row r="208" spans="1:59">
      <c r="A208" s="246">
        <f>全车数据表!A209</f>
        <v>207</v>
      </c>
      <c r="B208" s="246" t="str">
        <f>全车数据表!B209</f>
        <v>Ferrari SF90 XX Stradale</v>
      </c>
      <c r="C208" s="246" t="str">
        <f>IF(全车数据表!AQ209="","",全车数据表!AQ209)</f>
        <v>Ferrari</v>
      </c>
      <c r="D208" s="248" t="str">
        <f>全车数据表!AT209</f>
        <v>sf90xx</v>
      </c>
      <c r="E208" s="248" t="str">
        <f>全车数据表!AS209</f>
        <v>24.0</v>
      </c>
      <c r="F208" s="248" t="str">
        <f>全车数据表!C209</f>
        <v>SF90XX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4286</v>
      </c>
      <c r="P208" s="246">
        <f>全车数据表!P209</f>
        <v>361.2</v>
      </c>
      <c r="Q208" s="246">
        <f>全车数据表!Q209</f>
        <v>85.73</v>
      </c>
      <c r="R208" s="246">
        <f>全车数据表!R209</f>
        <v>79.17</v>
      </c>
      <c r="S208" s="246">
        <f>全车数据表!S209</f>
        <v>62.85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90000</v>
      </c>
      <c r="W208" s="246">
        <f>全车数据表!AO209</f>
        <v>14400000</v>
      </c>
      <c r="X208" s="246">
        <f>全车数据表!AP209</f>
        <v>42126000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0</v>
      </c>
      <c r="AD208" s="246">
        <f>全车数据表!AX209</f>
        <v>0</v>
      </c>
      <c r="AE208" s="246">
        <f>全车数据表!AY209</f>
        <v>0</v>
      </c>
      <c r="AF208" s="246" t="str">
        <f>IF(全车数据表!AZ209="","",全车数据表!AZ209)</f>
        <v>联会赛事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>
        <f>IF(全车数据表!CB209="","",全车数据表!CB209)</f>
        <v>1</v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法拉利 顺丰</v>
      </c>
      <c r="BB208" s="246" t="str">
        <f>IF(全车数据表!AV209="","",全车数据表!AV209)</f>
        <v/>
      </c>
      <c r="BC208" s="246">
        <f>IF(全车数据表!BF209="","",全车数据表!BF209)</f>
        <v>4458</v>
      </c>
      <c r="BD208" s="246">
        <f>IF(全车数据表!BG209="","",全车数据表!BG209)</f>
        <v>362.7</v>
      </c>
      <c r="BE208" s="246">
        <f>IF(全车数据表!BH209="","",全车数据表!BH209)</f>
        <v>86.5</v>
      </c>
      <c r="BF208" s="246">
        <f>IF(全车数据表!BI209="","",全车数据表!BI209)</f>
        <v>82.61</v>
      </c>
      <c r="BG208" s="246">
        <f>IF(全车数据表!BJ209="","",全车数据表!BJ209)</f>
        <v>66.650000000000006</v>
      </c>
    </row>
    <row r="209" spans="1:59">
      <c r="A209" s="246">
        <f>全车数据表!A210</f>
        <v>208</v>
      </c>
      <c r="B209" s="246" t="str">
        <f>全车数据表!B210</f>
        <v>Ferrari LaFerrari Aperta</v>
      </c>
      <c r="C209" s="246" t="str">
        <f>IF(全车数据表!AQ210="","",全车数据表!AQ210)</f>
        <v>Ferrari</v>
      </c>
      <c r="D209" s="248" t="str">
        <f>全车数据表!AT210</f>
        <v>aperta</v>
      </c>
      <c r="E209" s="248" t="str">
        <f>全车数据表!AS210</f>
        <v>1.6</v>
      </c>
      <c r="F209" s="248" t="str">
        <f>全车数据表!C210</f>
        <v>黑拉法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50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62</v>
      </c>
      <c r="O209" s="246">
        <f>全车数据表!O210</f>
        <v>4291</v>
      </c>
      <c r="P209" s="246">
        <f>全车数据表!P210</f>
        <v>366.2</v>
      </c>
      <c r="Q209" s="246">
        <f>全车数据表!Q210</f>
        <v>81.03</v>
      </c>
      <c r="R209" s="246">
        <f>全车数据表!R210</f>
        <v>82.48</v>
      </c>
      <c r="S209" s="246">
        <f>全车数据表!S210</f>
        <v>70.099999999999994</v>
      </c>
      <c r="T209" s="246">
        <f>全车数据表!T210</f>
        <v>7.2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381</v>
      </c>
      <c r="AD209" s="246">
        <f>全车数据表!AX210</f>
        <v>0</v>
      </c>
      <c r="AE209" s="246">
        <f>全车数据表!AY210</f>
        <v>506</v>
      </c>
      <c r="AF209" s="246" t="str">
        <f>IF(全车数据表!AZ210="","",全车数据表!AZ210)</f>
        <v>传奇商店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>
        <f>IF(全车数据表!BS210="","",全车数据表!BS210)</f>
        <v>1</v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>无顶</v>
      </c>
      <c r="AY209" s="246" t="str">
        <f>IF(全车数据表!CH210="","",全车数据表!CH210)</f>
        <v/>
      </c>
      <c r="AZ209" s="246">
        <f>IF(全车数据表!CI210="","",全车数据表!CI210)</f>
        <v>1</v>
      </c>
      <c r="BA209" s="246" t="str">
        <f>IF(全车数据表!CJ210="","",全车数据表!CJ210)</f>
        <v>法拉利 黑拉法 敞篷拉法</v>
      </c>
      <c r="BB209" s="246">
        <f>IF(全车数据表!AV210="","",全车数据表!AV210)</f>
        <v>19</v>
      </c>
      <c r="BC209" s="246">
        <f>IF(全车数据表!BF210="","",全车数据表!BF210)</f>
        <v>4447</v>
      </c>
      <c r="BD209" s="246">
        <f>IF(全车数据表!BG210="","",全车数据表!BG210)</f>
        <v>368.2</v>
      </c>
      <c r="BE209" s="246">
        <f>IF(全车数据表!BH210="","",全车数据表!BH210)</f>
        <v>82</v>
      </c>
      <c r="BF209" s="246">
        <f>IF(全车数据表!BI210="","",全车数据表!BI210)</f>
        <v>85.11</v>
      </c>
      <c r="BG209" s="246">
        <f>IF(全车数据表!BJ210="","",全车数据表!BJ210)</f>
        <v>72.679999999999993</v>
      </c>
    </row>
    <row r="210" spans="1:59">
      <c r="A210" s="246">
        <f>全车数据表!A211</f>
        <v>209</v>
      </c>
      <c r="B210" s="246" t="str">
        <f>全车数据表!B211</f>
        <v>Ferrari F8 Tributo</v>
      </c>
      <c r="C210" s="246" t="str">
        <f>IF(全车数据表!AQ211="","",全车数据表!AQ211)</f>
        <v>Ferrari</v>
      </c>
      <c r="D210" s="248" t="str">
        <f>全车数据表!AT211</f>
        <v>f8</v>
      </c>
      <c r="E210" s="248" t="str">
        <f>全车数据表!AS211</f>
        <v>2.5</v>
      </c>
      <c r="F210" s="248" t="str">
        <f>全车数据表!C211</f>
        <v>F8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62</v>
      </c>
      <c r="O210" s="246">
        <f>全车数据表!O211</f>
        <v>4305</v>
      </c>
      <c r="P210" s="246">
        <f>全车数据表!P211</f>
        <v>360.2</v>
      </c>
      <c r="Q210" s="246">
        <f>全车数据表!Q211</f>
        <v>83.14</v>
      </c>
      <c r="R210" s="246">
        <f>全车数据表!R211</f>
        <v>94.22</v>
      </c>
      <c r="S210" s="246">
        <f>全车数据表!S211</f>
        <v>69.790000000000006</v>
      </c>
      <c r="T210" s="246">
        <f>全车数据表!T211</f>
        <v>0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375</v>
      </c>
      <c r="AD210" s="246">
        <f>全车数据表!AX211</f>
        <v>0</v>
      </c>
      <c r="AE210" s="246">
        <f>全车数据表!AY211</f>
        <v>496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法拉利</v>
      </c>
      <c r="BB210" s="246">
        <f>IF(全车数据表!AV211="","",全车数据表!AV211)</f>
        <v>35</v>
      </c>
      <c r="BC210" s="246">
        <f>IF(全车数据表!BF211="","",全车数据表!BF211)</f>
        <v>4461</v>
      </c>
      <c r="BD210" s="246">
        <f>IF(全车数据表!BG211="","",全车数据表!BG211)</f>
        <v>362.6</v>
      </c>
      <c r="BE210" s="246">
        <f>IF(全车数据表!BH211="","",全车数据表!BH211)</f>
        <v>84.25</v>
      </c>
      <c r="BF210" s="246">
        <f>IF(全车数据表!BI211="","",全车数据表!BI211)</f>
        <v>97.51</v>
      </c>
      <c r="BG210" s="246">
        <f>IF(全车数据表!BJ211="","",全车数据表!BJ211)</f>
        <v>72.930000000000007</v>
      </c>
    </row>
    <row r="211" spans="1:59">
      <c r="A211" s="246">
        <f>全车数据表!A212</f>
        <v>210</v>
      </c>
      <c r="B211" s="246" t="str">
        <f>全车数据表!B212</f>
        <v>Lamborghini SC20🔑</v>
      </c>
      <c r="C211" s="246" t="str">
        <f>IF(全车数据表!AQ212="","",全车数据表!AQ212)</f>
        <v>Lamborghini</v>
      </c>
      <c r="D211" s="248" t="str">
        <f>全车数据表!AT212</f>
        <v>sc20</v>
      </c>
      <c r="E211" s="248" t="str">
        <f>全车数据表!AS212</f>
        <v>3.0</v>
      </c>
      <c r="F211" s="248" t="str">
        <f>全车数据表!C212</f>
        <v>SC20</v>
      </c>
      <c r="G211" s="246" t="str">
        <f>全车数据表!D212</f>
        <v>A</v>
      </c>
      <c r="H211" s="246">
        <f>LEN(全车数据表!E212)</f>
        <v>6</v>
      </c>
      <c r="I211" s="246" t="str">
        <f>IF(全车数据表!H212="×",0,全车数据表!H212)</f>
        <v>🔑</v>
      </c>
      <c r="J211" s="246">
        <f>IF(全车数据表!I212="×",0,全车数据表!I212)</f>
        <v>28</v>
      </c>
      <c r="K211" s="246">
        <f>IF(全车数据表!J212="×",0,全车数据表!J212)</f>
        <v>32</v>
      </c>
      <c r="L211" s="246">
        <f>IF(全车数据表!K212="×",0,全车数据表!K212)</f>
        <v>44</v>
      </c>
      <c r="M211" s="246">
        <f>IF(全车数据表!L212="×",0,全车数据表!L212)</f>
        <v>59</v>
      </c>
      <c r="N211" s="246">
        <f>IF(全车数据表!M212="×",0,全车数据表!M212)</f>
        <v>86</v>
      </c>
      <c r="O211" s="246">
        <f>全车数据表!O212</f>
        <v>4307</v>
      </c>
      <c r="P211" s="246">
        <f>全车数据表!P212</f>
        <v>370.7</v>
      </c>
      <c r="Q211" s="246">
        <f>全车数据表!Q212</f>
        <v>81.900000000000006</v>
      </c>
      <c r="R211" s="246">
        <f>全车数据表!R212</f>
        <v>72.510000000000005</v>
      </c>
      <c r="S211" s="246">
        <f>全车数据表!S212</f>
        <v>68.900000000000006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385</v>
      </c>
      <c r="AD211" s="246">
        <f>全车数据表!AX212</f>
        <v>0</v>
      </c>
      <c r="AE211" s="246">
        <f>全车数据表!AY212</f>
        <v>514</v>
      </c>
      <c r="AF211" s="246" t="str">
        <f>IF(全车数据表!AZ212="","",全车数据表!AZ212)</f>
        <v>大奖赛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>
        <f>IF(全车数据表!CA212="","",全车数据表!CA212)</f>
        <v>1</v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>无顶</v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兰博基尼</v>
      </c>
      <c r="BB211" s="246" t="str">
        <f>IF(全车数据表!AV212="","",全车数据表!AV212)</f>
        <v/>
      </c>
      <c r="BC211" s="246">
        <f>IF(全车数据表!BF212="","",全车数据表!BF212)</f>
        <v>4460</v>
      </c>
      <c r="BD211" s="246">
        <f>IF(全车数据表!BG212="","",全车数据表!BG212)</f>
        <v>372.8</v>
      </c>
      <c r="BE211" s="246">
        <f>IF(全车数据表!BH212="","",全车数据表!BH212)</f>
        <v>82.9</v>
      </c>
      <c r="BF211" s="246">
        <f>IF(全车数据表!BI212="","",全车数据表!BI212)</f>
        <v>75.09</v>
      </c>
      <c r="BG211" s="246">
        <f>IF(全车数据表!BJ212="","",全车数据表!BJ212)</f>
        <v>72.28</v>
      </c>
    </row>
    <row r="212" spans="1:59">
      <c r="A212" s="246">
        <f>全车数据表!A213</f>
        <v>211</v>
      </c>
      <c r="B212" s="246" t="str">
        <f>全车数据表!B213</f>
        <v>Pagani Utopia Coupe🔑</v>
      </c>
      <c r="C212" s="246" t="str">
        <f>IF(全车数据表!AQ213="","",全车数据表!AQ213)</f>
        <v>Pagani</v>
      </c>
      <c r="D212" s="248" t="str">
        <f>全车数据表!AT213</f>
        <v>utopia</v>
      </c>
      <c r="E212" s="248" t="str">
        <f>全车数据表!AS213</f>
        <v>4.5</v>
      </c>
      <c r="F212" s="248" t="str">
        <f>全车数据表!C213</f>
        <v>乌托邦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4308</v>
      </c>
      <c r="P212" s="246">
        <f>全车数据表!P213</f>
        <v>367.9</v>
      </c>
      <c r="Q212" s="246">
        <f>全车数据表!Q213</f>
        <v>81.03</v>
      </c>
      <c r="R212" s="246">
        <f>全车数据表!R213</f>
        <v>80.63</v>
      </c>
      <c r="S212" s="246">
        <f>全车数据表!S213</f>
        <v>77.19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382</v>
      </c>
      <c r="AD212" s="246">
        <f>全车数据表!AX213</f>
        <v>0</v>
      </c>
      <c r="AE212" s="246">
        <f>全车数据表!AY213</f>
        <v>509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帕加尼</v>
      </c>
      <c r="BB212" s="246" t="str">
        <f>IF(全车数据表!AV213="","",全车数据表!AV213)</f>
        <v/>
      </c>
      <c r="BC212" s="246">
        <f>IF(全车数据表!BF213="","",全车数据表!BF213)</f>
        <v>4464</v>
      </c>
      <c r="BD212" s="246">
        <f>IF(全车数据表!BG213="","",全车数据表!BG213)</f>
        <v>370.1</v>
      </c>
      <c r="BE212" s="246">
        <f>IF(全车数据表!BH213="","",全车数据表!BH213)</f>
        <v>82</v>
      </c>
      <c r="BF212" s="246">
        <f>IF(全车数据表!BI213="","",全车数据表!BI213)</f>
        <v>83.04</v>
      </c>
      <c r="BG212" s="246">
        <f>IF(全车数据表!BJ213="","",全车数据表!BJ213)</f>
        <v>80.38</v>
      </c>
    </row>
    <row r="213" spans="1:59">
      <c r="A213" s="246">
        <f>全车数据表!A214</f>
        <v>212</v>
      </c>
      <c r="B213" s="246" t="str">
        <f>全车数据表!B214</f>
        <v>Genty Akylone</v>
      </c>
      <c r="C213" s="246" t="str">
        <f>IF(全车数据表!AQ214="","",全车数据表!AQ214)</f>
        <v>Genty</v>
      </c>
      <c r="D213" s="248" t="str">
        <f>全车数据表!AT214</f>
        <v>akylone</v>
      </c>
      <c r="E213" s="248" t="str">
        <f>全车数据表!AS214</f>
        <v>1.6</v>
      </c>
      <c r="F213" s="248" t="str">
        <f>全车数据表!C214</f>
        <v>AKL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50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62</v>
      </c>
      <c r="O213" s="246">
        <f>全车数据表!O214</f>
        <v>4310</v>
      </c>
      <c r="P213" s="246">
        <f>全车数据表!P214</f>
        <v>371.7</v>
      </c>
      <c r="Q213" s="246">
        <f>全车数据表!Q214</f>
        <v>82.93</v>
      </c>
      <c r="R213" s="246">
        <f>全车数据表!R214</f>
        <v>67.81</v>
      </c>
      <c r="S213" s="246">
        <f>全车数据表!S214</f>
        <v>70.349999999999994</v>
      </c>
      <c r="T213" s="246">
        <f>全车数据表!T214</f>
        <v>7.15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386</v>
      </c>
      <c r="AD213" s="246">
        <f>全车数据表!AX214</f>
        <v>0</v>
      </c>
      <c r="AE213" s="246">
        <f>全车数据表!AY214</f>
        <v>515</v>
      </c>
      <c r="AF213" s="246" t="str">
        <f>IF(全车数据表!AZ214="","",全车数据表!AZ214)</f>
        <v>传奇商店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>
        <f>IF(全车数据表!BS214="","",全车数据表!BS214)</f>
        <v>1</v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>
        <f>IF(全车数据表!CI214="","",全车数据表!CI214)</f>
        <v>1</v>
      </c>
      <c r="BA213" s="246" t="str">
        <f>IF(全车数据表!CJ214="","",全车数据表!CJ214)</f>
        <v>阿卡龙</v>
      </c>
      <c r="BB213" s="246">
        <f>IF(全车数据表!AV214="","",全车数据表!AV214)</f>
        <v>20</v>
      </c>
      <c r="BC213" s="246">
        <f>IF(全车数据表!BF214="","",全车数据表!BF214)</f>
        <v>4466</v>
      </c>
      <c r="BD213" s="246">
        <f>IF(全车数据表!BG214="","",全车数据表!BG214)</f>
        <v>373.8</v>
      </c>
      <c r="BE213" s="246">
        <f>IF(全车数据表!BH214="","",全车数据表!BH214)</f>
        <v>83.800000000000011</v>
      </c>
      <c r="BF213" s="246">
        <f>IF(全车数据表!BI214="","",全车数据表!BI214)</f>
        <v>70.010000000000005</v>
      </c>
      <c r="BG213" s="246">
        <f>IF(全车数据表!BJ214="","",全车数据表!BJ214)</f>
        <v>72.419999999999987</v>
      </c>
    </row>
    <row r="214" spans="1:59">
      <c r="A214" s="246">
        <f>全车数据表!A215</f>
        <v>213</v>
      </c>
      <c r="B214" s="246" t="str">
        <f>全车数据表!B215</f>
        <v>Ford Shelby Super Snake</v>
      </c>
      <c r="C214" s="246" t="str">
        <f>IF(全车数据表!AQ215="","",全车数据表!AQ215)</f>
        <v>Ford</v>
      </c>
      <c r="D214" s="248" t="str">
        <f>全车数据表!AT215</f>
        <v>supersnake</v>
      </c>
      <c r="E214" s="248" t="str">
        <f>全车数据表!AS215</f>
        <v>24.3</v>
      </c>
      <c r="F214" s="248" t="str">
        <f>全车数据表!C215</f>
        <v>超级蛇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70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59</v>
      </c>
      <c r="O214" s="246">
        <f>全车数据表!O215</f>
        <v>4350</v>
      </c>
      <c r="P214" s="246">
        <f>全车数据表!P215</f>
        <v>363.4</v>
      </c>
      <c r="Q214" s="246">
        <f>全车数据表!Q215</f>
        <v>85.44</v>
      </c>
      <c r="R214" s="246">
        <f>全车数据表!R215</f>
        <v>75.98</v>
      </c>
      <c r="S214" s="246">
        <f>全车数据表!S215</f>
        <v>59.74</v>
      </c>
      <c r="T214" s="246">
        <f>全车数据表!T215</f>
        <v>0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0</v>
      </c>
      <c r="AD214" s="246">
        <f>全车数据表!AX215</f>
        <v>0</v>
      </c>
      <c r="AE214" s="246">
        <f>全车数据表!AY215</f>
        <v>0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谢尔比</v>
      </c>
      <c r="BB214" s="246" t="str">
        <f>IF(全车数据表!AV215="","",全车数据表!AV215)</f>
        <v/>
      </c>
      <c r="BC214" s="246">
        <f>IF(全车数据表!BF215="","",全车数据表!BF215)</f>
        <v>4507</v>
      </c>
      <c r="BD214" s="246">
        <f>IF(全车数据表!BG215="","",全车数据表!BG215)</f>
        <v>365.4</v>
      </c>
      <c r="BE214" s="246">
        <f>IF(全车数据表!BH215="","",全车数据表!BH215)</f>
        <v>86.5</v>
      </c>
      <c r="BF214" s="246">
        <f>IF(全车数据表!BI215="","",全车数据表!BI215)</f>
        <v>78.33</v>
      </c>
      <c r="BG214" s="246">
        <f>IF(全车数据表!BJ215="","",全车数据表!BJ215)</f>
        <v>62.82</v>
      </c>
    </row>
    <row r="215" spans="1:59">
      <c r="A215" s="246">
        <f>全车数据表!A216</f>
        <v>214</v>
      </c>
      <c r="B215" s="246" t="str">
        <f>全车数据表!B216</f>
        <v>FV Frangivento Asfane🔑</v>
      </c>
      <c r="C215" s="246" t="str">
        <f>IF(全车数据表!AQ216="","",全车数据表!AQ216)</f>
        <v>FV Frangivento</v>
      </c>
      <c r="D215" s="248" t="str">
        <f>全车数据表!AT216</f>
        <v>asfane</v>
      </c>
      <c r="E215" s="248" t="str">
        <f>全车数据表!AS216</f>
        <v>4.6</v>
      </c>
      <c r="F215" s="248" t="str">
        <f>全车数据表!C216</f>
        <v>Asfane</v>
      </c>
      <c r="G215" s="246" t="str">
        <f>全车数据表!D216</f>
        <v>A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28</v>
      </c>
      <c r="K215" s="246">
        <f>IF(全车数据表!J216="×",0,全车数据表!J216)</f>
        <v>32</v>
      </c>
      <c r="L215" s="246">
        <f>IF(全车数据表!K216="×",0,全车数据表!K216)</f>
        <v>44</v>
      </c>
      <c r="M215" s="246">
        <f>IF(全车数据表!L216="×",0,全车数据表!L216)</f>
        <v>59</v>
      </c>
      <c r="N215" s="246">
        <f>IF(全车数据表!M216="×",0,全车数据表!M216)</f>
        <v>86</v>
      </c>
      <c r="O215" s="246">
        <f>全车数据表!O216</f>
        <v>4377</v>
      </c>
      <c r="P215" s="246">
        <f>全车数据表!P216</f>
        <v>373.9</v>
      </c>
      <c r="Q215" s="246">
        <f>全车数据表!Q216</f>
        <v>82.03</v>
      </c>
      <c r="R215" s="246">
        <f>全车数据表!R216</f>
        <v>69.13</v>
      </c>
      <c r="S215" s="246">
        <f>全车数据表!S216</f>
        <v>67.63</v>
      </c>
      <c r="T215" s="246">
        <f>全车数据表!T216</f>
        <v>0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389</v>
      </c>
      <c r="AD215" s="246">
        <f>全车数据表!AX216</f>
        <v>0</v>
      </c>
      <c r="AE215" s="246">
        <f>全车数据表!AY216</f>
        <v>519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鼠标</v>
      </c>
      <c r="BB215" s="246" t="str">
        <f>IF(全车数据表!AV216="","",全车数据表!AV216)</f>
        <v/>
      </c>
      <c r="BC215" s="246">
        <f>IF(全车数据表!BF216="","",全车数据表!BF216)</f>
        <v>4534</v>
      </c>
      <c r="BD215" s="246">
        <f>IF(全车数据表!BG216="","",全车数据表!BG216)</f>
        <v>375.6</v>
      </c>
      <c r="BE215" s="246">
        <f>IF(全车数据表!BH216="","",全车数据表!BH216)</f>
        <v>82.9</v>
      </c>
      <c r="BF215" s="246">
        <f>IF(全车数据表!BI216="","",全车数据表!BI216)</f>
        <v>71.88</v>
      </c>
      <c r="BG215" s="246">
        <f>IF(全车数据表!BJ216="","",全车数据表!BJ216)</f>
        <v>70.53</v>
      </c>
    </row>
    <row r="216" spans="1:59">
      <c r="A216" s="246">
        <f>全车数据表!A217</f>
        <v>215</v>
      </c>
      <c r="B216" s="246" t="str">
        <f>全车数据表!B217</f>
        <v>TechRules AT96 Track Version🔑</v>
      </c>
      <c r="C216" s="246" t="str">
        <f>IF(全车数据表!AQ217="","",全车数据表!AQ217)</f>
        <v>TechRules</v>
      </c>
      <c r="D216" s="248" t="str">
        <f>全车数据表!AT217</f>
        <v>at96</v>
      </c>
      <c r="E216" s="248" t="str">
        <f>全车数据表!AS217</f>
        <v>2.0</v>
      </c>
      <c r="F216" s="248" t="str">
        <f>全车数据表!C217</f>
        <v>腾风</v>
      </c>
      <c r="G216" s="246" t="str">
        <f>全车数据表!D217</f>
        <v>A</v>
      </c>
      <c r="H216" s="246">
        <f>LEN(全车数据表!E217)</f>
        <v>6</v>
      </c>
      <c r="I216" s="246" t="str">
        <f>IF(全车数据表!H217="×",0,全车数据表!H217)</f>
        <v>🔑</v>
      </c>
      <c r="J216" s="246">
        <f>IF(全车数据表!I217="×",0,全车数据表!I217)</f>
        <v>30</v>
      </c>
      <c r="K216" s="246">
        <f>IF(全车数据表!J217="×",0,全车数据表!J217)</f>
        <v>40</v>
      </c>
      <c r="L216" s="246">
        <f>IF(全车数据表!K217="×",0,全车数据表!K217)</f>
        <v>50</v>
      </c>
      <c r="M216" s="246">
        <f>IF(全车数据表!L217="×",0,全车数据表!L217)</f>
        <v>65</v>
      </c>
      <c r="N216" s="246">
        <f>IF(全车数据表!M217="×",0,全车数据表!M217)</f>
        <v>80</v>
      </c>
      <c r="O216" s="246">
        <f>全车数据表!O217</f>
        <v>4444</v>
      </c>
      <c r="P216" s="246">
        <f>全车数据表!P217</f>
        <v>364.6</v>
      </c>
      <c r="Q216" s="246">
        <f>全车数据表!Q217</f>
        <v>85.53</v>
      </c>
      <c r="R216" s="246">
        <f>全车数据表!R217</f>
        <v>75.739999999999995</v>
      </c>
      <c r="S216" s="246">
        <f>全车数据表!S217</f>
        <v>69.650000000000006</v>
      </c>
      <c r="T216" s="246">
        <f>全车数据表!T217</f>
        <v>7.13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379</v>
      </c>
      <c r="AD216" s="246">
        <f>全车数据表!AX217</f>
        <v>0</v>
      </c>
      <c r="AE216" s="246">
        <f>全车数据表!AY217</f>
        <v>503</v>
      </c>
      <c r="AF216" s="246" t="str">
        <f>IF(全车数据表!AZ217="","",全车数据表!AZ217)</f>
        <v>大奖赛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>
        <f>IF(全车数据表!CA217="","",全车数据表!CA217)</f>
        <v>1</v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泰克鲁斯</v>
      </c>
      <c r="BB216" s="246" t="str">
        <f>IF(全车数据表!AV217="","",全车数据表!AV217)</f>
        <v/>
      </c>
      <c r="BC216" s="246">
        <f>IF(全车数据表!BF217="","",全车数据表!BF217)</f>
        <v>4603</v>
      </c>
      <c r="BD216" s="246">
        <f>IF(全车数据表!BG217="","",全车数据表!BG217)</f>
        <v>366.40000000000003</v>
      </c>
      <c r="BE216" s="246">
        <f>IF(全车数据表!BH217="","",全车数据表!BH217)</f>
        <v>86.5</v>
      </c>
      <c r="BF216" s="246">
        <f>IF(全车数据表!BI217="","",全车数据表!BI217)</f>
        <v>78.47999999999999</v>
      </c>
      <c r="BG216" s="246">
        <f>IF(全车数据表!BJ217="","",全车数据表!BJ217)</f>
        <v>72.42</v>
      </c>
    </row>
    <row r="217" spans="1:59">
      <c r="A217" s="246">
        <f>全车数据表!A218</f>
        <v>216</v>
      </c>
      <c r="B217" s="246" t="str">
        <f>全车数据表!B218</f>
        <v>Noble M600 Speedster</v>
      </c>
      <c r="C217" s="246" t="str">
        <f>IF(全车数据表!AQ218="","",全车数据表!AQ218)</f>
        <v>Noble</v>
      </c>
      <c r="D217" s="248" t="str">
        <f>全车数据表!AT218</f>
        <v>m600</v>
      </c>
      <c r="E217" s="248" t="str">
        <f>全车数据表!AS218</f>
        <v>4.2</v>
      </c>
      <c r="F217" s="248" t="str">
        <f>全车数据表!C218</f>
        <v>M600</v>
      </c>
      <c r="G217" s="246" t="str">
        <f>全车数据表!D218</f>
        <v>A</v>
      </c>
      <c r="H217" s="246">
        <f>LEN(全车数据表!E218)</f>
        <v>6</v>
      </c>
      <c r="I217" s="246">
        <f>IF(全车数据表!H218="×",0,全车数据表!H218)</f>
        <v>70</v>
      </c>
      <c r="J217" s="246">
        <f>IF(全车数据表!I218="×",0,全车数据表!I218)</f>
        <v>23</v>
      </c>
      <c r="K217" s="246">
        <f>IF(全车数据表!J218="×",0,全车数据表!J218)</f>
        <v>27</v>
      </c>
      <c r="L217" s="246">
        <f>IF(全车数据表!K218="×",0,全车数据表!K218)</f>
        <v>36</v>
      </c>
      <c r="M217" s="246">
        <f>IF(全车数据表!L218="×",0,全车数据表!L218)</f>
        <v>52</v>
      </c>
      <c r="N217" s="246">
        <f>IF(全车数据表!M218="×",0,全车数据表!M218)</f>
        <v>59</v>
      </c>
      <c r="O217" s="246">
        <f>全车数据表!O218</f>
        <v>4464</v>
      </c>
      <c r="P217" s="246">
        <f>全车数据表!P218</f>
        <v>375.7</v>
      </c>
      <c r="Q217" s="246">
        <f>全车数据表!Q218</f>
        <v>81.3</v>
      </c>
      <c r="R217" s="246">
        <f>全车数据表!R218</f>
        <v>85.47</v>
      </c>
      <c r="S217" s="246">
        <f>全车数据表!S218</f>
        <v>61.71</v>
      </c>
      <c r="T217" s="246">
        <f>全车数据表!T218</f>
        <v>5.75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390</v>
      </c>
      <c r="AD217" s="246">
        <f>全车数据表!AX218</f>
        <v>0</v>
      </c>
      <c r="AE217" s="246">
        <f>全车数据表!AY218</f>
        <v>522</v>
      </c>
      <c r="AF217" s="246" t="str">
        <f>IF(全车数据表!AZ218="","",全车数据表!AZ218)</f>
        <v>联会赛事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>
        <f>IF(全车数据表!CB218="","",全车数据表!CB218)</f>
        <v>1</v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诺贝尔</v>
      </c>
      <c r="BB217" s="246" t="str">
        <f>IF(全车数据表!AV218="","",全车数据表!AV218)</f>
        <v/>
      </c>
      <c r="BC217" s="246">
        <f>IF(全车数据表!BF218="","",全车数据表!BF218)</f>
        <v>4622</v>
      </c>
      <c r="BD217" s="246">
        <f>IF(全车数据表!BG218="","",全车数据表!BG218)</f>
        <v>377.5</v>
      </c>
      <c r="BE217" s="246">
        <f>IF(全车数据表!BH218="","",全车数据表!BH218)</f>
        <v>82</v>
      </c>
      <c r="BF217" s="246">
        <f>IF(全车数据表!BI218="","",全车数据表!BI218)</f>
        <v>88.29</v>
      </c>
      <c r="BG217" s="246">
        <f>IF(全车数据表!BJ218="","",全车数据表!BJ218)</f>
        <v>65.400000000000006</v>
      </c>
    </row>
    <row r="218" spans="1:59">
      <c r="A218" s="246">
        <f>全车数据表!A219</f>
        <v>217</v>
      </c>
      <c r="B218" s="246" t="str">
        <f>全车数据表!B219</f>
        <v>Rimac Concept_One</v>
      </c>
      <c r="C218" s="246" t="str">
        <f>IF(全车数据表!AQ219="","",全车数据表!AQ219)</f>
        <v>Rimac</v>
      </c>
      <c r="D218" s="248" t="str">
        <f>全车数据表!AT219</f>
        <v>c1</v>
      </c>
      <c r="E218" s="248" t="str">
        <f>全车数据表!AS219</f>
        <v>3.1</v>
      </c>
      <c r="F218" s="248" t="str">
        <f>全车数据表!C219</f>
        <v>C_One</v>
      </c>
      <c r="G218" s="246" t="str">
        <f>全车数据表!D219</f>
        <v>A</v>
      </c>
      <c r="H218" s="246">
        <f>LEN(全车数据表!E219)</f>
        <v>6</v>
      </c>
      <c r="I218" s="246">
        <f>IF(全车数据表!H219="×",0,全车数据表!H219)</f>
        <v>70</v>
      </c>
      <c r="J218" s="246">
        <f>IF(全车数据表!I219="×",0,全车数据表!I219)</f>
        <v>23</v>
      </c>
      <c r="K218" s="246">
        <f>IF(全车数据表!J219="×",0,全车数据表!J219)</f>
        <v>27</v>
      </c>
      <c r="L218" s="246">
        <f>IF(全车数据表!K219="×",0,全车数据表!K219)</f>
        <v>36</v>
      </c>
      <c r="M218" s="246">
        <f>IF(全车数据表!L219="×",0,全车数据表!L219)</f>
        <v>52</v>
      </c>
      <c r="N218" s="246">
        <f>IF(全车数据表!M219="×",0,全车数据表!M219)</f>
        <v>59</v>
      </c>
      <c r="O218" s="246">
        <f>全车数据表!O219</f>
        <v>4480</v>
      </c>
      <c r="P218" s="246">
        <f>全车数据表!P219</f>
        <v>368.5</v>
      </c>
      <c r="Q218" s="246">
        <f>全车数据表!Q219</f>
        <v>86.34</v>
      </c>
      <c r="R218" s="246">
        <f>全车数据表!R219</f>
        <v>84.08</v>
      </c>
      <c r="S218" s="246">
        <f>全车数据表!S219</f>
        <v>54.53</v>
      </c>
      <c r="T218" s="246">
        <f>全车数据表!T219</f>
        <v>5.23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383</v>
      </c>
      <c r="AD218" s="246">
        <f>全车数据表!AX219</f>
        <v>0</v>
      </c>
      <c r="AE218" s="246">
        <f>全车数据表!AY219</f>
        <v>510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c1</v>
      </c>
      <c r="BB218" s="246">
        <f>IF(全车数据表!AV219="","",全车数据表!AV219)</f>
        <v>56</v>
      </c>
      <c r="BC218" s="246">
        <f>IF(全车数据表!BF219="","",全车数据表!BF219)</f>
        <v>4637</v>
      </c>
      <c r="BD218" s="246">
        <f>IF(全车数据表!BG219="","",全车数据表!BG219)</f>
        <v>370.1</v>
      </c>
      <c r="BE218" s="246">
        <f>IF(全车数据表!BH219="","",全车数据表!BH219)</f>
        <v>87.4</v>
      </c>
      <c r="BF218" s="246">
        <f>IF(全车数据表!BI219="","",全车数据表!BI219)</f>
        <v>87.02</v>
      </c>
      <c r="BG218" s="246">
        <f>IF(全车数据表!BJ219="","",全车数据表!BJ219)</f>
        <v>57.03</v>
      </c>
    </row>
    <row r="219" spans="1:59">
      <c r="A219" s="246">
        <f>全车数据表!A220</f>
        <v>218</v>
      </c>
      <c r="B219" s="246" t="str">
        <f>全车数据表!B220</f>
        <v>Aston Martin Valhalla Concept Car</v>
      </c>
      <c r="C219" s="246" t="str">
        <f>IF(全车数据表!AQ220="","",全车数据表!AQ220)</f>
        <v>Aston Martin</v>
      </c>
      <c r="D219" s="248" t="str">
        <f>全车数据表!AT220</f>
        <v>valhalla</v>
      </c>
      <c r="E219" s="248" t="str">
        <f>全车数据表!AS220</f>
        <v>2.4</v>
      </c>
      <c r="F219" s="248" t="str">
        <f>全车数据表!C220</f>
        <v>英灵殿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50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77</v>
      </c>
      <c r="O219" s="246">
        <f>全车数据表!O220</f>
        <v>4517</v>
      </c>
      <c r="P219" s="246">
        <f>全车数据表!P220</f>
        <v>377.4</v>
      </c>
      <c r="Q219" s="246">
        <f>全车数据表!Q220</f>
        <v>82.23</v>
      </c>
      <c r="R219" s="246">
        <f>全车数据表!R220</f>
        <v>81.760000000000005</v>
      </c>
      <c r="S219" s="246">
        <f>全车数据表!S220</f>
        <v>59.55</v>
      </c>
      <c r="T219" s="246">
        <f>全车数据表!T220</f>
        <v>5.68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392</v>
      </c>
      <c r="AD219" s="246">
        <f>全车数据表!AX220</f>
        <v>0</v>
      </c>
      <c r="AE219" s="246">
        <f>全车数据表!AY220</f>
        <v>525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阿斯顿马丁 英灵殿</v>
      </c>
      <c r="BB219" s="246">
        <f>IF(全车数据表!AV220="","",全车数据表!AV220)</f>
        <v>38</v>
      </c>
      <c r="BC219" s="246">
        <f>IF(全车数据表!BF220="","",全车数据表!BF220)</f>
        <v>4672</v>
      </c>
      <c r="BD219" s="246">
        <f>IF(全车数据表!BG220="","",全车数据表!BG220)</f>
        <v>380.2</v>
      </c>
      <c r="BE219" s="246">
        <f>IF(全车数据表!BH220="","",全车数据表!BH220)</f>
        <v>82.81</v>
      </c>
      <c r="BF219" s="246">
        <f>IF(全车数据表!BI220="","",全车数据表!BI220)</f>
        <v>84.710000000000008</v>
      </c>
      <c r="BG219" s="246">
        <f>IF(全车数据表!BJ220="","",全车数据表!BJ220)</f>
        <v>61.419999999999995</v>
      </c>
    </row>
    <row r="220" spans="1:59">
      <c r="A220" s="246">
        <f>全车数据表!A221</f>
        <v>219</v>
      </c>
      <c r="B220" s="246" t="str">
        <f>全车数据表!B221</f>
        <v>Pagani Imola</v>
      </c>
      <c r="C220" s="246" t="str">
        <f>IF(全车数据表!AQ221="","",全车数据表!AQ221)</f>
        <v>Pagani</v>
      </c>
      <c r="D220" s="248" t="str">
        <f>全车数据表!AT221</f>
        <v>imola</v>
      </c>
      <c r="E220" s="248" t="str">
        <f>全车数据表!AS221</f>
        <v>2.8</v>
      </c>
      <c r="F220" s="248" t="str">
        <f>全车数据表!C221</f>
        <v>伊莫拉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4545</v>
      </c>
      <c r="P220" s="246">
        <f>全车数据表!P221</f>
        <v>378.9</v>
      </c>
      <c r="Q220" s="246">
        <f>全车数据表!Q221</f>
        <v>80.23</v>
      </c>
      <c r="R220" s="246">
        <f>全车数据表!R221</f>
        <v>72.17</v>
      </c>
      <c r="S220" s="246">
        <f>全车数据表!S221</f>
        <v>71.14</v>
      </c>
      <c r="T220" s="246">
        <f>全车数据表!T221</f>
        <v>6.98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394</v>
      </c>
      <c r="AD220" s="246">
        <f>全车数据表!AX221</f>
        <v>0</v>
      </c>
      <c r="AE220" s="246">
        <f>全车数据表!AY221</f>
        <v>528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帕加尼</v>
      </c>
      <c r="BB220" s="246">
        <f>IF(全车数据表!AV221="","",全车数据表!AV221)</f>
        <v>54</v>
      </c>
      <c r="BC220" s="246">
        <f>IF(全车数据表!BF221="","",全车数据表!BF221)</f>
        <v>4700</v>
      </c>
      <c r="BD220" s="246">
        <f>IF(全车数据表!BG221="","",全车数据表!BG221)</f>
        <v>381.2</v>
      </c>
      <c r="BE220" s="246">
        <f>IF(全车数据表!BH221="","",全车数据表!BH221)</f>
        <v>81.099999999999994</v>
      </c>
      <c r="BF220" s="246">
        <f>IF(全车数据表!BI221="","",全车数据表!BI221)</f>
        <v>75.099999999999994</v>
      </c>
      <c r="BG220" s="246">
        <f>IF(全车数据表!BJ221="","",全车数据表!BJ221)</f>
        <v>73.47</v>
      </c>
    </row>
    <row r="221" spans="1:59">
      <c r="A221" s="246">
        <f>全车数据表!A222</f>
        <v>220</v>
      </c>
      <c r="B221" s="246" t="str">
        <f>全车数据表!B222</f>
        <v>Ford Team Fordzilla P1</v>
      </c>
      <c r="C221" s="246" t="str">
        <f>IF(全车数据表!AQ222="","",全车数据表!AQ222)</f>
        <v>Ford</v>
      </c>
      <c r="D221" s="248" t="str">
        <f>全车数据表!AT222</f>
        <v>fordp1</v>
      </c>
      <c r="E221" s="248" t="str">
        <f>全车数据表!AS222</f>
        <v>4.4</v>
      </c>
      <c r="F221" s="248" t="str">
        <f>全车数据表!C222</f>
        <v>福特P1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4548</v>
      </c>
      <c r="P221" s="246">
        <f>全车数据表!P222</f>
        <v>382</v>
      </c>
      <c r="Q221" s="246">
        <f>全车数据表!Q222</f>
        <v>87.72</v>
      </c>
      <c r="R221" s="246">
        <f>全车数据表!R222</f>
        <v>53.75</v>
      </c>
      <c r="S221" s="246">
        <f>全车数据表!S222</f>
        <v>60.72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397</v>
      </c>
      <c r="AD221" s="246">
        <f>全车数据表!AX222</f>
        <v>0</v>
      </c>
      <c r="AE221" s="246">
        <f>全车数据表!AY222</f>
        <v>533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福特</v>
      </c>
      <c r="BB221" s="246" t="str">
        <f>IF(全车数据表!AV222="","",全车数据表!AV222)</f>
        <v/>
      </c>
      <c r="BC221" s="246">
        <f>IF(全车数据表!BF222="","",全车数据表!BF222)</f>
        <v>4703</v>
      </c>
      <c r="BD221" s="246">
        <f>IF(全车数据表!BG222="","",全车数据表!BG222)</f>
        <v>384.9</v>
      </c>
      <c r="BE221" s="246">
        <f>IF(全车数据表!BH222="","",全车数据表!BH222)</f>
        <v>88.3</v>
      </c>
      <c r="BF221" s="246">
        <f>IF(全车数据表!BI222="","",全车数据表!BI222)</f>
        <v>55.15</v>
      </c>
      <c r="BG221" s="246">
        <f>IF(全车数据表!BJ222="","",全车数据表!BJ222)</f>
        <v>63.07</v>
      </c>
    </row>
    <row r="222" spans="1:59">
      <c r="A222" s="246">
        <f>全车数据表!A223</f>
        <v>221</v>
      </c>
      <c r="B222" s="246" t="str">
        <f>全车数据表!B223</f>
        <v>Jaguar XJR-9🔑</v>
      </c>
      <c r="C222" s="246" t="str">
        <f>IF(全车数据表!AQ223="","",全车数据表!AQ223)</f>
        <v>Jaguar</v>
      </c>
      <c r="D222" s="248" t="str">
        <f>全车数据表!AT223</f>
        <v>xjr</v>
      </c>
      <c r="E222" s="248" t="str">
        <f>全车数据表!AS223</f>
        <v>4.0</v>
      </c>
      <c r="F222" s="248" t="str">
        <f>全车数据表!C223</f>
        <v>XJR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4551</v>
      </c>
      <c r="P222" s="246">
        <f>全车数据表!P223</f>
        <v>412.3</v>
      </c>
      <c r="Q222" s="246">
        <f>全车数据表!Q223</f>
        <v>69.239999999999995</v>
      </c>
      <c r="R222" s="246">
        <f>全车数据表!R223</f>
        <v>59.33</v>
      </c>
      <c r="S222" s="246">
        <f>全车数据表!S223</f>
        <v>84.95</v>
      </c>
      <c r="T222" s="246">
        <f>全车数据表!T223</f>
        <v>8.4700000000000006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432</v>
      </c>
      <c r="AD222" s="246">
        <f>全车数据表!AX223</f>
        <v>0</v>
      </c>
      <c r="AE222" s="246">
        <f>全车数据表!AY223</f>
        <v>563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捷豹</v>
      </c>
      <c r="BB222" s="246" t="str">
        <f>IF(全车数据表!AV223="","",全车数据表!AV223)</f>
        <v/>
      </c>
      <c r="BC222" s="246">
        <f>IF(全车数据表!BF223="","",全车数据表!BF223)</f>
        <v>4706</v>
      </c>
      <c r="BD222" s="246">
        <f>IF(全车数据表!BG223="","",全车数据表!BG223)</f>
        <v>414.5</v>
      </c>
      <c r="BE222" s="246">
        <f>IF(全车数据表!BH223="","",全车数据表!BH223)</f>
        <v>70.3</v>
      </c>
      <c r="BF222" s="246">
        <f>IF(全车数据表!BI223="","",全车数据表!BI223)</f>
        <v>60.02</v>
      </c>
      <c r="BG222" s="246">
        <f>IF(全车数据表!BJ223="","",全车数据表!BJ223)</f>
        <v>87.45</v>
      </c>
    </row>
    <row r="223" spans="1:59">
      <c r="A223" s="246">
        <f>全车数据表!A224</f>
        <v>222</v>
      </c>
      <c r="B223" s="246" t="str">
        <f>全车数据表!B224</f>
        <v>Lamborghini Countach LPI 800-4🔑</v>
      </c>
      <c r="C223" s="246" t="str">
        <f>IF(全车数据表!AQ224="","",全车数据表!AQ224)</f>
        <v>Lamborghini</v>
      </c>
      <c r="D223" s="248" t="str">
        <f>全车数据表!AT224</f>
        <v>lpi800</v>
      </c>
      <c r="E223" s="248" t="str">
        <f>全车数据表!AS224</f>
        <v>3.5</v>
      </c>
      <c r="F223" s="248" t="str">
        <f>全车数据表!C224</f>
        <v>新康塔什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4559</v>
      </c>
      <c r="P223" s="246">
        <f>全车数据表!P224</f>
        <v>373.4</v>
      </c>
      <c r="Q223" s="246">
        <f>全车数据表!Q224</f>
        <v>81.23</v>
      </c>
      <c r="R223" s="246">
        <f>全车数据表!R224</f>
        <v>85.96</v>
      </c>
      <c r="S223" s="246">
        <f>全车数据表!S224</f>
        <v>72.400000000000006</v>
      </c>
      <c r="T223" s="246">
        <f>全车数据表!T224</f>
        <v>7.26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388</v>
      </c>
      <c r="AD223" s="246">
        <f>全车数据表!AX224</f>
        <v>0</v>
      </c>
      <c r="AE223" s="246">
        <f>全车数据表!AY224</f>
        <v>518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>
        <f>IF(全车数据表!CD224="","",全车数据表!CD224)</f>
        <v>1</v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兰博基尼</v>
      </c>
      <c r="BB223" s="246" t="str">
        <f>IF(全车数据表!AV224="","",全车数据表!AV224)</f>
        <v/>
      </c>
      <c r="BC223" s="246">
        <f>IF(全车数据表!BF224="","",全车数据表!BF224)</f>
        <v>4714</v>
      </c>
      <c r="BD223" s="246">
        <f>IF(全车数据表!BG224="","",全车数据表!BG224)</f>
        <v>375.59999999999997</v>
      </c>
      <c r="BE223" s="246">
        <f>IF(全车数据表!BH224="","",全车数据表!BH224)</f>
        <v>82</v>
      </c>
      <c r="BF223" s="246">
        <f>IF(全车数据表!BI224="","",全车数据表!BI224)</f>
        <v>89.58</v>
      </c>
      <c r="BG223" s="246">
        <f>IF(全车数据表!BJ224="","",全车数据表!BJ224)</f>
        <v>74.830000000000013</v>
      </c>
    </row>
    <row r="224" spans="1:59">
      <c r="A224" s="246">
        <f>全车数据表!A225</f>
        <v>223</v>
      </c>
      <c r="B224" s="246" t="str">
        <f>全车数据表!B225</f>
        <v>Lexus BEV Sport Concept</v>
      </c>
      <c r="C224" s="246" t="str">
        <f>IF(全车数据表!AQ225="","",全车数据表!AQ225)</f>
        <v>Lexus</v>
      </c>
      <c r="D224" s="248" t="str">
        <f>全车数据表!AT225</f>
        <v>bev</v>
      </c>
      <c r="E224" s="248" t="str">
        <f>全车数据表!AS225</f>
        <v>24.5</v>
      </c>
      <c r="F224" s="248" t="str">
        <f>全车数据表!C225</f>
        <v>BEV</v>
      </c>
      <c r="G224" s="246" t="str">
        <f>全车数据表!D225</f>
        <v>A</v>
      </c>
      <c r="H224" s="246">
        <f>LEN(全车数据表!E225)</f>
        <v>6</v>
      </c>
      <c r="I224" s="246">
        <f>IF(全车数据表!H225="×",0,全车数据表!H225)</f>
        <v>70</v>
      </c>
      <c r="J224" s="246">
        <f>IF(全车数据表!I225="×",0,全车数据表!I225)</f>
        <v>23</v>
      </c>
      <c r="K224" s="246">
        <f>IF(全车数据表!J225="×",0,全车数据表!J225)</f>
        <v>27</v>
      </c>
      <c r="L224" s="246">
        <f>IF(全车数据表!K225="×",0,全车数据表!K225)</f>
        <v>36</v>
      </c>
      <c r="M224" s="246">
        <f>IF(全车数据表!L225="×",0,全车数据表!L225)</f>
        <v>52</v>
      </c>
      <c r="N224" s="246">
        <f>IF(全车数据表!M225="×",0,全车数据表!M225)</f>
        <v>59</v>
      </c>
      <c r="O224" s="246">
        <f>全车数据表!O225</f>
        <v>4565</v>
      </c>
      <c r="P224" s="246">
        <f>全车数据表!P225</f>
        <v>379.2</v>
      </c>
      <c r="Q224" s="246">
        <f>全车数据表!Q225</f>
        <v>88.43</v>
      </c>
      <c r="R224" s="246">
        <f>全车数据表!R225</f>
        <v>50.26</v>
      </c>
      <c r="S224" s="246">
        <f>全车数据表!S225</f>
        <v>55.59</v>
      </c>
      <c r="T224" s="246">
        <f>全车数据表!T225</f>
        <v>0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0</v>
      </c>
      <c r="AD224" s="246">
        <f>全车数据表!AX225</f>
        <v>0</v>
      </c>
      <c r="AE224" s="246">
        <f>全车数据表!AY225</f>
        <v>0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雷克萨斯</v>
      </c>
      <c r="BB224" s="246" t="str">
        <f>IF(全车数据表!AV225="","",全车数据表!AV225)</f>
        <v/>
      </c>
      <c r="BC224" s="246">
        <f>IF(全车数据表!BF225="","",全车数据表!BF225)</f>
        <v>4721</v>
      </c>
      <c r="BD224" s="246">
        <f>IF(全车数据表!BG225="","",全车数据表!BG225)</f>
        <v>381.2</v>
      </c>
      <c r="BE224" s="246">
        <f>IF(全车数据表!BH225="","",全车数据表!BH225)</f>
        <v>89.2</v>
      </c>
      <c r="BF224" s="246">
        <f>IF(全车数据表!BI225="","",全车数据表!BI225)</f>
        <v>52.31</v>
      </c>
      <c r="BG224" s="246">
        <f>IF(全车数据表!BJ225="","",全车数据表!BJ225)</f>
        <v>58.28</v>
      </c>
    </row>
    <row r="225" spans="1:59">
      <c r="A225" s="246">
        <f>全车数据表!A226</f>
        <v>224</v>
      </c>
      <c r="B225" s="246" t="str">
        <f>全车数据表!B226</f>
        <v>Ferrari 499P Modificata</v>
      </c>
      <c r="C225" s="246" t="str">
        <f>IF(全车数据表!AQ226="","",全车数据表!AQ226)</f>
        <v>Ferrari</v>
      </c>
      <c r="D225" s="248" t="str">
        <f>全车数据表!AT226</f>
        <v>499p</v>
      </c>
      <c r="E225" s="248" t="str">
        <f>全车数据表!AS226</f>
        <v>24.4</v>
      </c>
      <c r="F225" s="248" t="str">
        <f>全车数据表!C226</f>
        <v>499P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70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59</v>
      </c>
      <c r="O225" s="246">
        <f>全车数据表!O226</f>
        <v>4572</v>
      </c>
      <c r="P225" s="246">
        <f>全车数据表!P226</f>
        <v>358.6</v>
      </c>
      <c r="Q225" s="246">
        <f>全车数据表!Q226</f>
        <v>84.54</v>
      </c>
      <c r="R225" s="246">
        <f>全车数据表!R226</f>
        <v>85.32</v>
      </c>
      <c r="S225" s="246">
        <f>全车数据表!S226</f>
        <v>77.849999999999994</v>
      </c>
      <c r="T225" s="246">
        <f>全车数据表!T226</f>
        <v>0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0</v>
      </c>
      <c r="AD225" s="246">
        <f>全车数据表!AX226</f>
        <v>0</v>
      </c>
      <c r="AE225" s="246">
        <f>全车数据表!AY226</f>
        <v>0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法拉利</v>
      </c>
      <c r="BB225" s="246" t="str">
        <f>IF(全车数据表!AV226="","",全车数据表!AV226)</f>
        <v/>
      </c>
      <c r="BC225" s="246">
        <f>IF(全车数据表!BF226="","",全车数据表!BF226)</f>
        <v>4728</v>
      </c>
      <c r="BD225" s="246">
        <f>IF(全车数据表!BG226="","",全车数据表!BG226)</f>
        <v>360.8</v>
      </c>
      <c r="BE225" s="246">
        <f>IF(全车数据表!BH226="","",全车数据表!BH226)</f>
        <v>85.600000000000009</v>
      </c>
      <c r="BF225" s="246">
        <f>IF(全车数据表!BI226="","",全车数据表!BI226)</f>
        <v>89.33</v>
      </c>
      <c r="BG225" s="246">
        <f>IF(全车数据表!BJ226="","",全车数据表!BJ226)</f>
        <v>81</v>
      </c>
    </row>
    <row r="226" spans="1:59">
      <c r="A226" s="246">
        <f>全车数据表!A227</f>
        <v>225</v>
      </c>
      <c r="B226" s="246" t="str">
        <f>全车数据表!B227</f>
        <v>De Tomaso P72🔑</v>
      </c>
      <c r="C226" s="246" t="str">
        <f>IF(全车数据表!AQ227="","",全车数据表!AQ227)</f>
        <v>De Tomaso</v>
      </c>
      <c r="D226" s="248" t="str">
        <f>全车数据表!AT227</f>
        <v>p72</v>
      </c>
      <c r="E226" s="248" t="str">
        <f>全车数据表!AS227</f>
        <v>4.1</v>
      </c>
      <c r="F226" s="248" t="str">
        <f>全车数据表!C227</f>
        <v>P72</v>
      </c>
      <c r="G226" s="246" t="str">
        <f>全车数据表!D227</f>
        <v>A</v>
      </c>
      <c r="H226" s="246">
        <f>LEN(全车数据表!E227)</f>
        <v>6</v>
      </c>
      <c r="I226" s="246" t="str">
        <f>IF(全车数据表!H227="×",0,全车数据表!H227)</f>
        <v>🔑</v>
      </c>
      <c r="J226" s="246">
        <f>IF(全车数据表!I227="×",0,全车数据表!I227)</f>
        <v>30</v>
      </c>
      <c r="K226" s="246">
        <f>IF(全车数据表!J227="×",0,全车数据表!J227)</f>
        <v>40</v>
      </c>
      <c r="L226" s="246">
        <f>IF(全车数据表!K227="×",0,全车数据表!K227)</f>
        <v>50</v>
      </c>
      <c r="M226" s="246">
        <f>IF(全车数据表!L227="×",0,全车数据表!L227)</f>
        <v>65</v>
      </c>
      <c r="N226" s="246">
        <f>IF(全车数据表!M227="×",0,全车数据表!M227)</f>
        <v>80</v>
      </c>
      <c r="O226" s="246">
        <f>全车数据表!O227</f>
        <v>4586</v>
      </c>
      <c r="P226" s="246">
        <f>全车数据表!P227</f>
        <v>375.6</v>
      </c>
      <c r="Q226" s="246">
        <f>全车数据表!Q227</f>
        <v>82.74</v>
      </c>
      <c r="R226" s="246">
        <f>全车数据表!R227</f>
        <v>75.239999999999995</v>
      </c>
      <c r="S226" s="246">
        <f>全车数据表!S227</f>
        <v>71.180000000000007</v>
      </c>
      <c r="T226" s="246">
        <f>全车数据表!T227</f>
        <v>7.06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390</v>
      </c>
      <c r="AD226" s="246">
        <f>全车数据表!AX227</f>
        <v>0</v>
      </c>
      <c r="AE226" s="246">
        <f>全车数据表!AY227</f>
        <v>522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>
        <f>IF(全车数据表!CC227="","",全车数据表!CC227)</f>
        <v>1</v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德托马索</v>
      </c>
      <c r="BB226" s="246" t="str">
        <f>IF(全车数据表!AV227="","",全车数据表!AV227)</f>
        <v/>
      </c>
      <c r="BC226" s="246">
        <f>IF(全车数据表!BF227="","",全车数据表!BF227)</f>
        <v>4742</v>
      </c>
      <c r="BD226" s="246">
        <f>IF(全车数据表!BG227="","",全车数据表!BG227)</f>
        <v>377.5</v>
      </c>
      <c r="BE226" s="246">
        <f>IF(全车数据表!BH227="","",全车数据表!BH227)</f>
        <v>83.8</v>
      </c>
      <c r="BF226" s="246">
        <f>IF(全车数据表!BI227="","",全车数据表!BI227)</f>
        <v>77.789999999999992</v>
      </c>
      <c r="BG226" s="246">
        <f>IF(全车数据表!BJ227="","",全车数据表!BJ227)</f>
        <v>74.02000000000001</v>
      </c>
    </row>
    <row r="227" spans="1:59">
      <c r="A227" s="246">
        <f>全车数据表!A228</f>
        <v>226</v>
      </c>
      <c r="B227" s="246" t="str">
        <f>全车数据表!B228</f>
        <v>Mercedes-Benz Vision One-Eleven🔑</v>
      </c>
      <c r="C227" s="246" t="str">
        <f>IF(全车数据表!AQ228="","",全车数据表!AQ228)</f>
        <v>Mercedes-Benz</v>
      </c>
      <c r="D227" s="248" t="str">
        <f>全车数据表!AT228</f>
        <v>vision111</v>
      </c>
      <c r="E227" s="248" t="str">
        <f>全车数据表!AS228</f>
        <v>24.1</v>
      </c>
      <c r="F227" s="248" t="str">
        <f>全车数据表!C228</f>
        <v>Vision 111</v>
      </c>
      <c r="G227" s="246" t="str">
        <f>全车数据表!D228</f>
        <v>A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30</v>
      </c>
      <c r="K227" s="246">
        <f>IF(全车数据表!J228="×",0,全车数据表!J228)</f>
        <v>40</v>
      </c>
      <c r="L227" s="246">
        <f>IF(全车数据表!K228="×",0,全车数据表!K228)</f>
        <v>50</v>
      </c>
      <c r="M227" s="246">
        <f>IF(全车数据表!L228="×",0,全车数据表!L228)</f>
        <v>65</v>
      </c>
      <c r="N227" s="246">
        <f>IF(全车数据表!M228="×",0,全车数据表!M228)</f>
        <v>80</v>
      </c>
      <c r="O227" s="246">
        <f>全车数据表!O228</f>
        <v>4600</v>
      </c>
      <c r="P227" s="246">
        <f>全车数据表!P228</f>
        <v>381</v>
      </c>
      <c r="Q227" s="246">
        <f>全车数据表!Q228</f>
        <v>83.93</v>
      </c>
      <c r="R227" s="246">
        <f>全车数据表!R228</f>
        <v>76.349999999999994</v>
      </c>
      <c r="S227" s="246">
        <f>全车数据表!S228</f>
        <v>57.95</v>
      </c>
      <c r="T227" s="246">
        <f>全车数据表!T228</f>
        <v>0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0</v>
      </c>
      <c r="AD227" s="246">
        <f>全车数据表!AX228</f>
        <v>0</v>
      </c>
      <c r="AE227" s="246">
        <f>全车数据表!AY228</f>
        <v>0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梅赛德斯奔驰</v>
      </c>
      <c r="BB227" s="246" t="str">
        <f>IF(全车数据表!AV228="","",全车数据表!AV228)</f>
        <v/>
      </c>
      <c r="BC227" s="246">
        <f>IF(全车数据表!BF228="","",全车数据表!BF228)</f>
        <v>4756</v>
      </c>
      <c r="BD227" s="246">
        <f>IF(全车数据表!BG228="","",全车数据表!BG228)</f>
        <v>383</v>
      </c>
      <c r="BE227" s="246">
        <f>IF(全车数据表!BH228="","",全车数据表!BH228)</f>
        <v>84.7</v>
      </c>
      <c r="BF227" s="246">
        <f>IF(全车数据表!BI228="","",全车数据表!BI228)</f>
        <v>79.449999999999989</v>
      </c>
      <c r="BG227" s="246">
        <f>IF(全车数据表!BJ228="","",全车数据表!BJ228)</f>
        <v>60.67</v>
      </c>
    </row>
    <row r="228" spans="1:59">
      <c r="A228" s="246">
        <f>全车数据表!A229</f>
        <v>227</v>
      </c>
      <c r="B228" s="246" t="str">
        <f>全车数据表!B229</f>
        <v>Lamborghini Centenario</v>
      </c>
      <c r="C228" s="246" t="str">
        <f>IF(全车数据表!AQ229="","",全车数据表!AQ229)</f>
        <v>Lamborghini</v>
      </c>
      <c r="D228" s="248" t="str">
        <f>全车数据表!AT229</f>
        <v>centenario</v>
      </c>
      <c r="E228" s="248" t="str">
        <f>全车数据表!AS229</f>
        <v>1.0</v>
      </c>
      <c r="F228" s="248" t="str">
        <f>全车数据表!C229</f>
        <v>百年牛</v>
      </c>
      <c r="G228" s="246" t="str">
        <f>全车数据表!D229</f>
        <v>S</v>
      </c>
      <c r="H228" s="246">
        <f>LEN(全车数据表!E229)</f>
        <v>5</v>
      </c>
      <c r="I228" s="246">
        <f>IF(全车数据表!H229="×",0,全车数据表!H229)</f>
        <v>40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39</v>
      </c>
      <c r="N228" s="246">
        <f>IF(全车数据表!M229="×",0,全车数据表!M229)</f>
        <v>0</v>
      </c>
      <c r="O228" s="246">
        <f>全车数据表!O229</f>
        <v>3709</v>
      </c>
      <c r="P228" s="246">
        <f>全车数据表!P229</f>
        <v>363.9</v>
      </c>
      <c r="Q228" s="246">
        <f>全车数据表!Q229</f>
        <v>80.48</v>
      </c>
      <c r="R228" s="246">
        <f>全车数据表!R229</f>
        <v>47.46</v>
      </c>
      <c r="S228" s="246">
        <f>全车数据表!S229</f>
        <v>70.31</v>
      </c>
      <c r="T228" s="246">
        <f>全车数据表!T229</f>
        <v>7.25</v>
      </c>
      <c r="U228" s="246">
        <f>全车数据表!AH229</f>
        <v>3748400</v>
      </c>
      <c r="V228" s="246">
        <f>全车数据表!AI229</f>
        <v>35000</v>
      </c>
      <c r="W228" s="246">
        <f>全车数据表!AO229</f>
        <v>4900000</v>
      </c>
      <c r="X228" s="246">
        <f>全车数据表!AP229</f>
        <v>8648400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3</v>
      </c>
      <c r="AB228" s="248" t="str">
        <f>全车数据表!AU229</f>
        <v>epic</v>
      </c>
      <c r="AC228" s="246">
        <f>全车数据表!AW229</f>
        <v>378</v>
      </c>
      <c r="AD228" s="246">
        <f>全车数据表!AX229</f>
        <v>0</v>
      </c>
      <c r="AE228" s="246">
        <f>全车数据表!AY229</f>
        <v>502</v>
      </c>
      <c r="AF228" s="246" t="str">
        <f>IF(全车数据表!AZ229="","",全车数据表!AZ229)</f>
        <v>级别杯</v>
      </c>
      <c r="AG228" s="246">
        <f>IF(全车数据表!BP229="","",全车数据表!BP229)</f>
        <v>1</v>
      </c>
      <c r="AH228" s="246" t="str">
        <f>IF(全车数据表!BQ229="","",全车数据表!BQ229)</f>
        <v/>
      </c>
      <c r="AI228" s="246">
        <f>IF(全车数据表!BR229="","",全车数据表!BR229)</f>
        <v>1</v>
      </c>
      <c r="AJ228" s="246">
        <f>IF(全车数据表!BS229="","",全车数据表!BS229)</f>
        <v>1</v>
      </c>
      <c r="AK228" s="246" t="str">
        <f>IF(全车数据表!BT229="","",全车数据表!BT229)</f>
        <v/>
      </c>
      <c r="AL228" s="246">
        <f>IF(全车数据表!BU229="","",全车数据表!BU229)</f>
        <v>1</v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>
        <f>IF(全车数据表!CI229="","",全车数据表!CI229)</f>
        <v>1</v>
      </c>
      <c r="BA228" s="246" t="str">
        <f>IF(全车数据表!CJ229="","",全车数据表!CJ229)</f>
        <v>兰博基尼 百年牛 C霸</v>
      </c>
      <c r="BB228" s="246">
        <f>IF(全车数据表!AV229="","",全车数据表!AV229)</f>
        <v>11</v>
      </c>
      <c r="BC228" s="246">
        <f>IF(全车数据表!BF229="","",全车数据表!BF229)</f>
        <v>3819</v>
      </c>
      <c r="BD228" s="246">
        <f>IF(全车数据表!BG229="","",全车数据表!BG229)</f>
        <v>365.4</v>
      </c>
      <c r="BE228" s="246">
        <f>IF(全车数据表!BH229="","",全车数据表!BH229)</f>
        <v>81.100000000000009</v>
      </c>
      <c r="BF228" s="246">
        <f>IF(全车数据表!BI229="","",全车数据表!BI229)</f>
        <v>48.35</v>
      </c>
      <c r="BG228" s="246">
        <f>IF(全车数据表!BJ229="","",全车数据表!BJ229)</f>
        <v>71.23</v>
      </c>
    </row>
    <row r="229" spans="1:59">
      <c r="A229" s="246">
        <f>全车数据表!A230</f>
        <v>228</v>
      </c>
      <c r="B229" s="246" t="str">
        <f>全车数据表!B230</f>
        <v>Ferrari FXX K</v>
      </c>
      <c r="C229" s="246" t="str">
        <f>IF(全车数据表!AQ230="","",全车数据表!AQ230)</f>
        <v>Ferrari</v>
      </c>
      <c r="D229" s="248" t="str">
        <f>全车数据表!AT230</f>
        <v>fxxk</v>
      </c>
      <c r="E229" s="248" t="str">
        <f>全车数据表!AS230</f>
        <v>1.0</v>
      </c>
      <c r="F229" s="248" t="str">
        <f>全车数据表!C230</f>
        <v>FXXK</v>
      </c>
      <c r="G229" s="246" t="str">
        <f>全车数据表!D230</f>
        <v>S</v>
      </c>
      <c r="H229" s="246">
        <f>LEN(全车数据表!E230)</f>
        <v>5</v>
      </c>
      <c r="I229" s="246">
        <f>IF(全车数据表!H230="×",0,全车数据表!H230)</f>
        <v>40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39</v>
      </c>
      <c r="N229" s="246">
        <f>IF(全车数据表!M230="×",0,全车数据表!M230)</f>
        <v>0</v>
      </c>
      <c r="O229" s="246">
        <f>全车数据表!O230</f>
        <v>3832</v>
      </c>
      <c r="P229" s="246">
        <f>全车数据表!P230</f>
        <v>363.1</v>
      </c>
      <c r="Q229" s="246">
        <f>全车数据表!Q230</f>
        <v>83.9</v>
      </c>
      <c r="R229" s="246">
        <f>全车数据表!R230</f>
        <v>43.75</v>
      </c>
      <c r="S229" s="246">
        <f>全车数据表!S230</f>
        <v>72.39</v>
      </c>
      <c r="T229" s="246">
        <f>全车数据表!T230</f>
        <v>7.6670000000000007</v>
      </c>
      <c r="U229" s="246">
        <f>全车数据表!AH230</f>
        <v>3748400</v>
      </c>
      <c r="V229" s="246">
        <f>全车数据表!AI230</f>
        <v>35000</v>
      </c>
      <c r="W229" s="246">
        <f>全车数据表!AO230</f>
        <v>4900000</v>
      </c>
      <c r="X229" s="246">
        <f>全车数据表!AP230</f>
        <v>8648400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3</v>
      </c>
      <c r="AB229" s="248" t="str">
        <f>全车数据表!AU230</f>
        <v>epic</v>
      </c>
      <c r="AC229" s="246">
        <f>全车数据表!AW230</f>
        <v>378</v>
      </c>
      <c r="AD229" s="246">
        <f>全车数据表!AX230</f>
        <v>0</v>
      </c>
      <c r="AE229" s="246">
        <f>全车数据表!AY230</f>
        <v>501</v>
      </c>
      <c r="AF229" s="246" t="str">
        <f>IF(全车数据表!AZ230="","",全车数据表!AZ230)</f>
        <v>级别杯</v>
      </c>
      <c r="AG229" s="246">
        <f>IF(全车数据表!BP230="","",全车数据表!BP230)</f>
        <v>1</v>
      </c>
      <c r="AH229" s="246" t="str">
        <f>IF(全车数据表!BQ230="","",全车数据表!BQ230)</f>
        <v/>
      </c>
      <c r="AI229" s="246">
        <f>IF(全车数据表!BR230="","",全车数据表!BR230)</f>
        <v>1</v>
      </c>
      <c r="AJ229" s="246">
        <f>IF(全车数据表!BS230="","",全车数据表!BS230)</f>
        <v>1</v>
      </c>
      <c r="AK229" s="246" t="str">
        <f>IF(全车数据表!BT230="","",全车数据表!BT230)</f>
        <v/>
      </c>
      <c r="AL229" s="246">
        <f>IF(全车数据表!BU230="","",全车数据表!BU230)</f>
        <v>1</v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>
        <f>IF(全车数据表!CI230="","",全车数据表!CI230)</f>
        <v>1</v>
      </c>
      <c r="BA229" s="246" t="str">
        <f>IF(全车数据表!CJ230="","",全车数据表!CJ230)</f>
        <v>法拉利 马王 fxxk</v>
      </c>
      <c r="BB229" s="246">
        <f>IF(全车数据表!AV230="","",全车数据表!AV230)</f>
        <v>12</v>
      </c>
      <c r="BC229" s="246">
        <f>IF(全车数据表!BF230="","",全车数据表!BF230)</f>
        <v>3944</v>
      </c>
      <c r="BD229" s="246">
        <f>IF(全车数据表!BG230="","",全车数据表!BG230)</f>
        <v>364.5</v>
      </c>
      <c r="BE229" s="246">
        <f>IF(全车数据表!BH230="","",全车数据表!BH230)</f>
        <v>84.7</v>
      </c>
      <c r="BF229" s="246">
        <f>IF(全车数据表!BI230="","",全车数据表!BI230)</f>
        <v>44.32</v>
      </c>
      <c r="BG229" s="246">
        <f>IF(全车数据表!BJ230="","",全车数据表!BJ230)</f>
        <v>73.2</v>
      </c>
    </row>
    <row r="230" spans="1:59">
      <c r="A230" s="246">
        <f>全车数据表!A231</f>
        <v>229</v>
      </c>
      <c r="B230" s="246" t="str">
        <f>全车数据表!B231</f>
        <v>Lamborghini Autentica🔑</v>
      </c>
      <c r="C230" s="246" t="str">
        <f>IF(全车数据表!AQ231="","",全车数据表!AQ231)</f>
        <v>Lamborghini</v>
      </c>
      <c r="D230" s="248" t="str">
        <f>全车数据表!AT231</f>
        <v>autentica</v>
      </c>
      <c r="E230" s="248" t="str">
        <f>全车数据表!AS231</f>
        <v>24.0</v>
      </c>
      <c r="F230" s="248" t="str">
        <f>全车数据表!C231</f>
        <v>Autentica</v>
      </c>
      <c r="G230" s="246" t="str">
        <f>全车数据表!D231</f>
        <v>S</v>
      </c>
      <c r="H230" s="246">
        <f>LEN(全车数据表!E231)</f>
        <v>5</v>
      </c>
      <c r="I230" s="246" t="str">
        <f>IF(全车数据表!H231="×",0,全车数据表!H231)</f>
        <v>🔑</v>
      </c>
      <c r="J230" s="246">
        <f>IF(全车数据表!I231="×",0,全车数据表!I231)</f>
        <v>35</v>
      </c>
      <c r="K230" s="246">
        <f>IF(全车数据表!J231="×",0,全车数据表!J231)</f>
        <v>36</v>
      </c>
      <c r="L230" s="246">
        <f>IF(全车数据表!K231="×",0,全车数据表!K231)</f>
        <v>46</v>
      </c>
      <c r="M230" s="246">
        <f>IF(全车数据表!L231="×",0,全车数据表!L231)</f>
        <v>85</v>
      </c>
      <c r="N230" s="246">
        <f>IF(全车数据表!M231="×",0,全车数据表!M231)</f>
        <v>0</v>
      </c>
      <c r="O230" s="246">
        <f>全车数据表!O231</f>
        <v>3894</v>
      </c>
      <c r="P230" s="246">
        <f>全车数据表!P231</f>
        <v>366.9</v>
      </c>
      <c r="Q230" s="246">
        <f>全车数据表!Q231</f>
        <v>78.86</v>
      </c>
      <c r="R230" s="246">
        <f>全车数据表!R231</f>
        <v>47.25</v>
      </c>
      <c r="S230" s="246">
        <f>全车数据表!S231</f>
        <v>68.87</v>
      </c>
      <c r="T230" s="246">
        <f>全车数据表!T231</f>
        <v>0</v>
      </c>
      <c r="U230" s="246">
        <f>全车数据表!AH231</f>
        <v>0</v>
      </c>
      <c r="V230" s="246">
        <f>全车数据表!AI231</f>
        <v>0</v>
      </c>
      <c r="W230" s="246">
        <f>全车数据表!AO231</f>
        <v>0</v>
      </c>
      <c r="X230" s="246">
        <f>全车数据表!AP231</f>
        <v>0</v>
      </c>
      <c r="Y230" s="246">
        <f>全车数据表!AJ231</f>
        <v>0</v>
      </c>
      <c r="Z230" s="246">
        <f>全车数据表!AL231</f>
        <v>0</v>
      </c>
      <c r="AA230" s="246">
        <f>IF(全车数据表!AN231="×",0,全车数据表!AN231)</f>
        <v>0</v>
      </c>
      <c r="AB230" s="248" t="str">
        <f>全车数据表!AU231</f>
        <v>epic</v>
      </c>
      <c r="AC230" s="246">
        <f>全车数据表!AW231</f>
        <v>0</v>
      </c>
      <c r="AD230" s="246">
        <f>全车数据表!AX231</f>
        <v>0</v>
      </c>
      <c r="AE230" s="246">
        <f>全车数据表!AY231</f>
        <v>0</v>
      </c>
      <c r="AF230" s="246" t="str">
        <f>IF(全车数据表!AZ231="","",全车数据表!AZ231)</f>
        <v>大奖赛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>
        <f>IF(全车数据表!CA231="","",全车数据表!CA231)</f>
        <v>1</v>
      </c>
      <c r="AS230" s="246" t="str">
        <f>IF(全车数据表!CB231="","",全车数据表!CB231)</f>
        <v/>
      </c>
      <c r="AT230" s="246">
        <f>IF(全车数据表!CC231="","",全车数据表!CC231)</f>
        <v>1</v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兰博基尼</v>
      </c>
      <c r="BB230" s="246" t="str">
        <f>IF(全车数据表!AV231="","",全车数据表!AV231)</f>
        <v/>
      </c>
      <c r="BC230" s="246">
        <f>IF(全车数据表!BF231="","",全车数据表!BF231)</f>
        <v>4007</v>
      </c>
      <c r="BD230" s="246">
        <f>IF(全车数据表!BG231="","",全车数据表!BG231)</f>
        <v>368.2</v>
      </c>
      <c r="BE230" s="246">
        <f>IF(全车数据表!BH231="","",全车数据表!BH231)</f>
        <v>79.3</v>
      </c>
      <c r="BF230" s="246">
        <f>IF(全车数据表!BI231="","",全车数据表!BI231)</f>
        <v>47.83</v>
      </c>
      <c r="BG230" s="246">
        <f>IF(全车数据表!BJ231="","",全车数据表!BJ231)</f>
        <v>70.570000000000007</v>
      </c>
    </row>
    <row r="231" spans="1:59">
      <c r="A231" s="246">
        <f>全车数据表!A232</f>
        <v>230</v>
      </c>
      <c r="B231" s="246" t="str">
        <f>全车数据表!B232</f>
        <v>Icona Vulcano Titanium</v>
      </c>
      <c r="C231" s="246" t="str">
        <f>IF(全车数据表!AQ232="","",全车数据表!AQ232)</f>
        <v>Icona</v>
      </c>
      <c r="D231" s="248" t="str">
        <f>全车数据表!AT232</f>
        <v>vulcano</v>
      </c>
      <c r="E231" s="248" t="str">
        <f>全车数据表!AS232</f>
        <v>1.0</v>
      </c>
      <c r="F231" s="248" t="str">
        <f>全车数据表!C232</f>
        <v>火山</v>
      </c>
      <c r="G231" s="246" t="str">
        <f>全车数据表!D232</f>
        <v>S</v>
      </c>
      <c r="H231" s="246">
        <f>LEN(全车数据表!E232)</f>
        <v>5</v>
      </c>
      <c r="I231" s="246">
        <f>IF(全车数据表!H232="×",0,全车数据表!H232)</f>
        <v>40</v>
      </c>
      <c r="J231" s="246">
        <f>IF(全车数据表!I232="×",0,全车数据表!I232)</f>
        <v>13</v>
      </c>
      <c r="K231" s="246">
        <f>IF(全车数据表!J232="×",0,全车数据表!J232)</f>
        <v>16</v>
      </c>
      <c r="L231" s="246">
        <f>IF(全车数据表!K232="×",0,全车数据表!K232)</f>
        <v>25</v>
      </c>
      <c r="M231" s="246">
        <f>IF(全车数据表!L232="×",0,全车数据表!L232)</f>
        <v>39</v>
      </c>
      <c r="N231" s="246">
        <f>IF(全车数据表!M232="×",0,全车数据表!M232)</f>
        <v>0</v>
      </c>
      <c r="O231" s="246">
        <f>全车数据表!O232</f>
        <v>3957</v>
      </c>
      <c r="P231" s="246">
        <f>全车数据表!P232</f>
        <v>381.7</v>
      </c>
      <c r="Q231" s="246">
        <f>全车数据表!Q232</f>
        <v>81.38</v>
      </c>
      <c r="R231" s="246">
        <f>全车数据表!R232</f>
        <v>43.38</v>
      </c>
      <c r="S231" s="246">
        <f>全车数据表!S232</f>
        <v>65.89</v>
      </c>
      <c r="T231" s="246">
        <f>全车数据表!T232</f>
        <v>6.3</v>
      </c>
      <c r="U231" s="246">
        <f>全车数据表!AH232</f>
        <v>3748400</v>
      </c>
      <c r="V231" s="246">
        <f>全车数据表!AI232</f>
        <v>35000</v>
      </c>
      <c r="W231" s="246">
        <f>全车数据表!AO232</f>
        <v>4900000</v>
      </c>
      <c r="X231" s="246">
        <f>全车数据表!AP232</f>
        <v>8648400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3</v>
      </c>
      <c r="AB231" s="248" t="str">
        <f>全车数据表!AU232</f>
        <v>epic</v>
      </c>
      <c r="AC231" s="246">
        <f>全车数据表!AW232</f>
        <v>397</v>
      </c>
      <c r="AD231" s="246">
        <f>全车数据表!AX232</f>
        <v>0</v>
      </c>
      <c r="AE231" s="246">
        <f>全车数据表!AY232</f>
        <v>533</v>
      </c>
      <c r="AF231" s="246" t="str">
        <f>IF(全车数据表!AZ232="","",全车数据表!AZ232)</f>
        <v>级别杯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>
        <f>IF(全车数据表!BR232="","",全车数据表!BR232)</f>
        <v>1</v>
      </c>
      <c r="AJ231" s="246">
        <f>IF(全车数据表!BS232="","",全车数据表!BS232)</f>
        <v>1</v>
      </c>
      <c r="AK231" s="246" t="str">
        <f>IF(全车数据表!BT232="","",全车数据表!BT232)</f>
        <v/>
      </c>
      <c r="AL231" s="246">
        <f>IF(全车数据表!BU232="","",全车数据表!BU232)</f>
        <v>1</v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>
        <f>IF(全车数据表!CF232="","",全车数据表!CF232)</f>
        <v>1</v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>
        <f>IF(全车数据表!CI232="","",全车数据表!CI232)</f>
        <v>1</v>
      </c>
      <c r="BA231" s="246" t="str">
        <f>IF(全车数据表!CJ232="","",全车数据表!CJ232)</f>
        <v>火山</v>
      </c>
      <c r="BB231" s="246">
        <f>IF(全车数据表!AV232="","",全车数据表!AV232)</f>
        <v>13</v>
      </c>
      <c r="BC231" s="246">
        <f>IF(全车数据表!BF232="","",全车数据表!BF232)</f>
        <v>4071</v>
      </c>
      <c r="BD231" s="246">
        <f>IF(全车数据表!BG232="","",全车数据表!BG232)</f>
        <v>383</v>
      </c>
      <c r="BE231" s="246">
        <f>IF(全车数据表!BH232="","",全车数据表!BH232)</f>
        <v>82</v>
      </c>
      <c r="BF231" s="246">
        <f>IF(全车数据表!BI232="","",全车数据表!BI232)</f>
        <v>44.260000000000005</v>
      </c>
      <c r="BG231" s="246">
        <f>IF(全车数据表!BJ232="","",全车数据表!BJ232)</f>
        <v>67.2</v>
      </c>
    </row>
    <row r="232" spans="1:59">
      <c r="A232" s="246">
        <f>全车数据表!A233</f>
        <v>231</v>
      </c>
      <c r="B232" s="246" t="str">
        <f>全车数据表!B233</f>
        <v>W Motors Lykan HyperSport</v>
      </c>
      <c r="C232" s="246" t="str">
        <f>IF(全车数据表!AQ233="","",全车数据表!AQ233)</f>
        <v>W Motors</v>
      </c>
      <c r="D232" s="248" t="str">
        <f>全车数据表!AT233</f>
        <v>lykan</v>
      </c>
      <c r="E232" s="248" t="str">
        <f>全车数据表!AS233</f>
        <v>1.0</v>
      </c>
      <c r="F232" s="248" t="str">
        <f>全车数据表!C233</f>
        <v>狼崽</v>
      </c>
      <c r="G232" s="246" t="str">
        <f>全车数据表!D233</f>
        <v>S</v>
      </c>
      <c r="H232" s="246">
        <f>LEN(全车数据表!E233)</f>
        <v>5</v>
      </c>
      <c r="I232" s="246">
        <f>IF(全车数据表!H233="×",0,全车数据表!H233)</f>
        <v>40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39</v>
      </c>
      <c r="N232" s="246">
        <f>IF(全车数据表!M233="×",0,全车数据表!M233)</f>
        <v>0</v>
      </c>
      <c r="O232" s="246">
        <f>全车数据表!O233</f>
        <v>4083</v>
      </c>
      <c r="P232" s="246">
        <f>全车数据表!P233</f>
        <v>407.5</v>
      </c>
      <c r="Q232" s="246">
        <f>全车数据表!Q233</f>
        <v>80.48</v>
      </c>
      <c r="R232" s="246">
        <f>全车数据表!R233</f>
        <v>40.97</v>
      </c>
      <c r="S232" s="246">
        <f>全车数据表!S233</f>
        <v>58.26</v>
      </c>
      <c r="T232" s="246">
        <f>全车数据表!T233</f>
        <v>5.25</v>
      </c>
      <c r="U232" s="246">
        <f>全车数据表!AH233</f>
        <v>3748400</v>
      </c>
      <c r="V232" s="246">
        <f>全车数据表!AI233</f>
        <v>35000</v>
      </c>
      <c r="W232" s="246">
        <f>全车数据表!AO233</f>
        <v>4900000</v>
      </c>
      <c r="X232" s="246">
        <f>全车数据表!AP233</f>
        <v>8648400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3</v>
      </c>
      <c r="AB232" s="248" t="str">
        <f>全车数据表!AU233</f>
        <v>epic</v>
      </c>
      <c r="AC232" s="246">
        <f>全车数据表!AW233</f>
        <v>425</v>
      </c>
      <c r="AD232" s="246">
        <f>全车数据表!AX233</f>
        <v>0</v>
      </c>
      <c r="AE232" s="246">
        <f>全车数据表!AY233</f>
        <v>560</v>
      </c>
      <c r="AF232" s="246" t="str">
        <f>IF(全车数据表!AZ233="","",全车数据表!AZ233)</f>
        <v>级别杯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>
        <f>IF(全车数据表!BR233="","",全车数据表!BR233)</f>
        <v>1</v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狼崽 莱肯</v>
      </c>
      <c r="BB232" s="246">
        <f>IF(全车数据表!AV233="","",全车数据表!AV233)</f>
        <v>16</v>
      </c>
      <c r="BC232" s="246">
        <f>IF(全车数据表!BF233="","",全车数据表!BF233)</f>
        <v>4200</v>
      </c>
      <c r="BD232" s="246">
        <f>IF(全车数据表!BG233="","",全车数据表!BG233)</f>
        <v>408.9</v>
      </c>
      <c r="BE232" s="246">
        <f>IF(全车数据表!BH233="","",全车数据表!BH233)</f>
        <v>81.100000000000009</v>
      </c>
      <c r="BF232" s="246">
        <f>IF(全车数据表!BI233="","",全车数据表!BI233)</f>
        <v>41.4</v>
      </c>
      <c r="BG232" s="246">
        <f>IF(全车数据表!BJ233="","",全车数据表!BJ233)</f>
        <v>60.269999999999996</v>
      </c>
    </row>
    <row r="233" spans="1:59">
      <c r="A233" s="246">
        <f>全车数据表!A234</f>
        <v>232</v>
      </c>
      <c r="B233" s="246" t="str">
        <f>全车数据表!B234</f>
        <v>Raesr Tachyon Speed🔑</v>
      </c>
      <c r="C233" s="246" t="str">
        <f>IF(全车数据表!AQ234="","",全车数据表!AQ234)</f>
        <v>Raesr</v>
      </c>
      <c r="D233" s="248" t="str">
        <f>全车数据表!AT234</f>
        <v>tachyon</v>
      </c>
      <c r="E233" s="248" t="str">
        <f>全车数据表!AS234</f>
        <v>3.1</v>
      </c>
      <c r="F233" s="248" t="str">
        <f>全车数据表!C234</f>
        <v>超光速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4109</v>
      </c>
      <c r="P233" s="246">
        <f>全车数据表!P234</f>
        <v>400.3</v>
      </c>
      <c r="Q233" s="246">
        <f>全车数据表!Q234</f>
        <v>77.91</v>
      </c>
      <c r="R233" s="246">
        <f>全车数据表!R234</f>
        <v>53.44</v>
      </c>
      <c r="S233" s="246">
        <f>全车数据表!S234</f>
        <v>59.94</v>
      </c>
      <c r="T233" s="246">
        <f>全车数据表!T234</f>
        <v>5.4</v>
      </c>
      <c r="U233" s="246">
        <f>全车数据表!AH234</f>
        <v>27726000</v>
      </c>
      <c r="V233" s="246">
        <f>全车数据表!AI234</f>
        <v>45000</v>
      </c>
      <c r="W233" s="246">
        <f>全车数据表!AO234</f>
        <v>7380000</v>
      </c>
      <c r="X233" s="246">
        <f>全车数据表!AP234</f>
        <v>35106000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416</v>
      </c>
      <c r="AD233" s="246">
        <f>全车数据表!AX234</f>
        <v>0</v>
      </c>
      <c r="AE233" s="246">
        <f>全车数据表!AY234</f>
        <v>555</v>
      </c>
      <c r="AF233" s="246" t="str">
        <f>IF(全车数据表!AZ234="","",全车数据表!AZ234)</f>
        <v>大奖赛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>
        <f>IF(全车数据表!CA234="","",全车数据表!CA234)</f>
        <v>1</v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超光速</v>
      </c>
      <c r="BB233" s="246" t="str">
        <f>IF(全车数据表!AV234="","",全车数据表!AV234)</f>
        <v/>
      </c>
      <c r="BC233" s="246">
        <f>IF(全车数据表!BF234="","",全车数据表!BF234)</f>
        <v>4226</v>
      </c>
      <c r="BD233" s="246">
        <f>IF(全车数据表!BG234="","",全车数据表!BG234)</f>
        <v>401.5</v>
      </c>
      <c r="BE233" s="246">
        <f>IF(全车数据表!BH234="","",全车数据表!BH234)</f>
        <v>78.399999999999991</v>
      </c>
      <c r="BF233" s="246">
        <f>IF(全车数据表!BI234="","",全车数据表!BI234)</f>
        <v>54.379999999999995</v>
      </c>
      <c r="BG233" s="246">
        <f>IF(全车数据表!BJ234="","",全车数据表!BJ234)</f>
        <v>61.71</v>
      </c>
    </row>
    <row r="234" spans="1:59">
      <c r="A234" s="246">
        <f>全车数据表!A235</f>
        <v>233</v>
      </c>
      <c r="B234" s="246" t="str">
        <f>全车数据表!B235</f>
        <v>Lamborghini Veneno</v>
      </c>
      <c r="C234" s="246" t="str">
        <f>IF(全车数据表!AQ235="","",全车数据表!AQ235)</f>
        <v>Lamborghini</v>
      </c>
      <c r="D234" s="248" t="str">
        <f>全车数据表!AT235</f>
        <v>veneno</v>
      </c>
      <c r="E234" s="248" t="str">
        <f>全车数据表!AS235</f>
        <v>2.2</v>
      </c>
      <c r="F234" s="248" t="str">
        <f>全车数据表!C235</f>
        <v>毒药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60</v>
      </c>
      <c r="J234" s="246">
        <f>IF(全车数据表!I235="×",0,全车数据表!I235)</f>
        <v>13</v>
      </c>
      <c r="K234" s="246">
        <f>IF(全车数据表!J235="×",0,全车数据表!J235)</f>
        <v>16</v>
      </c>
      <c r="L234" s="246">
        <f>IF(全车数据表!K235="×",0,全车数据表!K235)</f>
        <v>25</v>
      </c>
      <c r="M234" s="246">
        <f>IF(全车数据表!L235="×",0,全车数据表!L235)</f>
        <v>38</v>
      </c>
      <c r="N234" s="246">
        <f>IF(全车数据表!M235="×",0,全车数据表!M235)</f>
        <v>48</v>
      </c>
      <c r="O234" s="246">
        <f>全车数据表!O235</f>
        <v>4148</v>
      </c>
      <c r="P234" s="246">
        <f>全车数据表!P235</f>
        <v>370.2</v>
      </c>
      <c r="Q234" s="246">
        <f>全车数据表!Q235</f>
        <v>81.2</v>
      </c>
      <c r="R234" s="246">
        <f>全车数据表!R235</f>
        <v>62.39</v>
      </c>
      <c r="S234" s="246">
        <f>全车数据表!S235</f>
        <v>78.790000000000006</v>
      </c>
      <c r="T234" s="246">
        <f>全车数据表!T235</f>
        <v>8.82</v>
      </c>
      <c r="U234" s="246">
        <f>全车数据表!AH235</f>
        <v>27726000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35106000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387</v>
      </c>
      <c r="AD234" s="246">
        <f>全车数据表!AX235</f>
        <v>0</v>
      </c>
      <c r="AE234" s="246">
        <f>全车数据表!AY235</f>
        <v>516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>
        <f>IF(全车数据表!BZ235="","",全车数据表!BZ235)</f>
        <v>1</v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兰博基尼 毒药</v>
      </c>
      <c r="BB234" s="246">
        <f>IF(全车数据表!AV235="","",全车数据表!AV235)</f>
        <v>51</v>
      </c>
      <c r="BC234" s="246">
        <f>IF(全车数据表!BF235="","",全车数据表!BF235)</f>
        <v>4266</v>
      </c>
      <c r="BD234" s="246">
        <f>IF(全车数据表!BG235="","",全车数据表!BG235)</f>
        <v>371.9</v>
      </c>
      <c r="BE234" s="246">
        <f>IF(全车数据表!BH235="","",全车数据表!BH235)</f>
        <v>82</v>
      </c>
      <c r="BF234" s="246">
        <f>IF(全车数据表!BI235="","",全车数据表!BI235)</f>
        <v>63.36</v>
      </c>
      <c r="BG234" s="246">
        <f>IF(全车数据表!BJ235="","",全车数据表!BJ235)</f>
        <v>80.680000000000007</v>
      </c>
    </row>
    <row r="235" spans="1:59">
      <c r="A235" s="246">
        <f>全车数据表!A236</f>
        <v>234</v>
      </c>
      <c r="B235" s="246" t="str">
        <f>全车数据表!B236</f>
        <v>ATS Automobili GT</v>
      </c>
      <c r="C235" s="246" t="str">
        <f>IF(全车数据表!AQ236="","",全车数据表!AQ236)</f>
        <v>ATS Automobili</v>
      </c>
      <c r="D235" s="248" t="str">
        <f>全车数据表!AT236</f>
        <v>atsgt</v>
      </c>
      <c r="E235" s="248" t="str">
        <f>全车数据表!AS236</f>
        <v>4.5</v>
      </c>
      <c r="F235" s="248" t="str">
        <f>全车数据表!C236</f>
        <v>ATS GT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4161</v>
      </c>
      <c r="P235" s="246">
        <f>全车数据表!P236</f>
        <v>391.1</v>
      </c>
      <c r="Q235" s="246">
        <f>全车数据表!Q236</f>
        <v>81.47</v>
      </c>
      <c r="R235" s="246">
        <f>全车数据表!R236</f>
        <v>52.12</v>
      </c>
      <c r="S235" s="246">
        <f>全车数据表!S236</f>
        <v>46.85</v>
      </c>
      <c r="T235" s="246">
        <f>全车数据表!T236</f>
        <v>4.5</v>
      </c>
      <c r="U235" s="246">
        <f>全车数据表!AH236</f>
        <v>27726000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35106000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406</v>
      </c>
      <c r="AD235" s="246">
        <f>全车数据表!AX236</f>
        <v>0</v>
      </c>
      <c r="AE235" s="246">
        <f>全车数据表!AY236</f>
        <v>549</v>
      </c>
      <c r="AF235" s="246" t="str">
        <f>IF(全车数据表!AZ236="","",全车数据表!AZ236)</f>
        <v>特殊寻猎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/>
      </c>
      <c r="BB235" s="246" t="str">
        <f>IF(全车数据表!AV236="","",全车数据表!AV236)</f>
        <v/>
      </c>
      <c r="BC235" s="246">
        <f>IF(全车数据表!BF236="","",全车数据表!BF236)</f>
        <v>4279</v>
      </c>
      <c r="BD235" s="246">
        <f>IF(全车数据表!BG236="","",全车数据表!BG236)</f>
        <v>392.3</v>
      </c>
      <c r="BE235" s="246">
        <f>IF(全车数据表!BH236="","",全车数据表!BH236)</f>
        <v>82</v>
      </c>
      <c r="BF235" s="246">
        <f>IF(全车数据表!BI236="","",全车数据表!BI236)</f>
        <v>53.44</v>
      </c>
      <c r="BG235" s="246">
        <f>IF(全车数据表!BJ236="","",全车数据表!BJ236)</f>
        <v>48.45</v>
      </c>
    </row>
    <row r="236" spans="1:59">
      <c r="A236" s="246">
        <f>全车数据表!A237</f>
        <v>235</v>
      </c>
      <c r="B236" s="246" t="str">
        <f>全车数据表!B237</f>
        <v>Jaguar XJ220 TWR🔑</v>
      </c>
      <c r="C236" s="246" t="str">
        <f>IF(全车数据表!AQ237="","",全车数据表!AQ237)</f>
        <v>Jaguar</v>
      </c>
      <c r="D236" s="248" t="str">
        <f>全车数据表!AT237</f>
        <v>xj220</v>
      </c>
      <c r="E236" s="248" t="str">
        <f>全车数据表!AS237</f>
        <v>3.3</v>
      </c>
      <c r="F236" s="248" t="str">
        <f>全车数据表!C237</f>
        <v>XJ220</v>
      </c>
      <c r="G236" s="246" t="str">
        <f>全车数据表!D237</f>
        <v>S</v>
      </c>
      <c r="H236" s="246">
        <f>LEN(全车数据表!E237)</f>
        <v>6</v>
      </c>
      <c r="I236" s="246" t="str">
        <f>IF(全车数据表!H237="×",0,全车数据表!H237)</f>
        <v>🔑</v>
      </c>
      <c r="J236" s="246">
        <f>IF(全车数据表!I237="×",0,全车数据表!I237)</f>
        <v>40</v>
      </c>
      <c r="K236" s="246">
        <f>IF(全车数据表!J237="×",0,全车数据表!J237)</f>
        <v>45</v>
      </c>
      <c r="L236" s="246">
        <f>IF(全车数据表!K237="×",0,全车数据表!K237)</f>
        <v>60</v>
      </c>
      <c r="M236" s="246">
        <f>IF(全车数据表!L237="×",0,全车数据表!L237)</f>
        <v>70</v>
      </c>
      <c r="N236" s="246">
        <f>IF(全车数据表!M237="×",0,全车数据表!M237)</f>
        <v>85</v>
      </c>
      <c r="O236" s="246">
        <f>全车数据表!O237</f>
        <v>4173</v>
      </c>
      <c r="P236" s="246">
        <f>全车数据表!P237</f>
        <v>383.2</v>
      </c>
      <c r="Q236" s="246">
        <f>全车数据表!Q237</f>
        <v>75.17</v>
      </c>
      <c r="R236" s="246">
        <f>全车数据表!R237</f>
        <v>60.57</v>
      </c>
      <c r="S236" s="246">
        <f>全车数据表!S237</f>
        <v>82.21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35106000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398</v>
      </c>
      <c r="AD236" s="246">
        <f>全车数据表!AX237</f>
        <v>0</v>
      </c>
      <c r="AE236" s="246">
        <f>全车数据表!AY237</f>
        <v>535</v>
      </c>
      <c r="AF236" s="246" t="str">
        <f>IF(全车数据表!AZ237="","",全车数据表!AZ237)</f>
        <v>大奖赛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>
        <f>IF(全车数据表!CA237="","",全车数据表!CA237)</f>
        <v>1</v>
      </c>
      <c r="AS236" s="246" t="str">
        <f>IF(全车数据表!CB237="","",全车数据表!CB237)</f>
        <v/>
      </c>
      <c r="AT236" s="246">
        <f>IF(全车数据表!CC237="","",全车数据表!CC237)</f>
        <v>1</v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捷豹</v>
      </c>
      <c r="BB236" s="246" t="str">
        <f>IF(全车数据表!AV237="","",全车数据表!AV237)</f>
        <v/>
      </c>
      <c r="BC236" s="246">
        <f>IF(全车数据表!BF237="","",全车数据表!BF237)</f>
        <v>4292</v>
      </c>
      <c r="BD236" s="246">
        <f>IF(全车数据表!BG237="","",全车数据表!BG237)</f>
        <v>384.9</v>
      </c>
      <c r="BE236" s="246">
        <f>IF(全车数据表!BH237="","",全车数据表!BH237)</f>
        <v>75.7</v>
      </c>
      <c r="BF236" s="246">
        <f>IF(全车数据表!BI237="","",全车数据表!BI237)</f>
        <v>61.7</v>
      </c>
      <c r="BG236" s="246">
        <f>IF(全车数据表!BJ237="","",全车数据表!BJ237)</f>
        <v>83.83</v>
      </c>
    </row>
    <row r="237" spans="1:59">
      <c r="A237" s="246">
        <f>全车数据表!A238</f>
        <v>236</v>
      </c>
      <c r="B237" s="246" t="str">
        <f>全车数据表!B238</f>
        <v>Lamborghini Egoista</v>
      </c>
      <c r="C237" s="246" t="str">
        <f>IF(全车数据表!AQ238="","",全车数据表!AQ238)</f>
        <v>Lamborghini</v>
      </c>
      <c r="D237" s="248" t="str">
        <f>全车数据表!AT238</f>
        <v>egoista</v>
      </c>
      <c r="E237" s="248" t="str">
        <f>全车数据表!AS238</f>
        <v>1.0</v>
      </c>
      <c r="F237" s="248" t="str">
        <f>全车数据表!C238</f>
        <v>自私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4213</v>
      </c>
      <c r="P237" s="246">
        <f>全车数据表!P238</f>
        <v>366.4</v>
      </c>
      <c r="Q237" s="246">
        <f>全车数据表!Q238</f>
        <v>84.48</v>
      </c>
      <c r="R237" s="246">
        <f>全车数据表!R238</f>
        <v>61.54</v>
      </c>
      <c r="S237" s="246">
        <f>全车数据表!S238</f>
        <v>72.02</v>
      </c>
      <c r="T237" s="246">
        <f>全车数据表!T238</f>
        <v>7.516</v>
      </c>
      <c r="U237" s="246">
        <f>全车数据表!AH238</f>
        <v>6798160</v>
      </c>
      <c r="V237" s="246">
        <f>全车数据表!AI238</f>
        <v>45000</v>
      </c>
      <c r="W237" s="246">
        <f>全车数据表!AO238</f>
        <v>7380000</v>
      </c>
      <c r="X237" s="246">
        <f>全车数据表!AP238</f>
        <v>14178160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381</v>
      </c>
      <c r="AD237" s="246">
        <f>全车数据表!AX238</f>
        <v>0</v>
      </c>
      <c r="AE237" s="246">
        <f>全车数据表!AY238</f>
        <v>506</v>
      </c>
      <c r="AF237" s="246" t="str">
        <f>IF(全车数据表!AZ238="","",全车数据表!AZ238)</f>
        <v>独家赛事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>
        <f>IF(全车数据表!BT238="","",全车数据表!BT238)</f>
        <v>1</v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兰博基尼 自私</v>
      </c>
      <c r="BB237" s="246" t="str">
        <f>IF(全车数据表!AV238="","",全车数据表!AV238)</f>
        <v/>
      </c>
      <c r="BC237" s="246">
        <f>IF(全车数据表!BF238="","",全车数据表!BF238)</f>
        <v>4332</v>
      </c>
      <c r="BD237" s="246">
        <f>IF(全车数据表!BG238="","",全车数据表!BG238)</f>
        <v>368.2</v>
      </c>
      <c r="BE237" s="246">
        <f>IF(全车数据表!BH238="","",全车数据表!BH238)</f>
        <v>85.15</v>
      </c>
      <c r="BF237" s="246">
        <f>IF(全车数据表!BI238="","",全车数据表!BI238)</f>
        <v>62.9</v>
      </c>
      <c r="BG237" s="246">
        <f>IF(全车数据表!BJ238="","",全车数据表!BJ238)</f>
        <v>72.679999999999993</v>
      </c>
    </row>
    <row r="238" spans="1:59">
      <c r="A238" s="246">
        <f>全车数据表!A239</f>
        <v>237</v>
      </c>
      <c r="B238" s="246" t="str">
        <f>全车数据表!B239</f>
        <v>Hyundai N Vision 74 Concept🔑</v>
      </c>
      <c r="C238" s="246" t="str">
        <f>IF(全车数据表!AQ239="","",全车数据表!AQ239)</f>
        <v>Hyundai</v>
      </c>
      <c r="D238" s="248" t="str">
        <f>全车数据表!AT239</f>
        <v>nvision74</v>
      </c>
      <c r="E238" s="248" t="str">
        <f>全车数据表!AS239</f>
        <v>24.5</v>
      </c>
      <c r="F238" s="248" t="str">
        <f>全车数据表!C239</f>
        <v>N Vision 74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4239</v>
      </c>
      <c r="P238" s="246">
        <f>全车数据表!P239</f>
        <v>404.5</v>
      </c>
      <c r="Q238" s="246">
        <f>全车数据表!Q239</f>
        <v>75.17</v>
      </c>
      <c r="R238" s="246">
        <f>全车数据表!R239</f>
        <v>51.92</v>
      </c>
      <c r="S238" s="246">
        <f>全车数据表!S239</f>
        <v>54.42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420</v>
      </c>
      <c r="AD238" s="246">
        <f>全车数据表!AX239</f>
        <v>0</v>
      </c>
      <c r="AE238" s="246">
        <f>全车数据表!AY239</f>
        <v>558</v>
      </c>
      <c r="AF238" s="246" t="str">
        <f>IF(全车数据表!AZ239="","",全车数据表!AZ239)</f>
        <v>大奖赛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现代</v>
      </c>
      <c r="BB238" s="246" t="str">
        <f>IF(全车数据表!AV239="","",全车数据表!AV239)</f>
        <v/>
      </c>
      <c r="BC238" s="246">
        <f>IF(全车数据表!BF239="","",全车数据表!BF239)</f>
        <v>4359</v>
      </c>
      <c r="BD238" s="246">
        <f>IF(全车数据表!BG239="","",全车数据表!BG239)</f>
        <v>406.1</v>
      </c>
      <c r="BE238" s="246">
        <f>IF(全车数据表!BH239="","",全车数据表!BH239)</f>
        <v>75.7</v>
      </c>
      <c r="BF238" s="246">
        <f>IF(全车数据表!BI239="","",全车数据表!BI239)</f>
        <v>53.14</v>
      </c>
      <c r="BG238" s="246">
        <f>IF(全车数据表!BJ239="","",全车数据表!BJ239)</f>
        <v>56.55</v>
      </c>
    </row>
    <row r="239" spans="1:59">
      <c r="A239" s="246">
        <f>全车数据表!A240</f>
        <v>238</v>
      </c>
      <c r="B239" s="246" t="str">
        <f>全车数据表!B240</f>
        <v>Chrysler ME412</v>
      </c>
      <c r="C239" s="246" t="str">
        <f>IF(全车数据表!AQ240="","",全车数据表!AQ240)</f>
        <v>Chrysler</v>
      </c>
      <c r="D239" s="248" t="str">
        <f>全车数据表!AT240</f>
        <v>me412</v>
      </c>
      <c r="E239" s="248" t="str">
        <f>全车数据表!AS240</f>
        <v>3.8</v>
      </c>
      <c r="F239" s="248" t="str">
        <f>全车数据表!C240</f>
        <v>ME412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4241</v>
      </c>
      <c r="P239" s="246">
        <f>全车数据表!P240</f>
        <v>399.1</v>
      </c>
      <c r="Q239" s="246">
        <f>全车数据表!Q240</f>
        <v>74.900000000000006</v>
      </c>
      <c r="R239" s="246">
        <f>全车数据表!R240</f>
        <v>66.52</v>
      </c>
      <c r="S239" s="246">
        <f>全车数据表!S240</f>
        <v>63.39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415</v>
      </c>
      <c r="AD239" s="246">
        <f>全车数据表!AX240</f>
        <v>0</v>
      </c>
      <c r="AE239" s="246">
        <f>全车数据表!AY240</f>
        <v>555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克莱斯勒</v>
      </c>
      <c r="BB239" s="246" t="str">
        <f>IF(全车数据表!AV240="","",全车数据表!AV240)</f>
        <v/>
      </c>
      <c r="BC239" s="246">
        <f>IF(全车数据表!BF240="","",全车数据表!BF240)</f>
        <v>4359</v>
      </c>
      <c r="BD239" s="246">
        <f>IF(全车数据表!BG240="","",全车数据表!BG240)</f>
        <v>400.6</v>
      </c>
      <c r="BE239" s="246">
        <f>IF(全车数据表!BH240="","",全车数据表!BH240)</f>
        <v>75.7</v>
      </c>
      <c r="BF239" s="246">
        <f>IF(全车数据表!BI240="","",全车数据表!BI240)</f>
        <v>67.790000000000006</v>
      </c>
      <c r="BG239" s="246">
        <f>IF(全车数据表!BJ240="","",全车数据表!BJ240)</f>
        <v>64.98</v>
      </c>
    </row>
    <row r="240" spans="1:59">
      <c r="A240" s="246">
        <f>全车数据表!A241</f>
        <v>239</v>
      </c>
      <c r="B240" s="246" t="str">
        <f>全车数据表!B241</f>
        <v>Mercedes-Benz Mercedes-AMG ONE🔑</v>
      </c>
      <c r="C240" s="246" t="str">
        <f>IF(全车数据表!AQ241="","",全车数据表!AQ241)</f>
        <v>Mercedes-Benz</v>
      </c>
      <c r="D240" s="248" t="str">
        <f>全车数据表!AT241</f>
        <v>amgone</v>
      </c>
      <c r="E240" s="248" t="str">
        <f>全车数据表!AS241</f>
        <v>24.6</v>
      </c>
      <c r="F240" s="248" t="str">
        <f>全车数据表!C241</f>
        <v>AMG One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4287</v>
      </c>
      <c r="P240" s="246">
        <f>全车数据表!P241</f>
        <v>362.4</v>
      </c>
      <c r="Q240" s="246">
        <f>全车数据表!Q241</f>
        <v>81.53</v>
      </c>
      <c r="R240" s="246">
        <f>全车数据表!R241</f>
        <v>76.78</v>
      </c>
      <c r="S240" s="246">
        <f>全车数据表!S241</f>
        <v>77.12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0</v>
      </c>
      <c r="AD240" s="246">
        <f>全车数据表!AX241</f>
        <v>0</v>
      </c>
      <c r="AE240" s="246">
        <f>全车数据表!AY241</f>
        <v>0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梅赛德斯奔驰</v>
      </c>
      <c r="BB240" s="246" t="str">
        <f>IF(全车数据表!AV241="","",全车数据表!AV241)</f>
        <v/>
      </c>
      <c r="BC240" s="246" t="str">
        <f>IF(全车数据表!BF241="","",全车数据表!BF241)</f>
        <v/>
      </c>
      <c r="BD240" s="246" t="str">
        <f>IF(全车数据表!BG241="","",全车数据表!BG241)</f>
        <v/>
      </c>
      <c r="BE240" s="246" t="str">
        <f>IF(全车数据表!BH241="","",全车数据表!BH241)</f>
        <v/>
      </c>
      <c r="BF240" s="246" t="str">
        <f>IF(全车数据表!BI241="","",全车数据表!BI241)</f>
        <v/>
      </c>
      <c r="BG240" s="246" t="str">
        <f>IF(全车数据表!BJ241="","",全车数据表!BJ241)</f>
        <v/>
      </c>
    </row>
    <row r="241" spans="1:59">
      <c r="A241" s="246">
        <f>全车数据表!A242</f>
        <v>240</v>
      </c>
      <c r="B241" s="246" t="str">
        <f>全车数据表!B242</f>
        <v>Trion Nemesis</v>
      </c>
      <c r="C241" s="246" t="str">
        <f>IF(全车数据表!AQ242="","",全车数据表!AQ242)</f>
        <v>Trion</v>
      </c>
      <c r="D241" s="248" t="str">
        <f>全车数据表!AT242</f>
        <v>nemesis</v>
      </c>
      <c r="E241" s="248" t="str">
        <f>全车数据表!AS242</f>
        <v>1.0</v>
      </c>
      <c r="F241" s="248" t="str">
        <f>全车数据表!C242</f>
        <v>复仇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4344</v>
      </c>
      <c r="P241" s="246">
        <f>全车数据表!P242</f>
        <v>450.7</v>
      </c>
      <c r="Q241" s="246">
        <f>全车数据表!Q242</f>
        <v>79.98</v>
      </c>
      <c r="R241" s="246">
        <f>全车数据表!R242</f>
        <v>48.49</v>
      </c>
      <c r="S241" s="246">
        <f>全车数据表!S242</f>
        <v>44.79</v>
      </c>
      <c r="T241" s="246">
        <f>全车数据表!T242</f>
        <v>4.2659999999999991</v>
      </c>
      <c r="U241" s="246">
        <f>全车数据表!AH242</f>
        <v>6798160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14178160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475</v>
      </c>
      <c r="AD241" s="246">
        <f>全车数据表!AX242</f>
        <v>0</v>
      </c>
      <c r="AE241" s="246">
        <f>全车数据表!AY242</f>
        <v>582</v>
      </c>
      <c r="AF241" s="246" t="str">
        <f>IF(全车数据表!AZ242="","",全车数据表!AZ242)</f>
        <v>独家赛事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>
        <f>IF(全车数据表!BT242="","",全车数据表!BT242)</f>
        <v>1</v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复仇</v>
      </c>
      <c r="BB241" s="246" t="str">
        <f>IF(全车数据表!AV242="","",全车数据表!AV242)</f>
        <v/>
      </c>
      <c r="BC241" s="246">
        <f>IF(全车数据表!BF242="","",全车数据表!BF242)</f>
        <v>4466</v>
      </c>
      <c r="BD241" s="246">
        <f>IF(全车数据表!BG242="","",全车数据表!BG242)</f>
        <v>452.5</v>
      </c>
      <c r="BE241" s="246">
        <f>IF(全车数据表!BH242="","",全车数据表!BH242)</f>
        <v>80.650000000000006</v>
      </c>
      <c r="BF241" s="246">
        <f>IF(全车数据表!BI242="","",全车数据表!BI242)</f>
        <v>49.480000000000004</v>
      </c>
      <c r="BG241" s="246">
        <f>IF(全车数据表!BJ242="","",全车数据表!BJ242)</f>
        <v>45.83</v>
      </c>
    </row>
    <row r="242" spans="1:59">
      <c r="A242" s="246">
        <f>全车数据表!A243</f>
        <v>241</v>
      </c>
      <c r="B242" s="246" t="str">
        <f>全车数据表!B243</f>
        <v>Spania GTA 2015 GTA Spano</v>
      </c>
      <c r="C242" s="246" t="str">
        <f>IF(全车数据表!AQ243="","",全车数据表!AQ243)</f>
        <v>Spania GTA</v>
      </c>
      <c r="D242" s="248" t="str">
        <f>全车数据表!AT243</f>
        <v>spano</v>
      </c>
      <c r="E242" s="248" t="str">
        <f>全车数据表!AS243</f>
        <v>3.9</v>
      </c>
      <c r="F242" s="248" t="str">
        <f>全车数据表!C243</f>
        <v>Spano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4373</v>
      </c>
      <c r="P242" s="246">
        <f>全车数据表!P243</f>
        <v>383.7</v>
      </c>
      <c r="Q242" s="246">
        <f>全车数据表!Q243</f>
        <v>81.2</v>
      </c>
      <c r="R242" s="246">
        <f>全车数据表!R243</f>
        <v>59.72</v>
      </c>
      <c r="S242" s="246">
        <f>全车数据表!S243</f>
        <v>69.97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399</v>
      </c>
      <c r="AD242" s="246">
        <f>全车数据表!AX243</f>
        <v>0</v>
      </c>
      <c r="AE242" s="246">
        <f>全车数据表!AY243</f>
        <v>536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4507</v>
      </c>
      <c r="BD242" s="246">
        <f>IF(全车数据表!BG243="","",全车数据表!BG243)</f>
        <v>384.9</v>
      </c>
      <c r="BE242" s="246">
        <f>IF(全车数据表!BH243="","",全车数据表!BH243)</f>
        <v>82</v>
      </c>
      <c r="BF242" s="246">
        <f>IF(全车数据表!BI243="","",全车数据表!BI243)</f>
        <v>60.88</v>
      </c>
      <c r="BG242" s="246">
        <f>IF(全车数据表!BJ243="","",全车数据表!BJ243)</f>
        <v>71.81</v>
      </c>
    </row>
    <row r="243" spans="1:59">
      <c r="A243" s="246">
        <f>全车数据表!A244</f>
        <v>242</v>
      </c>
      <c r="B243" s="246" t="str">
        <f>全车数据表!B244</f>
        <v>Nissan GT-R Neon Edition</v>
      </c>
      <c r="C243" s="246" t="str">
        <f>IF(全车数据表!AQ244="","",全车数据表!AQ244)</f>
        <v>Nissan</v>
      </c>
      <c r="D243" s="248" t="str">
        <f>全车数据表!AT244</f>
        <v>gtrneon</v>
      </c>
      <c r="E243" s="248" t="str">
        <f>全车数据表!AS244</f>
        <v>4.7</v>
      </c>
      <c r="F243" s="248" t="str">
        <f>全车数据表!C244</f>
        <v>霓虹GTR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4382</v>
      </c>
      <c r="P243" s="246">
        <f>全车数据表!P244</f>
        <v>361.4</v>
      </c>
      <c r="Q243" s="246">
        <f>全车数据表!Q244</f>
        <v>87.55</v>
      </c>
      <c r="R243" s="246">
        <f>全车数据表!R244</f>
        <v>89.35</v>
      </c>
      <c r="S243" s="246">
        <f>全车数据表!S244</f>
        <v>67.55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0</v>
      </c>
      <c r="AD243" s="246">
        <f>全车数据表!AX244</f>
        <v>0</v>
      </c>
      <c r="AE243" s="246">
        <f>全车数据表!AY244</f>
        <v>0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日产尼桑</v>
      </c>
      <c r="BB243" s="246" t="str">
        <f>IF(全车数据表!AV244="","",全车数据表!AV244)</f>
        <v/>
      </c>
      <c r="BC243" s="246">
        <f>IF(全车数据表!BF244="","",全车数据表!BF244)</f>
        <v>4589</v>
      </c>
      <c r="BD243" s="246">
        <f>IF(全车数据表!BG244="","",全车数据表!BG244)</f>
        <v>364.5</v>
      </c>
      <c r="BE243" s="246">
        <f>IF(全车数据表!BH244="","",全车数据表!BH244)</f>
        <v>88.75</v>
      </c>
      <c r="BF243" s="246">
        <f>IF(全车数据表!BI244="","",全车数据表!BI244)</f>
        <v>93.94</v>
      </c>
      <c r="BG243" s="246">
        <f>IF(全车数据表!BJ244="","",全车数据表!BJ244)</f>
        <v>71.099999999999994</v>
      </c>
    </row>
    <row r="244" spans="1:59">
      <c r="A244" s="246">
        <f>全车数据表!A245</f>
        <v>243</v>
      </c>
      <c r="B244" s="246" t="str">
        <f>全车数据表!B245</f>
        <v>Ferrari SF90 Stradale</v>
      </c>
      <c r="C244" s="246" t="str">
        <f>IF(全车数据表!AQ245="","",全车数据表!AQ245)</f>
        <v>Ferrari</v>
      </c>
      <c r="D244" s="248" t="str">
        <f>全车数据表!AT245</f>
        <v>sf90</v>
      </c>
      <c r="E244" s="248" t="str">
        <f>全车数据表!AS245</f>
        <v>2.5</v>
      </c>
      <c r="F244" s="248" t="str">
        <f>全车数据表!C245</f>
        <v>SF90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30</v>
      </c>
      <c r="L244" s="246">
        <f>IF(全车数据表!K245="×",0,全车数据表!K245)</f>
        <v>35</v>
      </c>
      <c r="M244" s="246">
        <f>IF(全车数据表!L245="×",0,全车数据表!L245)</f>
        <v>45</v>
      </c>
      <c r="N244" s="246">
        <f>IF(全车数据表!M245="×",0,全车数据表!M245)</f>
        <v>55</v>
      </c>
      <c r="O244" s="246">
        <f>全车数据表!O245</f>
        <v>4395</v>
      </c>
      <c r="P244" s="246">
        <f>全车数据表!P245</f>
        <v>355.4</v>
      </c>
      <c r="Q244" s="246">
        <f>全车数据表!Q245</f>
        <v>86.83</v>
      </c>
      <c r="R244" s="246">
        <f>全车数据表!R245</f>
        <v>93.51</v>
      </c>
      <c r="S244" s="246">
        <f>全车数据表!S245</f>
        <v>69.900000000000006</v>
      </c>
      <c r="T244" s="246">
        <f>全车数据表!T245</f>
        <v>7.33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370</v>
      </c>
      <c r="AD244" s="246">
        <f>全车数据表!AX245</f>
        <v>379</v>
      </c>
      <c r="AE244" s="246">
        <f>全车数据表!AY245</f>
        <v>501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法拉利 顺丰</v>
      </c>
      <c r="BB244" s="246">
        <f>IF(全车数据表!AV245="","",全车数据表!AV245)</f>
        <v>55</v>
      </c>
      <c r="BC244" s="246">
        <f>IF(全车数据表!BF245="","",全车数据表!BF245)</f>
        <v>4556</v>
      </c>
      <c r="BD244" s="246">
        <f>IF(全车数据表!BG245="","",全车数据表!BG245)</f>
        <v>357.1</v>
      </c>
      <c r="BE244" s="246">
        <f>IF(全车数据表!BH245="","",全车数据表!BH245)</f>
        <v>87.85</v>
      </c>
      <c r="BF244" s="246">
        <f>IF(全车数据表!BI245="","",全车数据表!BI245)</f>
        <v>96.42</v>
      </c>
      <c r="BG244" s="246">
        <f>IF(全车数据表!BJ245="","",全车数据表!BJ245)</f>
        <v>72.12</v>
      </c>
    </row>
    <row r="245" spans="1:59">
      <c r="A245" s="246">
        <f>全车数据表!A246</f>
        <v>244</v>
      </c>
      <c r="B245" s="246" t="str">
        <f>全车数据表!B246</f>
        <v>FV Frangivento Sorpasso GT3🔑</v>
      </c>
      <c r="C245" s="246" t="str">
        <f>IF(全车数据表!AQ246="","",全车数据表!AQ246)</f>
        <v>FV Frangivento</v>
      </c>
      <c r="D245" s="248" t="str">
        <f>全车数据表!AT246</f>
        <v>sorpasso</v>
      </c>
      <c r="E245" s="248" t="str">
        <f>全车数据表!AS246</f>
        <v>4.0</v>
      </c>
      <c r="F245" s="248" t="str">
        <f>全车数据表!C246</f>
        <v>Sorpasso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4398</v>
      </c>
      <c r="P245" s="246">
        <f>全车数据表!P246</f>
        <v>391.3</v>
      </c>
      <c r="Q245" s="246">
        <f>全车数据表!Q246</f>
        <v>85.7</v>
      </c>
      <c r="R245" s="246">
        <f>全车数据表!R246</f>
        <v>56.68</v>
      </c>
      <c r="S245" s="246">
        <f>全车数据表!S246</f>
        <v>47.35</v>
      </c>
      <c r="T245" s="246">
        <f>全车数据表!T246</f>
        <v>3.3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407</v>
      </c>
      <c r="AD245" s="246">
        <f>全车数据表!AX246</f>
        <v>0</v>
      </c>
      <c r="AE245" s="246">
        <f>全车数据表!AY246</f>
        <v>549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>
        <f>IF(全车数据表!CA246="","",全车数据表!CA246)</f>
        <v>1</v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fw</v>
      </c>
      <c r="BB245" s="246" t="str">
        <f>IF(全车数据表!AV246="","",全车数据表!AV246)</f>
        <v/>
      </c>
      <c r="BC245" s="246">
        <f>IF(全车数据表!BF246="","",全车数据表!BF246)</f>
        <v>4521</v>
      </c>
      <c r="BD245" s="246">
        <f>IF(全车数据表!BG246="","",全车数据表!BG246)</f>
        <v>392.3</v>
      </c>
      <c r="BE245" s="246">
        <f>IF(全车数据表!BH246="","",全车数据表!BH246)</f>
        <v>86.5</v>
      </c>
      <c r="BF245" s="246">
        <f>IF(全车数据表!BI246="","",全车数据表!BI246)</f>
        <v>57.589999999999996</v>
      </c>
      <c r="BG245" s="246">
        <f>IF(全车数据表!BJ246="","",全车数据表!BJ246)</f>
        <v>50.67</v>
      </c>
    </row>
    <row r="246" spans="1:59">
      <c r="A246" s="246">
        <f>全车数据表!A247</f>
        <v>245</v>
      </c>
      <c r="B246" s="246" t="str">
        <f>全车数据表!B247</f>
        <v>McLaren Senna</v>
      </c>
      <c r="C246" s="246" t="str">
        <f>IF(全车数据表!AQ247="","",全车数据表!AQ247)</f>
        <v>McLaren</v>
      </c>
      <c r="D246" s="248" t="str">
        <f>全车数据表!AT247</f>
        <v>senna</v>
      </c>
      <c r="E246" s="248" t="str">
        <f>全车数据表!AS247</f>
        <v>1.7</v>
      </c>
      <c r="F246" s="248" t="str">
        <f>全车数据表!C247</f>
        <v>Senna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4406</v>
      </c>
      <c r="P246" s="246">
        <f>全车数据表!P247</f>
        <v>358.7</v>
      </c>
      <c r="Q246" s="246">
        <f>全车数据表!Q247</f>
        <v>82.91</v>
      </c>
      <c r="R246" s="246">
        <f>全车数据表!R247</f>
        <v>101.81</v>
      </c>
      <c r="S246" s="246">
        <f>全车数据表!S247</f>
        <v>78.25</v>
      </c>
      <c r="T246" s="246">
        <f>全车数据表!T247</f>
        <v>9.1489999999999974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373</v>
      </c>
      <c r="AD246" s="246">
        <f>全车数据表!AX247</f>
        <v>0</v>
      </c>
      <c r="AE246" s="246">
        <f>全车数据表!AY247</f>
        <v>493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>
        <f>IF(全车数据表!CF247="","",全车数据表!CF247)</f>
        <v>1</v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塞纳</v>
      </c>
      <c r="BB246" s="246">
        <f>IF(全车数据表!AV247="","",全车数据表!AV247)</f>
        <v>57</v>
      </c>
      <c r="BC246" s="246">
        <f>IF(全车数据表!BF247="","",全车数据表!BF247)</f>
        <v>4576</v>
      </c>
      <c r="BD246" s="246">
        <f>IF(全车数据表!BG247="","",全车数据表!BG247)</f>
        <v>360.8</v>
      </c>
      <c r="BE246" s="246">
        <f>IF(全车数据表!BH247="","",全车数据表!BH247)</f>
        <v>83.8</v>
      </c>
      <c r="BF246" s="246">
        <f>IF(全车数据表!BI247="","",全车数据表!BI247)</f>
        <v>104.9</v>
      </c>
      <c r="BG246" s="246">
        <f>IF(全车数据表!BJ247="","",全车数据表!BJ247)</f>
        <v>81</v>
      </c>
    </row>
    <row r="247" spans="1:59">
      <c r="A247" s="246">
        <f>全车数据表!A248</f>
        <v>246</v>
      </c>
      <c r="B247" s="246" t="str">
        <f>全车数据表!B248</f>
        <v>Bugatti Veyron 16.4 Grand Sport Vitesse</v>
      </c>
      <c r="C247" s="246" t="str">
        <f>IF(全车数据表!AQ248="","",全车数据表!AQ248)</f>
        <v>Bugatti</v>
      </c>
      <c r="D247" s="248" t="str">
        <f>全车数据表!AT248</f>
        <v>veyron</v>
      </c>
      <c r="E247" s="248" t="str">
        <f>全车数据表!AS248</f>
        <v>3.0</v>
      </c>
      <c r="F247" s="248" t="str">
        <f>全车数据表!C248</f>
        <v>威龙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4406</v>
      </c>
      <c r="P247" s="246">
        <f>全车数据表!P248</f>
        <v>419</v>
      </c>
      <c r="Q247" s="246">
        <f>全车数据表!Q248</f>
        <v>81.06</v>
      </c>
      <c r="R247" s="246">
        <f>全车数据表!R248</f>
        <v>49.15</v>
      </c>
      <c r="S247" s="246">
        <f>全车数据表!S248</f>
        <v>50.72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441</v>
      </c>
      <c r="AD247" s="246">
        <f>全车数据表!AX248</f>
        <v>0</v>
      </c>
      <c r="AE247" s="246">
        <f>全车数据表!AY248</f>
        <v>568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>无顶</v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布加迪 威龙 威航</v>
      </c>
      <c r="BB247" s="246">
        <f>IF(全车数据表!AV248="","",全车数据表!AV248)</f>
        <v>59</v>
      </c>
      <c r="BC247" s="246">
        <f>IF(全车数据表!BF248="","",全车数据表!BF248)</f>
        <v>4548</v>
      </c>
      <c r="BD247" s="246">
        <f>IF(全车数据表!BG248="","",全车数据表!BG248)</f>
        <v>420</v>
      </c>
      <c r="BE247" s="246">
        <f>IF(全车数据表!BH248="","",全车数据表!BH248)</f>
        <v>81.55</v>
      </c>
      <c r="BF247" s="246">
        <f>IF(全车数据表!BI248="","",全车数据表!BI248)</f>
        <v>50.12</v>
      </c>
      <c r="BG247" s="246">
        <f>IF(全车数据表!BJ248="","",全车数据表!BJ248)</f>
        <v>52.17</v>
      </c>
    </row>
    <row r="248" spans="1:59">
      <c r="A248" s="246">
        <f>全车数据表!A249</f>
        <v>247</v>
      </c>
      <c r="B248" s="246" t="str">
        <f>全车数据表!B249</f>
        <v>Lamborghini Terzo Millennio</v>
      </c>
      <c r="C248" s="246" t="str">
        <f>IF(全车数据表!AQ249="","",全车数据表!AQ249)</f>
        <v>Lamborghini</v>
      </c>
      <c r="D248" s="248" t="str">
        <f>全车数据表!AT249</f>
        <v>terzo</v>
      </c>
      <c r="E248" s="248" t="str">
        <f>全车数据表!AS249</f>
        <v>1.5</v>
      </c>
      <c r="F248" s="248" t="str">
        <f>全车数据表!C249</f>
        <v>千年牛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4411</v>
      </c>
      <c r="P248" s="246">
        <f>全车数据表!P249</f>
        <v>394.3</v>
      </c>
      <c r="Q248" s="246">
        <f>全车数据表!Q249</f>
        <v>82.77</v>
      </c>
      <c r="R248" s="246">
        <f>全车数据表!R249</f>
        <v>52.84</v>
      </c>
      <c r="S248" s="246">
        <f>全车数据表!S249</f>
        <v>69.290000000000006</v>
      </c>
      <c r="T248" s="246">
        <f>全车数据表!T249</f>
        <v>6.55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410</v>
      </c>
      <c r="AD248" s="246">
        <f>全车数据表!AX249</f>
        <v>0</v>
      </c>
      <c r="AE248" s="246">
        <f>全车数据表!AY249</f>
        <v>551</v>
      </c>
      <c r="AF248" s="246" t="str">
        <f>IF(全车数据表!AZ249="","",全车数据表!AZ249)</f>
        <v>红币商店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兰博基尼 千年牛 电牛</v>
      </c>
      <c r="BB248" s="246">
        <f>IF(全车数据表!AV249="","",全车数据表!AV249)</f>
        <v>36</v>
      </c>
      <c r="BC248" s="246">
        <f>IF(全车数据表!BF249="","",全车数据表!BF249)</f>
        <v>4534</v>
      </c>
      <c r="BD248" s="246">
        <f>IF(全车数据表!BG249="","",全车数据表!BG249)</f>
        <v>396</v>
      </c>
      <c r="BE248" s="246">
        <f>IF(全车数据表!BH249="","",全车数据表!BH249)</f>
        <v>83.35</v>
      </c>
      <c r="BF248" s="246">
        <f>IF(全车数据表!BI249="","",全车数据表!BI249)</f>
        <v>53.81</v>
      </c>
      <c r="BG248" s="246">
        <f>IF(全车数据表!BJ249="","",全车数据表!BJ249)</f>
        <v>71.11</v>
      </c>
    </row>
    <row r="249" spans="1:59">
      <c r="A249" s="246">
        <f>全车数据表!A250</f>
        <v>248</v>
      </c>
      <c r="B249" s="246" t="str">
        <f>全车数据表!B250</f>
        <v>Vision 1789</v>
      </c>
      <c r="C249" s="246" t="str">
        <f>IF(全车数据表!AQ250="","",全车数据表!AQ250)</f>
        <v>Vision</v>
      </c>
      <c r="D249" s="248" t="str">
        <f>全车数据表!AT250</f>
        <v>1789</v>
      </c>
      <c r="E249" s="248" t="str">
        <f>全车数据表!AS250</f>
        <v>3.4</v>
      </c>
      <c r="F249" s="248" t="str">
        <f>全车数据表!C250</f>
        <v>1789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4435</v>
      </c>
      <c r="P249" s="246">
        <f>全车数据表!P250</f>
        <v>390.2</v>
      </c>
      <c r="Q249" s="246">
        <f>全车数据表!Q250</f>
        <v>81.290000000000006</v>
      </c>
      <c r="R249" s="246">
        <f>全车数据表!R250</f>
        <v>59.91</v>
      </c>
      <c r="S249" s="246">
        <f>全车数据表!S250</f>
        <v>72.19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405</v>
      </c>
      <c r="AD249" s="246">
        <f>全车数据表!AX250</f>
        <v>0</v>
      </c>
      <c r="AE249" s="246">
        <f>全车数据表!AY250</f>
        <v>547</v>
      </c>
      <c r="AF249" s="246" t="str">
        <f>IF(全车数据表!AZ250="","",全车数据表!AZ250)</f>
        <v>每日多人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>
        <f>IF(全车数据表!BX250="","",全车数据表!BX250)</f>
        <v>1</v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>
        <f>IF(全车数据表!AV250="","",全车数据表!AV250)</f>
        <v>37</v>
      </c>
      <c r="BC249" s="246">
        <f>IF(全车数据表!BF250="","",全车数据表!BF250)</f>
        <v>4567</v>
      </c>
      <c r="BD249" s="246">
        <f>IF(全车数据表!BG250="","",全车数据表!BG250)</f>
        <v>391.3</v>
      </c>
      <c r="BE249" s="246">
        <f>IF(全车数据表!BH250="","",全车数据表!BH250)</f>
        <v>82</v>
      </c>
      <c r="BF249" s="246">
        <f>IF(全车数据表!BI250="","",全车数据表!BI250)</f>
        <v>61.639999999999993</v>
      </c>
      <c r="BG249" s="246">
        <f>IF(全车数据表!BJ250="","",全车数据表!BJ250)</f>
        <v>74.92</v>
      </c>
    </row>
    <row r="250" spans="1:59">
      <c r="A250" s="246">
        <f>全车数据表!A251</f>
        <v>249</v>
      </c>
      <c r="B250" s="246" t="str">
        <f>全车数据表!B251</f>
        <v>Pininfarina Teorema</v>
      </c>
      <c r="C250" s="246" t="str">
        <f>IF(全车数据表!AQ251="","",全车数据表!AQ251)</f>
        <v>Pininfarina</v>
      </c>
      <c r="D250" s="248" t="str">
        <f>全车数据表!AT251</f>
        <v>teorema</v>
      </c>
      <c r="E250" s="248" t="str">
        <f>全车数据表!AS251</f>
        <v>24.3</v>
      </c>
      <c r="F250" s="248" t="str">
        <f>全车数据表!C251</f>
        <v>Teorema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4473</v>
      </c>
      <c r="P250" s="246">
        <f>全车数据表!P251</f>
        <v>422.9</v>
      </c>
      <c r="Q250" s="246">
        <f>全车数据表!Q251</f>
        <v>77.14</v>
      </c>
      <c r="R250" s="246">
        <f>全车数据表!R251</f>
        <v>55.74</v>
      </c>
      <c r="S250" s="246">
        <f>全车数据表!S251</f>
        <v>51.7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/>
      </c>
      <c r="BB250" s="246" t="str">
        <f>IF(全车数据表!AV251="","",全车数据表!AV251)</f>
        <v/>
      </c>
      <c r="BC250" s="246">
        <f>IF(全车数据表!BF251="","",全车数据表!BF251)</f>
        <v>4617</v>
      </c>
      <c r="BD250" s="246">
        <f>IF(全车数据表!BG251="","",全车数据表!BG251)</f>
        <v>425.2</v>
      </c>
      <c r="BE250" s="246">
        <f>IF(全车数据表!BH251="","",全车数据表!BH251)</f>
        <v>77.5</v>
      </c>
      <c r="BF250" s="246">
        <f>IF(全车数据表!BI251="","",全车数据表!BI251)</f>
        <v>56.620000000000005</v>
      </c>
      <c r="BG250" s="246">
        <f>IF(全车数据表!BJ251="","",全车数据表!BJ251)</f>
        <v>53.690000000000005</v>
      </c>
    </row>
    <row r="251" spans="1:59">
      <c r="A251" s="246">
        <f>全车数据表!A252</f>
        <v>250</v>
      </c>
      <c r="B251" s="246" t="str">
        <f>全车数据表!B252</f>
        <v>W Motors Fenyr SuperSport</v>
      </c>
      <c r="C251" s="246" t="str">
        <f>IF(全车数据表!AQ252="","",全车数据表!AQ252)</f>
        <v>W Motors</v>
      </c>
      <c r="D251" s="248" t="str">
        <f>全车数据表!AT252</f>
        <v>fenyr</v>
      </c>
      <c r="E251" s="248" t="str">
        <f>全车数据表!AS252</f>
        <v>1.0</v>
      </c>
      <c r="F251" s="248" t="str">
        <f>全车数据表!C252</f>
        <v>狼王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60</v>
      </c>
      <c r="J251" s="246">
        <f>IF(全车数据表!I252="×",0,全车数据表!I252)</f>
        <v>13</v>
      </c>
      <c r="K251" s="246">
        <f>IF(全车数据表!J252="×",0,全车数据表!J252)</f>
        <v>16</v>
      </c>
      <c r="L251" s="246">
        <f>IF(全车数据表!K252="×",0,全车数据表!K252)</f>
        <v>25</v>
      </c>
      <c r="M251" s="246">
        <f>IF(全车数据表!L252="×",0,全车数据表!L252)</f>
        <v>38</v>
      </c>
      <c r="N251" s="246">
        <f>IF(全车数据表!M252="×",0,全车数据表!M252)</f>
        <v>48</v>
      </c>
      <c r="O251" s="246">
        <f>全车数据表!O252</f>
        <v>4479</v>
      </c>
      <c r="P251" s="246">
        <f>全车数据表!P252</f>
        <v>416.9</v>
      </c>
      <c r="Q251" s="246">
        <f>全车数据表!Q252</f>
        <v>82.19</v>
      </c>
      <c r="R251" s="246">
        <f>全车数据表!R252</f>
        <v>43.24</v>
      </c>
      <c r="S251" s="246">
        <f>全车数据表!S252</f>
        <v>68.599999999999994</v>
      </c>
      <c r="T251" s="246">
        <f>全车数据表!T252</f>
        <v>6.1</v>
      </c>
      <c r="U251" s="246">
        <f>全车数据表!AH252</f>
        <v>6798160</v>
      </c>
      <c r="V251" s="246">
        <f>全车数据表!AI252</f>
        <v>45000</v>
      </c>
      <c r="W251" s="246">
        <f>全车数据表!AO252</f>
        <v>7380000</v>
      </c>
      <c r="X251" s="246">
        <f>全车数据表!AP252</f>
        <v>14178160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438</v>
      </c>
      <c r="AD251" s="246">
        <f>全车数据表!AX252</f>
        <v>0</v>
      </c>
      <c r="AE251" s="246">
        <f>全车数据表!AY252</f>
        <v>566</v>
      </c>
      <c r="AF251" s="246" t="str">
        <f>IF(全车数据表!AZ252="","",全车数据表!AZ252)</f>
        <v>多人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>
        <f>IF(全车数据表!BX252="","",全车数据表!BX252)</f>
        <v>1</v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芬尼尔 狼王</v>
      </c>
      <c r="BB251" s="246" t="str">
        <f>IF(全车数据表!AV252="","",全车数据表!AV252)</f>
        <v/>
      </c>
      <c r="BC251" s="246">
        <f>IF(全车数据表!BF252="","",全车数据表!BF252)</f>
        <v>4603</v>
      </c>
      <c r="BD251" s="246">
        <f>IF(全车数据表!BG252="","",全车数据表!BG252)</f>
        <v>418.2</v>
      </c>
      <c r="BE251" s="246">
        <f>IF(全车数据表!BH252="","",全车数据表!BH252)</f>
        <v>82.899999999999991</v>
      </c>
      <c r="BF251" s="246">
        <f>IF(全车数据表!BI252="","",全车数据表!BI252)</f>
        <v>43.85</v>
      </c>
      <c r="BG251" s="246">
        <f>IF(全车数据表!BJ252="","",全车数据表!BJ252)</f>
        <v>69.429999999999993</v>
      </c>
    </row>
    <row r="252" spans="1:59">
      <c r="A252" s="246">
        <f>全车数据表!A253</f>
        <v>251</v>
      </c>
      <c r="B252" s="246" t="str">
        <f>全车数据表!B253</f>
        <v>Aston Martin Valkyrie</v>
      </c>
      <c r="C252" s="246" t="str">
        <f>IF(全车数据表!AQ253="","",全车数据表!AQ253)</f>
        <v>Aston Martin</v>
      </c>
      <c r="D252" s="248" t="str">
        <f>全车数据表!AT253</f>
        <v>valkyrie</v>
      </c>
      <c r="E252" s="248" t="str">
        <f>全车数据表!AS253</f>
        <v>2.9</v>
      </c>
      <c r="F252" s="248" t="str">
        <f>全车数据表!C253</f>
        <v>女武神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4488</v>
      </c>
      <c r="P252" s="246">
        <f>全车数据表!P253</f>
        <v>378.2</v>
      </c>
      <c r="Q252" s="246">
        <f>全车数据表!Q253</f>
        <v>80.3</v>
      </c>
      <c r="R252" s="246">
        <f>全车数据表!R253</f>
        <v>77.91</v>
      </c>
      <c r="S252" s="246">
        <f>全车数据表!S253</f>
        <v>76.7</v>
      </c>
      <c r="T252" s="246">
        <f>全车数据表!T253</f>
        <v>8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393</v>
      </c>
      <c r="AD252" s="246">
        <f>全车数据表!AX253</f>
        <v>0</v>
      </c>
      <c r="AE252" s="246">
        <f>全车数据表!AY253</f>
        <v>527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阿斯顿马丁 女武神</v>
      </c>
      <c r="BB252" s="246">
        <f>IF(全车数据表!AV253="","",全车数据表!AV253)</f>
        <v>40</v>
      </c>
      <c r="BC252" s="246">
        <f>IF(全车数据表!BF253="","",全车数据表!BF253)</f>
        <v>4631</v>
      </c>
      <c r="BD252" s="246">
        <f>IF(全车数据表!BG253="","",全车数据表!BG253)</f>
        <v>380.2</v>
      </c>
      <c r="BE252" s="246">
        <f>IF(全车数据表!BH253="","",全车数据表!BH253)</f>
        <v>81.099999999999994</v>
      </c>
      <c r="BF252" s="246">
        <f>IF(全车数据表!BI253="","",全车数据表!BI253)</f>
        <v>80.649999999999991</v>
      </c>
      <c r="BG252" s="246">
        <f>IF(全车数据表!BJ253="","",全车数据表!BJ253)</f>
        <v>78.75</v>
      </c>
    </row>
    <row r="253" spans="1:59">
      <c r="A253" s="246">
        <f>全车数据表!A254</f>
        <v>252</v>
      </c>
      <c r="B253" s="246" t="str">
        <f>全车数据表!B254</f>
        <v>Zenvo TS1 GT Anniversary</v>
      </c>
      <c r="C253" s="246" t="str">
        <f>IF(全车数据表!AQ254="","",全车数据表!AQ254)</f>
        <v>Zenvo</v>
      </c>
      <c r="D253" s="248" t="str">
        <f>全车数据表!AT254</f>
        <v>ts1</v>
      </c>
      <c r="E253" s="248" t="str">
        <f>全车数据表!AS254</f>
        <v>1.7</v>
      </c>
      <c r="F253" s="248" t="str">
        <f>全车数据表!C254</f>
        <v>自燃车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60</v>
      </c>
      <c r="J253" s="246">
        <f>IF(全车数据表!I254="×",0,全车数据表!I254)</f>
        <v>13</v>
      </c>
      <c r="K253" s="246">
        <f>IF(全车数据表!J254="×",0,全车数据表!J254)</f>
        <v>16</v>
      </c>
      <c r="L253" s="246">
        <f>IF(全车数据表!K254="×",0,全车数据表!K254)</f>
        <v>25</v>
      </c>
      <c r="M253" s="246">
        <f>IF(全车数据表!L254="×",0,全车数据表!L254)</f>
        <v>38</v>
      </c>
      <c r="N253" s="246">
        <f>IF(全车数据表!M254="×",0,全车数据表!M254)</f>
        <v>48</v>
      </c>
      <c r="O253" s="246">
        <f>全车数据表!O254</f>
        <v>4514</v>
      </c>
      <c r="P253" s="246">
        <f>全车数据表!P254</f>
        <v>418.2</v>
      </c>
      <c r="Q253" s="246">
        <f>全车数据表!Q254</f>
        <v>81.290000000000006</v>
      </c>
      <c r="R253" s="246">
        <f>全车数据表!R254</f>
        <v>46.66</v>
      </c>
      <c r="S253" s="246">
        <f>全车数据表!S254</f>
        <v>63.43</v>
      </c>
      <c r="T253" s="246">
        <f>全车数据表!T254</f>
        <v>5.5670000000000011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443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多人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>
        <f>IF(全车数据表!BX254="","",全车数据表!BX254)</f>
        <v>1</v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自燃</v>
      </c>
      <c r="BB253" s="246" t="str">
        <f>IF(全车数据表!AV254="","",全车数据表!AV254)</f>
        <v/>
      </c>
      <c r="BC253" s="246">
        <f>IF(全车数据表!BF254="","",全车数据表!BF254)</f>
        <v>4672</v>
      </c>
      <c r="BD253" s="246">
        <f>IF(全车数据表!BG254="","",全车数据表!BG254)</f>
        <v>420</v>
      </c>
      <c r="BE253" s="246">
        <f>IF(全车数据表!BH254="","",全车数据表!BH254)</f>
        <v>82</v>
      </c>
      <c r="BF253" s="246">
        <f>IF(全车数据表!BI254="","",全车数据表!BI254)</f>
        <v>47.66</v>
      </c>
      <c r="BG253" s="246">
        <f>IF(全车数据表!BJ254="","",全车数据表!BJ254)</f>
        <v>65.22</v>
      </c>
    </row>
    <row r="254" spans="1:59">
      <c r="A254" s="246">
        <f>全车数据表!A255</f>
        <v>253</v>
      </c>
      <c r="B254" s="246" t="str">
        <f>全车数据表!B255</f>
        <v>Rimac Concept S</v>
      </c>
      <c r="C254" s="246" t="str">
        <f>IF(全车数据表!AQ255="","",全车数据表!AQ255)</f>
        <v>Rimac</v>
      </c>
      <c r="D254" s="248" t="str">
        <f>全车数据表!AT255</f>
        <v>cs</v>
      </c>
      <c r="E254" s="248" t="str">
        <f>全车数据表!AS255</f>
        <v>4.3</v>
      </c>
      <c r="F254" s="248" t="str">
        <f>全车数据表!C255</f>
        <v>CS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4528</v>
      </c>
      <c r="P254" s="246">
        <f>全车数据表!P255</f>
        <v>376.3</v>
      </c>
      <c r="Q254" s="246">
        <f>全车数据表!Q255</f>
        <v>84.53</v>
      </c>
      <c r="R254" s="246">
        <f>全车数据表!R255</f>
        <v>79.09</v>
      </c>
      <c r="S254" s="246">
        <f>全车数据表!S255</f>
        <v>69.86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391</v>
      </c>
      <c r="AD254" s="246">
        <f>全车数据表!AX255</f>
        <v>0</v>
      </c>
      <c r="AE254" s="246">
        <f>全车数据表!AY255</f>
        <v>523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4686</v>
      </c>
      <c r="BD254" s="246">
        <f>IF(全车数据表!BG255="","",全车数据表!BG255)</f>
        <v>377.5</v>
      </c>
      <c r="BE254" s="246">
        <f>IF(全车数据表!BH255="","",全车数据表!BH255)</f>
        <v>85.15</v>
      </c>
      <c r="BF254" s="246">
        <f>IF(全车数据表!BI255="","",全车数据表!BI255)</f>
        <v>82.64</v>
      </c>
      <c r="BG254" s="246">
        <f>IF(全车数据表!BJ255="","",全车数据表!BJ255)</f>
        <v>72.94</v>
      </c>
    </row>
    <row r="255" spans="1:59">
      <c r="A255" s="246">
        <f>全车数据表!A256</f>
        <v>254</v>
      </c>
      <c r="B255" s="246" t="str">
        <f>全车数据表!B256</f>
        <v>Automobili Pininfarina Battista</v>
      </c>
      <c r="C255" s="246" t="str">
        <f>IF(全车数据表!AQ256="","",全车数据表!AQ256)</f>
        <v>Automobili Pininfarina</v>
      </c>
      <c r="D255" s="248" t="str">
        <f>全车数据表!AT256</f>
        <v>battista</v>
      </c>
      <c r="E255" s="248" t="str">
        <f>全车数据表!AS256</f>
        <v>1.8</v>
      </c>
      <c r="F255" s="248" t="str">
        <f>全车数据表!C256</f>
        <v>秋王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25</v>
      </c>
      <c r="K255" s="246">
        <f>IF(全车数据表!J256="×",0,全车数据表!J256)</f>
        <v>35</v>
      </c>
      <c r="L255" s="246">
        <f>IF(全车数据表!K256="×",0,全车数据表!K256)</f>
        <v>46</v>
      </c>
      <c r="M255" s="246">
        <f>IF(全车数据表!L256="×",0,全车数据表!L256)</f>
        <v>58</v>
      </c>
      <c r="N255" s="246">
        <f>IF(全车数据表!M256="×",0,全车数据表!M256)</f>
        <v>76</v>
      </c>
      <c r="O255" s="246">
        <f>全车数据表!O256</f>
        <v>4550</v>
      </c>
      <c r="P255" s="246">
        <f>全车数据表!P256</f>
        <v>368.5</v>
      </c>
      <c r="Q255" s="246">
        <f>全车数据表!Q256</f>
        <v>88.49</v>
      </c>
      <c r="R255" s="246">
        <f>全车数据表!R256</f>
        <v>80.45</v>
      </c>
      <c r="S255" s="246">
        <f>全车数据表!S256</f>
        <v>78.260000000000005</v>
      </c>
      <c r="T255" s="246">
        <f>全车数据表!T256</f>
        <v>8.6300000000000008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383</v>
      </c>
      <c r="AD255" s="246">
        <f>全车数据表!AX256</f>
        <v>0</v>
      </c>
      <c r="AE255" s="246">
        <f>全车数据表!AY256</f>
        <v>509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巴蒂斯塔 秋王</v>
      </c>
      <c r="BB255" s="246">
        <f>IF(全车数据表!AV256="","",全车数据表!AV256)</f>
        <v>39</v>
      </c>
      <c r="BC255" s="246">
        <f>IF(全车数据表!BF256="","",全车数据表!BF256)</f>
        <v>4706</v>
      </c>
      <c r="BD255" s="246">
        <f>IF(全车数据表!BG256="","",全车数据表!BG256)</f>
        <v>370.5</v>
      </c>
      <c r="BE255" s="246">
        <f>IF(全车数据表!BH256="","",全车数据表!BH256)</f>
        <v>89.199999999999989</v>
      </c>
      <c r="BF255" s="246">
        <f>IF(全车数据表!BI256="","",全车数据表!BI256)</f>
        <v>83.04</v>
      </c>
      <c r="BG255" s="246">
        <f>IF(全车数据表!BJ256="","",全车数据表!BJ256)</f>
        <v>80.83</v>
      </c>
    </row>
    <row r="256" spans="1:59">
      <c r="A256" s="246">
        <f>全车数据表!A257</f>
        <v>255</v>
      </c>
      <c r="B256" s="246" t="str">
        <f>全车数据表!B257</f>
        <v>Naran Hyper Coupe</v>
      </c>
      <c r="C256" s="246" t="str">
        <f>IF(全车数据表!AQ257="","",全车数据表!AQ257)</f>
        <v>Naran</v>
      </c>
      <c r="D256" s="248" t="str">
        <f>全车数据表!AT257</f>
        <v>naran</v>
      </c>
      <c r="E256" s="248" t="str">
        <f>全车数据表!AS257</f>
        <v>3.2</v>
      </c>
      <c r="F256" s="248" t="str">
        <f>全车数据表!C257</f>
        <v>纳兰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4566</v>
      </c>
      <c r="P256" s="246">
        <f>全车数据表!P257</f>
        <v>383.4</v>
      </c>
      <c r="Q256" s="246">
        <f>全车数据表!Q257</f>
        <v>85.79</v>
      </c>
      <c r="R256" s="246">
        <f>全车数据表!R257</f>
        <v>67.31</v>
      </c>
      <c r="S256" s="246">
        <f>全车数据表!S257</f>
        <v>65.58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398</v>
      </c>
      <c r="AD256" s="246">
        <f>全车数据表!AX257</f>
        <v>0</v>
      </c>
      <c r="AE256" s="246">
        <f>全车数据表!AY257</f>
        <v>536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纳兰</v>
      </c>
      <c r="BB256" s="246">
        <f>IF(全车数据表!AV257="","",全车数据表!AV257)</f>
        <v>58</v>
      </c>
      <c r="BC256" s="246">
        <f>IF(全车数据表!BF257="","",全车数据表!BF257)</f>
        <v>4714</v>
      </c>
      <c r="BD256" s="246">
        <f>IF(全车数据表!BG257="","",全车数据表!BG257)</f>
        <v>384.9</v>
      </c>
      <c r="BE256" s="246">
        <f>IF(全车数据表!BH257="","",全车数据表!BH257)</f>
        <v>86.5</v>
      </c>
      <c r="BF256" s="246">
        <f>IF(全车数据表!BI257="","",全车数据表!BI257)</f>
        <v>69.08</v>
      </c>
      <c r="BG256" s="246">
        <f>IF(全车数据表!BJ257="","",全车数据表!BJ257)</f>
        <v>67.44</v>
      </c>
    </row>
    <row r="257" spans="1:59">
      <c r="A257" s="246">
        <f>全车数据表!A258</f>
        <v>256</v>
      </c>
      <c r="B257" s="246" t="str">
        <f>全车数据表!B258</f>
        <v>McLaren Speedtail</v>
      </c>
      <c r="C257" s="246" t="str">
        <f>IF(全车数据表!AQ258="","",全车数据表!AQ258)</f>
        <v>McLaren</v>
      </c>
      <c r="D257" s="248" t="str">
        <f>全车数据表!AT258</f>
        <v>speedtail</v>
      </c>
      <c r="E257" s="248" t="str">
        <f>全车数据表!AS258</f>
        <v>2.4</v>
      </c>
      <c r="F257" s="248" t="str">
        <f>全车数据表!C258</f>
        <v>速尾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4593</v>
      </c>
      <c r="P257" s="246">
        <f>全车数据表!P258</f>
        <v>416.7</v>
      </c>
      <c r="Q257" s="246">
        <f>全车数据表!Q258</f>
        <v>81.11</v>
      </c>
      <c r="R257" s="246">
        <f>全车数据表!R258</f>
        <v>56.65</v>
      </c>
      <c r="S257" s="246">
        <f>全车数据表!S258</f>
        <v>74.2</v>
      </c>
      <c r="T257" s="246">
        <f>全车数据表!T258</f>
        <v>6.77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迈凯伦 速尾 速度尾巴</v>
      </c>
      <c r="BB257" s="246">
        <f>IF(全车数据表!AV258="","",全车数据表!AV258)</f>
        <v>32</v>
      </c>
      <c r="BC257" s="246">
        <f>IF(全车数据表!BF258="","",全车数据表!BF258)</f>
        <v>4723</v>
      </c>
      <c r="BD257" s="246">
        <f>IF(全车数据表!BG258="","",全车数据表!BG258)</f>
        <v>418.2</v>
      </c>
      <c r="BE257" s="246">
        <f>IF(全车数据表!BH258="","",全车数据表!BH258)</f>
        <v>82</v>
      </c>
      <c r="BF257" s="246">
        <f>IF(全车数据表!BI258="","",全车数据表!BI258)</f>
        <v>57.809999999999995</v>
      </c>
      <c r="BG257" s="246">
        <f>IF(全车数据表!BJ258="","",全车数据表!BJ258)</f>
        <v>76.41</v>
      </c>
    </row>
    <row r="258" spans="1:59">
      <c r="A258" s="246">
        <f>全车数据表!A259</f>
        <v>257</v>
      </c>
      <c r="B258" s="246" t="str">
        <f>全车数据表!B259</f>
        <v>Faraday Future FFZero1</v>
      </c>
      <c r="C258" s="246" t="str">
        <f>IF(全车数据表!AQ259="","",全车数据表!AQ259)</f>
        <v>Faraday Future</v>
      </c>
      <c r="D258" s="248" t="str">
        <f>全车数据表!AT259</f>
        <v>ff01</v>
      </c>
      <c r="E258" s="248" t="str">
        <f>全车数据表!AS259</f>
        <v>3.9</v>
      </c>
      <c r="F258" s="248" t="str">
        <f>全车数据表!C259</f>
        <v>FF01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4602</v>
      </c>
      <c r="P258" s="246">
        <f>全车数据表!P259</f>
        <v>423</v>
      </c>
      <c r="Q258" s="246">
        <f>全车数据表!Q259</f>
        <v>86.06</v>
      </c>
      <c r="R258" s="246">
        <f>全车数据表!R259</f>
        <v>42.83</v>
      </c>
      <c r="S258" s="246">
        <f>全车数据表!S259</f>
        <v>51.7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445</v>
      </c>
      <c r="AD258" s="246">
        <f>全车数据表!AX259</f>
        <v>0</v>
      </c>
      <c r="AE258" s="246">
        <f>全车数据表!AY259</f>
        <v>569</v>
      </c>
      <c r="AF258" s="246" t="str">
        <f>IF(全车数据表!AZ259="","",全车数据表!AZ259)</f>
        <v>道路测试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法拉第未来</v>
      </c>
      <c r="BB258" s="246" t="str">
        <f>IF(全车数据表!AV259="","",全车数据表!AV259)</f>
        <v/>
      </c>
      <c r="BC258" s="246">
        <f>IF(全车数据表!BF259="","",全车数据表!BF259)</f>
        <v>4731</v>
      </c>
      <c r="BD258" s="246">
        <f>IF(全车数据表!BG259="","",全车数据表!BG259)</f>
        <v>425.2</v>
      </c>
      <c r="BE258" s="246">
        <f>IF(全车数据表!BH259="","",全车数据表!BH259)</f>
        <v>86.5</v>
      </c>
      <c r="BF258" s="246">
        <f>IF(全车数据表!BI259="","",全车数据表!BI259)</f>
        <v>43.41</v>
      </c>
      <c r="BG258" s="246">
        <f>IF(全车数据表!BJ259="","",全车数据表!BJ259)</f>
        <v>53.690000000000005</v>
      </c>
    </row>
    <row r="259" spans="1:59">
      <c r="A259" s="246">
        <f>全车数据表!A260</f>
        <v>258</v>
      </c>
      <c r="B259" s="246" t="str">
        <f>全车数据表!B260</f>
        <v>Koenigsegg Regera</v>
      </c>
      <c r="C259" s="246" t="str">
        <f>IF(全车数据表!AQ260="","",全车数据表!AQ260)</f>
        <v>Koenigsegg</v>
      </c>
      <c r="D259" s="248" t="str">
        <f>全车数据表!AT260</f>
        <v>regera</v>
      </c>
      <c r="E259" s="248" t="str">
        <f>全车数据表!AS260</f>
        <v>1.3</v>
      </c>
      <c r="F259" s="248" t="str">
        <f>全车数据表!C260</f>
        <v>统治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4616</v>
      </c>
      <c r="P259" s="246">
        <f>全车数据表!P260</f>
        <v>457.1</v>
      </c>
      <c r="Q259" s="246">
        <f>全车数据表!Q260</f>
        <v>80.88</v>
      </c>
      <c r="R259" s="246">
        <f>全车数据表!R260</f>
        <v>48.75</v>
      </c>
      <c r="S259" s="246">
        <f>全车数据表!S260</f>
        <v>52.48</v>
      </c>
      <c r="T259" s="246">
        <f>全车数据表!T260</f>
        <v>4.6159999999999997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481</v>
      </c>
      <c r="AD259" s="246">
        <f>全车数据表!AX260</f>
        <v>0</v>
      </c>
      <c r="AE259" s="246">
        <f>全车数据表!AY260</f>
        <v>585</v>
      </c>
      <c r="AF259" s="246" t="str">
        <f>IF(全车数据表!AZ260="","",全车数据表!AZ260)</f>
        <v>传奇商店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>
        <f>IF(全车数据表!BS260="","",全车数据表!BS260)</f>
        <v>1</v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>
        <f>IF(全车数据表!CI260="","",全车数据表!CI260)</f>
        <v>1</v>
      </c>
      <c r="BA259" s="246" t="str">
        <f>IF(全车数据表!CJ260="","",全车数据表!CJ260)</f>
        <v>柯尼塞格 统治 雷旮旯</v>
      </c>
      <c r="BB259" s="246">
        <f>IF(全车数据表!AV260="","",全车数据表!AV260)</f>
        <v>18</v>
      </c>
      <c r="BC259" s="246">
        <f>IF(全车数据表!BF260="","",全车数据表!BF260)</f>
        <v>4742</v>
      </c>
      <c r="BD259" s="246">
        <f>IF(全车数据表!BG260="","",全车数据表!BG260)</f>
        <v>459</v>
      </c>
      <c r="BE259" s="246">
        <f>IF(全车数据表!BH260="","",全车数据表!BH260)</f>
        <v>81.55</v>
      </c>
      <c r="BF259" s="246">
        <f>IF(全车数据表!BI260="","",全车数据表!BI260)</f>
        <v>49.54</v>
      </c>
      <c r="BG259" s="246">
        <f>IF(全车数据表!BJ260="","",全车数据表!BJ260)</f>
        <v>53.55</v>
      </c>
    </row>
    <row r="260" spans="1:59">
      <c r="A260" s="246">
        <f>全车数据表!A261</f>
        <v>259</v>
      </c>
      <c r="B260" s="246" t="str">
        <f>全车数据表!B261</f>
        <v>Saleen S7 Twin Turbo🔑</v>
      </c>
      <c r="C260" s="246" t="str">
        <f>IF(全车数据表!AQ261="","",全车数据表!AQ261)</f>
        <v>Saleen</v>
      </c>
      <c r="D260" s="248" t="str">
        <f>全车数据表!AT261</f>
        <v>saleens7</v>
      </c>
      <c r="E260" s="248" t="str">
        <f>全车数据表!AS261</f>
        <v>4.2</v>
      </c>
      <c r="F260" s="248" t="str">
        <f>全车数据表!C261</f>
        <v>萨林S7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4629</v>
      </c>
      <c r="P260" s="246">
        <f>全车数据表!P261</f>
        <v>429.9</v>
      </c>
      <c r="Q260" s="246">
        <f>全车数据表!Q261</f>
        <v>69.5</v>
      </c>
      <c r="R260" s="246">
        <f>全车数据表!R261</f>
        <v>68.97</v>
      </c>
      <c r="S260" s="246">
        <f>全车数据表!S261</f>
        <v>77.31</v>
      </c>
      <c r="T260" s="246">
        <f>全车数据表!T261</f>
        <v>6.9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452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赛麟</v>
      </c>
      <c r="BB260" s="246" t="str">
        <f>IF(全车数据表!AV261="","",全车数据表!AV261)</f>
        <v/>
      </c>
      <c r="BC260" s="246">
        <f>IF(全车数据表!BF261="","",全车数据表!BF261)</f>
        <v>4756</v>
      </c>
      <c r="BD260" s="246">
        <f>IF(全车数据表!BG261="","",全车数据表!BG261)</f>
        <v>433</v>
      </c>
      <c r="BE260" s="246">
        <f>IF(全车数据表!BH261="","",全车数据表!BH261)</f>
        <v>70.3</v>
      </c>
      <c r="BF260" s="246">
        <f>IF(全车数据表!BI261="","",全车数据表!BI261)</f>
        <v>69.64</v>
      </c>
      <c r="BG260" s="246">
        <f>IF(全车数据表!BJ261="","",全车数据表!BJ261)</f>
        <v>79.13</v>
      </c>
    </row>
    <row r="261" spans="1:59">
      <c r="A261" s="246">
        <f>全车数据表!A262</f>
        <v>260</v>
      </c>
      <c r="B261" s="246" t="str">
        <f>全车数据表!B262</f>
        <v>Ultima RS🔑</v>
      </c>
      <c r="C261" s="246" t="str">
        <f>IF(全车数据表!AQ262="","",全车数据表!AQ262)</f>
        <v>Ultima</v>
      </c>
      <c r="D261" s="248" t="str">
        <f>全车数据表!AT262</f>
        <v>ultimars</v>
      </c>
      <c r="E261" s="248" t="str">
        <f>全车数据表!AS262</f>
        <v>3.3</v>
      </c>
      <c r="F261" s="248" t="str">
        <f>全车数据表!C262</f>
        <v>Ultima RS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4644</v>
      </c>
      <c r="P261" s="246">
        <f>全车数据表!P262</f>
        <v>418.2</v>
      </c>
      <c r="Q261" s="246">
        <f>全车数据表!Q262</f>
        <v>81.38</v>
      </c>
      <c r="R261" s="246">
        <f>全车数据表!R262</f>
        <v>63.54</v>
      </c>
      <c r="S261" s="246">
        <f>全车数据表!S262</f>
        <v>63.24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440</v>
      </c>
      <c r="AD261" s="246">
        <f>全车数据表!AX262</f>
        <v>0</v>
      </c>
      <c r="AE261" s="246">
        <f>全车数据表!AY262</f>
        <v>567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奥特曼</v>
      </c>
      <c r="BB261" s="246" t="str">
        <f>IF(全车数据表!AV262="","",全车数据表!AV262)</f>
        <v/>
      </c>
      <c r="BC261" s="246">
        <f>IF(全车数据表!BF262="","",全车数据表!BF262)</f>
        <v>4771</v>
      </c>
      <c r="BD261" s="246">
        <f>IF(全车数据表!BG262="","",全车数据表!BG262)</f>
        <v>420</v>
      </c>
      <c r="BE261" s="246">
        <f>IF(全车数据表!BH262="","",全车数据表!BH262)</f>
        <v>82</v>
      </c>
      <c r="BF261" s="246">
        <f>IF(全车数据表!BI262="","",全车数据表!BI262)</f>
        <v>65</v>
      </c>
      <c r="BG261" s="246">
        <f>IF(全车数据表!BJ262="","",全车数据表!BJ262)</f>
        <v>65</v>
      </c>
    </row>
    <row r="262" spans="1:59">
      <c r="A262" s="246">
        <f>全车数据表!A263</f>
        <v>261</v>
      </c>
      <c r="B262" s="246" t="str">
        <f>全车数据表!B263</f>
        <v>Lamborghini Sian FKP 37</v>
      </c>
      <c r="C262" s="246" t="str">
        <f>IF(全车数据表!AQ263="","",全车数据表!AQ263)</f>
        <v>Lamborghini</v>
      </c>
      <c r="D262" s="248" t="str">
        <f>全车数据表!AT263</f>
        <v>sian</v>
      </c>
      <c r="E262" s="248" t="str">
        <f>全车数据表!AS263</f>
        <v>2.2</v>
      </c>
      <c r="F262" s="248" t="str">
        <f>全车数据表!C263</f>
        <v>Sian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4685</v>
      </c>
      <c r="P262" s="246">
        <f>全车数据表!P263</f>
        <v>368.1</v>
      </c>
      <c r="Q262" s="246">
        <f>全车数据表!Q263</f>
        <v>82.1</v>
      </c>
      <c r="R262" s="246">
        <f>全车数据表!R263</f>
        <v>92.35</v>
      </c>
      <c r="S262" s="246">
        <f>全车数据表!S263</f>
        <v>81.180000000000007</v>
      </c>
      <c r="T262" s="246">
        <f>全车数据表!T263</f>
        <v>9.57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383</v>
      </c>
      <c r="AD262" s="246">
        <f>全车数据表!AX263</f>
        <v>393</v>
      </c>
      <c r="AE262" s="246">
        <f>全车数据表!AY263</f>
        <v>523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兰博基尼 西安</v>
      </c>
      <c r="BB262" s="246">
        <f>IF(全车数据表!AV263="","",全车数据表!AV263)</f>
        <v>60</v>
      </c>
      <c r="BC262" s="246">
        <f>IF(全车数据表!BF263="","",全车数据表!BF263)</f>
        <v>4813</v>
      </c>
      <c r="BD262" s="246">
        <f>IF(全车数据表!BG263="","",全车数据表!BG263)</f>
        <v>370</v>
      </c>
      <c r="BE262" s="246">
        <f>IF(全车数据表!BH263="","",全车数据表!BH263)</f>
        <v>82.899999999999991</v>
      </c>
      <c r="BF262" s="246">
        <f>IF(全车数据表!BI263="","",全车数据表!BI263)</f>
        <v>94.97999999999999</v>
      </c>
      <c r="BG262" s="246">
        <f>IF(全车数据表!BJ263="","",全车数据表!BJ263)</f>
        <v>82.51</v>
      </c>
    </row>
    <row r="263" spans="1:59">
      <c r="A263" s="246">
        <f>全车数据表!A264</f>
        <v>262</v>
      </c>
      <c r="B263" s="246" t="str">
        <f>全车数据表!B264</f>
        <v>Ajlani Drakuma</v>
      </c>
      <c r="C263" s="246" t="str">
        <f>IF(全车数据表!AQ264="","",全车数据表!AQ264)</f>
        <v>Ajlani</v>
      </c>
      <c r="D263" s="248" t="str">
        <f>全车数据表!AT264</f>
        <v>drakuma</v>
      </c>
      <c r="E263" s="248" t="str">
        <f>全车数据表!AS264</f>
        <v>3.7</v>
      </c>
      <c r="F263" s="248" t="str">
        <f>全车数据表!C264</f>
        <v>Drakuma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4702</v>
      </c>
      <c r="P263" s="246">
        <f>全车数据表!P264</f>
        <v>441</v>
      </c>
      <c r="Q263" s="246">
        <f>全车数据表!Q264</f>
        <v>81.56</v>
      </c>
      <c r="R263" s="246">
        <f>全车数据表!R264</f>
        <v>47.91</v>
      </c>
      <c r="S263" s="246">
        <f>全车数据表!S264</f>
        <v>60.58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464</v>
      </c>
      <c r="AD263" s="246">
        <f>全车数据表!AX264</f>
        <v>0</v>
      </c>
      <c r="AE263" s="246">
        <f>全车数据表!AY264</f>
        <v>578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中东狼</v>
      </c>
      <c r="BB263" s="246" t="str">
        <f>IF(全车数据表!AV264="","",全车数据表!AV264)</f>
        <v/>
      </c>
      <c r="BC263" s="246">
        <f>IF(全车数据表!BF264="","",全车数据表!BF264)</f>
        <v>4830</v>
      </c>
      <c r="BD263" s="246">
        <f>IF(全车数据表!BG264="","",全车数据表!BG264)</f>
        <v>443.4</v>
      </c>
      <c r="BE263" s="246">
        <f>IF(全车数据表!BH264="","",全车数据表!BH264)</f>
        <v>82</v>
      </c>
      <c r="BF263" s="246">
        <f>IF(全车数据表!BI264="","",全车数据表!BI264)</f>
        <v>48.919999999999995</v>
      </c>
      <c r="BG263" s="246">
        <f>IF(全车数据表!BJ264="","",全车数据表!BJ264)</f>
        <v>62.14</v>
      </c>
    </row>
    <row r="264" spans="1:59">
      <c r="A264" s="246">
        <f>全车数据表!A265</f>
        <v>263</v>
      </c>
      <c r="B264" s="246" t="str">
        <f>全车数据表!B265</f>
        <v>Inferno Automobili Inferno</v>
      </c>
      <c r="C264" s="246" t="str">
        <f>IF(全车数据表!AQ265="","",全车数据表!AQ265)</f>
        <v>Inferno</v>
      </c>
      <c r="D264" s="248" t="str">
        <f>全车数据表!AT265</f>
        <v>inferno</v>
      </c>
      <c r="E264" s="248" t="str">
        <f>全车数据表!AS265</f>
        <v>2.7</v>
      </c>
      <c r="F264" s="248" t="str">
        <f>全车数据表!C265</f>
        <v>地狱火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4722</v>
      </c>
      <c r="P264" s="246">
        <f>全车数据表!P265</f>
        <v>412.6</v>
      </c>
      <c r="Q264" s="246">
        <f>全车数据表!Q265</f>
        <v>83.05</v>
      </c>
      <c r="R264" s="246">
        <f>全车数据表!R265</f>
        <v>54.88</v>
      </c>
      <c r="S264" s="246">
        <f>全车数据表!S265</f>
        <v>76.62</v>
      </c>
      <c r="T264" s="246">
        <f>全车数据表!T265</f>
        <v>7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432</v>
      </c>
      <c r="AD264" s="246">
        <f>全车数据表!AX265</f>
        <v>0</v>
      </c>
      <c r="AE264" s="246">
        <f>全车数据表!AY265</f>
        <v>563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地狱火 QQ飞车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Torino Design Super Sport🔑</v>
      </c>
      <c r="C265" s="246" t="str">
        <f>IF(全车数据表!AQ266="","",全车数据表!AQ266)</f>
        <v>Torino Design</v>
      </c>
      <c r="D265" s="248" t="str">
        <f>全车数据表!AT266</f>
        <v>torino</v>
      </c>
      <c r="E265" s="248" t="str">
        <f>全车数据表!AS266</f>
        <v>3.9</v>
      </c>
      <c r="F265" s="248" t="str">
        <f>全车数据表!C266</f>
        <v>都林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4741</v>
      </c>
      <c r="P265" s="246">
        <f>全车数据表!P266</f>
        <v>405.3</v>
      </c>
      <c r="Q265" s="246">
        <f>全车数据表!Q266</f>
        <v>82.28</v>
      </c>
      <c r="R265" s="246">
        <f>全车数据表!R266</f>
        <v>62.3</v>
      </c>
      <c r="S265" s="246">
        <f>全车数据表!S266</f>
        <v>75.81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422</v>
      </c>
      <c r="AD265" s="246">
        <f>全车数据表!AX266</f>
        <v>0</v>
      </c>
      <c r="AE265" s="246">
        <f>全车数据表!AY266</f>
        <v>559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/>
      </c>
      <c r="BB265" s="246" t="str">
        <f>IF(全车数据表!AV266="","",全车数据表!AV266)</f>
        <v/>
      </c>
      <c r="BC265" s="246">
        <f>IF(全车数据表!BF266="","",全车数据表!BF266)</f>
        <v>4870</v>
      </c>
      <c r="BD265" s="246">
        <f>IF(全车数据表!BG266="","",全车数据表!BG266)</f>
        <v>407.1</v>
      </c>
      <c r="BE265" s="246">
        <f>IF(全车数据表!BH266="","",全车数据表!BH266)</f>
        <v>82.9</v>
      </c>
      <c r="BF265" s="246">
        <f>IF(全车数据表!BI266="","",全车数据表!BI266)</f>
        <v>63.48</v>
      </c>
      <c r="BG265" s="246">
        <f>IF(全车数据表!BJ266="","",全车数据表!BJ266)</f>
        <v>77.16</v>
      </c>
    </row>
    <row r="266" spans="1:59">
      <c r="A266" s="246">
        <f>全车数据表!A267</f>
        <v>265</v>
      </c>
      <c r="B266" s="246" t="str">
        <f>全车数据表!B267</f>
        <v>Bugatti Chiron</v>
      </c>
      <c r="C266" s="246" t="str">
        <f>IF(全车数据表!AQ267="","",全车数据表!AQ267)</f>
        <v>Bugatti</v>
      </c>
      <c r="D266" s="248" t="str">
        <f>全车数据表!AT267</f>
        <v>chiron</v>
      </c>
      <c r="E266" s="248" t="str">
        <f>全车数据表!AS267</f>
        <v>1.2</v>
      </c>
      <c r="F266" s="248" t="str">
        <f>全车数据表!C267</f>
        <v>肥龙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60</v>
      </c>
      <c r="J266" s="246">
        <f>IF(全车数据表!I267="×",0,全车数据表!I267)</f>
        <v>13</v>
      </c>
      <c r="K266" s="246">
        <f>IF(全车数据表!J267="×",0,全车数据表!J267)</f>
        <v>16</v>
      </c>
      <c r="L266" s="246">
        <f>IF(全车数据表!K267="×",0,全车数据表!K267)</f>
        <v>25</v>
      </c>
      <c r="M266" s="246">
        <f>IF(全车数据表!L267="×",0,全车数据表!L267)</f>
        <v>38</v>
      </c>
      <c r="N266" s="246">
        <f>IF(全车数据表!M267="×",0,全车数据表!M267)</f>
        <v>48</v>
      </c>
      <c r="O266" s="246">
        <f>全车数据表!O267</f>
        <v>4755</v>
      </c>
      <c r="P266" s="246">
        <f>全车数据表!P267</f>
        <v>443.4</v>
      </c>
      <c r="Q266" s="246">
        <f>全车数据表!Q267</f>
        <v>84.4</v>
      </c>
      <c r="R266" s="246">
        <f>全车数据表!R267</f>
        <v>45.62</v>
      </c>
      <c r="S266" s="246">
        <f>全车数据表!S267</f>
        <v>63.63</v>
      </c>
      <c r="T266" s="246">
        <f>全车数据表!T267</f>
        <v>5.4329999999999989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467</v>
      </c>
      <c r="AD266" s="246">
        <f>全车数据表!AX267</f>
        <v>0</v>
      </c>
      <c r="AE266" s="246">
        <f>全车数据表!AY267</f>
        <v>579</v>
      </c>
      <c r="AF266" s="246" t="str">
        <f>IF(全车数据表!AZ267="","",全车数据表!AZ267)</f>
        <v>传奇商店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>
        <f>IF(全车数据表!BS267="","",全车数据表!BS267)</f>
        <v>1</v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>
        <f>IF(全车数据表!CF267="","",全车数据表!CF267)</f>
        <v>1</v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>
        <f>IF(全车数据表!CI267="","",全车数据表!CI267)</f>
        <v>1</v>
      </c>
      <c r="BA266" s="246" t="str">
        <f>IF(全车数据表!CJ267="","",全车数据表!CJ267)</f>
        <v>布加迪 胖龙 肥龙 奇龙 凯龙</v>
      </c>
      <c r="BB266" s="246">
        <f>IF(全车数据表!AV267="","",全车数据表!AV267)</f>
        <v>20</v>
      </c>
      <c r="BC266" s="246">
        <f>IF(全车数据表!BF267="","",全车数据表!BF267)</f>
        <v>4884</v>
      </c>
      <c r="BD266" s="246">
        <f>IF(全车数据表!BG267="","",全车数据表!BG267)</f>
        <v>446</v>
      </c>
      <c r="BE266" s="246">
        <f>IF(全车数据表!BH267="","",全车数据表!BH267)</f>
        <v>85.15</v>
      </c>
      <c r="BF266" s="246">
        <f>IF(全车数据表!BI267="","",全车数据表!BI267)</f>
        <v>46.37</v>
      </c>
      <c r="BG266" s="246">
        <f>IF(全车数据表!BJ267="","",全车数据表!BJ267)</f>
        <v>64.760000000000005</v>
      </c>
    </row>
    <row r="267" spans="1:59">
      <c r="A267" s="246">
        <f>全车数据表!A268</f>
        <v>266</v>
      </c>
      <c r="B267" s="246" t="str">
        <f>全车数据表!B268</f>
        <v>BXR Bailey Blade GT1</v>
      </c>
      <c r="C267" s="246" t="str">
        <f>IF(全车数据表!AQ268="","",全车数据表!AQ268)</f>
        <v>BXR</v>
      </c>
      <c r="D267" s="248" t="str">
        <f>全车数据表!AT268</f>
        <v>bxr</v>
      </c>
      <c r="E267" s="248" t="str">
        <f>全车数据表!AS268</f>
        <v>2.3</v>
      </c>
      <c r="F267" s="248" t="str">
        <f>全车数据表!C268</f>
        <v>BXR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4764</v>
      </c>
      <c r="P267" s="246">
        <f>全车数据表!P268</f>
        <v>449.5</v>
      </c>
      <c r="Q267" s="246">
        <f>全车数据表!Q268</f>
        <v>80.48</v>
      </c>
      <c r="R267" s="246">
        <f>全车数据表!R268</f>
        <v>46.87</v>
      </c>
      <c r="S267" s="246">
        <f>全车数据表!S268</f>
        <v>70.66</v>
      </c>
      <c r="T267" s="246">
        <f>全车数据表!T268</f>
        <v>5.97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473</v>
      </c>
      <c r="AD267" s="246">
        <f>全车数据表!AX268</f>
        <v>0</v>
      </c>
      <c r="AE267" s="246">
        <f>全车数据表!AY268</f>
        <v>582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鞋拔子 鼻息肉</v>
      </c>
      <c r="BB267" s="246" t="str">
        <f>IF(全车数据表!AV268="","",全车数据表!AV268)</f>
        <v/>
      </c>
      <c r="BC267" s="246">
        <f>IF(全车数据表!BF268="","",全车数据表!BF268)</f>
        <v>4919</v>
      </c>
      <c r="BD267" s="246">
        <f>IF(全车数据表!BG268="","",全车数据表!BG268)</f>
        <v>451.2</v>
      </c>
      <c r="BE267" s="246">
        <f>IF(全车数据表!BH268="","",全车数据表!BH268)</f>
        <v>81.099999999999994</v>
      </c>
      <c r="BF267" s="246">
        <f>IF(全车数据表!BI268="","",全车数据表!BI268)</f>
        <v>47.58</v>
      </c>
      <c r="BG267" s="246">
        <f>IF(全车数据表!BJ268="","",全车数据表!BJ268)</f>
        <v>72.45</v>
      </c>
    </row>
    <row r="268" spans="1:59">
      <c r="A268" s="246">
        <f>全车数据表!A269</f>
        <v>267</v>
      </c>
      <c r="B268" s="246" t="str">
        <f>全车数据表!B269</f>
        <v>Bugatti Divo</v>
      </c>
      <c r="C268" s="246" t="str">
        <f>IF(全车数据表!AQ269="","",全车数据表!AQ269)</f>
        <v>Bugatti</v>
      </c>
      <c r="D268" s="248" t="str">
        <f>全车数据表!AT269</f>
        <v>divo</v>
      </c>
      <c r="E268" s="248" t="str">
        <f>全车数据表!AS269</f>
        <v>2.6</v>
      </c>
      <c r="F268" s="248" t="str">
        <f>全车数据表!C269</f>
        <v>Divo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4773</v>
      </c>
      <c r="P268" s="246">
        <f>全车数据表!P269</f>
        <v>396</v>
      </c>
      <c r="Q268" s="246">
        <f>全车数据表!Q269</f>
        <v>85.7</v>
      </c>
      <c r="R268" s="246">
        <f>全车数据表!R269</f>
        <v>61.48</v>
      </c>
      <c r="S268" s="246">
        <f>全车数据表!S269</f>
        <v>73.989999999999995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411</v>
      </c>
      <c r="AD268" s="246">
        <f>全车数据表!AX269</f>
        <v>0</v>
      </c>
      <c r="AE268" s="246">
        <f>全车数据表!AY269</f>
        <v>552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三万老大爷</v>
      </c>
      <c r="BB268" s="246" t="str">
        <f>IF(全车数据表!AV269="","",全车数据表!AV269)</f>
        <v/>
      </c>
      <c r="BC268" s="246">
        <f>IF(全车数据表!BF269="","",全车数据表!BF269)</f>
        <v>4901</v>
      </c>
      <c r="BD268" s="246">
        <f>IF(全车数据表!BG269="","",全车数据表!BG269)</f>
        <v>397.8</v>
      </c>
      <c r="BE268" s="246">
        <f>IF(全车数据表!BH269="","",全车数据表!BH269)</f>
        <v>86.5</v>
      </c>
      <c r="BF268" s="246">
        <f>IF(全车数据表!BI269="","",全车数据表!BI269)</f>
        <v>62.5</v>
      </c>
      <c r="BG268" s="246">
        <f>IF(全车数据表!BJ269="","",全车数据表!BJ269)</f>
        <v>75.839999999999989</v>
      </c>
    </row>
    <row r="269" spans="1:59">
      <c r="A269" s="246">
        <f>全车数据表!A270</f>
        <v>268</v>
      </c>
      <c r="B269" s="246" t="str">
        <f>全车数据表!B270</f>
        <v>Tushek TS 900 Racer Pro</v>
      </c>
      <c r="C269" s="246" t="str">
        <f>IF(全车数据表!AQ270="","",全车数据表!AQ270)</f>
        <v>Tushek</v>
      </c>
      <c r="D269" s="248" t="str">
        <f>全车数据表!AT270</f>
        <v>ts900</v>
      </c>
      <c r="E269" s="248" t="str">
        <f>全车数据表!AS270</f>
        <v>3.4</v>
      </c>
      <c r="F269" s="248" t="str">
        <f>全车数据表!C270</f>
        <v>TS900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4779</v>
      </c>
      <c r="P269" s="246">
        <f>全车数据表!P270</f>
        <v>395.2</v>
      </c>
      <c r="Q269" s="246">
        <f>全车数据表!Q270</f>
        <v>86</v>
      </c>
      <c r="R269" s="246">
        <f>全车数据表!R270</f>
        <v>73.709999999999994</v>
      </c>
      <c r="S269" s="246">
        <f>全车数据表!S270</f>
        <v>61.51</v>
      </c>
      <c r="T269" s="246">
        <f>全车数据表!T270</f>
        <v>5.53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411</v>
      </c>
      <c r="AD269" s="246">
        <f>全车数据表!AX270</f>
        <v>0</v>
      </c>
      <c r="AE269" s="246">
        <f>全车数据表!AY270</f>
        <v>552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/>
      </c>
      <c r="BB269" s="246" t="str">
        <f>IF(全车数据表!AV270="","",全车数据表!AV270)</f>
        <v/>
      </c>
      <c r="BC269" s="246">
        <f>IF(全车数据表!BF270="","",全车数据表!BF270)</f>
        <v>4930</v>
      </c>
      <c r="BD269" s="246">
        <f>IF(全车数据表!BG270="","",全车数据表!BG270)</f>
        <v>396.9</v>
      </c>
      <c r="BE269" s="246">
        <f>IF(全车数据表!BH270="","",全车数据表!BH270)</f>
        <v>86.73</v>
      </c>
      <c r="BF269" s="246">
        <f>IF(全车数据表!BI270="","",全车数据表!BI270)</f>
        <v>75.709999999999994</v>
      </c>
      <c r="BG269" s="246">
        <f>IF(全车数据表!BJ270="","",全车数据表!BJ270)</f>
        <v>63.41</v>
      </c>
    </row>
    <row r="270" spans="1:59">
      <c r="A270" s="246">
        <f>全车数据表!A271</f>
        <v>269</v>
      </c>
      <c r="B270" s="246" t="str">
        <f>全车数据表!B271</f>
        <v xml:space="preserve">SSC Ultimate Aero TT </v>
      </c>
      <c r="C270" s="246" t="str">
        <f>IF(全车数据表!AQ271="","",全车数据表!AQ271)</f>
        <v>SSC</v>
      </c>
      <c r="D270" s="248" t="str">
        <f>全车数据表!AT271</f>
        <v>aero</v>
      </c>
      <c r="E270" s="248" t="str">
        <f>全车数据表!AS271</f>
        <v>24.6</v>
      </c>
      <c r="F270" s="248" t="str">
        <f>全车数据表!C271</f>
        <v>Aero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35</v>
      </c>
      <c r="J270" s="246">
        <f>IF(全车数据表!I271="×",0,全车数据表!I271)</f>
        <v>40</v>
      </c>
      <c r="K270" s="246" t="str">
        <f>IF(全车数据表!J271="×",0,全车数据表!J271)</f>
        <v>?</v>
      </c>
      <c r="L270" s="246" t="str">
        <f>IF(全车数据表!K271="×",0,全车数据表!K271)</f>
        <v>?</v>
      </c>
      <c r="M270" s="246" t="str">
        <f>IF(全车数据表!L271="×",0,全车数据表!L271)</f>
        <v>?</v>
      </c>
      <c r="N270" s="246" t="str">
        <f>IF(全车数据表!M271="×",0,全车数据表!M271)</f>
        <v>?</v>
      </c>
      <c r="O270" s="246">
        <f>全车数据表!O271</f>
        <v>4781</v>
      </c>
      <c r="P270" s="246">
        <f>全车数据表!P271</f>
        <v>428.8</v>
      </c>
      <c r="Q270" s="246">
        <f>全车数据表!Q271</f>
        <v>79.69</v>
      </c>
      <c r="R270" s="246">
        <f>全车数据表!R271</f>
        <v>49.02</v>
      </c>
      <c r="S270" s="246">
        <f>全车数据表!S271</f>
        <v>63.89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4913</v>
      </c>
      <c r="BD270" s="246">
        <f>IF(全车数据表!BG271="","",全车数据表!BG271)</f>
        <v>430.4</v>
      </c>
      <c r="BE270" s="246">
        <f>IF(全车数据表!BH271="","",全车数据表!BH271)</f>
        <v>80.2</v>
      </c>
      <c r="BF270" s="246">
        <f>IF(全车数据表!BI271="","",全车数据表!BI271)</f>
        <v>49.91</v>
      </c>
      <c r="BG270" s="246">
        <f>IF(全车数据表!BJ271="","",全车数据表!BJ271)</f>
        <v>65.87</v>
      </c>
    </row>
    <row r="271" spans="1:59">
      <c r="A271" s="246">
        <f>全车数据表!A272</f>
        <v>270</v>
      </c>
      <c r="B271" s="246" t="str">
        <f>全车数据表!B272</f>
        <v>Mazzanti Evantra Millecavalli</v>
      </c>
      <c r="C271" s="246" t="str">
        <f>IF(全车数据表!AQ272="","",全车数据表!AQ272)</f>
        <v>Mazzanti</v>
      </c>
      <c r="D271" s="248" t="str">
        <f>全车数据表!AT272</f>
        <v>millecavalli</v>
      </c>
      <c r="E271" s="248" t="str">
        <f>全车数据表!AS272</f>
        <v>2.8</v>
      </c>
      <c r="F271" s="248" t="str">
        <f>全车数据表!C272</f>
        <v>皇后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4796</v>
      </c>
      <c r="P271" s="246">
        <f>全车数据表!P272</f>
        <v>412.5</v>
      </c>
      <c r="Q271" s="246">
        <f>全车数据表!Q272</f>
        <v>82.6</v>
      </c>
      <c r="R271" s="246">
        <f>全车数据表!R272</f>
        <v>63.86</v>
      </c>
      <c r="S271" s="246">
        <f>全车数据表!S272</f>
        <v>64.86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432</v>
      </c>
      <c r="AD271" s="246">
        <f>全车数据表!AX272</f>
        <v>0</v>
      </c>
      <c r="AE271" s="246">
        <f>全车数据表!AY272</f>
        <v>563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皇后 马赞蒂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Toroidion 1MW</v>
      </c>
      <c r="C272" s="246" t="str">
        <f>IF(全车数据表!AQ273="","",全车数据表!AQ273)</f>
        <v>Toroidion</v>
      </c>
      <c r="D272" s="248" t="str">
        <f>全车数据表!AT273</f>
        <v>1mw</v>
      </c>
      <c r="E272" s="248" t="str">
        <f>全车数据表!AS273</f>
        <v>3.1</v>
      </c>
      <c r="F272" s="248" t="str">
        <f>全车数据表!C273</f>
        <v>1MW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85</v>
      </c>
      <c r="J272" s="246">
        <f>IF(全车数据表!I273="×",0,全车数据表!I273)</f>
        <v>25</v>
      </c>
      <c r="K272" s="246">
        <f>IF(全车数据表!J273="×",0,全车数据表!J273)</f>
        <v>29</v>
      </c>
      <c r="L272" s="246">
        <f>IF(全车数据表!K273="×",0,全车数据表!K273)</f>
        <v>38</v>
      </c>
      <c r="M272" s="246">
        <f>IF(全车数据表!L273="×",0,全车数据表!L273)</f>
        <v>54</v>
      </c>
      <c r="N272" s="246">
        <f>IF(全车数据表!M273="×",0,全车数据表!M273)</f>
        <v>69</v>
      </c>
      <c r="O272" s="246">
        <f>全车数据表!O273</f>
        <v>4806</v>
      </c>
      <c r="P272" s="246">
        <f>全车数据表!P273</f>
        <v>460.6</v>
      </c>
      <c r="Q272" s="246">
        <f>全车数据表!Q273</f>
        <v>81.290000000000006</v>
      </c>
      <c r="R272" s="246">
        <f>全车数据表!R273</f>
        <v>60.32</v>
      </c>
      <c r="S272" s="246">
        <f>全车数据表!S273</f>
        <v>54.19</v>
      </c>
      <c r="T272" s="246">
        <f>全车数据表!T273</f>
        <v>4.5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485</v>
      </c>
      <c r="AD272" s="246">
        <f>全车数据表!AX273</f>
        <v>0</v>
      </c>
      <c r="AE272" s="246">
        <f>全车数据表!AY273</f>
        <v>587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百万马力 万兆wate</v>
      </c>
      <c r="BB272" s="246" t="str">
        <f>IF(全车数据表!AV273="","",全车数据表!AV273)</f>
        <v/>
      </c>
      <c r="BC272" s="246" t="str">
        <f>IF(全车数据表!BF273="","",全车数据表!BF273)</f>
        <v/>
      </c>
      <c r="BD272" s="246" t="str">
        <f>IF(全车数据表!BG273="","",全车数据表!BG273)</f>
        <v/>
      </c>
      <c r="BE272" s="246" t="str">
        <f>IF(全车数据表!BH273="","",全车数据表!BH273)</f>
        <v/>
      </c>
      <c r="BF272" s="246" t="str">
        <f>IF(全车数据表!BI273="","",全车数据表!BI273)</f>
        <v/>
      </c>
      <c r="BG272" s="246" t="str">
        <f>IF(全车数据表!BJ273="","",全车数据表!BJ273)</f>
        <v/>
      </c>
    </row>
    <row r="273" spans="1:59">
      <c r="A273" s="246">
        <f>全车数据表!A274</f>
        <v>272</v>
      </c>
      <c r="B273" s="246" t="str">
        <f>全车数据表!B274</f>
        <v>Inferno Settimo Cerchio</v>
      </c>
      <c r="C273" s="246" t="str">
        <f>IF(全车数据表!AQ274="","",全车数据表!AQ274)</f>
        <v>Inferno</v>
      </c>
      <c r="D273" s="248" t="str">
        <f>全车数据表!AT274</f>
        <v>settimo</v>
      </c>
      <c r="E273" s="248" t="str">
        <f>全车数据表!AS274</f>
        <v>3.7</v>
      </c>
      <c r="F273" s="248" t="str">
        <f>全车数据表!C274</f>
        <v>第七狱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4817</v>
      </c>
      <c r="P273" s="246">
        <f>全车数据表!P274</f>
        <v>447.1</v>
      </c>
      <c r="Q273" s="246">
        <f>全车数据表!Q274</f>
        <v>84.34</v>
      </c>
      <c r="R273" s="246">
        <f>全车数据表!R274</f>
        <v>61.43</v>
      </c>
      <c r="S273" s="246">
        <f>全车数据表!S274</f>
        <v>39.21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470</v>
      </c>
      <c r="AD273" s="246">
        <f>全车数据表!AX274</f>
        <v>0</v>
      </c>
      <c r="AE273" s="246">
        <f>全车数据表!AY274</f>
        <v>581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地域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Pur Sport</v>
      </c>
      <c r="C274" s="246" t="str">
        <f>IF(全车数据表!AQ275="","",全车数据表!AQ275)</f>
        <v>Bugatti</v>
      </c>
      <c r="D274" s="248" t="str">
        <f>全车数据表!AT275</f>
        <v>pursport</v>
      </c>
      <c r="E274" s="248" t="str">
        <f>全车数据表!AS275</f>
        <v>24.0</v>
      </c>
      <c r="F274" s="248" t="str">
        <f>全车数据表!C275</f>
        <v>PS龙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4821</v>
      </c>
      <c r="P274" s="246">
        <f>全车数据表!P275</f>
        <v>397.8</v>
      </c>
      <c r="Q274" s="246">
        <f>全车数据表!Q275</f>
        <v>87.01</v>
      </c>
      <c r="R274" s="246">
        <f>全车数据表!R275</f>
        <v>73.62</v>
      </c>
      <c r="S274" s="246">
        <f>全车数据表!S275</f>
        <v>65.319999999999993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胖龙 肥龙 奇龙 凯龙</v>
      </c>
      <c r="BB274" s="246" t="str">
        <f>IF(全车数据表!AV275="","",全车数据表!AV275)</f>
        <v/>
      </c>
      <c r="BC274" s="246">
        <f>IF(全车数据表!BF275="","",全车数据表!BF275)</f>
        <v>4953</v>
      </c>
      <c r="BD274" s="246">
        <f>IF(全车数据表!BG275="","",全车数据表!BG275)</f>
        <v>399.7</v>
      </c>
      <c r="BE274" s="246">
        <f>IF(全车数据表!BH275="","",全车数据表!BH275)</f>
        <v>87.850000000000009</v>
      </c>
      <c r="BF274" s="246">
        <f>IF(全车数据表!BI275="","",全车数据表!BI275)</f>
        <v>75.260000000000005</v>
      </c>
      <c r="BG274" s="246">
        <f>IF(全车数据表!BJ275="","",全车数据表!BJ275)</f>
        <v>68.239999999999995</v>
      </c>
    </row>
    <row r="275" spans="1:59">
      <c r="A275" s="246">
        <f>全车数据表!A276</f>
        <v>274</v>
      </c>
      <c r="B275" s="246" t="str">
        <f>全车数据表!B276</f>
        <v>Koenigsegg Jesko🔑</v>
      </c>
      <c r="C275" s="246" t="str">
        <f>IF(全车数据表!AQ276="","",全车数据表!AQ276)</f>
        <v>Koenigsegg</v>
      </c>
      <c r="D275" s="248" t="str">
        <f>全车数据表!AT276</f>
        <v>jesko</v>
      </c>
      <c r="E275" s="248" t="str">
        <f>全车数据表!AS276</f>
        <v>1.6</v>
      </c>
      <c r="F275" s="248" t="str">
        <f>全车数据表!C276</f>
        <v>Jesko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4826</v>
      </c>
      <c r="P275" s="246">
        <f>全车数据表!P276</f>
        <v>496.6</v>
      </c>
      <c r="Q275" s="246">
        <f>全车数据表!Q276</f>
        <v>80.069999999999993</v>
      </c>
      <c r="R275" s="246">
        <f>全车数据表!R276</f>
        <v>48.19</v>
      </c>
      <c r="S275" s="246">
        <f>全车数据表!S276</f>
        <v>58.23</v>
      </c>
      <c r="T275" s="246">
        <f>全车数据表!T276</f>
        <v>4.8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522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杰哥</v>
      </c>
      <c r="BB275" s="246" t="str">
        <f>IF(全车数据表!AV276="","",全车数据表!AV276)</f>
        <v/>
      </c>
      <c r="BC275" s="246">
        <f>IF(全车数据表!BF276="","",全车数据表!BF276)</f>
        <v>4956</v>
      </c>
      <c r="BD275" s="246">
        <f>IF(全车数据表!BG276="","",全车数据表!BG276)</f>
        <v>498</v>
      </c>
      <c r="BE275" s="246">
        <f>IF(全车数据表!BH276="","",全车数据表!BH276)</f>
        <v>80.649999999999991</v>
      </c>
      <c r="BF275" s="246">
        <f>IF(全车数据表!BI276="","",全车数据表!BI276)</f>
        <v>48.879999999999995</v>
      </c>
      <c r="BG275" s="246">
        <f>IF(全车数据表!BJ276="","",全车数据表!BJ276)</f>
        <v>59.949999999999996</v>
      </c>
    </row>
    <row r="276" spans="1:59">
      <c r="A276" s="246">
        <f>全车数据表!A277</f>
        <v>275</v>
      </c>
      <c r="B276" s="246" t="str">
        <f>全车数据表!B277</f>
        <v>Rimac Nevera Time Attack🔑</v>
      </c>
      <c r="C276" s="246" t="str">
        <f>IF(全车数据表!AQ277="","",全车数据表!AQ277)</f>
        <v>Rimac</v>
      </c>
      <c r="D276" s="248" t="str">
        <f>全车数据表!AT277</f>
        <v>neverata</v>
      </c>
      <c r="E276" s="248" t="str">
        <f>全车数据表!AS277</f>
        <v>24.2</v>
      </c>
      <c r="F276" s="248" t="str">
        <f>全车数据表!C277</f>
        <v>Time Attack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4835</v>
      </c>
      <c r="P276" s="246">
        <f>全车数据表!P277</f>
        <v>409.7</v>
      </c>
      <c r="Q276" s="246">
        <f>全车数据表!Q277</f>
        <v>89.13</v>
      </c>
      <c r="R276" s="246">
        <f>全车数据表!R277</f>
        <v>63.68</v>
      </c>
      <c r="S276" s="246">
        <f>全车数据表!S277</f>
        <v>45.99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通行证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c2 兔子</v>
      </c>
      <c r="BB276" s="246" t="str">
        <f>IF(全车数据表!AV277="","",全车数据表!AV277)</f>
        <v/>
      </c>
      <c r="BC276" s="246">
        <f>IF(全车数据表!BF277="","",全车数据表!BF277)</f>
        <v>4965</v>
      </c>
      <c r="BD276" s="246">
        <f>IF(全车数据表!BG277="","",全车数据表!BG277)</f>
        <v>410.8</v>
      </c>
      <c r="BE276" s="246">
        <f>IF(全车数据表!BH277="","",全车数据表!BH277)</f>
        <v>89.649999999999991</v>
      </c>
      <c r="BF276" s="246">
        <f>IF(全车数据表!BI277="","",全车数据表!BI277)</f>
        <v>65.64</v>
      </c>
      <c r="BG276" s="246">
        <f>IF(全车数据表!BJ277="","",全车数据表!BJ277)</f>
        <v>47.86</v>
      </c>
    </row>
    <row r="277" spans="1:59">
      <c r="A277" s="246">
        <f>全车数据表!A278</f>
        <v>276</v>
      </c>
      <c r="B277" s="246" t="str">
        <f>全车数据表!B278</f>
        <v>Bugatti Centodieci🔑</v>
      </c>
      <c r="C277" s="246" t="str">
        <f>IF(全车数据表!AQ278="","",全车数据表!AQ278)</f>
        <v>Bugatti</v>
      </c>
      <c r="D277" s="248" t="str">
        <f>全车数据表!AT278</f>
        <v>centodieci</v>
      </c>
      <c r="E277" s="248" t="str">
        <f>全车数据表!AS278</f>
        <v>3.6</v>
      </c>
      <c r="F277" s="248" t="str">
        <f>全车数据表!C278</f>
        <v>白龙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4843</v>
      </c>
      <c r="P277" s="246">
        <f>全车数据表!P278</f>
        <v>402.7</v>
      </c>
      <c r="Q277" s="246">
        <f>全车数据表!Q278</f>
        <v>86.51</v>
      </c>
      <c r="R277" s="246">
        <f>全车数据表!R278</f>
        <v>62.58</v>
      </c>
      <c r="S277" s="246">
        <f>全车数据表!S278</f>
        <v>77.09</v>
      </c>
      <c r="T277" s="246">
        <f>全车数据表!T278</f>
        <v>7.3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418</v>
      </c>
      <c r="AD277" s="246">
        <f>全车数据表!AX278</f>
        <v>0</v>
      </c>
      <c r="AE277" s="246">
        <f>全车数据表!AY278</f>
        <v>557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白龙 110</v>
      </c>
      <c r="BB277" s="246" t="str">
        <f>IF(全车数据表!AV278="","",全车数据表!AV278)</f>
        <v/>
      </c>
      <c r="BC277" s="246">
        <f>IF(全车数据表!BF278="","",全车数据表!BF278)</f>
        <v>4973</v>
      </c>
      <c r="BD277" s="246">
        <f>IF(全车数据表!BG278="","",全车数据表!BG278)</f>
        <v>405.2</v>
      </c>
      <c r="BE277" s="246">
        <f>IF(全车数据表!BH278="","",全车数据表!BH278)</f>
        <v>87.4</v>
      </c>
      <c r="BF277" s="246">
        <f>IF(全车数据表!BI278="","",全车数据表!BI278)</f>
        <v>63.269999999999996</v>
      </c>
      <c r="BG277" s="246">
        <f>IF(全车数据表!BJ278="","",全车数据表!BJ278)</f>
        <v>79.16</v>
      </c>
    </row>
    <row r="278" spans="1:59">
      <c r="A278" s="246">
        <f>全车数据表!A279</f>
        <v>277</v>
      </c>
      <c r="B278" s="246" t="str">
        <f>全车数据表!B279</f>
        <v>W Motors Lykan Neon🔑</v>
      </c>
      <c r="C278" s="246" t="str">
        <f>IF(全车数据表!AQ279="","",全车数据表!AQ279)</f>
        <v>W Motors</v>
      </c>
      <c r="D278" s="248" t="str">
        <f>全车数据表!AT279</f>
        <v>lykanneon</v>
      </c>
      <c r="E278" s="248" t="str">
        <f>全车数据表!AS279</f>
        <v>4.5</v>
      </c>
      <c r="F278" s="248" t="str">
        <f>全车数据表!C279</f>
        <v>霓虹狼崽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4845</v>
      </c>
      <c r="P278" s="246">
        <f>全车数据表!P279</f>
        <v>429.3</v>
      </c>
      <c r="Q278" s="246">
        <f>全车数据表!Q279</f>
        <v>82.91</v>
      </c>
      <c r="R278" s="246">
        <f>全车数据表!R279</f>
        <v>52.87</v>
      </c>
      <c r="S278" s="246">
        <f>全车数据表!S279</f>
        <v>65.41</v>
      </c>
      <c r="T278" s="246">
        <f>全车数据表!T279</f>
        <v>5.5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451</v>
      </c>
      <c r="AD278" s="246">
        <f>全车数据表!AX279</f>
        <v>0</v>
      </c>
      <c r="AE278" s="246">
        <f>全车数据表!AY279</f>
        <v>572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狼崽霓虹</v>
      </c>
      <c r="BB278" s="246" t="str">
        <f>IF(全车数据表!AV279="","",全车数据表!AV279)</f>
        <v/>
      </c>
      <c r="BC278" s="246">
        <f>IF(全车数据表!BF279="","",全车数据表!BF279)</f>
        <v>5043</v>
      </c>
      <c r="BD278" s="246">
        <f>IF(全车数据表!BG279="","",全车数据表!BG279)</f>
        <v>433</v>
      </c>
      <c r="BE278" s="246">
        <f>IF(全车数据表!BH279="","",全车数据表!BH279)</f>
        <v>83.8</v>
      </c>
      <c r="BF278" s="246">
        <f>IF(全车数据表!BI279="","",全车数据表!BI279)</f>
        <v>54.52</v>
      </c>
      <c r="BG278" s="246">
        <f>IF(全车数据表!BJ279="","",全车数据表!BJ279)</f>
        <v>68.459999999999994</v>
      </c>
    </row>
    <row r="279" spans="1:59">
      <c r="A279" s="246">
        <f>全车数据表!A280</f>
        <v>278</v>
      </c>
      <c r="B279" s="246" t="str">
        <f>全车数据表!B280</f>
        <v>Bugatti Mistral</v>
      </c>
      <c r="C279" s="246" t="str">
        <f>IF(全车数据表!AQ280="","",全车数据表!AQ280)</f>
        <v>Bugatti</v>
      </c>
      <c r="D279" s="248" t="str">
        <f>全车数据表!AT280</f>
        <v>mistral</v>
      </c>
      <c r="E279" s="248" t="str">
        <f>全车数据表!AS280</f>
        <v>24.2</v>
      </c>
      <c r="F279" s="248" t="str">
        <f>全车数据表!C280</f>
        <v>Mistral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4859</v>
      </c>
      <c r="P279" s="246">
        <f>全车数据表!P280</f>
        <v>459.8</v>
      </c>
      <c r="Q279" s="246">
        <f>全车数据表!Q280</f>
        <v>81.56</v>
      </c>
      <c r="R279" s="246">
        <f>全车数据表!R280</f>
        <v>57.68</v>
      </c>
      <c r="S279" s="246">
        <f>全车数据表!S280</f>
        <v>50.42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0</v>
      </c>
      <c r="AD279" s="246">
        <f>全车数据表!AX280</f>
        <v>0</v>
      </c>
      <c r="AE279" s="246">
        <f>全车数据表!AY280</f>
        <v>0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布加迪 风龙</v>
      </c>
      <c r="BB279" s="246" t="str">
        <f>IF(全车数据表!AV280="","",全车数据表!AV280)</f>
        <v/>
      </c>
      <c r="BC279" s="246">
        <f>IF(全车数据表!BF280="","",全车数据表!BF280)</f>
        <v>5058</v>
      </c>
      <c r="BD279" s="246">
        <f>IF(全车数据表!BG280="","",全车数据表!BG280)</f>
        <v>464.2</v>
      </c>
      <c r="BE279" s="246">
        <f>IF(全车数据表!BH280="","",全车数据表!BH280)</f>
        <v>82</v>
      </c>
      <c r="BF279" s="246">
        <f>IF(全车数据表!BI280="","",全车数据表!BI280)</f>
        <v>58.51</v>
      </c>
      <c r="BG279" s="246">
        <f>IF(全车数据表!BJ280="","",全车数据表!BJ280)</f>
        <v>52.660000000000004</v>
      </c>
    </row>
    <row r="280" spans="1:59">
      <c r="A280" s="246">
        <f>全车数据表!A281</f>
        <v>279</v>
      </c>
      <c r="B280" s="246" t="str">
        <f>全车数据表!B281</f>
        <v>Aspark Owl</v>
      </c>
      <c r="C280" s="246" t="str">
        <f>IF(全车数据表!AQ281="","",全车数据表!AQ281)</f>
        <v>Aspark</v>
      </c>
      <c r="D280" s="248" t="str">
        <f>全车数据表!AT281</f>
        <v>owl</v>
      </c>
      <c r="E280" s="248" t="str">
        <f>全车数据表!AS281</f>
        <v>2.7</v>
      </c>
      <c r="F280" s="248" t="str">
        <f>全车数据表!C281</f>
        <v>猫头鹰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4863</v>
      </c>
      <c r="P280" s="246">
        <f>全车数据表!P281</f>
        <v>414.7</v>
      </c>
      <c r="Q280" s="246">
        <f>全车数据表!Q281</f>
        <v>89.4</v>
      </c>
      <c r="R280" s="246">
        <f>全车数据表!R281</f>
        <v>51.75</v>
      </c>
      <c r="S280" s="246">
        <f>全车数据表!S281</f>
        <v>51.27</v>
      </c>
      <c r="T280" s="246">
        <f>全车数据表!T281</f>
        <v>4.5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435</v>
      </c>
      <c r="AD280" s="246">
        <f>全车数据表!AX281</f>
        <v>0</v>
      </c>
      <c r="AE280" s="246">
        <f>全车数据表!AY281</f>
        <v>565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>
        <f>IF(全车数据表!CD281="","",全车数据表!CD281)</f>
        <v>1</v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猫头鹰</v>
      </c>
      <c r="BB280" s="246" t="str">
        <f>IF(全车数据表!AV281="","",全车数据表!AV281)</f>
        <v/>
      </c>
      <c r="BC280" s="246">
        <f>IF(全车数据表!BF281="","",全车数据表!BF281)</f>
        <v>4994</v>
      </c>
      <c r="BD280" s="246">
        <f>IF(全车数据表!BG281="","",全车数据表!BG281)</f>
        <v>416.3</v>
      </c>
      <c r="BE280" s="246">
        <f>IF(全车数据表!BH281="","",全车数据表!BH281)</f>
        <v>90.100000000000009</v>
      </c>
      <c r="BF280" s="246">
        <f>IF(全车数据表!BI281="","",全车数据表!BI281)</f>
        <v>52.4</v>
      </c>
      <c r="BG280" s="246">
        <f>IF(全车数据表!BJ281="","",全车数据表!BJ281)</f>
        <v>52.980000000000004</v>
      </c>
    </row>
    <row r="281" spans="1:59">
      <c r="A281" s="246">
        <f>全车数据表!A282</f>
        <v>280</v>
      </c>
      <c r="B281" s="246" t="str">
        <f>全车数据表!B282</f>
        <v>Rimac Nevera🔑</v>
      </c>
      <c r="C281" s="246" t="str">
        <f>IF(全车数据表!AQ282="","",全车数据表!AQ282)</f>
        <v>Rimac</v>
      </c>
      <c r="D281" s="248" t="str">
        <f>全车数据表!AT282</f>
        <v>c2</v>
      </c>
      <c r="E281" s="248" t="str">
        <f>全车数据表!AS282</f>
        <v>1.9</v>
      </c>
      <c r="F281" s="248" t="str">
        <f>全车数据表!C282</f>
        <v>Nevera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4897</v>
      </c>
      <c r="P281" s="246">
        <f>全车数据表!P282</f>
        <v>421.6</v>
      </c>
      <c r="Q281" s="246">
        <f>全车数据表!Q282</f>
        <v>87.71</v>
      </c>
      <c r="R281" s="246">
        <f>全车数据表!R282</f>
        <v>51.33</v>
      </c>
      <c r="S281" s="246">
        <f>全车数据表!S282</f>
        <v>56.51</v>
      </c>
      <c r="T281" s="246">
        <f>全车数据表!T282</f>
        <v>5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444</v>
      </c>
      <c r="AD281" s="246">
        <f>全车数据表!AX282</f>
        <v>0</v>
      </c>
      <c r="AE281" s="246">
        <f>全车数据表!AY282</f>
        <v>569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c2 兔子</v>
      </c>
      <c r="BB281" s="246" t="str">
        <f>IF(全车数据表!AV282="","",全车数据表!AV282)</f>
        <v/>
      </c>
      <c r="BC281" s="246">
        <f>IF(全车数据表!BF282="","",全车数据表!BF282)</f>
        <v>5028</v>
      </c>
      <c r="BD281" s="246">
        <f>IF(全车数据表!BG282="","",全车数据表!BG282)</f>
        <v>422.6</v>
      </c>
      <c r="BE281" s="246">
        <f>IF(全车数据表!BH282="","",全车数据表!BH282)</f>
        <v>88.3</v>
      </c>
      <c r="BF281" s="246">
        <f>IF(全车数据表!BI282="","",全车数据表!BI282)</f>
        <v>52.39</v>
      </c>
      <c r="BG281" s="246">
        <f>IF(全车数据表!BJ282="","",全车数据表!BJ282)</f>
        <v>58.58</v>
      </c>
    </row>
    <row r="282" spans="1:59">
      <c r="A282" s="246">
        <f>全车数据表!A283</f>
        <v>281</v>
      </c>
      <c r="B282" s="246" t="str">
        <f>全车数据表!B283</f>
        <v>Koenigsegg Agera RS</v>
      </c>
      <c r="C282" s="246" t="str">
        <f>IF(全车数据表!AQ283="","",全车数据表!AQ283)</f>
        <v>Koenigsegg</v>
      </c>
      <c r="D282" s="248" t="str">
        <f>全车数据表!AT283</f>
        <v>agerars</v>
      </c>
      <c r="E282" s="248" t="str">
        <f>全车数据表!AS283</f>
        <v>3.7</v>
      </c>
      <c r="F282" s="248" t="str">
        <f>全车数据表!C283</f>
        <v>Agera RS</v>
      </c>
      <c r="G282" s="246" t="str">
        <f>全车数据表!D283</f>
        <v>S</v>
      </c>
      <c r="H282" s="246">
        <f>LEN(全车数据表!E283)</f>
        <v>6</v>
      </c>
      <c r="I282" s="246">
        <f>IF(全车数据表!H283="×",0,全车数据表!H283)</f>
        <v>85</v>
      </c>
      <c r="J282" s="246">
        <f>IF(全车数据表!I283="×",0,全车数据表!I283)</f>
        <v>25</v>
      </c>
      <c r="K282" s="246">
        <f>IF(全车数据表!J283="×",0,全车数据表!J283)</f>
        <v>29</v>
      </c>
      <c r="L282" s="246">
        <f>IF(全车数据表!K283="×",0,全车数据表!K283)</f>
        <v>38</v>
      </c>
      <c r="M282" s="246">
        <f>IF(全车数据表!L283="×",0,全车数据表!L283)</f>
        <v>54</v>
      </c>
      <c r="N282" s="246">
        <f>IF(全车数据表!M283="×",0,全车数据表!M283)</f>
        <v>69</v>
      </c>
      <c r="O282" s="246">
        <f>全车数据表!O283</f>
        <v>4940</v>
      </c>
      <c r="P282" s="246">
        <f>全车数据表!P283</f>
        <v>484.8</v>
      </c>
      <c r="Q282" s="246">
        <f>全车数据表!Q283</f>
        <v>79.67</v>
      </c>
      <c r="R282" s="246">
        <f>全车数据表!R283</f>
        <v>60.03</v>
      </c>
      <c r="S282" s="246">
        <f>全车数据表!S283</f>
        <v>58.86</v>
      </c>
      <c r="T282" s="246">
        <f>全车数据表!T283</f>
        <v>4.8499999999999996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510</v>
      </c>
      <c r="AD282" s="246">
        <f>全车数据表!AX283</f>
        <v>0</v>
      </c>
      <c r="AE282" s="246">
        <f>全车数据表!AY283</f>
        <v>598</v>
      </c>
      <c r="AF282" s="246" t="str">
        <f>IF(全车数据表!AZ283="","",全车数据表!AZ283)</f>
        <v>Clash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 t="str">
        <f>IF(全车数据表!CC283="","",全车数据表!CC283)</f>
        <v/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</v>
      </c>
      <c r="BB282" s="246" t="str">
        <f>IF(全车数据表!AV283="","",全车数据表!AV283)</f>
        <v/>
      </c>
      <c r="BC282" s="246">
        <f>IF(全车数据表!BF283="","",全车数据表!BF283)</f>
        <v>5072</v>
      </c>
      <c r="BD282" s="246">
        <f>IF(全车数据表!BG283="","",全车数据表!BG283)</f>
        <v>488.90000000000003</v>
      </c>
      <c r="BE282" s="246">
        <f>IF(全车数据表!BH283="","",全车数据表!BH283)</f>
        <v>80.2</v>
      </c>
      <c r="BF282" s="246">
        <f>IF(全车数据表!BI283="","",全车数据表!BI283)</f>
        <v>61.22</v>
      </c>
      <c r="BG282" s="246">
        <f>IF(全车数据表!BJ283="","",全车数据表!BJ283)</f>
        <v>60.58</v>
      </c>
    </row>
    <row r="283" spans="1:59">
      <c r="A283" s="246">
        <f>全车数据表!A284</f>
        <v>282</v>
      </c>
      <c r="B283" s="246" t="str">
        <f>全车数据表!B284</f>
        <v>HTT Locus Plethore LC750</v>
      </c>
      <c r="C283" s="246" t="str">
        <f>IF(全车数据表!AQ284="","",全车数据表!AQ284)</f>
        <v>HTT</v>
      </c>
      <c r="D283" s="248" t="str">
        <f>全车数据表!AT284</f>
        <v>htt</v>
      </c>
      <c r="E283" s="248" t="str">
        <f>全车数据表!AS284</f>
        <v>24.4</v>
      </c>
      <c r="F283" s="248" t="str">
        <f>全车数据表!C284</f>
        <v>HTT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4955</v>
      </c>
      <c r="P283" s="246">
        <f>全车数据表!P284</f>
        <v>414.5</v>
      </c>
      <c r="Q283" s="246">
        <f>全车数据表!Q284</f>
        <v>78.040000000000006</v>
      </c>
      <c r="R283" s="246">
        <f>全车数据表!R284</f>
        <v>75.86</v>
      </c>
      <c r="S283" s="246">
        <f>全车数据表!S284</f>
        <v>84.58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胡图图 红彤彤</v>
      </c>
      <c r="BB283" s="246" t="str">
        <f>IF(全车数据表!AV284="","",全车数据表!AV284)</f>
        <v/>
      </c>
      <c r="BC283" s="246">
        <f>IF(全车数据表!BF284="","",全车数据表!BF284)</f>
        <v>5087</v>
      </c>
      <c r="BD283" s="246">
        <f>IF(全车数据表!BG284="","",全车数据表!BG284)</f>
        <v>416.3</v>
      </c>
      <c r="BE283" s="246">
        <f>IF(全车数据表!BH284="","",全车数据表!BH284)</f>
        <v>78.400000000000006</v>
      </c>
      <c r="BF283" s="246">
        <f>IF(全车数据表!BI284="","",全车数据表!BI284)</f>
        <v>77.599999999999994</v>
      </c>
      <c r="BG283" s="246">
        <f>IF(全车数据表!BJ284="","",全车数据表!BJ284)</f>
        <v>87.74</v>
      </c>
    </row>
    <row r="284" spans="1:59">
      <c r="A284" s="246">
        <f>全车数据表!A285</f>
        <v>283</v>
      </c>
      <c r="B284" s="246" t="str">
        <f>全车数据表!B285</f>
        <v>SSC Tuatara🔑</v>
      </c>
      <c r="C284" s="246" t="str">
        <f>IF(全车数据表!AQ285="","",全车数据表!AQ285)</f>
        <v>SSC</v>
      </c>
      <c r="D284" s="248" t="str">
        <f>全车数据表!AT285</f>
        <v>ssc</v>
      </c>
      <c r="E284" s="248" t="str">
        <f>全车数据表!AS285</f>
        <v>2.3</v>
      </c>
      <c r="F284" s="248" t="str">
        <f>全车数据表!C285</f>
        <v>大蜥蜴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4969</v>
      </c>
      <c r="P284" s="246">
        <f>全车数据表!P285</f>
        <v>490.6</v>
      </c>
      <c r="Q284" s="246">
        <f>全车数据表!Q285</f>
        <v>82.51</v>
      </c>
      <c r="R284" s="246">
        <f>全车数据表!R285</f>
        <v>48.77</v>
      </c>
      <c r="S284" s="246">
        <f>全车数据表!S285</f>
        <v>62.04</v>
      </c>
      <c r="T284" s="246">
        <f>全车数据表!T285</f>
        <v>5.17</v>
      </c>
      <c r="U284" s="246">
        <f>全车数据表!AH285</f>
        <v>27726000</v>
      </c>
      <c r="V284" s="246">
        <f>全车数据表!AI285</f>
        <v>45000</v>
      </c>
      <c r="W284" s="246">
        <f>全车数据表!AO285</f>
        <v>7380000</v>
      </c>
      <c r="X284" s="246">
        <f>全车数据表!AP285</f>
        <v>35106000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516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>
        <f>IF(全车数据表!CD285="","",全车数据表!CD285)</f>
        <v>1</v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5101</v>
      </c>
      <c r="BD284" s="246">
        <f>IF(全车数据表!BG285="","",全车数据表!BG285)</f>
        <v>491.5</v>
      </c>
      <c r="BE284" s="246">
        <f>IF(全车数据表!BH285="","",全车数据表!BH285)</f>
        <v>83.35</v>
      </c>
      <c r="BF284" s="246">
        <f>IF(全车数据表!BI285="","",全车数据表!BI285)</f>
        <v>49.47</v>
      </c>
      <c r="BG284" s="246">
        <f>IF(全车数据表!BJ285="","",全车数据表!BJ285)</f>
        <v>64.59</v>
      </c>
    </row>
    <row r="285" spans="1:59">
      <c r="A285" s="246">
        <f>全车数据表!A286</f>
        <v>284</v>
      </c>
      <c r="B285" s="246" t="str">
        <f>全车数据表!B286</f>
        <v>W Motors Lykan Security</v>
      </c>
      <c r="C285" s="246" t="str">
        <f>IF(全车数据表!AQ286="","",全车数据表!AQ286)</f>
        <v>W Motors</v>
      </c>
      <c r="D285" s="248" t="str">
        <f>全车数据表!AT286</f>
        <v>lykansecurity</v>
      </c>
      <c r="E285" s="248" t="str">
        <f>全车数据表!AS286</f>
        <v>3.6</v>
      </c>
      <c r="F285" s="248" t="str">
        <f>全车数据表!C286</f>
        <v>安保狼崽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4977</v>
      </c>
      <c r="P285" s="246">
        <f>全车数据表!P286</f>
        <v>445.8</v>
      </c>
      <c r="Q285" s="246">
        <f>全车数据表!Q286</f>
        <v>86.33</v>
      </c>
      <c r="R285" s="246">
        <f>全车数据表!R286</f>
        <v>61.08</v>
      </c>
      <c r="S285" s="246">
        <f>全车数据表!S286</f>
        <v>29.38</v>
      </c>
      <c r="T285" s="246">
        <f>全车数据表!T286</f>
        <v>0</v>
      </c>
      <c r="U285" s="246">
        <f>全车数据表!AH286</f>
        <v>0</v>
      </c>
      <c r="V285" s="246">
        <f>全车数据表!AI286</f>
        <v>0</v>
      </c>
      <c r="W285" s="246" t="str">
        <f>全车数据表!AO286</f>
        <v/>
      </c>
      <c r="X285" s="246">
        <f>全车数据表!AP286</f>
        <v>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469</v>
      </c>
      <c r="AD285" s="246">
        <f>全车数据表!AX286</f>
        <v>0</v>
      </c>
      <c r="AE285" s="246">
        <f>全车数据表!AY286</f>
        <v>580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神秘组织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Bugatti Chiron Super Sport 300+🔑</v>
      </c>
      <c r="C286" s="246" t="str">
        <f>IF(全车数据表!AQ287="","",全车数据表!AQ287)</f>
        <v>Bugatti</v>
      </c>
      <c r="D286" s="248" t="str">
        <f>全车数据表!AT287</f>
        <v>chiron300</v>
      </c>
      <c r="E286" s="248" t="str">
        <f>全车数据表!AS287</f>
        <v>4.3</v>
      </c>
      <c r="F286" s="248" t="str">
        <f>全车数据表!C287</f>
        <v>300+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4983</v>
      </c>
      <c r="P286" s="246">
        <f>全车数据表!P287</f>
        <v>453.6</v>
      </c>
      <c r="Q286" s="246">
        <f>全车数据表!Q287</f>
        <v>83.27</v>
      </c>
      <c r="R286" s="246">
        <f>全车数据表!R287</f>
        <v>60.63</v>
      </c>
      <c r="S286" s="246">
        <f>全车数据表!S287</f>
        <v>41.7</v>
      </c>
      <c r="T286" s="246">
        <f>全车数据表!T287</f>
        <v>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478</v>
      </c>
      <c r="AD286" s="246">
        <f>全车数据表!AX287</f>
        <v>0</v>
      </c>
      <c r="AE286" s="246">
        <f>全车数据表!AY287</f>
        <v>584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布加迪 300- 胖龙 肥龙 奇龙 凯龙</v>
      </c>
      <c r="BB286" s="246" t="str">
        <f>IF(全车数据表!AV287="","",全车数据表!AV287)</f>
        <v/>
      </c>
      <c r="BC286" s="246">
        <f>IF(全车数据表!BF287="","",全车数据表!BF287)</f>
        <v>5116</v>
      </c>
      <c r="BD286" s="246">
        <f>IF(全车数据表!BG287="","",全车数据表!BG287)</f>
        <v>455.1</v>
      </c>
      <c r="BE286" s="246">
        <f>IF(全车数据表!BH287="","",全车数据表!BH287)</f>
        <v>83.8</v>
      </c>
      <c r="BF286" s="246">
        <f>IF(全车数据表!BI287="","",全车数据表!BI287)</f>
        <v>62.71</v>
      </c>
      <c r="BG286" s="246">
        <f>IF(全车数据表!BJ287="","",全车数据表!BJ287)</f>
        <v>43.540000000000006</v>
      </c>
    </row>
    <row r="287" spans="1:59">
      <c r="A287" s="246">
        <f>全车数据表!A288</f>
        <v>286</v>
      </c>
      <c r="B287" s="246" t="str">
        <f>全车数据表!B288</f>
        <v>Koenigsegg CCXR🔑</v>
      </c>
      <c r="C287" s="246" t="str">
        <f>IF(全车数据表!AQ288="","",全车数据表!AQ288)</f>
        <v>Koenigsegg</v>
      </c>
      <c r="D287" s="248" t="str">
        <f>全车数据表!AT288</f>
        <v>ccxr</v>
      </c>
      <c r="E287" s="248" t="str">
        <f>全车数据表!AS288</f>
        <v>4.0</v>
      </c>
      <c r="F287" s="248" t="str">
        <f>全车数据表!C288</f>
        <v>CCXR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4998</v>
      </c>
      <c r="P287" s="246">
        <f>全车数据表!P288</f>
        <v>412.2</v>
      </c>
      <c r="Q287" s="246">
        <f>全车数据表!Q288</f>
        <v>79.400000000000006</v>
      </c>
      <c r="R287" s="246">
        <f>全车数据表!R288</f>
        <v>79.09</v>
      </c>
      <c r="S287" s="246">
        <f>全车数据表!S288</f>
        <v>71.510000000000005</v>
      </c>
      <c r="T287" s="246">
        <f>全车数据表!T288</f>
        <v>6.4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432</v>
      </c>
      <c r="AD287" s="246">
        <f>全车数据表!AX288</f>
        <v>0</v>
      </c>
      <c r="AE287" s="246">
        <f>全车数据表!AY288</f>
        <v>563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柯尼塞格</v>
      </c>
      <c r="BB287" s="246" t="str">
        <f>IF(全车数据表!AV288="","",全车数据表!AV288)</f>
        <v/>
      </c>
      <c r="BC287" s="246">
        <f>IF(全车数据表!BF288="","",全车数据表!BF288)</f>
        <v>5131</v>
      </c>
      <c r="BD287" s="246">
        <f>IF(全车数据表!BG288="","",全车数据表!BG288)</f>
        <v>413.5</v>
      </c>
      <c r="BE287" s="246">
        <f>IF(全车数据表!BH288="","",全车数据表!BH288)</f>
        <v>80.2</v>
      </c>
      <c r="BF287" s="246">
        <f>IF(全车数据表!BI288="","",全车数据表!BI288)</f>
        <v>81.540000000000006</v>
      </c>
      <c r="BG287" s="246">
        <f>IF(全车数据表!BJ288="","",全车数据表!BJ288)</f>
        <v>73.47</v>
      </c>
    </row>
    <row r="288" spans="1:59">
      <c r="A288" s="246">
        <f>全车数据表!A289</f>
        <v>287</v>
      </c>
      <c r="B288" s="246" t="str">
        <f>全车数据表!B289</f>
        <v>Bugatti LA Voiture Noire🔑</v>
      </c>
      <c r="C288" s="246" t="str">
        <f>IF(全车数据表!AQ289="","",全车数据表!AQ289)</f>
        <v>Bugatti</v>
      </c>
      <c r="D288" s="248" t="str">
        <f>全车数据表!AT289</f>
        <v>lvn</v>
      </c>
      <c r="E288" s="248" t="str">
        <f>全车数据表!AS289</f>
        <v>2.6</v>
      </c>
      <c r="F288" s="248" t="str">
        <f>全车数据表!C289</f>
        <v>黑龙</v>
      </c>
      <c r="G288" s="246" t="str">
        <f>全车数据表!D289</f>
        <v>S</v>
      </c>
      <c r="H288" s="246">
        <f>LEN(全车数据表!E289)</f>
        <v>6</v>
      </c>
      <c r="I288" s="246" t="str">
        <f>IF(全车数据表!H289="×",0,全车数据表!H289)</f>
        <v>🔑</v>
      </c>
      <c r="J288" s="246">
        <f>IF(全车数据表!I289="×",0,全车数据表!I289)</f>
        <v>40</v>
      </c>
      <c r="K288" s="246">
        <f>IF(全车数据表!J289="×",0,全车数据表!J289)</f>
        <v>45</v>
      </c>
      <c r="L288" s="246">
        <f>IF(全车数据表!K289="×",0,全车数据表!K289)</f>
        <v>60</v>
      </c>
      <c r="M288" s="246">
        <f>IF(全车数据表!L289="×",0,全车数据表!L289)</f>
        <v>70</v>
      </c>
      <c r="N288" s="246">
        <f>IF(全车数据表!M289="×",0,全车数据表!M289)</f>
        <v>85</v>
      </c>
      <c r="O288" s="246">
        <f>全车数据表!O289</f>
        <v>5041</v>
      </c>
      <c r="P288" s="246">
        <f>全车数据表!P289</f>
        <v>443.4</v>
      </c>
      <c r="Q288" s="246">
        <f>全车数据表!Q289</f>
        <v>84.89</v>
      </c>
      <c r="R288" s="246">
        <f>全车数据表!R289</f>
        <v>54.63</v>
      </c>
      <c r="S288" s="246">
        <f>全车数据表!S289</f>
        <v>63.79</v>
      </c>
      <c r="T288" s="246">
        <f>全车数据表!T289</f>
        <v>0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467</v>
      </c>
      <c r="AD288" s="246">
        <f>全车数据表!AX289</f>
        <v>0</v>
      </c>
      <c r="AE288" s="246">
        <f>全车数据表!AY289</f>
        <v>579</v>
      </c>
      <c r="AF288" s="246" t="str">
        <f>IF(全车数据表!AZ289="","",全车数据表!AZ289)</f>
        <v>联会赛事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>
        <f>IF(全车数据表!CB289="","",全车数据表!CB289)</f>
        <v>1</v>
      </c>
      <c r="AT288" s="246">
        <f>IF(全车数据表!CC289="","",全车数据表!CC289)</f>
        <v>1</v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布加迪 黑龙 lvn</v>
      </c>
      <c r="BB288" s="246" t="str">
        <f>IF(全车数据表!AV289="","",全车数据表!AV289)</f>
        <v/>
      </c>
      <c r="BC288" s="246">
        <f>IF(全车数据表!BF289="","",全车数据表!BF289)</f>
        <v>5175</v>
      </c>
      <c r="BD288" s="246">
        <f>IF(全车数据表!BG289="","",全车数据表!BG289)</f>
        <v>446</v>
      </c>
      <c r="BE288" s="246">
        <f>IF(全车数据表!BH289="","",全车数据表!BH289)</f>
        <v>85.6</v>
      </c>
      <c r="BF288" s="246">
        <f>IF(全车数据表!BI289="","",全车数据表!BI289)</f>
        <v>55.41</v>
      </c>
      <c r="BG288" s="246">
        <f>IF(全车数据表!BJ289="","",全车数据表!BJ289)</f>
        <v>65.959999999999994</v>
      </c>
    </row>
    <row r="289" spans="1:59">
      <c r="A289" s="246">
        <f>全车数据表!A290</f>
        <v>288</v>
      </c>
      <c r="B289" s="246" t="str">
        <f>全车数据表!B290</f>
        <v>Czinger 21C</v>
      </c>
      <c r="C289" s="246" t="str">
        <f>IF(全车数据表!AQ290="","",全车数据表!AQ290)</f>
        <v>Czinger</v>
      </c>
      <c r="D289" s="248" t="str">
        <f>全车数据表!AT290</f>
        <v>21c</v>
      </c>
      <c r="E289" s="248" t="str">
        <f>全车数据表!AS290</f>
        <v>24.1</v>
      </c>
      <c r="F289" s="248" t="str">
        <f>全车数据表!C290</f>
        <v>21C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5059</v>
      </c>
      <c r="P289" s="246">
        <f>全车数据表!P290</f>
        <v>423.4</v>
      </c>
      <c r="Q289" s="246">
        <f>全车数据表!Q290</f>
        <v>89.07</v>
      </c>
      <c r="R289" s="246">
        <f>全车数据表!R290</f>
        <v>49.38</v>
      </c>
      <c r="S289" s="246">
        <f>全车数据表!S290</f>
        <v>51.51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>
        <f>IF(全车数据表!BZ290="","",全车数据表!BZ290)</f>
        <v>1</v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/>
      </c>
      <c r="BB289" s="246" t="str">
        <f>IF(全车数据表!AV290="","",全车数据表!AV290)</f>
        <v/>
      </c>
      <c r="BC289" s="246">
        <f>IF(全车数据表!BF290="","",全车数据表!BF290)</f>
        <v>5193</v>
      </c>
      <c r="BD289" s="246">
        <f>IF(全车数据表!BG290="","",全车数据表!BG290)</f>
        <v>425.2</v>
      </c>
      <c r="BE289" s="246">
        <f>IF(全车数据表!BH290="","",全车数据表!BH290)</f>
        <v>89.649999999999991</v>
      </c>
      <c r="BF289" s="246">
        <f>IF(全车数据表!BI290="","",全车数据表!BI290)</f>
        <v>50.46</v>
      </c>
      <c r="BG289" s="246">
        <f>IF(全车数据表!BJ290="","",全车数据表!BJ290)</f>
        <v>53.69</v>
      </c>
    </row>
    <row r="290" spans="1:59">
      <c r="A290" s="246">
        <f>全车数据表!A291</f>
        <v>289</v>
      </c>
      <c r="B290" s="246" t="str">
        <f>全车数据表!B291</f>
        <v>SSC Tuarara Striker🔑</v>
      </c>
      <c r="C290" s="246" t="str">
        <f>IF(全车数据表!AQ291="","",全车数据表!AQ291)</f>
        <v>SSC</v>
      </c>
      <c r="D290" s="248" t="str">
        <f>全车数据表!AT291</f>
        <v>tuatarastriker</v>
      </c>
      <c r="E290" s="248" t="str">
        <f>全车数据表!AS291</f>
        <v>24.5</v>
      </c>
      <c r="F290" s="248" t="str">
        <f>全车数据表!C291</f>
        <v>蜥蜴Striker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5070</v>
      </c>
      <c r="P290" s="246">
        <f>全车数据表!P291</f>
        <v>459</v>
      </c>
      <c r="Q290" s="246">
        <f>全车数据表!Q291</f>
        <v>80.64</v>
      </c>
      <c r="R290" s="246">
        <f>全车数据表!R291</f>
        <v>58.62</v>
      </c>
      <c r="S290" s="246">
        <f>全车数据表!S291</f>
        <v>58.32</v>
      </c>
      <c r="T290" s="246">
        <f>全车数据表!T291</f>
        <v>0</v>
      </c>
      <c r="U290" s="246">
        <f>全车数据表!AH291</f>
        <v>27726000</v>
      </c>
      <c r="V290" s="246">
        <f>全车数据表!AI291</f>
        <v>90000</v>
      </c>
      <c r="W290" s="246">
        <f>全车数据表!AO291</f>
        <v>14760000</v>
      </c>
      <c r="X290" s="246">
        <f>全车数据表!AP291</f>
        <v>42486000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483</v>
      </c>
      <c r="AD290" s="246">
        <f>全车数据表!AX291</f>
        <v>0</v>
      </c>
      <c r="AE290" s="246">
        <f>全车数据表!AY291</f>
        <v>586</v>
      </c>
      <c r="AF290" s="246" t="str">
        <f>IF(全车数据表!AZ291="","",全车数据表!AZ291)</f>
        <v>联会赛事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5205</v>
      </c>
      <c r="BD290" s="246">
        <f>IF(全车数据表!BG291="","",全车数据表!BG291)</f>
        <v>461.6</v>
      </c>
      <c r="BE290" s="246">
        <f>IF(全车数据表!BH291="","",全车数据表!BH291)</f>
        <v>81.099999999999994</v>
      </c>
      <c r="BF290" s="246">
        <f>IF(全车数据表!BI291="","",全车数据表!BI291)</f>
        <v>59.25</v>
      </c>
      <c r="BG290" s="246">
        <f>IF(全车数据表!BJ291="","",全车数据表!BJ291)</f>
        <v>61.09</v>
      </c>
    </row>
    <row r="291" spans="1:59">
      <c r="A291" s="246">
        <f>全车数据表!A292</f>
        <v>290</v>
      </c>
      <c r="B291" s="246" t="str">
        <f>全车数据表!B292</f>
        <v>Deus Vayanne🔑</v>
      </c>
      <c r="C291" s="246" t="str">
        <f>IF(全车数据表!AQ292="","",全车数据表!AQ292)</f>
        <v>Deus</v>
      </c>
      <c r="D291" s="248" t="str">
        <f>全车数据表!AT292</f>
        <v>vayanne</v>
      </c>
      <c r="E291" s="248" t="str">
        <f>全车数据表!AS292</f>
        <v>4.3</v>
      </c>
      <c r="F291" s="248" t="str">
        <f>全车数据表!C292</f>
        <v>Vayanne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5082</v>
      </c>
      <c r="P291" s="246">
        <f>全车数据表!P292</f>
        <v>438.7</v>
      </c>
      <c r="Q291" s="246">
        <f>全车数据表!Q292</f>
        <v>86.55</v>
      </c>
      <c r="R291" s="246">
        <f>全车数据表!R292</f>
        <v>47.61</v>
      </c>
      <c r="S291" s="246">
        <f>全车数据表!S292</f>
        <v>47.08</v>
      </c>
      <c r="T291" s="246">
        <f>全车数据表!T292</f>
        <v>4.3499999999999996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462</v>
      </c>
      <c r="AD291" s="246">
        <f>全车数据表!AX292</f>
        <v>0</v>
      </c>
      <c r="AE291" s="246">
        <f>全车数据表!AY292</f>
        <v>577</v>
      </c>
      <c r="AF291" s="246" t="str">
        <f>IF(全车数据表!AZ292="","",全车数据表!AZ292)</f>
        <v>特殊赛事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>
        <f>IF(全车数据表!BZ292="","",全车数据表!BZ292)</f>
        <v>1</v>
      </c>
      <c r="AR291" s="246" t="str">
        <f>IF(全车数据表!CA292="","",全车数据表!CA292)</f>
        <v/>
      </c>
      <c r="AS291" s="246" t="str">
        <f>IF(全车数据表!CB292="","",全车数据表!CB292)</f>
        <v/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冬王</v>
      </c>
      <c r="BB291" s="246" t="str">
        <f>IF(全车数据表!AV292="","",全车数据表!AV292)</f>
        <v/>
      </c>
      <c r="BC291" s="246">
        <f>IF(全车数据表!BF292="","",全车数据表!BF292)</f>
        <v>5217</v>
      </c>
      <c r="BD291" s="246">
        <f>IF(全车数据表!BG292="","",全车数据表!BG292)</f>
        <v>440.8</v>
      </c>
      <c r="BE291" s="246">
        <f>IF(全车数据表!BH292="","",全车数据表!BH292)</f>
        <v>86.95</v>
      </c>
      <c r="BF291" s="246">
        <f>IF(全车数据表!BI292="","",全车数据表!BI292)</f>
        <v>48.769999999999996</v>
      </c>
      <c r="BG291" s="246">
        <f>IF(全车数据表!BJ292="","",全车数据表!BJ292)</f>
        <v>49.96</v>
      </c>
    </row>
    <row r="292" spans="1:59">
      <c r="A292" s="246">
        <f>全车数据表!A293</f>
        <v>291</v>
      </c>
      <c r="B292" s="246" t="str">
        <f>全车数据表!B293</f>
        <v>Koenigsegg Gemera🔑</v>
      </c>
      <c r="C292" s="246" t="str">
        <f>IF(全车数据表!AQ293="","",全车数据表!AQ293)</f>
        <v>Koenigsegg</v>
      </c>
      <c r="D292" s="248" t="str">
        <f>全车数据表!AT293</f>
        <v>gemera</v>
      </c>
      <c r="E292" s="248" t="str">
        <f>全车数据表!AS293</f>
        <v>3.2</v>
      </c>
      <c r="F292" s="248" t="str">
        <f>全车数据表!C293</f>
        <v>Gemera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5085</v>
      </c>
      <c r="P292" s="246">
        <f>全车数据表!P293</f>
        <v>413.1</v>
      </c>
      <c r="Q292" s="246">
        <f>全车数据表!Q293</f>
        <v>88.58</v>
      </c>
      <c r="R292" s="246">
        <f>全车数据表!R293</f>
        <v>66.06</v>
      </c>
      <c r="S292" s="246">
        <f>全车数据表!S293</f>
        <v>48.36</v>
      </c>
      <c r="T292" s="246">
        <f>全车数据表!T293</f>
        <v>4.4000000000000004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433</v>
      </c>
      <c r="AD292" s="246">
        <f>全车数据表!AX293</f>
        <v>0</v>
      </c>
      <c r="AE292" s="246">
        <f>全车数据表!AY293</f>
        <v>564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>
        <f>IF(全车数据表!CD293="","",全车数据表!CD293)</f>
        <v>1</v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哥 杰弟</v>
      </c>
      <c r="BB292" s="246" t="str">
        <f>IF(全车数据表!AV293="","",全车数据表!AV293)</f>
        <v/>
      </c>
      <c r="BC292" s="246">
        <f>IF(全车数据表!BF293="","",全车数据表!BF293)</f>
        <v>5220</v>
      </c>
      <c r="BD292" s="246">
        <f>IF(全车数据表!BG293="","",全车数据表!BG293)</f>
        <v>414.5</v>
      </c>
      <c r="BE292" s="246">
        <f>IF(全车数据表!BH293="","",全车数据表!BH293)</f>
        <v>89.2</v>
      </c>
      <c r="BF292" s="246">
        <f>IF(全车数据表!BI293="","",全车数据表!BI293)</f>
        <v>67.820000000000007</v>
      </c>
      <c r="BG292" s="246">
        <f>IF(全车数据表!BJ293="","",全车数据表!BJ293)</f>
        <v>50.49</v>
      </c>
    </row>
    <row r="293" spans="1:59">
      <c r="A293" s="246">
        <f>全车数据表!A294</f>
        <v>292</v>
      </c>
      <c r="B293" s="246" t="str">
        <f>全车数据表!B294</f>
        <v>Zenvo Aurora Tur</v>
      </c>
      <c r="C293" s="246" t="str">
        <f>IF(全车数据表!AQ294="","",全车数据表!AQ294)</f>
        <v>Zenvo</v>
      </c>
      <c r="D293" s="248" t="str">
        <f>全车数据表!AT294</f>
        <v>tur</v>
      </c>
      <c r="E293" s="248" t="str">
        <f>全车数据表!AS294</f>
        <v>4.6</v>
      </c>
      <c r="F293" s="248" t="str">
        <f>全车数据表!C294</f>
        <v>Tur</v>
      </c>
      <c r="G293" s="246" t="str">
        <f>全车数据表!D294</f>
        <v>S</v>
      </c>
      <c r="H293" s="246">
        <f>LEN(全车数据表!E294)</f>
        <v>6</v>
      </c>
      <c r="I293" s="246">
        <f>IF(全车数据表!H294="×",0,全车数据表!H294)</f>
        <v>85</v>
      </c>
      <c r="J293" s="246">
        <f>IF(全车数据表!I294="×",0,全车数据表!I294)</f>
        <v>25</v>
      </c>
      <c r="K293" s="246">
        <f>IF(全车数据表!J294="×",0,全车数据表!J294)</f>
        <v>29</v>
      </c>
      <c r="L293" s="246">
        <f>IF(全车数据表!K294="×",0,全车数据表!K294)</f>
        <v>38</v>
      </c>
      <c r="M293" s="246">
        <f>IF(全车数据表!L294="×",0,全车数据表!L294)</f>
        <v>54</v>
      </c>
      <c r="N293" s="246">
        <f>IF(全车数据表!M294="×",0,全车数据表!M294)</f>
        <v>69</v>
      </c>
      <c r="O293" s="246">
        <f>全车数据表!O294</f>
        <v>5100</v>
      </c>
      <c r="P293" s="246">
        <f>全车数据表!P294</f>
        <v>467.5</v>
      </c>
      <c r="Q293" s="246">
        <f>全车数据表!Q294</f>
        <v>81.73</v>
      </c>
      <c r="R293" s="246">
        <f>全车数据表!R294</f>
        <v>56.53</v>
      </c>
      <c r="S293" s="246">
        <f>全车数据表!S294</f>
        <v>42.65</v>
      </c>
      <c r="T293" s="246">
        <f>全车数据表!T294</f>
        <v>0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0</v>
      </c>
      <c r="AD293" s="246">
        <f>全车数据表!AX294</f>
        <v>0</v>
      </c>
      <c r="AE293" s="246">
        <f>全车数据表!AY294</f>
        <v>0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 t="str">
        <f>IF(全车数据表!CC294="","",全车数据表!CC294)</f>
        <v/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极光</v>
      </c>
      <c r="BB293" s="246" t="str">
        <f>IF(全车数据表!AV294="","",全车数据表!AV294)</f>
        <v/>
      </c>
      <c r="BC293" s="246">
        <f>IF(全车数据表!BF294="","",全车数据表!BF294)</f>
        <v>5235</v>
      </c>
      <c r="BD293" s="246">
        <f>IF(全车数据表!BG294="","",全车数据表!BG294)</f>
        <v>469.4</v>
      </c>
      <c r="BE293" s="246">
        <f>IF(全车数据表!BH294="","",全车数据表!BH294)</f>
        <v>82</v>
      </c>
      <c r="BF293" s="246">
        <f>IF(全车数据表!BI294="","",全车数据表!BI294)</f>
        <v>57.02</v>
      </c>
      <c r="BG293" s="246">
        <f>IF(全车数据表!BJ294="","",全车数据表!BJ294)</f>
        <v>44.31</v>
      </c>
    </row>
    <row r="294" spans="1:59">
      <c r="A294" s="246">
        <f>全车数据表!A295</f>
        <v>293</v>
      </c>
      <c r="B294" s="246" t="str">
        <f>全车数据表!B295</f>
        <v>Hennessey Venom F5</v>
      </c>
      <c r="C294" s="246" t="str">
        <f>IF(全车数据表!AQ295="","",全车数据表!AQ295)</f>
        <v>Hennessey</v>
      </c>
      <c r="D294" s="248" t="str">
        <f>全车数据表!AT295</f>
        <v>f5</v>
      </c>
      <c r="E294" s="248" t="str">
        <f>全车数据表!AS295</f>
        <v>3.0</v>
      </c>
      <c r="F294" s="248" t="str">
        <f>全车数据表!C295</f>
        <v>毒液F5</v>
      </c>
      <c r="G294" s="246" t="str">
        <f>全车数据表!D295</f>
        <v>S</v>
      </c>
      <c r="H294" s="246">
        <f>LEN(全车数据表!E295)</f>
        <v>6</v>
      </c>
      <c r="I294" s="246">
        <f>IF(全车数据表!H295="×",0,全车数据表!H295)</f>
        <v>85</v>
      </c>
      <c r="J294" s="246">
        <f>IF(全车数据表!I295="×",0,全车数据表!I295)</f>
        <v>25</v>
      </c>
      <c r="K294" s="246">
        <f>IF(全车数据表!J295="×",0,全车数据表!J295)</f>
        <v>29</v>
      </c>
      <c r="L294" s="246">
        <f>IF(全车数据表!K295="×",0,全车数据表!K295)</f>
        <v>38</v>
      </c>
      <c r="M294" s="246">
        <f>IF(全车数据表!L295="×",0,全车数据表!L295)</f>
        <v>54</v>
      </c>
      <c r="N294" s="246">
        <f>IF(全车数据表!M295="×",0,全车数据表!M295)</f>
        <v>69</v>
      </c>
      <c r="O294" s="246">
        <f>全车数据表!O295</f>
        <v>5114</v>
      </c>
      <c r="P294" s="246">
        <f>全车数据表!P295</f>
        <v>512.29999999999995</v>
      </c>
      <c r="Q294" s="246">
        <f>全车数据表!Q295</f>
        <v>80.66</v>
      </c>
      <c r="R294" s="246">
        <f>全车数据表!R295</f>
        <v>49.07</v>
      </c>
      <c r="S294" s="246">
        <f>全车数据表!S295</f>
        <v>45.61</v>
      </c>
      <c r="T294" s="246">
        <f>全车数据表!T295</f>
        <v>4.3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538</v>
      </c>
      <c r="AD294" s="246">
        <f>全车数据表!AX295</f>
        <v>0</v>
      </c>
      <c r="AE294" s="246">
        <f>全车数据表!AY295</f>
        <v>600</v>
      </c>
      <c r="AF294" s="246" t="str">
        <f>IF(全车数据表!AZ295="","",全车数据表!AZ295)</f>
        <v>特殊赛事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>
        <f>IF(全车数据表!BZ295="","",全车数据表!BZ295)</f>
        <v>1</v>
      </c>
      <c r="AR294" s="246" t="str">
        <f>IF(全车数据表!CA295="","",全车数据表!CA295)</f>
        <v/>
      </c>
      <c r="AS294" s="246" t="str">
        <f>IF(全车数据表!CB295="","",全车数据表!CB295)</f>
        <v/>
      </c>
      <c r="AT294" s="246" t="str">
        <f>IF(全车数据表!CC295="","",全车数据表!CC295)</f>
        <v/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>无顶</v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轩尼诗 毒液</v>
      </c>
      <c r="BB294" s="246" t="str">
        <f>IF(全车数据表!AV295="","",全车数据表!AV295)</f>
        <v/>
      </c>
      <c r="BC294" s="246">
        <f>IF(全车数据表!BF295="","",全车数据表!BF295)</f>
        <v>5249</v>
      </c>
      <c r="BD294" s="246">
        <f>IF(全车数据表!BG295="","",全车数据表!BG295)</f>
        <v>513.59999999999991</v>
      </c>
      <c r="BE294" s="246">
        <f>IF(全车数据表!BH295="","",全车数据表!BH295)</f>
        <v>81.099999999999994</v>
      </c>
      <c r="BF294" s="246">
        <f>IF(全车数据表!BI295="","",全车数据表!BI295)</f>
        <v>49.87</v>
      </c>
      <c r="BG294" s="246">
        <f>IF(全车数据表!BJ295="","",全车数据表!BJ295)</f>
        <v>47.97</v>
      </c>
    </row>
    <row r="295" spans="1:59">
      <c r="A295" s="246">
        <f>全车数据表!A296</f>
        <v>294</v>
      </c>
      <c r="B295" s="246" t="str">
        <f>全车数据表!B296</f>
        <v>Koenigsegg CC850🔑</v>
      </c>
      <c r="C295" s="246" t="str">
        <f>IF(全车数据表!AQ296="","",全车数据表!AQ296)</f>
        <v>Koenigsegg</v>
      </c>
      <c r="D295" s="248" t="str">
        <f>全车数据表!AT296</f>
        <v>cc850</v>
      </c>
      <c r="E295" s="248" t="str">
        <f>全车数据表!AS296</f>
        <v>4.2</v>
      </c>
      <c r="F295" s="248" t="str">
        <f>全车数据表!C296</f>
        <v>CC850</v>
      </c>
      <c r="G295" s="246" t="str">
        <f>全车数据表!D296</f>
        <v>S</v>
      </c>
      <c r="H295" s="246">
        <f>LEN(全车数据表!E296)</f>
        <v>6</v>
      </c>
      <c r="I295" s="246" t="str">
        <f>IF(全车数据表!H296="×",0,全车数据表!H296)</f>
        <v>🔑</v>
      </c>
      <c r="J295" s="246">
        <f>IF(全车数据表!I296="×",0,全车数据表!I296)</f>
        <v>40</v>
      </c>
      <c r="K295" s="246">
        <f>IF(全车数据表!J296="×",0,全车数据表!J296)</f>
        <v>45</v>
      </c>
      <c r="L295" s="246">
        <f>IF(全车数据表!K296="×",0,全车数据表!K296)</f>
        <v>60</v>
      </c>
      <c r="M295" s="246">
        <f>IF(全车数据表!L296="×",0,全车数据表!L296)</f>
        <v>70</v>
      </c>
      <c r="N295" s="246">
        <f>IF(全车数据表!M296="×",0,全车数据表!M296)</f>
        <v>85</v>
      </c>
      <c r="O295" s="246">
        <f>全车数据表!O296</f>
        <v>5145</v>
      </c>
      <c r="P295" s="246">
        <f>全车数据表!P296</f>
        <v>478.3</v>
      </c>
      <c r="Q295" s="246">
        <f>全车数据表!Q296</f>
        <v>82.37</v>
      </c>
      <c r="R295" s="246">
        <f>全车数据表!R296</f>
        <v>54.39</v>
      </c>
      <c r="S295" s="246">
        <f>全车数据表!S296</f>
        <v>40.57</v>
      </c>
      <c r="T295" s="246">
        <f>全车数据表!T296</f>
        <v>3.9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503</v>
      </c>
      <c r="AD295" s="246">
        <f>全车数据表!AX296</f>
        <v>0</v>
      </c>
      <c r="AE295" s="246">
        <f>全车数据表!AY296</f>
        <v>595</v>
      </c>
      <c r="AF295" s="246" t="str">
        <f>IF(全车数据表!AZ296="","",全车数据表!AZ296)</f>
        <v>联会赛事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 t="str">
        <f>IF(全车数据表!BZ296="","",全车数据表!BZ296)</f>
        <v/>
      </c>
      <c r="AR295" s="246" t="str">
        <f>IF(全车数据表!CA296="","",全车数据表!CA296)</f>
        <v/>
      </c>
      <c r="AS295" s="246">
        <f>IF(全车数据表!CB296="","",全车数据表!CB296)</f>
        <v>1</v>
      </c>
      <c r="AT295" s="246">
        <f>IF(全车数据表!CC296="","",全车数据表!CC296)</f>
        <v>1</v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>柯尼塞格 哥 杰弟</v>
      </c>
      <c r="BB295" s="246" t="str">
        <f>IF(全车数据表!AV296="","",全车数据表!AV296)</f>
        <v/>
      </c>
      <c r="BC295" s="246">
        <f>IF(全车数据表!BF296="","",全车数据表!BF296)</f>
        <v>5279</v>
      </c>
      <c r="BD295" s="246">
        <f>IF(全车数据表!BG296="","",全车数据表!BG296)</f>
        <v>479.8</v>
      </c>
      <c r="BE295" s="246">
        <f>IF(全车数据表!BH296="","",全车数据表!BH296)</f>
        <v>82.9</v>
      </c>
      <c r="BF295" s="246">
        <f>IF(全车数据表!BI296="","",全车数据表!BI296)</f>
        <v>55.85</v>
      </c>
      <c r="BG295" s="246">
        <f>IF(全车数据表!BJ296="","",全车数据表!BJ296)</f>
        <v>42.35</v>
      </c>
    </row>
    <row r="296" spans="1:59">
      <c r="A296" s="246">
        <f>全车数据表!A297</f>
        <v>295</v>
      </c>
      <c r="B296" s="246" t="str">
        <f>全车数据表!B297</f>
        <v>Bugatti Chiron Security</v>
      </c>
      <c r="C296" s="246" t="str">
        <f>IF(全车数据表!AQ297="","",全车数据表!AQ297)</f>
        <v>Bugatti</v>
      </c>
      <c r="D296" s="248" t="str">
        <f>全车数据表!AT297</f>
        <v>chironsecurity</v>
      </c>
      <c r="E296" s="248" t="str">
        <f>全车数据表!AS297</f>
        <v>24.0</v>
      </c>
      <c r="F296" s="248" t="str">
        <f>全车数据表!C297</f>
        <v>安保肥龙</v>
      </c>
      <c r="G296" s="246" t="str">
        <f>全车数据表!D297</f>
        <v>S</v>
      </c>
      <c r="H296" s="246">
        <f>LEN(全车数据表!E297)</f>
        <v>6</v>
      </c>
      <c r="I296" s="246">
        <f>IF(全车数据表!H297="×",0,全车数据表!H297)</f>
        <v>85</v>
      </c>
      <c r="J296" s="246">
        <f>IF(全车数据表!I297="×",0,全车数据表!I297)</f>
        <v>25</v>
      </c>
      <c r="K296" s="246">
        <f>IF(全车数据表!J297="×",0,全车数据表!J297)</f>
        <v>29</v>
      </c>
      <c r="L296" s="246">
        <f>IF(全车数据表!K297="×",0,全车数据表!K297)</f>
        <v>38</v>
      </c>
      <c r="M296" s="246">
        <f>IF(全车数据表!L297="×",0,全车数据表!L297)</f>
        <v>54</v>
      </c>
      <c r="N296" s="246">
        <f>IF(全车数据表!M297="×",0,全车数据表!M297)</f>
        <v>69</v>
      </c>
      <c r="O296" s="246">
        <f>全车数据表!O297</f>
        <v>5168</v>
      </c>
      <c r="P296" s="246">
        <f>全车数据表!P297</f>
        <v>495.4</v>
      </c>
      <c r="Q296" s="246">
        <f>全车数据表!Q297</f>
        <v>83.99</v>
      </c>
      <c r="R296" s="246">
        <f>全车数据表!R297</f>
        <v>55.97</v>
      </c>
      <c r="S296" s="246">
        <f>全车数据表!S297</f>
        <v>30.94</v>
      </c>
      <c r="T296" s="246">
        <f>全车数据表!T297</f>
        <v>0</v>
      </c>
      <c r="U296" s="246">
        <f>全车数据表!AH297</f>
        <v>0</v>
      </c>
      <c r="V296" s="246">
        <f>全车数据表!AI297</f>
        <v>0</v>
      </c>
      <c r="W296" s="246">
        <f>全车数据表!AO297</f>
        <v>0</v>
      </c>
      <c r="X296" s="246">
        <f>全车数据表!AP297</f>
        <v>0</v>
      </c>
      <c r="Y296" s="246">
        <f>全车数据表!AJ297</f>
        <v>0</v>
      </c>
      <c r="Z296" s="246">
        <f>全车数据表!AL297</f>
        <v>0</v>
      </c>
      <c r="AA296" s="246">
        <f>IF(全车数据表!AN297="×",0,全车数据表!AN297)</f>
        <v>0</v>
      </c>
      <c r="AB296" s="248" t="str">
        <f>全车数据表!AU297</f>
        <v>epic</v>
      </c>
      <c r="AC296" s="246">
        <f>全车数据表!AW297</f>
        <v>521</v>
      </c>
      <c r="AD296" s="246">
        <f>全车数据表!AX297</f>
        <v>0</v>
      </c>
      <c r="AE296" s="246">
        <f>全车数据表!AY297</f>
        <v>600</v>
      </c>
      <c r="AF296" s="246" t="str">
        <f>IF(全车数据表!AZ297="","",全车数据表!AZ297)</f>
        <v>多人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 t="str">
        <f>IF(全车数据表!CC297="","",全车数据表!CC297)</f>
        <v/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布加迪 胖龙 肥龙 奇龙 凯龙</v>
      </c>
      <c r="BB296" s="246" t="str">
        <f>IF(全车数据表!AV297="","",全车数据表!AV297)</f>
        <v/>
      </c>
      <c r="BC296" s="246" t="str">
        <f>IF(全车数据表!BF297="","",全车数据表!BF297)</f>
        <v/>
      </c>
      <c r="BD296" s="246" t="str">
        <f>IF(全车数据表!BG297="","",全车数据表!BG297)</f>
        <v/>
      </c>
      <c r="BE296" s="246" t="str">
        <f>IF(全车数据表!BH297="","",全车数据表!BH297)</f>
        <v/>
      </c>
      <c r="BF296" s="246" t="str">
        <f>IF(全车数据表!BI297="","",全车数据表!BI297)</f>
        <v/>
      </c>
      <c r="BG296" s="246" t="str">
        <f>IF(全车数据表!BJ297="","",全车数据表!BJ297)</f>
        <v/>
      </c>
    </row>
    <row r="297" spans="1:59">
      <c r="A297" s="246">
        <f>全车数据表!A298</f>
        <v>296</v>
      </c>
      <c r="B297" s="246" t="str">
        <f>全车数据表!B298</f>
        <v>Bugatti Bolide🔑</v>
      </c>
      <c r="C297" s="246" t="str">
        <f>IF(全车数据表!AQ298="","",全车数据表!AQ298)</f>
        <v>Bugatti</v>
      </c>
      <c r="D297" s="248" t="str">
        <f>全车数据表!AT298</f>
        <v>bolide</v>
      </c>
      <c r="E297" s="248" t="str">
        <f>全车数据表!AS298</f>
        <v>3.8</v>
      </c>
      <c r="F297" s="248" t="str">
        <f>全车数据表!C298</f>
        <v>Bolide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5190</v>
      </c>
      <c r="P297" s="246">
        <f>全车数据表!P298</f>
        <v>497.1</v>
      </c>
      <c r="Q297" s="246">
        <f>全车数据表!Q298</f>
        <v>84.28</v>
      </c>
      <c r="R297" s="246">
        <f>全车数据表!R298</f>
        <v>51.07</v>
      </c>
      <c r="S297" s="246">
        <f>全车数据表!S298</f>
        <v>27.5</v>
      </c>
      <c r="T297" s="246">
        <f>全车数据表!T298</f>
        <v>3.5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522</v>
      </c>
      <c r="AD297" s="246">
        <f>全车数据表!AX298</f>
        <v>0</v>
      </c>
      <c r="AE297" s="246">
        <f>全车数据表!AY298</f>
        <v>600</v>
      </c>
      <c r="AF297" s="246" t="str">
        <f>IF(全车数据表!AZ298="","",全车数据表!AZ298)</f>
        <v>联会赛事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 t="str">
        <f>IF(全车数据表!BZ298="","",全车数据表!BZ298)</f>
        <v/>
      </c>
      <c r="AR297" s="246" t="str">
        <f>IF(全车数据表!CA298="","",全车数据表!CA298)</f>
        <v/>
      </c>
      <c r="AS297" s="246">
        <f>IF(全车数据表!CB298="","",全车数据表!CB298)</f>
        <v>1</v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布加迪 玻璃龙</v>
      </c>
      <c r="BB297" s="246" t="str">
        <f>IF(全车数据表!AV298="","",全车数据表!AV298)</f>
        <v/>
      </c>
      <c r="BC297" s="246" t="str">
        <f>IF(全车数据表!BF298="","",全车数据表!BF298)</f>
        <v/>
      </c>
      <c r="BD297" s="246" t="str">
        <f>IF(全车数据表!BG298="","",全车数据表!BG298)</f>
        <v/>
      </c>
      <c r="BE297" s="246" t="str">
        <f>IF(全车数据表!BH298="","",全车数据表!BH298)</f>
        <v/>
      </c>
      <c r="BF297" s="246" t="str">
        <f>IF(全车数据表!BI298="","",全车数据表!BI298)</f>
        <v/>
      </c>
      <c r="BG297" s="246" t="str">
        <f>IF(全车数据表!BJ298="","",全车数据表!BJ298)</f>
        <v/>
      </c>
    </row>
    <row r="298" spans="1:59">
      <c r="A298" s="246">
        <f>全车数据表!A299</f>
        <v>297</v>
      </c>
      <c r="B298" s="246" t="str">
        <f>全车数据表!B299</f>
        <v>Koenigsegg Jesko Absolut🔑</v>
      </c>
      <c r="C298" s="246" t="str">
        <f>IF(全车数据表!AQ299="","",全车数据表!AQ299)</f>
        <v>Koenigsegg</v>
      </c>
      <c r="D298" s="248" t="str">
        <f>全车数据表!AT299</f>
        <v>absolut</v>
      </c>
      <c r="E298" s="248" t="str">
        <f>全车数据表!AS299</f>
        <v>24.0</v>
      </c>
      <c r="F298" s="248" t="str">
        <f>全车数据表!C299</f>
        <v>Absolut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5223</v>
      </c>
      <c r="P298" s="246">
        <f>全车数据表!P299</f>
        <v>541</v>
      </c>
      <c r="Q298" s="246">
        <f>全车数据表!Q299</f>
        <v>83.36</v>
      </c>
      <c r="R298" s="246">
        <f>全车数据表!R299</f>
        <v>61.28</v>
      </c>
      <c r="S298" s="246">
        <f>全车数据表!S299</f>
        <v>33.340000000000003</v>
      </c>
      <c r="T298" s="246">
        <f>全车数据表!T299</f>
        <v>0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551</v>
      </c>
      <c r="AD298" s="246">
        <f>全车数据表!AX299</f>
        <v>0</v>
      </c>
      <c r="AE298" s="246">
        <f>全车数据表!AY299</f>
        <v>600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 t="str">
        <f>IF(全车数据表!CD299="","",全车数据表!CD299)</f>
        <v/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杰皇</v>
      </c>
      <c r="BB298" s="246" t="str">
        <f>IF(全车数据表!AV299="","",全车数据表!AV299)</f>
        <v/>
      </c>
      <c r="BC298" s="246" t="str">
        <f>IF(全车数据表!BF299="","",全车数据表!BF299)</f>
        <v/>
      </c>
      <c r="BD298" s="246" t="str">
        <f>IF(全车数据表!BG299="","",全车数据表!BG299)</f>
        <v/>
      </c>
      <c r="BE298" s="246" t="str">
        <f>IF(全车数据表!BH299="","",全车数据表!BH299)</f>
        <v/>
      </c>
      <c r="BF298" s="246" t="str">
        <f>IF(全车数据表!BI299="","",全车数据表!BI299)</f>
        <v/>
      </c>
      <c r="BG298" s="246" t="str">
        <f>IF(全车数据表!BJ299="","",全车数据表!BJ299)</f>
        <v/>
      </c>
    </row>
    <row r="299" spans="1:59">
      <c r="A299" s="246">
        <f>全车数据表!A300</f>
        <v>298</v>
      </c>
      <c r="B299" s="246" t="str">
        <f>全车数据表!B300</f>
        <v>Devel Sixteen🔑</v>
      </c>
      <c r="C299" s="246" t="str">
        <f>IF(全车数据表!AQ300="","",全车数据表!AQ300)</f>
        <v>Devel</v>
      </c>
      <c r="D299" s="248" t="str">
        <f>全车数据表!AT300</f>
        <v>sixteen</v>
      </c>
      <c r="E299" s="248" t="str">
        <f>全车数据表!AS300</f>
        <v>4.4</v>
      </c>
      <c r="F299" s="248" t="str">
        <f>全车数据表!C300</f>
        <v>恶魔</v>
      </c>
      <c r="G299" s="246" t="str">
        <f>全车数据表!D300</f>
        <v>S</v>
      </c>
      <c r="H299" s="246">
        <f>LEN(全车数据表!E300)</f>
        <v>6</v>
      </c>
      <c r="I299" s="246" t="str">
        <f>IF(全车数据表!H300="×",0,全车数据表!H300)</f>
        <v>🔑</v>
      </c>
      <c r="J299" s="246">
        <f>IF(全车数据表!I300="×",0,全车数据表!I300)</f>
        <v>40</v>
      </c>
      <c r="K299" s="246">
        <f>IF(全车数据表!J300="×",0,全车数据表!J300)</f>
        <v>45</v>
      </c>
      <c r="L299" s="246">
        <f>IF(全车数据表!K300="×",0,全车数据表!K300)</f>
        <v>60</v>
      </c>
      <c r="M299" s="246">
        <f>IF(全车数据表!L300="×",0,全车数据表!L300)</f>
        <v>70</v>
      </c>
      <c r="N299" s="246">
        <f>IF(全车数据表!M300="×",0,全车数据表!M300)</f>
        <v>85</v>
      </c>
      <c r="O299" s="246">
        <f>全车数据表!O300</f>
        <v>5255</v>
      </c>
      <c r="P299" s="246">
        <f>全车数据表!P300</f>
        <v>556.5</v>
      </c>
      <c r="Q299" s="246">
        <f>全车数据表!Q300</f>
        <v>81.38</v>
      </c>
      <c r="R299" s="246">
        <f>全车数据表!R300</f>
        <v>56.38</v>
      </c>
      <c r="S299" s="246">
        <f>全车数据表!S300</f>
        <v>38.47</v>
      </c>
      <c r="T299" s="246">
        <f>全车数据表!T300</f>
        <v>3.67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559</v>
      </c>
      <c r="AD299" s="246">
        <f>全车数据表!AX300</f>
        <v>0</v>
      </c>
      <c r="AE299" s="246">
        <f>全车数据表!AY300</f>
        <v>600</v>
      </c>
      <c r="AF299" s="246" t="str">
        <f>IF(全车数据表!AZ300="","",全车数据表!AZ300)</f>
        <v>联会赛事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 t="str">
        <f>IF(全车数据表!BZ300="","",全车数据表!BZ300)</f>
        <v/>
      </c>
      <c r="AR299" s="246" t="str">
        <f>IF(全车数据表!CA300="","",全车数据表!CA300)</f>
        <v/>
      </c>
      <c r="AS299" s="246">
        <f>IF(全车数据表!CB300="","",全车数据表!CB300)</f>
        <v>1</v>
      </c>
      <c r="AT299" s="246">
        <f>IF(全车数据表!CC300="","",全车数据表!CC300)</f>
        <v>1</v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十六</v>
      </c>
      <c r="BB299" s="246" t="str">
        <f>IF(全车数据表!AV300="","",全车数据表!AV300)</f>
        <v/>
      </c>
      <c r="BC299" s="246">
        <f>IF(全车数据表!BF300="","",全车数据表!BF300)</f>
        <v>5385</v>
      </c>
      <c r="BD299" s="246">
        <f>IF(全车数据表!BG300="","",全车数据表!BG300)</f>
        <v>557</v>
      </c>
      <c r="BE299" s="246">
        <f>IF(全车数据表!BH300="","",全车数据表!BH300)</f>
        <v>82</v>
      </c>
      <c r="BF299" s="246">
        <f>IF(全车数据表!BI300="","",全车数据表!BI300)</f>
        <v>57.57</v>
      </c>
      <c r="BG299" s="246">
        <f>IF(全车数据表!BJ300="","",全车数据表!BJ300)</f>
        <v>39.86</v>
      </c>
    </row>
    <row r="300" spans="1:59">
      <c r="A300" s="246">
        <f>全车数据表!A301</f>
        <v>299</v>
      </c>
      <c r="B300" s="246" t="str">
        <f>全车数据表!B301</f>
        <v>Raesr Tartarus🔑</v>
      </c>
      <c r="C300" s="246" t="str">
        <f>IF(全车数据表!AQ301="","",全车数据表!AQ301)</f>
        <v>Raesr</v>
      </c>
      <c r="D300" s="248" t="str">
        <f>全车数据表!AT301</f>
        <v>tartarus</v>
      </c>
      <c r="E300" s="248" t="str">
        <f>全车数据表!AS301</f>
        <v>24.3</v>
      </c>
      <c r="F300" s="248" t="str">
        <f>全车数据表!C301</f>
        <v>Tartarus</v>
      </c>
      <c r="G300" s="246" t="str">
        <f>全车数据表!D301</f>
        <v>S</v>
      </c>
      <c r="H300" s="246">
        <f>LEN(全车数据表!E301)</f>
        <v>6</v>
      </c>
      <c r="I300" s="246" t="str">
        <f>IF(全车数据表!H301="×",0,全车数据表!H301)</f>
        <v>🔑</v>
      </c>
      <c r="J300" s="246">
        <f>IF(全车数据表!I301="×",0,全车数据表!I301)</f>
        <v>40</v>
      </c>
      <c r="K300" s="246">
        <f>IF(全车数据表!J301="×",0,全车数据表!J301)</f>
        <v>45</v>
      </c>
      <c r="L300" s="246">
        <f>IF(全车数据表!K301="×",0,全车数据表!K301)</f>
        <v>60</v>
      </c>
      <c r="M300" s="246">
        <f>IF(全车数据表!L301="×",0,全车数据表!L301)</f>
        <v>70</v>
      </c>
      <c r="N300" s="246">
        <f>IF(全车数据表!M301="×",0,全车数据表!M301)</f>
        <v>85</v>
      </c>
      <c r="O300" s="246">
        <f>全车数据表!O301</f>
        <v>5285</v>
      </c>
      <c r="P300" s="246">
        <f>全车数据表!P301</f>
        <v>538.70000000000005</v>
      </c>
      <c r="Q300" s="246">
        <f>全车数据表!Q301</f>
        <v>90.64</v>
      </c>
      <c r="R300" s="246">
        <f>全车数据表!R301</f>
        <v>61.77</v>
      </c>
      <c r="S300" s="246">
        <f>全车数据表!S301</f>
        <v>30.57</v>
      </c>
      <c r="T300" s="246">
        <f>全车数据表!T301</f>
        <v>0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555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联会赛事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 t="str">
        <f>IF(全车数据表!BZ301="","",全车数据表!BZ301)</f>
        <v/>
      </c>
      <c r="AR300" s="246" t="str">
        <f>IF(全车数据表!CA301="","",全车数据表!CA301)</f>
        <v/>
      </c>
      <c r="AS300" s="246">
        <f>IF(全车数据表!CB301="","",全车数据表!CB301)</f>
        <v>1</v>
      </c>
      <c r="AT300" s="246">
        <f>IF(全车数据表!CC301="","",全车数据表!CC301)</f>
        <v>1</v>
      </c>
      <c r="AU300" s="246" t="str">
        <f>IF(全车数据表!CD301="","",全车数据表!CD301)</f>
        <v/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/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/>
      </c>
      <c r="BB300" s="246" t="str">
        <f>IF(全车数据表!AV301="","",全车数据表!AV301)</f>
        <v/>
      </c>
      <c r="BC300" s="246" t="str">
        <f>IF(全车数据表!BF301="","",全车数据表!BF301)</f>
        <v/>
      </c>
      <c r="BD300" s="246" t="str">
        <f>IF(全车数据表!BG301="","",全车数据表!BG301)</f>
        <v/>
      </c>
      <c r="BE300" s="246" t="str">
        <f>IF(全车数据表!BH301="","",全车数据表!BH301)</f>
        <v/>
      </c>
      <c r="BF300" s="246" t="str">
        <f>IF(全车数据表!BI301="","",全车数据表!BI301)</f>
        <v/>
      </c>
      <c r="BG300" s="246" t="str">
        <f>IF(全车数据表!BJ301="","",全车数据表!BJ301)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baseColWidth="10" defaultColWidth="8.6640625" defaultRowHeight="15"/>
  <cols>
    <col min="1" max="1" width="8.6640625" style="10" customWidth="1"/>
    <col min="2" max="16384" width="8.6640625" style="10"/>
  </cols>
  <sheetData>
    <row r="1" spans="1:18" ht="15" customHeight="1"/>
    <row r="2" spans="1:18" s="14" customFormat="1" ht="28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4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20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20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20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4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20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20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4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20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20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20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20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20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4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20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20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7">
      <c r="B24" s="25"/>
      <c r="S24" s="26" t="s">
        <v>527</v>
      </c>
      <c r="T24" s="26"/>
    </row>
    <row r="25" spans="1:20" s="27" customFormat="1" ht="17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baseColWidth="10" defaultColWidth="8.6640625" defaultRowHeight="15"/>
  <cols>
    <col min="1" max="1" width="15.6640625" style="33" customWidth="1"/>
    <col min="2" max="2" width="16.6640625" style="33" customWidth="1"/>
    <col min="3" max="8" width="8.6640625" style="33" customWidth="1"/>
    <col min="9" max="9" width="15.6640625" style="33" customWidth="1"/>
    <col min="10" max="10" width="16.6640625" style="33" customWidth="1"/>
    <col min="11" max="16" width="8.6640625" style="33" customWidth="1"/>
    <col min="17" max="16384" width="8.6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3" t="s">
        <v>359</v>
      </c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13" t="s">
        <v>523</v>
      </c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0" t="s">
        <v>319</v>
      </c>
      <c r="C5" s="511"/>
      <c r="D5" s="511"/>
      <c r="E5" s="511"/>
      <c r="F5" s="511"/>
      <c r="G5" s="511"/>
      <c r="H5" s="512"/>
      <c r="I5" s="37"/>
      <c r="J5" s="510" t="s">
        <v>320</v>
      </c>
      <c r="K5" s="511"/>
      <c r="L5" s="511"/>
      <c r="M5" s="511"/>
      <c r="N5" s="511"/>
      <c r="O5" s="511"/>
      <c r="P5" s="51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22" t="s">
        <v>432</v>
      </c>
      <c r="D6" s="522"/>
      <c r="E6" s="517" t="s">
        <v>97</v>
      </c>
      <c r="F6" s="517"/>
      <c r="G6" s="518" t="str">
        <f>IFERROR(IF(VLOOKUP($C$7,全车数据表!$B:$AP,4,0)&lt;&gt;0,VLOOKUP($C$7,全车数据表!$B:$AP,4,0),"暂无"),"")</f>
        <v/>
      </c>
      <c r="H6" s="519"/>
      <c r="I6" s="39"/>
      <c r="J6" s="38" t="s">
        <v>314</v>
      </c>
      <c r="K6" s="522" t="s">
        <v>432</v>
      </c>
      <c r="L6" s="522"/>
      <c r="M6" s="517" t="s">
        <v>97</v>
      </c>
      <c r="N6" s="517"/>
      <c r="O6" s="518" t="str">
        <f>IFERROR(IF(VLOOKUP($K$7,全车数据表!$C:$AP,3,0)&lt;&gt;0,VLOOKUP($K$7,全车数据表!$C:$AP,3,0),"暂无"),"")</f>
        <v/>
      </c>
      <c r="P6" s="51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3" t="s">
        <v>432</v>
      </c>
      <c r="D7" s="520"/>
      <c r="E7" s="520"/>
      <c r="F7" s="520"/>
      <c r="G7" s="520"/>
      <c r="H7" s="521"/>
      <c r="I7" s="39"/>
      <c r="J7" s="40" t="s">
        <v>316</v>
      </c>
      <c r="K7" s="520" t="s">
        <v>432</v>
      </c>
      <c r="L7" s="520"/>
      <c r="M7" s="520"/>
      <c r="N7" s="520"/>
      <c r="O7" s="520"/>
      <c r="P7" s="52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9" t="str">
        <f>IFERROR(IF(VLOOKUP($C$7,全车数据表!$B:$AP,14,0)&lt;&gt;0,VLOOKUP($C$7,全车数据表!$B:$AP,14,0),"暂无"),"")</f>
        <v/>
      </c>
      <c r="D9" s="499"/>
      <c r="E9" s="502" t="s">
        <v>318</v>
      </c>
      <c r="F9" s="502"/>
      <c r="G9" s="499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9" t="str">
        <f>IFERROR(IF(VLOOKUP($K$7,全车数据表!$C:$AP,13,0)&lt;&gt;0,VLOOKUP($K$7,全车数据表!$C:$AP,13,0),"暂无"),"")</f>
        <v/>
      </c>
      <c r="L9" s="499"/>
      <c r="M9" s="502" t="s">
        <v>318</v>
      </c>
      <c r="N9" s="502"/>
      <c r="O9" s="499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6" t="str">
        <f>IFERROR(IF(VLOOKUP($C$7,全车数据表!$B:$AP,15,0)&lt;&gt;0,VLOOKUP($C$7,全车数据表!$B:$AP,15,0),"暂无"),"")</f>
        <v/>
      </c>
      <c r="D10" s="516"/>
      <c r="E10" s="502" t="s">
        <v>159</v>
      </c>
      <c r="F10" s="502"/>
      <c r="G10" s="499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516" t="str">
        <f>IFERROR(IF(VLOOKUP($K$7,全车数据表!$C:$AP,14,0)&lt;&gt;0,VLOOKUP($K$7,全车数据表!$C:$AP,14,0),"暂无"),"")</f>
        <v/>
      </c>
      <c r="L10" s="516"/>
      <c r="M10" s="502" t="s">
        <v>159</v>
      </c>
      <c r="N10" s="502"/>
      <c r="O10" s="499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501" t="str">
        <f>IFERROR(IF(VLOOKUP($C$7,全车数据表!$B:$AP,16,0)&lt;&gt;0,VLOOKUP($C$7,全车数据表!$B:$AP,16,0),"暂无"),"")</f>
        <v/>
      </c>
      <c r="D11" s="501"/>
      <c r="E11" s="498" t="s">
        <v>160</v>
      </c>
      <c r="F11" s="498"/>
      <c r="G11" s="499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501" t="str">
        <f>IFERROR(IF(VLOOKUP($K$7,全车数据表!$C:$AP,15,0)&lt;&gt;0,VLOOKUP($K$7,全车数据表!$C:$AP,15,0),"暂无"),"")</f>
        <v/>
      </c>
      <c r="L11" s="501"/>
      <c r="M11" s="498" t="s">
        <v>160</v>
      </c>
      <c r="N11" s="498"/>
      <c r="O11" s="499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501" t="str">
        <f>IFERROR(IF(VLOOKUP($C$7,全车数据表!$B:$AP,17,0)&lt;&gt;0,VLOOKUP($C$7,全车数据表!$B:$AP,17,0),"暂无"),"")</f>
        <v/>
      </c>
      <c r="D12" s="501"/>
      <c r="E12" s="502" t="s">
        <v>161</v>
      </c>
      <c r="F12" s="502"/>
      <c r="G12" s="499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501" t="str">
        <f>IFERROR(IF(VLOOKUP($K$7,全车数据表!$C:$AP,16,0)&lt;&gt;0,VLOOKUP($K$7,全车数据表!$C:$AP,16,0),"暂无"),"")</f>
        <v/>
      </c>
      <c r="L12" s="501"/>
      <c r="M12" s="502" t="s">
        <v>161</v>
      </c>
      <c r="N12" s="502"/>
      <c r="O12" s="499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6" t="str">
        <f>IFERROR(IF(VLOOKUP($C$7,全车数据表!$B:$AP,18,0)&lt;&gt;0,VLOOKUP($C$7,全车数据表!$B:$AP,18,0),"暂无"),"")</f>
        <v/>
      </c>
      <c r="D13" s="506"/>
      <c r="E13" s="507" t="s">
        <v>156</v>
      </c>
      <c r="F13" s="507"/>
      <c r="G13" s="508" t="str">
        <f>IFERROR(IF(VLOOKUP($C$7,全车数据表!$B:$AP,19,0)&lt;&gt;0,VLOOKUP($C$7,全车数据表!$B:$AP,19,0),"暂无"),"")</f>
        <v/>
      </c>
      <c r="H13" s="509"/>
      <c r="I13" s="39"/>
      <c r="J13" s="198" t="s">
        <v>102</v>
      </c>
      <c r="K13" s="506" t="str">
        <f>IFERROR(IF(VLOOKUP($K$7,全车数据表!$C:$AP,17,0)&lt;&gt;0,VLOOKUP($K$7,全车数据表!$C:$AP,17,0),"暂无"),"")</f>
        <v/>
      </c>
      <c r="L13" s="506"/>
      <c r="M13" s="507" t="s">
        <v>156</v>
      </c>
      <c r="N13" s="507"/>
      <c r="O13" s="508" t="str">
        <f>IFERROR(IF(VLOOKUP($K$7,全车数据表!$C:$AP,18,0)&lt;&gt;0,VLOOKUP($K$7,全车数据表!$C:$AP,18,0),"暂无"),"")</f>
        <v/>
      </c>
      <c r="P13" s="50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3">
      <formula>$C$6="S"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4">
      <formula>$C$6="A"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8">
      <formula>$G$6="★★★★"</formula>
    </cfRule>
    <cfRule type="expression" dxfId="38" priority="9">
      <formula>$G$6="★★★"</formula>
    </cfRule>
    <cfRule type="expression" dxfId="37" priority="7">
      <formula>OR($G$6="★★★★★",$G$6="★★★★★★")</formula>
    </cfRule>
  </conditionalFormatting>
  <conditionalFormatting sqref="G6:H6">
    <cfRule type="expression" dxfId="36" priority="40">
      <formula>$G$6="★★★★★★"</formula>
    </cfRule>
    <cfRule type="expression" dxfId="35" priority="43">
      <formula>$G$6="★★★"</formula>
    </cfRule>
    <cfRule type="expression" dxfId="34" priority="42">
      <formula>$G$6="★★★★"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9">
      <formula>$O$6="★★★★★"</formula>
    </cfRule>
    <cfRule type="expression" dxfId="18" priority="31">
      <formula>$O$6="★★★"</formula>
    </cfRule>
    <cfRule type="expression" dxfId="17" priority="30">
      <formula>$O$6="★★★★"</formula>
    </cfRule>
    <cfRule type="expression" dxfId="16" priority="28">
      <formula>$O$6="★★★★★★"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baseColWidth="10" defaultColWidth="8.6640625" defaultRowHeight="15"/>
  <cols>
    <col min="1" max="1" width="3.6640625" style="43" customWidth="1"/>
    <col min="2" max="2" width="45.6640625" style="43" customWidth="1"/>
    <col min="3" max="3" width="12.6640625" style="43" customWidth="1"/>
    <col min="4" max="4" width="6.6640625" style="43" customWidth="1"/>
    <col min="5" max="5" width="13.6640625" style="43" customWidth="1"/>
    <col min="6" max="10" width="10.1640625" style="43" customWidth="1"/>
    <col min="11" max="11" width="9.6640625" style="43" customWidth="1"/>
    <col min="12" max="15" width="6.6640625" style="43" customWidth="1"/>
    <col min="16" max="16" width="13.6640625" style="43" customWidth="1"/>
    <col min="17" max="17" width="15.33203125" style="43" customWidth="1"/>
    <col min="18" max="18" width="34.1640625" style="43" customWidth="1"/>
    <col min="19" max="16384" width="8.6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全车数据表!N56</f>
        <v>103</v>
      </c>
      <c r="M27" s="219">
        <f>全车数据表!AJ56*4</f>
        <v>24</v>
      </c>
      <c r="N27" s="154">
        <f>全车数据表!AL56*4</f>
        <v>12</v>
      </c>
      <c r="O27" s="157">
        <f>IF(全车数据表!AN56="×",全车数据表!AN56,4*全车数据表!AN56)</f>
        <v>4</v>
      </c>
      <c r="P27" s="167">
        <f>全车数据表!AP56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全车数据表!N58</f>
        <v>165</v>
      </c>
      <c r="M28" s="223">
        <f>全车数据表!AJ58*4</f>
        <v>24</v>
      </c>
      <c r="N28" s="162">
        <f>全车数据表!AL58*4</f>
        <v>12</v>
      </c>
      <c r="O28" s="165">
        <f>IF(全车数据表!AN58="×",全车数据表!AN58,4*全车数据表!AN58)</f>
        <v>4</v>
      </c>
      <c r="P28" s="167">
        <f>全车数据表!AP58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全车数据表!N59</f>
        <v>103</v>
      </c>
      <c r="M29" s="219">
        <f>全车数据表!AJ59*4</f>
        <v>24</v>
      </c>
      <c r="N29" s="154">
        <f>全车数据表!AL59*4</f>
        <v>12</v>
      </c>
      <c r="O29" s="157">
        <f>IF(全车数据表!AN59="×",全车数据表!AN59,4*全车数据表!AN59)</f>
        <v>4</v>
      </c>
      <c r="P29" s="167">
        <f>全车数据表!AP59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全车数据表!N61</f>
        <v>165</v>
      </c>
      <c r="M30" s="219">
        <f>全车数据表!AJ61*4</f>
        <v>24</v>
      </c>
      <c r="N30" s="154">
        <f>全车数据表!AL61*4</f>
        <v>12</v>
      </c>
      <c r="O30" s="157">
        <f>IF(全车数据表!AN61="×",全车数据表!AN61,4*全车数据表!AN61)</f>
        <v>4</v>
      </c>
      <c r="P30" s="167">
        <f>全车数据表!AP61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全车数据表!N63</f>
        <v>103</v>
      </c>
      <c r="M31" s="219">
        <f>全车数据表!AJ63*4</f>
        <v>24</v>
      </c>
      <c r="N31" s="154">
        <f>全车数据表!AL63*4</f>
        <v>12</v>
      </c>
      <c r="O31" s="157">
        <f>IF(全车数据表!AN63="×",全车数据表!AN63,4*全车数据表!AN63)</f>
        <v>4</v>
      </c>
      <c r="P31" s="167">
        <f>全车数据表!AP63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全车数据表!N64</f>
        <v>103</v>
      </c>
      <c r="M32" s="219">
        <f>全车数据表!AJ64*4</f>
        <v>24</v>
      </c>
      <c r="N32" s="154">
        <f>全车数据表!AL64*4</f>
        <v>12</v>
      </c>
      <c r="O32" s="157">
        <f>IF(全车数据表!AN64="×",全车数据表!AN64,4*全车数据表!AN64)</f>
        <v>4</v>
      </c>
      <c r="P32" s="167">
        <f>全车数据表!AP64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全车数据表!N78</f>
        <v>134</v>
      </c>
      <c r="M33" s="219">
        <f>全车数据表!AJ78*4</f>
        <v>36</v>
      </c>
      <c r="N33" s="154">
        <f>全车数据表!AL78*4</f>
        <v>16</v>
      </c>
      <c r="O33" s="157">
        <f>IF(全车数据表!AN78="×",全车数据表!AN78,4*全车数据表!AN78)</f>
        <v>8</v>
      </c>
      <c r="P33" s="167">
        <f>全车数据表!AP78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全车数据表!N83</f>
        <v>133</v>
      </c>
      <c r="M34" s="219">
        <f>全车数据表!AJ83*4</f>
        <v>36</v>
      </c>
      <c r="N34" s="154">
        <f>全车数据表!AL83*4</f>
        <v>16</v>
      </c>
      <c r="O34" s="157">
        <f>IF(全车数据表!AN83="×",全车数据表!AN83,4*全车数据表!AN83)</f>
        <v>8</v>
      </c>
      <c r="P34" s="167">
        <f>全车数据表!AP83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全车数据表!N94</f>
        <v>134</v>
      </c>
      <c r="M35" s="219">
        <f>全车数据表!AJ94*4</f>
        <v>36</v>
      </c>
      <c r="N35" s="154">
        <f>全车数据表!AL94*4</f>
        <v>16</v>
      </c>
      <c r="O35" s="157">
        <f>IF(全车数据表!AN94="×",全车数据表!AN94,4*全车数据表!AN94)</f>
        <v>8</v>
      </c>
      <c r="P35" s="167">
        <f>全车数据表!AP94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全车数据表!N94</f>
        <v>134</v>
      </c>
      <c r="M36" s="219">
        <f>全车数据表!AJ94*4</f>
        <v>36</v>
      </c>
      <c r="N36" s="154">
        <f>全车数据表!AL94*4</f>
        <v>16</v>
      </c>
      <c r="O36" s="157">
        <f>IF(全车数据表!AN94="×",全车数据表!AN94,4*全车数据表!AN94)</f>
        <v>8</v>
      </c>
      <c r="P36" s="167">
        <f>全车数据表!AP94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全车数据表!N100</f>
        <v>130</v>
      </c>
      <c r="M37" s="218">
        <f>全车数据表!AJ100*4</f>
        <v>24</v>
      </c>
      <c r="N37" s="158">
        <f>全车数据表!AL100*4</f>
        <v>4</v>
      </c>
      <c r="O37" s="160">
        <f>IF(全车数据表!AN100="×",全车数据表!AN100,4*全车数据表!AN100)</f>
        <v>4</v>
      </c>
      <c r="P37" s="166">
        <f>全车数据表!AP100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全车数据表!N101</f>
        <v>130</v>
      </c>
      <c r="M38" s="219">
        <f>全车数据表!AJ101*4</f>
        <v>24</v>
      </c>
      <c r="N38" s="154">
        <f>全车数据表!AL101*4</f>
        <v>4</v>
      </c>
      <c r="O38" s="157">
        <f>IF(全车数据表!AN101="×",全车数据表!AN101,4*全车数据表!AN101)</f>
        <v>4</v>
      </c>
      <c r="P38" s="167">
        <f>全车数据表!AP101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全车数据表!N102</f>
        <v>108</v>
      </c>
      <c r="M39" s="219">
        <f>全车数据表!AJ102*4</f>
        <v>24</v>
      </c>
      <c r="N39" s="154">
        <f>全车数据表!AL102*4</f>
        <v>16</v>
      </c>
      <c r="O39" s="157">
        <f>IF(全车数据表!AN102="×",全车数据表!AN102,4*全车数据表!AN102)</f>
        <v>8</v>
      </c>
      <c r="P39" s="167">
        <f>全车数据表!AP102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全车数据表!N104</f>
        <v>140</v>
      </c>
      <c r="M40" s="219">
        <f>全车数据表!AJ104*4</f>
        <v>24</v>
      </c>
      <c r="N40" s="154">
        <f>全车数据表!AL104*4</f>
        <v>4</v>
      </c>
      <c r="O40" s="157">
        <f>IF(全车数据表!AN104="×",全车数据表!AN104,4*全车数据表!AN104)</f>
        <v>4</v>
      </c>
      <c r="P40" s="167">
        <f>全车数据表!AP104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全车数据表!N105</f>
        <v>188</v>
      </c>
      <c r="M41" s="219">
        <f>全车数据表!AJ105*4</f>
        <v>24</v>
      </c>
      <c r="N41" s="154">
        <f>全车数据表!AL105*4</f>
        <v>16</v>
      </c>
      <c r="O41" s="157">
        <f>IF(全车数据表!AN105="×",全车数据表!AN105,4*全车数据表!AN105)</f>
        <v>8</v>
      </c>
      <c r="P41" s="167">
        <f>全车数据表!AP105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全车数据表!N106</f>
        <v>113</v>
      </c>
      <c r="M42" s="219">
        <f>全车数据表!AJ106*4</f>
        <v>24</v>
      </c>
      <c r="N42" s="154">
        <f>全车数据表!AL106*4</f>
        <v>16</v>
      </c>
      <c r="O42" s="157">
        <f>IF(全车数据表!AN106="×",全车数据表!AN106,4*全车数据表!AN106)</f>
        <v>8</v>
      </c>
      <c r="P42" s="167">
        <f>全车数据表!AP106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全车数据表!N107</f>
        <v>118</v>
      </c>
      <c r="M43" s="219">
        <f>全车数据表!AJ107*4</f>
        <v>24</v>
      </c>
      <c r="N43" s="154">
        <f>全车数据表!AL107*4</f>
        <v>16</v>
      </c>
      <c r="O43" s="157">
        <f>IF(全车数据表!AN107="×",全车数据表!AN107,4*全车数据表!AN107)</f>
        <v>8</v>
      </c>
      <c r="P43" s="167">
        <f>全车数据表!AP107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全车数据表!N112</f>
        <v>118</v>
      </c>
      <c r="M44" s="219">
        <f>全车数据表!AJ112*4</f>
        <v>24</v>
      </c>
      <c r="N44" s="154">
        <f>全车数据表!AL112*4</f>
        <v>16</v>
      </c>
      <c r="O44" s="157">
        <f>IF(全车数据表!AN112="×",全车数据表!AN112,4*全车数据表!AN112)</f>
        <v>8</v>
      </c>
      <c r="P44" s="167">
        <f>全车数据表!AP112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全车数据表!N116</f>
        <v>173</v>
      </c>
      <c r="M45" s="223">
        <f>全车数据表!AJ116*4</f>
        <v>24</v>
      </c>
      <c r="N45" s="162">
        <f>全车数据表!AL116*4</f>
        <v>16</v>
      </c>
      <c r="O45" s="165">
        <f>IF(全车数据表!AN116="×",全车数据表!AN116,4*全车数据表!AN116)</f>
        <v>8</v>
      </c>
      <c r="P45" s="167">
        <f>全车数据表!AP116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全车数据表!N119</f>
        <v>118</v>
      </c>
      <c r="M46" s="219">
        <f>全车数据表!AJ119*4</f>
        <v>24</v>
      </c>
      <c r="N46" s="154">
        <f>全车数据表!AL119*4</f>
        <v>16</v>
      </c>
      <c r="O46" s="157">
        <f>IF(全车数据表!AN119="×",全车数据表!AN119,4*全车数据表!AN119)</f>
        <v>8</v>
      </c>
      <c r="P46" s="167">
        <f>全车数据表!AP119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全车数据表!N123</f>
        <v>118</v>
      </c>
      <c r="M47" s="219">
        <f>全车数据表!AJ123*4</f>
        <v>24</v>
      </c>
      <c r="N47" s="154">
        <f>全车数据表!AL123*4</f>
        <v>16</v>
      </c>
      <c r="O47" s="157">
        <f>IF(全车数据表!AN123="×",全车数据表!AN123,4*全车数据表!AN123)</f>
        <v>8</v>
      </c>
      <c r="P47" s="167">
        <f>全车数据表!AP123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全车数据表!N128</f>
        <v>105</v>
      </c>
      <c r="M48" s="219">
        <f>全车数据表!AJ128*4</f>
        <v>32</v>
      </c>
      <c r="N48" s="154">
        <f>全车数据表!AL128*4</f>
        <v>20</v>
      </c>
      <c r="O48" s="157">
        <f>IF(全车数据表!AN128="×",全车数据表!AN128,4*全车数据表!AN128)</f>
        <v>8</v>
      </c>
      <c r="P48" s="167">
        <f>全车数据表!AP128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全车数据表!N133</f>
        <v>105</v>
      </c>
      <c r="M49" s="219">
        <f>全车数据表!AJ133*4</f>
        <v>32</v>
      </c>
      <c r="N49" s="154">
        <f>全车数据表!AL133*4</f>
        <v>20</v>
      </c>
      <c r="O49" s="157">
        <f>IF(全车数据表!AN133="×",全车数据表!AN133,4*全车数据表!AN133)</f>
        <v>8</v>
      </c>
      <c r="P49" s="167">
        <f>全车数据表!AP133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全车数据表!N135</f>
        <v>162</v>
      </c>
      <c r="M50" s="219">
        <f>全车数据表!AJ135*4</f>
        <v>32</v>
      </c>
      <c r="N50" s="154">
        <f>全车数据表!AL135*4</f>
        <v>20</v>
      </c>
      <c r="O50" s="157">
        <f>IF(全车数据表!AN135="×",全车数据表!AN135,4*全车数据表!AN135)</f>
        <v>8</v>
      </c>
      <c r="P50" s="167">
        <f>全车数据表!AP135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全车数据表!N137</f>
        <v>105</v>
      </c>
      <c r="M51" s="219">
        <f>全车数据表!AJ137*4</f>
        <v>32</v>
      </c>
      <c r="N51" s="154">
        <f>全车数据表!AL137*4</f>
        <v>20</v>
      </c>
      <c r="O51" s="157">
        <f>IF(全车数据表!AN137="×",全车数据表!AN137,4*全车数据表!AN137)</f>
        <v>8</v>
      </c>
      <c r="P51" s="167">
        <f>全车数据表!AP137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全车数据表!N142</f>
        <v>105</v>
      </c>
      <c r="M52" s="219">
        <f>全车数据表!AJ142*4</f>
        <v>32</v>
      </c>
      <c r="N52" s="154">
        <f>全车数据表!AL142*4</f>
        <v>20</v>
      </c>
      <c r="O52" s="157">
        <f>IF(全车数据表!AN142="×",全车数据表!AN142,4*全车数据表!AN142)</f>
        <v>8</v>
      </c>
      <c r="P52" s="167">
        <f>全车数据表!AP142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全车数据表!N143</f>
        <v>162</v>
      </c>
      <c r="M53" s="219">
        <f>全车数据表!AJ143*4</f>
        <v>32</v>
      </c>
      <c r="N53" s="154">
        <f>全车数据表!AL143*4</f>
        <v>20</v>
      </c>
      <c r="O53" s="157">
        <f>IF(全车数据表!AN143="×",全车数据表!AN143,4*全车数据表!AN143)</f>
        <v>8</v>
      </c>
      <c r="P53" s="167">
        <f>全车数据表!AP143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全车数据表!N144</f>
        <v>162</v>
      </c>
      <c r="M54" s="219">
        <f>全车数据表!AJ144*4</f>
        <v>32</v>
      </c>
      <c r="N54" s="154">
        <f>全车数据表!AL144*4</f>
        <v>20</v>
      </c>
      <c r="O54" s="157">
        <f>IF(全车数据表!AN144="×",全车数据表!AN144,4*全车数据表!AN144)</f>
        <v>8</v>
      </c>
      <c r="P54" s="167">
        <f>全车数据表!AP144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全车数据表!N152</f>
        <v>162</v>
      </c>
      <c r="M55" s="222">
        <f>全车数据表!AJ152*4</f>
        <v>32</v>
      </c>
      <c r="N55" s="161">
        <f>全车数据表!AL152*4</f>
        <v>20</v>
      </c>
      <c r="O55" s="164">
        <f>IF(全车数据表!AN152="×",全车数据表!AN152,4*全车数据表!AN152)</f>
        <v>8</v>
      </c>
      <c r="P55" s="167">
        <f>全车数据表!AP152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全车数据表!N153</f>
        <v>162</v>
      </c>
      <c r="M56" s="222">
        <f>全车数据表!AJ153*4</f>
        <v>32</v>
      </c>
      <c r="N56" s="161">
        <f>全车数据表!AL153*4</f>
        <v>20</v>
      </c>
      <c r="O56" s="164">
        <f>IF(全车数据表!AN153="×",全车数据表!AN153,4*全车数据表!AN153)</f>
        <v>8</v>
      </c>
      <c r="P56" s="167">
        <f>全车数据表!AP153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全车数据表!N158</f>
        <v>226</v>
      </c>
      <c r="M57" s="222">
        <f>全车数据表!AJ158*4</f>
        <v>32</v>
      </c>
      <c r="N57" s="161">
        <f>全车数据表!AL158*4</f>
        <v>20</v>
      </c>
      <c r="O57" s="164">
        <f>IF(全车数据表!AN158="×",全车数据表!AN158,4*全车数据表!AN158)</f>
        <v>12</v>
      </c>
      <c r="P57" s="167">
        <f>全车数据表!AP158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全车数据表!N162</f>
        <v>240</v>
      </c>
      <c r="M58" s="222">
        <f>全车数据表!AJ162*4</f>
        <v>32</v>
      </c>
      <c r="N58" s="161">
        <f>全车数据表!AL162*4</f>
        <v>20</v>
      </c>
      <c r="O58" s="164">
        <f>IF(全车数据表!AN162="×",全车数据表!AN162,4*全车数据表!AN162)</f>
        <v>12</v>
      </c>
      <c r="P58" s="167">
        <f>全车数据表!AP162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全车数据表!N164</f>
        <v>245</v>
      </c>
      <c r="M59" s="222">
        <f>全车数据表!AJ164*4</f>
        <v>32</v>
      </c>
      <c r="N59" s="161">
        <f>全车数据表!AL164*4</f>
        <v>20</v>
      </c>
      <c r="O59" s="164">
        <f>IF(全车数据表!AN164="×",全车数据表!AN164,4*全车数据表!AN164)</f>
        <v>12</v>
      </c>
      <c r="P59" s="167">
        <f>全车数据表!AP164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全车数据表!N171</f>
        <v>136</v>
      </c>
      <c r="M60" s="218">
        <f>全车数据表!AJ171*4</f>
        <v>20</v>
      </c>
      <c r="N60" s="158">
        <f>全车数据表!AL171*4</f>
        <v>20</v>
      </c>
      <c r="O60" s="160">
        <f>IF(全车数据表!AN171="×",全车数据表!AN171,4*全车数据表!AN171)</f>
        <v>8</v>
      </c>
      <c r="P60" s="166">
        <f>全车数据表!AP171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全车数据表!N172</f>
        <v>136</v>
      </c>
      <c r="M61" s="219">
        <f>全车数据表!AJ172*4</f>
        <v>20</v>
      </c>
      <c r="N61" s="154">
        <f>全车数据表!AL172*4</f>
        <v>20</v>
      </c>
      <c r="O61" s="157">
        <f>IF(全车数据表!AN172="×",全车数据表!AN172,4*全车数据表!AN172)</f>
        <v>8</v>
      </c>
      <c r="P61" s="167">
        <f>全车数据表!AP172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全车数据表!N174</f>
        <v>136</v>
      </c>
      <c r="M62" s="219">
        <f>全车数据表!AJ174*4</f>
        <v>20</v>
      </c>
      <c r="N62" s="154">
        <f>全车数据表!AL174*4</f>
        <v>20</v>
      </c>
      <c r="O62" s="157">
        <f>IF(全车数据表!AN174="×",全车数据表!AN174,4*全车数据表!AN174)</f>
        <v>8</v>
      </c>
      <c r="P62" s="167">
        <f>全车数据表!AP174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全车数据表!N175</f>
        <v>136</v>
      </c>
      <c r="M63" s="219">
        <f>全车数据表!AJ175*4</f>
        <v>20</v>
      </c>
      <c r="N63" s="154">
        <f>全车数据表!AL175*4</f>
        <v>20</v>
      </c>
      <c r="O63" s="157">
        <f>IF(全车数据表!AN175="×",全车数据表!AN175,4*全车数据表!AN175)</f>
        <v>8</v>
      </c>
      <c r="P63" s="167">
        <f>全车数据表!AP175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全车数据表!N177</f>
        <v>122</v>
      </c>
      <c r="M64" s="219">
        <f>全车数据表!AJ177*4</f>
        <v>24</v>
      </c>
      <c r="N64" s="154">
        <f>全车数据表!AL177*4</f>
        <v>20</v>
      </c>
      <c r="O64" s="157">
        <f>IF(全车数据表!AN177="×",全车数据表!AN177,4*全车数据表!AN177)</f>
        <v>12</v>
      </c>
      <c r="P64" s="167">
        <f>全车数据表!AP177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全车数据表!N178</f>
        <v>122</v>
      </c>
      <c r="M65" s="219">
        <f>全车数据表!AJ178*4</f>
        <v>24</v>
      </c>
      <c r="N65" s="154">
        <f>全车数据表!AL178*4</f>
        <v>20</v>
      </c>
      <c r="O65" s="157">
        <f>IF(全车数据表!AN178="×",全车数据表!AN178,4*全车数据表!AN178)</f>
        <v>12</v>
      </c>
      <c r="P65" s="167">
        <f>全车数据表!AP178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全车数据表!N180</f>
        <v>122</v>
      </c>
      <c r="M66" s="219">
        <f>全车数据表!AJ180*4</f>
        <v>24</v>
      </c>
      <c r="N66" s="154">
        <f>全车数据表!AL180*4</f>
        <v>20</v>
      </c>
      <c r="O66" s="157">
        <f>IF(全车数据表!AN180="×",全车数据表!AN180,4*全车数据表!AN180)</f>
        <v>12</v>
      </c>
      <c r="P66" s="167">
        <f>全车数据表!AP180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全车数据表!N182</f>
        <v>187</v>
      </c>
      <c r="M67" s="219">
        <f>全车数据表!AJ182*4</f>
        <v>24</v>
      </c>
      <c r="N67" s="154">
        <f>全车数据表!AL182*4</f>
        <v>20</v>
      </c>
      <c r="O67" s="157">
        <f>IF(全车数据表!AN182="×",全车数据表!AN182,4*全车数据表!AN182)</f>
        <v>12</v>
      </c>
      <c r="P67" s="167">
        <f>全车数据表!AP182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全车数据表!N184</f>
        <v>187</v>
      </c>
      <c r="M68" s="223">
        <f>全车数据表!AJ184*4</f>
        <v>24</v>
      </c>
      <c r="N68" s="162">
        <f>全车数据表!AL184*4</f>
        <v>20</v>
      </c>
      <c r="O68" s="165">
        <f>IF(全车数据表!AN184="×",全车数据表!AN184,4*全车数据表!AN184)</f>
        <v>12</v>
      </c>
      <c r="P68" s="167">
        <f>全车数据表!AP184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全车数据表!N187</f>
        <v>132</v>
      </c>
      <c r="M69" s="219">
        <f>全车数据表!AJ187*4</f>
        <v>24</v>
      </c>
      <c r="N69" s="154">
        <f>全车数据表!AL187*4</f>
        <v>20</v>
      </c>
      <c r="O69" s="157">
        <f>IF(全车数据表!AN187="×",全车数据表!AN187,4*全车数据表!AN187)</f>
        <v>12</v>
      </c>
      <c r="P69" s="167">
        <f>全车数据表!AP187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全车数据表!N191</f>
        <v>122</v>
      </c>
      <c r="M70" s="219">
        <f>全车数据表!AJ191*4</f>
        <v>24</v>
      </c>
      <c r="N70" s="154">
        <f>全车数据表!AL191*4</f>
        <v>20</v>
      </c>
      <c r="O70" s="157">
        <f>IF(全车数据表!AN191="×",全车数据表!AN191,4*全车数据表!AN191)</f>
        <v>12</v>
      </c>
      <c r="P70" s="167">
        <f>全车数据表!AP191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全车数据表!N192</f>
        <v>250</v>
      </c>
      <c r="M71" s="219">
        <f>全车数据表!AJ192*4</f>
        <v>24</v>
      </c>
      <c r="N71" s="154">
        <f>全车数据表!AL192*4</f>
        <v>20</v>
      </c>
      <c r="O71" s="157">
        <f>IF(全车数据表!AN192="×",全车数据表!AN192,4*全车数据表!AN192)</f>
        <v>16</v>
      </c>
      <c r="P71" s="167">
        <f>全车数据表!AP192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全车数据表!N195</f>
        <v>183</v>
      </c>
      <c r="M72" s="219">
        <f>全车数据表!AJ195*4</f>
        <v>24</v>
      </c>
      <c r="N72" s="154">
        <f>全车数据表!AL195*4</f>
        <v>20</v>
      </c>
      <c r="O72" s="157">
        <f>IF(全车数据表!AN195="×",全车数据表!AN195,4*全车数据表!AN195)</f>
        <v>16</v>
      </c>
      <c r="P72" s="167">
        <f>全车数据表!AP195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全车数据表!N197</f>
        <v>187</v>
      </c>
      <c r="M73" s="219">
        <f>全车数据表!AJ197*4</f>
        <v>24</v>
      </c>
      <c r="N73" s="154">
        <f>全车数据表!AL197*4</f>
        <v>20</v>
      </c>
      <c r="O73" s="157">
        <f>IF(全车数据表!AN197="×",全车数据表!AN197,4*全车数据表!AN197)</f>
        <v>12</v>
      </c>
      <c r="P73" s="167">
        <f>全车数据表!AP197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全车数据表!N205</f>
        <v>249</v>
      </c>
      <c r="M74" s="219">
        <f>全车数据表!AJ205*4</f>
        <v>24</v>
      </c>
      <c r="N74" s="154">
        <f>全车数据表!AL205*4</f>
        <v>20</v>
      </c>
      <c r="O74" s="157">
        <f>IF(全车数据表!AN205="×",全车数据表!AN205,4*全车数据表!AN205)</f>
        <v>16</v>
      </c>
      <c r="P74" s="167">
        <f>全车数据表!AP205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全车数据表!N206</f>
        <v>183</v>
      </c>
      <c r="M75" s="219">
        <f>全车数据表!AJ206*4</f>
        <v>24</v>
      </c>
      <c r="N75" s="154">
        <f>全车数据表!AL206*4</f>
        <v>20</v>
      </c>
      <c r="O75" s="157">
        <f>IF(全车数据表!AN206="×",全车数据表!AN206,4*全车数据表!AN206)</f>
        <v>16</v>
      </c>
      <c r="P75" s="167">
        <f>全车数据表!AP206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全车数据表!N208</f>
        <v>249</v>
      </c>
      <c r="M76" s="219">
        <f>全车数据表!AJ208*4</f>
        <v>24</v>
      </c>
      <c r="N76" s="154">
        <f>全车数据表!AL208*4</f>
        <v>20</v>
      </c>
      <c r="O76" s="157">
        <f>IF(全车数据表!AN208="×",全车数据表!AN208,4*全车数据表!AN208)</f>
        <v>16</v>
      </c>
      <c r="P76" s="167">
        <f>全车数据表!AP208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全车数据表!N210</f>
        <v>250</v>
      </c>
      <c r="M77" s="219">
        <f>全车数据表!AJ210*4</f>
        <v>24</v>
      </c>
      <c r="N77" s="154">
        <f>全车数据表!AL210*4</f>
        <v>20</v>
      </c>
      <c r="O77" s="157">
        <f>IF(全车数据表!AN210="×",全车数据表!AN210,4*全车数据表!AN210)</f>
        <v>16</v>
      </c>
      <c r="P77" s="167">
        <f>全车数据表!AP210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全车数据表!N214</f>
        <v>250</v>
      </c>
      <c r="M78" s="220">
        <f>全车数据表!AJ214*4</f>
        <v>24</v>
      </c>
      <c r="N78" s="155">
        <f>全车数据表!AL214*4</f>
        <v>20</v>
      </c>
      <c r="O78" s="159">
        <f>IF(全车数据表!AN214="×",全车数据表!AN214,4*全车数据表!AN214)</f>
        <v>16</v>
      </c>
      <c r="P78" s="168">
        <f>全车数据表!AP214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全车数据表!N217</f>
        <v>265</v>
      </c>
      <c r="M79" s="221">
        <f>全车数据表!AJ217*4</f>
        <v>24</v>
      </c>
      <c r="N79" s="156">
        <f>全车数据表!AL217*4</f>
        <v>20</v>
      </c>
      <c r="O79" s="163">
        <f>IF(全车数据表!AN217="×",全车数据表!AN217,4*全车数据表!AN217)</f>
        <v>16</v>
      </c>
      <c r="P79" s="169">
        <f>全车数据表!AP217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全车数据表!N229</f>
        <v>133</v>
      </c>
      <c r="M80" s="218">
        <f>全车数据表!AJ229*4</f>
        <v>28</v>
      </c>
      <c r="N80" s="158">
        <f>全车数据表!AL229*4</f>
        <v>20</v>
      </c>
      <c r="O80" s="160">
        <f>IF(全车数据表!AN229="×",全车数据表!AN229,4*全车数据表!AN229)</f>
        <v>12</v>
      </c>
      <c r="P80" s="166">
        <f>全车数据表!AP229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全车数据表!N230</f>
        <v>133</v>
      </c>
      <c r="M81" s="219">
        <f>全车数据表!AJ230*4</f>
        <v>28</v>
      </c>
      <c r="N81" s="154">
        <f>全车数据表!AL230*4</f>
        <v>20</v>
      </c>
      <c r="O81" s="157">
        <f>IF(全车数据表!AN230="×",全车数据表!AN230,4*全车数据表!AN230)</f>
        <v>12</v>
      </c>
      <c r="P81" s="167">
        <f>全车数据表!AP230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全车数据表!N232</f>
        <v>133</v>
      </c>
      <c r="M82" s="219">
        <f>全车数据表!AJ232*4</f>
        <v>28</v>
      </c>
      <c r="N82" s="154">
        <f>全车数据表!AL232*4</f>
        <v>20</v>
      </c>
      <c r="O82" s="157">
        <f>IF(全车数据表!AN232="×",全车数据表!AN232,4*全车数据表!AN232)</f>
        <v>12</v>
      </c>
      <c r="P82" s="167">
        <f>全车数据表!AP232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全车数据表!N233</f>
        <v>133</v>
      </c>
      <c r="M83" s="219">
        <f>全车数据表!AJ233*4</f>
        <v>28</v>
      </c>
      <c r="N83" s="154">
        <f>全车数据表!AL233*4</f>
        <v>20</v>
      </c>
      <c r="O83" s="157">
        <f>IF(全车数据表!AN233="×",全车数据表!AN233,4*全车数据表!AN233)</f>
        <v>12</v>
      </c>
      <c r="P83" s="167">
        <f>全车数据表!AP233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全车数据表!N235</f>
        <v>200</v>
      </c>
      <c r="M84" s="219">
        <f>全车数据表!AJ235*4</f>
        <v>28</v>
      </c>
      <c r="N84" s="154">
        <f>全车数据表!AL235*4</f>
        <v>20</v>
      </c>
      <c r="O84" s="157">
        <f>IF(全车数据表!AN235="×",全车数据表!AN235,4*全车数据表!AN235)</f>
        <v>16</v>
      </c>
      <c r="P84" s="167">
        <f>全车数据表!AP235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全车数据表!N238</f>
        <v>200</v>
      </c>
      <c r="M85" s="219">
        <f>全车数据表!AJ238*4</f>
        <v>28</v>
      </c>
      <c r="N85" s="154">
        <f>全车数据表!AL238*4</f>
        <v>20</v>
      </c>
      <c r="O85" s="157">
        <f>IF(全车数据表!AN238="×",全车数据表!AN238,4*全车数据表!AN238)</f>
        <v>16</v>
      </c>
      <c r="P85" s="167">
        <f>全车数据表!AP238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全车数据表!N242</f>
        <v>200</v>
      </c>
      <c r="M86" s="219">
        <f>全车数据表!AJ242*4</f>
        <v>28</v>
      </c>
      <c r="N86" s="154">
        <f>全车数据表!AL242*4</f>
        <v>20</v>
      </c>
      <c r="O86" s="157">
        <f>IF(全车数据表!AN242="×",全车数据表!AN242,4*全车数据表!AN242)</f>
        <v>16</v>
      </c>
      <c r="P86" s="167">
        <f>全车数据表!AP242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全车数据表!N247</f>
        <v>200</v>
      </c>
      <c r="M87" s="219">
        <f>全车数据表!AJ247*4</f>
        <v>28</v>
      </c>
      <c r="N87" s="154">
        <f>全车数据表!AL247*4</f>
        <v>20</v>
      </c>
      <c r="O87" s="157">
        <f>IF(全车数据表!AN247="×",全车数据表!AN247,4*全车数据表!AN247)</f>
        <v>16</v>
      </c>
      <c r="P87" s="167">
        <f>全车数据表!AP247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全车数据表!N249</f>
        <v>200</v>
      </c>
      <c r="M88" s="219">
        <f>全车数据表!AJ249*4</f>
        <v>28</v>
      </c>
      <c r="N88" s="154">
        <f>全车数据表!AL249*4</f>
        <v>20</v>
      </c>
      <c r="O88" s="157">
        <f>IF(全车数据表!AN249="×",全车数据表!AN249,4*全车数据表!AN249)</f>
        <v>16</v>
      </c>
      <c r="P88" s="167">
        <f>全车数据表!AP249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全车数据表!N252</f>
        <v>200</v>
      </c>
      <c r="M89" s="219">
        <f>全车数据表!AJ252*4</f>
        <v>28</v>
      </c>
      <c r="N89" s="154">
        <f>全车数据表!AL252*4</f>
        <v>20</v>
      </c>
      <c r="O89" s="157">
        <f>IF(全车数据表!AN252="×",全车数据表!AN252,4*全车数据表!AN252)</f>
        <v>16</v>
      </c>
      <c r="P89" s="167">
        <f>全车数据表!AP252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全车数据表!N254</f>
        <v>200</v>
      </c>
      <c r="M90" s="219">
        <f>全车数据表!AJ254*4</f>
        <v>28</v>
      </c>
      <c r="N90" s="154">
        <f>全车数据表!AL254*4</f>
        <v>20</v>
      </c>
      <c r="O90" s="157">
        <f>IF(全车数据表!AN254="×",全车数据表!AN254,4*全车数据表!AN254)</f>
        <v>16</v>
      </c>
      <c r="P90" s="167">
        <f>全车数据表!AP254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全车数据表!N256</f>
        <v>300</v>
      </c>
      <c r="M91" s="219">
        <f>全车数据表!AJ256*4</f>
        <v>28</v>
      </c>
      <c r="N91" s="154">
        <f>全车数据表!AL256*4</f>
        <v>20</v>
      </c>
      <c r="O91" s="157">
        <f>IF(全车数据表!AN256="×",全车数据表!AN256,4*全车数据表!AN256)</f>
        <v>16</v>
      </c>
      <c r="P91" s="167">
        <f>全车数据表!AP256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全车数据表!N260</f>
        <v>200</v>
      </c>
      <c r="M92" s="219">
        <f>全车数据表!AJ260*4</f>
        <v>28</v>
      </c>
      <c r="N92" s="154">
        <f>全车数据表!AL260*4</f>
        <v>20</v>
      </c>
      <c r="O92" s="157">
        <f>IF(全车数据表!AN260="×",全车数据表!AN260,4*全车数据表!AN260)</f>
        <v>16</v>
      </c>
      <c r="P92" s="167">
        <f>全车数据表!AP260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全车数据表!N263</f>
        <v>300</v>
      </c>
      <c r="M93" s="219">
        <f>全车数据表!AJ263*4</f>
        <v>28</v>
      </c>
      <c r="N93" s="154">
        <f>全车数据表!AL263*4</f>
        <v>20</v>
      </c>
      <c r="O93" s="157">
        <f>IF(全车数据表!AN263="×",全车数据表!AN263,4*全车数据表!AN263)</f>
        <v>16</v>
      </c>
      <c r="P93" s="167">
        <f>全车数据表!AP263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全车数据表!N267</f>
        <v>200</v>
      </c>
      <c r="M94" s="219">
        <f>全车数据表!AJ267*4</f>
        <v>28</v>
      </c>
      <c r="N94" s="154">
        <f>全车数据表!AL267*4</f>
        <v>20</v>
      </c>
      <c r="O94" s="157">
        <f>IF(全车数据表!AN267="×",全车数据表!AN267,4*全车数据表!AN267)</f>
        <v>16</v>
      </c>
      <c r="P94" s="167">
        <f>全车数据表!AP267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全车数据表!N276</f>
        <v>300</v>
      </c>
      <c r="M95" s="220">
        <f>全车数据表!AJ276*4</f>
        <v>28</v>
      </c>
      <c r="N95" s="155">
        <f>全车数据表!AL276*4</f>
        <v>20</v>
      </c>
      <c r="O95" s="159">
        <f>IF(全车数据表!AN276="×",全车数据表!AN276,4*全车数据表!AN276)</f>
        <v>16</v>
      </c>
      <c r="P95" s="168">
        <f>全车数据表!AP276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全车数据表!N282</f>
        <v>300</v>
      </c>
      <c r="M96" s="224">
        <f>全车数据表!AJ282*4</f>
        <v>28</v>
      </c>
      <c r="N96" s="171">
        <f>全车数据表!AL282*4</f>
        <v>20</v>
      </c>
      <c r="O96" s="172">
        <f>IF(全车数据表!AN282="×",全车数据表!AN282,4*全车数据表!AN282)</f>
        <v>16</v>
      </c>
      <c r="P96" s="173">
        <f>全车数据表!AP282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6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baseColWidth="10" defaultColWidth="8.83203125" defaultRowHeight="15"/>
  <cols>
    <col min="2" max="2" width="36.16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全车数据表!A56</f>
        <v>54</v>
      </c>
      <c r="B28" t="str">
        <f>全车数据表!B56</f>
        <v>Dodge Viper ACR</v>
      </c>
      <c r="C28" s="256">
        <f>全车数据表!P56</f>
        <v>303.89999999999998</v>
      </c>
      <c r="D28" s="256">
        <f>全车数据表!Q56</f>
        <v>77.319999999999993</v>
      </c>
      <c r="E28" s="256">
        <f>全车数据表!R56</f>
        <v>86.2</v>
      </c>
      <c r="F28" s="256">
        <f>全车数据表!S56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全车数据表!A58</f>
        <v>56</v>
      </c>
      <c r="B29" t="str">
        <f>全车数据表!B58</f>
        <v>Ford Shelby GR-1</v>
      </c>
      <c r="C29" s="256">
        <f>全车数据表!P58</f>
        <v>321.7</v>
      </c>
      <c r="D29" s="256">
        <f>全车数据表!Q58</f>
        <v>75.319999999999993</v>
      </c>
      <c r="E29" s="256">
        <f>全车数据表!R58</f>
        <v>69.599999999999994</v>
      </c>
      <c r="F29" s="256">
        <f>全车数据表!S58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全车数据表!A59</f>
        <v>57</v>
      </c>
      <c r="B30" t="str">
        <f>全车数据表!B59</f>
        <v>Pininfarina H2 Speed</v>
      </c>
      <c r="C30" s="256">
        <f>全车数据表!P59</f>
        <v>316.3</v>
      </c>
      <c r="D30" s="256">
        <f>全车数据表!Q59</f>
        <v>78.22</v>
      </c>
      <c r="E30" s="256">
        <f>全车数据表!R59</f>
        <v>86.05</v>
      </c>
      <c r="F30" s="256">
        <f>全车数据表!S59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全车数据表!A61</f>
        <v>59</v>
      </c>
      <c r="B31" t="str">
        <f>全车数据表!B61</f>
        <v>Artega Scalo SuperErelletra</v>
      </c>
      <c r="C31" s="256">
        <f>全车数据表!P61</f>
        <v>316.3</v>
      </c>
      <c r="D31" s="256">
        <f>全车数据表!Q61</f>
        <v>85.72</v>
      </c>
      <c r="E31" s="256">
        <f>全车数据表!R61</f>
        <v>57.94</v>
      </c>
      <c r="F31" s="256">
        <f>全车数据表!S61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全车数据表!A63</f>
        <v>61</v>
      </c>
      <c r="B32" t="str">
        <f>全车数据表!B63</f>
        <v>Acura 2017 NSX</v>
      </c>
      <c r="C32" s="256">
        <f>全车数据表!P63</f>
        <v>323.5</v>
      </c>
      <c r="D32" s="256">
        <f>全车数据表!Q63</f>
        <v>84.32</v>
      </c>
      <c r="E32" s="256">
        <f>全车数据表!R63</f>
        <v>63.02</v>
      </c>
      <c r="F32" s="256">
        <f>全车数据表!S63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全车数据表!A64</f>
        <v>62</v>
      </c>
      <c r="B33" t="str">
        <f>全车数据表!B64</f>
        <v>Maserati Alfieri</v>
      </c>
      <c r="C33" s="256">
        <f>全车数据表!P64</f>
        <v>335.7</v>
      </c>
      <c r="D33" s="256">
        <f>全车数据表!Q64</f>
        <v>74.430000000000007</v>
      </c>
      <c r="E33" s="256">
        <f>全车数据表!R64</f>
        <v>41.38</v>
      </c>
      <c r="F33" s="256">
        <f>全车数据表!S64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全车数据表!A78</f>
        <v>76</v>
      </c>
      <c r="B34" t="str">
        <f>全车数据表!B78</f>
        <v>Vencer Sarthe</v>
      </c>
      <c r="C34" s="256">
        <f>全车数据表!P78</f>
        <v>350.5</v>
      </c>
      <c r="D34" s="256">
        <f>全车数据表!Q78</f>
        <v>74.12</v>
      </c>
      <c r="E34" s="256">
        <f>全车数据表!R78</f>
        <v>62.87</v>
      </c>
      <c r="F34" s="256">
        <f>全车数据表!S78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全车数据表!A73</f>
        <v>71</v>
      </c>
      <c r="B35" t="str">
        <f>全车数据表!B73</f>
        <v>Ferrari F40</v>
      </c>
      <c r="C35" s="256">
        <f>全车数据表!P73</f>
        <v>340.6</v>
      </c>
      <c r="D35" s="256">
        <f>全车数据表!Q73</f>
        <v>72.88</v>
      </c>
      <c r="E35" s="256">
        <f>全车数据表!R73</f>
        <v>69.319999999999993</v>
      </c>
      <c r="F35" s="256">
        <f>全车数据表!S73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全车数据表!A80</f>
        <v>78</v>
      </c>
      <c r="B36" t="str">
        <f>全车数据表!B80</f>
        <v>Bentley Mulliner Bacalar</v>
      </c>
      <c r="C36" s="256">
        <f>全车数据表!P80</f>
        <v>340.4</v>
      </c>
      <c r="D36" s="256">
        <f>全车数据表!Q80</f>
        <v>77.38</v>
      </c>
      <c r="E36" s="256">
        <f>全车数据表!R80</f>
        <v>67.260000000000005</v>
      </c>
      <c r="F36" s="256">
        <f>全车数据表!S80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全车数据表!A83</f>
        <v>81</v>
      </c>
      <c r="B37" t="str">
        <f>全车数据表!B83</f>
        <v>Porsche 718 Cayman GT4 ClubSport🔑</v>
      </c>
      <c r="C37" s="256">
        <f>全车数据表!P83</f>
        <v>323.60000000000002</v>
      </c>
      <c r="D37" s="256">
        <f>全车数据表!Q83</f>
        <v>73.44</v>
      </c>
      <c r="E37" s="256">
        <f>全车数据表!R83</f>
        <v>87.24</v>
      </c>
      <c r="F37" s="256">
        <f>全车数据表!S83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全车数据表!A85</f>
        <v>83</v>
      </c>
      <c r="B38" t="str">
        <f>全车数据表!B85</f>
        <v>Chevrolet Corvette Stingray</v>
      </c>
      <c r="C38" s="256">
        <f>全车数据表!P85</f>
        <v>327.7</v>
      </c>
      <c r="D38" s="256">
        <f>全车数据表!Q85</f>
        <v>81.56</v>
      </c>
      <c r="E38" s="256">
        <f>全车数据表!R85</f>
        <v>60.15</v>
      </c>
      <c r="F38" s="256">
        <f>全车数据表!S85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全车数据表!A88</f>
        <v>86</v>
      </c>
      <c r="B39" t="str">
        <f>全车数据表!B88</f>
        <v>Ferrari 599XX EVO🔑</v>
      </c>
      <c r="C39" s="256">
        <f>全车数据表!P88</f>
        <v>322</v>
      </c>
      <c r="D39" s="256">
        <f>全车数据表!Q88</f>
        <v>80.98</v>
      </c>
      <c r="E39" s="256">
        <f>全车数据表!R88</f>
        <v>83.65</v>
      </c>
      <c r="F39" s="256">
        <f>全车数据表!S88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全车数据表!A91</f>
        <v>89</v>
      </c>
      <c r="B40" t="str">
        <f>全车数据表!B91</f>
        <v>Arrinera Hussarya 33</v>
      </c>
      <c r="C40" s="256">
        <f>全车数据表!P91</f>
        <v>352.1</v>
      </c>
      <c r="D40" s="256">
        <f>全车数据表!Q91</f>
        <v>78.53</v>
      </c>
      <c r="E40" s="256">
        <f>全车数据表!R91</f>
        <v>59.47</v>
      </c>
      <c r="F40" s="256">
        <f>全车数据表!S91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全车数据表!A94</f>
        <v>92</v>
      </c>
      <c r="B41" t="str">
        <f>全车数据表!B94</f>
        <v>Lamborghini Gallardo LP 560-4</v>
      </c>
      <c r="C41" s="256">
        <f>全车数据表!P94</f>
        <v>340.7</v>
      </c>
      <c r="D41" s="256">
        <f>全车数据表!Q94</f>
        <v>76.56</v>
      </c>
      <c r="E41" s="256">
        <f>全车数据表!R94</f>
        <v>75.81</v>
      </c>
      <c r="F41" s="256">
        <f>全车数据表!S94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全车数据表!A100</f>
        <v>98</v>
      </c>
      <c r="B42" t="str">
        <f>全车数据表!B100</f>
        <v>Porsche 911 GTS Coupe</v>
      </c>
      <c r="C42" s="256">
        <f>全车数据表!P100</f>
        <v>328.8</v>
      </c>
      <c r="D42" s="256">
        <f>全车数据表!Q100</f>
        <v>71.209999999999994</v>
      </c>
      <c r="E42" s="256">
        <f>全车数据表!R100</f>
        <v>45.84</v>
      </c>
      <c r="F42" s="256">
        <f>全车数据表!S100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全车数据表!A101</f>
        <v>99</v>
      </c>
      <c r="B43" t="str">
        <f>全车数据表!B101</f>
        <v>Aston Martin DB11</v>
      </c>
      <c r="C43" s="256">
        <f>全车数据表!P101</f>
        <v>340.6</v>
      </c>
      <c r="D43" s="256">
        <f>全车数据表!Q101</f>
        <v>74.2</v>
      </c>
      <c r="E43" s="256">
        <f>全车数据表!R101</f>
        <v>43.21</v>
      </c>
      <c r="F43" s="256">
        <f>全车数据表!S101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全车数据表!A102</f>
        <v>100</v>
      </c>
      <c r="B44" t="str">
        <f>全车数据表!B102</f>
        <v>Jaguar F-type SVR</v>
      </c>
      <c r="C44" s="256">
        <f>全车数据表!P102</f>
        <v>341</v>
      </c>
      <c r="D44" s="256">
        <f>全车数据表!Q102</f>
        <v>75.55</v>
      </c>
      <c r="E44" s="256">
        <f>全车数据表!R102</f>
        <v>49.28</v>
      </c>
      <c r="F44" s="256">
        <f>全车数据表!S102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全车数据表!A104</f>
        <v>102</v>
      </c>
      <c r="B45" t="str">
        <f>全车数据表!B104</f>
        <v>Exotic Rides W70</v>
      </c>
      <c r="C45" s="256">
        <f>全车数据表!P104</f>
        <v>329.7</v>
      </c>
      <c r="D45" s="256">
        <f>全车数据表!Q104</f>
        <v>80.209999999999994</v>
      </c>
      <c r="E45" s="256">
        <f>全车数据表!R104</f>
        <v>45.2</v>
      </c>
      <c r="F45" s="256">
        <f>全车数据表!S104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全车数据表!A105</f>
        <v>103</v>
      </c>
      <c r="B46" t="str">
        <f>全车数据表!B105</f>
        <v>Porsche 911 GT1 Evolution</v>
      </c>
      <c r="C46" s="256">
        <f>全车数据表!P105</f>
        <v>329.8</v>
      </c>
      <c r="D46" s="256">
        <f>全车数据表!Q105</f>
        <v>75.150000000000006</v>
      </c>
      <c r="E46" s="256">
        <f>全车数据表!R105</f>
        <v>53.7</v>
      </c>
      <c r="F46" s="256">
        <f>全车数据表!S105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全车数据表!A106</f>
        <v>104</v>
      </c>
      <c r="B47" t="str">
        <f>全车数据表!B106</f>
        <v>Ford GT</v>
      </c>
      <c r="C47" s="256">
        <f>全车数据表!P106</f>
        <v>362.8</v>
      </c>
      <c r="D47" s="256">
        <f>全车数据表!Q106</f>
        <v>79.150000000000006</v>
      </c>
      <c r="E47" s="256">
        <f>全车数据表!R106</f>
        <v>34.36</v>
      </c>
      <c r="F47" s="256">
        <f>全车数据表!S106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全车数据表!A107</f>
        <v>105</v>
      </c>
      <c r="B48" t="str">
        <f>全车数据表!B107</f>
        <v>Lamborghini Asterion</v>
      </c>
      <c r="C48" s="256">
        <f>全车数据表!P107</f>
        <v>336.6</v>
      </c>
      <c r="D48" s="256">
        <f>全车数据表!Q107</f>
        <v>81.05</v>
      </c>
      <c r="E48" s="256">
        <f>全车数据表!R107</f>
        <v>45.56</v>
      </c>
      <c r="F48" s="256">
        <f>全车数据表!S107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全车数据表!A112</f>
        <v>110</v>
      </c>
      <c r="B49" t="str">
        <f>全车数据表!B112</f>
        <v>Cadillac Cien Concept</v>
      </c>
      <c r="C49" s="256">
        <f>全车数据表!P112</f>
        <v>368</v>
      </c>
      <c r="D49" s="256">
        <f>全车数据表!Q112</f>
        <v>76.55</v>
      </c>
      <c r="E49" s="256">
        <f>全车数据表!R112</f>
        <v>36.14</v>
      </c>
      <c r="F49" s="256">
        <f>全车数据表!S112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全车数据表!A114</f>
        <v>112</v>
      </c>
      <c r="B50" t="str">
        <f>全车数据表!B114</f>
        <v>Ford GT MKII🔑</v>
      </c>
      <c r="C50" s="256">
        <f>全车数据表!P114</f>
        <v>315.5</v>
      </c>
      <c r="D50" s="256">
        <f>全车数据表!Q114</f>
        <v>86.26</v>
      </c>
      <c r="E50" s="256">
        <f>全车数据表!R114</f>
        <v>79</v>
      </c>
      <c r="F50" s="256">
        <f>全车数据表!S114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全车数据表!A116</f>
        <v>114</v>
      </c>
      <c r="B51" t="str">
        <f>全车数据表!B116</f>
        <v>ItalDesign Zerouno</v>
      </c>
      <c r="C51" s="256">
        <f>全车数据表!P116</f>
        <v>341</v>
      </c>
      <c r="D51" s="256">
        <f>全车数据表!Q116</f>
        <v>79.25</v>
      </c>
      <c r="E51" s="256">
        <f>全车数据表!R116</f>
        <v>58.34</v>
      </c>
      <c r="F51" s="256">
        <f>全车数据表!S116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全车数据表!A119</f>
        <v>117</v>
      </c>
      <c r="B52" t="str">
        <f>全车数据表!B119</f>
        <v>Ferrari 488 GTB</v>
      </c>
      <c r="C52" s="256">
        <f>全车数据表!P119</f>
        <v>347.6</v>
      </c>
      <c r="D52" s="256">
        <f>全车数据表!Q119</f>
        <v>80.239999999999995</v>
      </c>
      <c r="E52" s="256">
        <f>全车数据表!R119</f>
        <v>48.38</v>
      </c>
      <c r="F52" s="256">
        <f>全车数据表!S119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全车数据表!A123</f>
        <v>121</v>
      </c>
      <c r="B53" t="str">
        <f>全车数据表!B123</f>
        <v>Glickenhaus 003S</v>
      </c>
      <c r="C53" s="256">
        <f>全车数据表!P123</f>
        <v>368.8</v>
      </c>
      <c r="D53" s="256">
        <f>全车数据表!Q123</f>
        <v>79.44</v>
      </c>
      <c r="E53" s="256">
        <f>全车数据表!R123</f>
        <v>38.58</v>
      </c>
      <c r="F53" s="256">
        <f>全车数据表!S123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全车数据表!A128</f>
        <v>126</v>
      </c>
      <c r="B54" t="str">
        <f>全车数据表!B128</f>
        <v>Ferrari F12tdf</v>
      </c>
      <c r="C54" s="256">
        <f>全车数据表!P128</f>
        <v>360.5</v>
      </c>
      <c r="D54" s="256">
        <f>全车数据表!Q128</f>
        <v>78.38</v>
      </c>
      <c r="E54" s="256">
        <f>全车数据表!R128</f>
        <v>40.130000000000003</v>
      </c>
      <c r="F54" s="256">
        <f>全车数据表!S128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全车数据表!A133</f>
        <v>131</v>
      </c>
      <c r="B55" t="str">
        <f>全车数据表!B133</f>
        <v>Chevrolet Corvette Grand Sport</v>
      </c>
      <c r="C55" s="256">
        <f>全车数据表!P133</f>
        <v>331.2</v>
      </c>
      <c r="D55" s="256">
        <f>全车数据表!Q133</f>
        <v>76.55</v>
      </c>
      <c r="E55" s="256">
        <f>全车数据表!R133</f>
        <v>92.99</v>
      </c>
      <c r="F55" s="256">
        <f>全车数据表!S133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全车数据表!A134</f>
        <v>132</v>
      </c>
      <c r="B56" t="str">
        <f>全车数据表!B134</f>
        <v>Apex AP-0</v>
      </c>
      <c r="C56" s="256">
        <f>全车数据表!P134</f>
        <v>335.1</v>
      </c>
      <c r="D56" s="256">
        <f>全车数据表!Q134</f>
        <v>80.959999999999994</v>
      </c>
      <c r="E56" s="256">
        <f>全车数据表!R134</f>
        <v>89.37</v>
      </c>
      <c r="F56" s="256">
        <f>全车数据表!S134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全车数据表!A135</f>
        <v>133</v>
      </c>
      <c r="B57" t="str">
        <f>全车数据表!B135</f>
        <v>Aston Martin Vantage GT12</v>
      </c>
      <c r="C57" s="256">
        <f>全车数据表!P135</f>
        <v>337.8</v>
      </c>
      <c r="D57" s="256">
        <f>全车数据表!Q135</f>
        <v>78.260000000000005</v>
      </c>
      <c r="E57" s="256">
        <f>全车数据表!R135</f>
        <v>86.85</v>
      </c>
      <c r="F57" s="256">
        <f>全车数据表!S135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全车数据表!A137</f>
        <v>135</v>
      </c>
      <c r="B58" t="str">
        <f>全车数据表!B137</f>
        <v>Sin R1 550</v>
      </c>
      <c r="C58" s="256">
        <f>全车数据表!P137</f>
        <v>370.6</v>
      </c>
      <c r="D58" s="256">
        <f>全车数据表!Q137</f>
        <v>77.040000000000006</v>
      </c>
      <c r="E58" s="256">
        <f>全车数据表!R137</f>
        <v>45.74</v>
      </c>
      <c r="F58" s="256">
        <f>全车数据表!S137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全车数据表!A139</f>
        <v>137</v>
      </c>
      <c r="B59" t="str">
        <f>全车数据表!B139</f>
        <v>Ferrari Enzo Ferrari</v>
      </c>
      <c r="C59" s="256">
        <f>全车数据表!P139</f>
        <v>364.8</v>
      </c>
      <c r="D59" s="256">
        <f>全车数据表!Q139</f>
        <v>75.290000000000006</v>
      </c>
      <c r="E59" s="256">
        <f>全车数据表!R139</f>
        <v>64.95</v>
      </c>
      <c r="F59" s="256">
        <f>全车数据表!S139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全车数据表!A142</f>
        <v>140</v>
      </c>
      <c r="B60" t="str">
        <f>全车数据表!B142</f>
        <v>Apollo N</v>
      </c>
      <c r="C60" s="256">
        <f>全车数据表!P142</f>
        <v>374.1</v>
      </c>
      <c r="D60" s="256">
        <f>全车数据表!Q142</f>
        <v>80.319999999999993</v>
      </c>
      <c r="E60" s="256">
        <f>全车数据表!R142</f>
        <v>58.13</v>
      </c>
      <c r="F60" s="256">
        <f>全车数据表!S142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全车数据表!A143</f>
        <v>141</v>
      </c>
      <c r="B61" t="str">
        <f>全车数据表!B143</f>
        <v>Mercedes-Benz SLR McLaren</v>
      </c>
      <c r="C61" s="256">
        <f>全车数据表!P143</f>
        <v>353.3</v>
      </c>
      <c r="D61" s="256">
        <f>全车数据表!Q143</f>
        <v>78.180000000000007</v>
      </c>
      <c r="E61" s="256">
        <f>全车数据表!R143</f>
        <v>66.599999999999994</v>
      </c>
      <c r="F61" s="256">
        <f>全车数据表!S143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全车数据表!A144</f>
        <v>142</v>
      </c>
      <c r="B62" t="str">
        <f>全车数据表!B144</f>
        <v>Aston Martin DBS SuperLeggera</v>
      </c>
      <c r="C62" s="256">
        <f>全车数据表!P144</f>
        <v>355.4</v>
      </c>
      <c r="D62" s="256">
        <f>全车数据表!Q144</f>
        <v>79.16</v>
      </c>
      <c r="E62" s="256">
        <f>全车数据表!R144</f>
        <v>70.739999999999995</v>
      </c>
      <c r="F62" s="256">
        <f>全车数据表!S144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全车数据表!A152</f>
        <v>150</v>
      </c>
      <c r="B63" t="str">
        <f>全车数据表!B152</f>
        <v>Lamborghini Huracan EVO Spyder</v>
      </c>
      <c r="C63" s="256">
        <f>全车数据表!P152</f>
        <v>344</v>
      </c>
      <c r="D63" s="256">
        <f>全车数据表!Q152</f>
        <v>84.31</v>
      </c>
      <c r="E63" s="256">
        <f>全车数据表!R152</f>
        <v>75.97</v>
      </c>
      <c r="F63" s="256">
        <f>全车数据表!S152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全车数据表!A153</f>
        <v>151</v>
      </c>
      <c r="B64" t="str">
        <f>全车数据表!B153</f>
        <v>Porsche Carrera GT</v>
      </c>
      <c r="C64" s="256">
        <f>全车数据表!P153</f>
        <v>347.8</v>
      </c>
      <c r="D64" s="256">
        <f>全车数据表!Q153</f>
        <v>78.67</v>
      </c>
      <c r="E64" s="256">
        <f>全车数据表!R153</f>
        <v>84.88</v>
      </c>
      <c r="F64" s="256">
        <f>全车数据表!S153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全车数据表!A158</f>
        <v>156</v>
      </c>
      <c r="B65" t="str">
        <f>全车数据表!B158</f>
        <v>Porsche 911 GT3 RS</v>
      </c>
      <c r="C65" s="256">
        <f>全车数据表!P158</f>
        <v>339.4</v>
      </c>
      <c r="D65" s="256">
        <f>全车数据表!Q158</f>
        <v>85.84</v>
      </c>
      <c r="E65" s="256">
        <f>全车数据表!R158</f>
        <v>92.97</v>
      </c>
      <c r="F65" s="256">
        <f>全车数据表!S158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全车数据表!A160</f>
        <v>158</v>
      </c>
      <c r="B66" t="str">
        <f>全车数据表!B160</f>
        <v>Ferrari 488  Challenge EVO🔑</v>
      </c>
      <c r="C66" s="256">
        <f>全车数据表!P160</f>
        <v>351.2</v>
      </c>
      <c r="D66" s="256">
        <f>全车数据表!Q160</f>
        <v>82.76</v>
      </c>
      <c r="E66" s="256">
        <f>全车数据表!R160</f>
        <v>77.11</v>
      </c>
      <c r="F66" s="256">
        <f>全车数据表!S160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全车数据表!A162</f>
        <v>160</v>
      </c>
      <c r="B67" t="str">
        <f>全车数据表!B162</f>
        <v>Lotus Evija</v>
      </c>
      <c r="C67" s="256">
        <f>全车数据表!P162</f>
        <v>368.1</v>
      </c>
      <c r="D67" s="256">
        <f>全车数据表!Q162</f>
        <v>81.14</v>
      </c>
      <c r="E67" s="256">
        <f>全车数据表!R162</f>
        <v>65.02</v>
      </c>
      <c r="F67" s="256">
        <f>全车数据表!S162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全车数据表!A164</f>
        <v>162</v>
      </c>
      <c r="B68" t="str">
        <f>全车数据表!B164</f>
        <v>Mclaren F1 LM🔑</v>
      </c>
      <c r="C68" s="256">
        <f>全车数据表!P164</f>
        <v>377.6</v>
      </c>
      <c r="D68" s="256">
        <f>全车数据表!Q164</f>
        <v>74.66</v>
      </c>
      <c r="E68" s="256">
        <f>全车数据表!R164</f>
        <v>66.61</v>
      </c>
      <c r="F68" s="256">
        <f>全车数据表!S164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全车数据表!A171</f>
        <v>169</v>
      </c>
      <c r="B69" t="str">
        <f>全车数据表!B171</f>
        <v>Aston Martin Vulcan</v>
      </c>
      <c r="C69" s="256">
        <f>全车数据表!P171</f>
        <v>343.5</v>
      </c>
      <c r="D69" s="256">
        <f>全车数据表!Q171</f>
        <v>78.7</v>
      </c>
      <c r="E69" s="256">
        <f>全车数据表!R171</f>
        <v>47.8</v>
      </c>
      <c r="F69" s="256">
        <f>全车数据表!S171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全车数据表!A172</f>
        <v>170</v>
      </c>
      <c r="B70" t="str">
        <f>全车数据表!B172</f>
        <v>Nissan GT-R Nismo</v>
      </c>
      <c r="C70" s="256">
        <f>全车数据表!P172</f>
        <v>329.7</v>
      </c>
      <c r="D70" s="256">
        <f>全车数据表!Q172</f>
        <v>84.83</v>
      </c>
      <c r="E70" s="256">
        <f>全车数据表!R172</f>
        <v>60.69</v>
      </c>
      <c r="F70" s="256">
        <f>全车数据表!S172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全车数据表!A174</f>
        <v>172</v>
      </c>
      <c r="B71" t="str">
        <f>全车数据表!B174</f>
        <v>Ferrari J50</v>
      </c>
      <c r="C71" s="256">
        <f>全车数据表!P174</f>
        <v>350.6</v>
      </c>
      <c r="D71" s="256">
        <f>全车数据表!Q174</f>
        <v>80.41</v>
      </c>
      <c r="E71" s="256">
        <f>全车数据表!R174</f>
        <v>48.37</v>
      </c>
      <c r="F71" s="256">
        <f>全车数据表!S174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全车数据表!A175</f>
        <v>173</v>
      </c>
      <c r="B72" t="str">
        <f>全车数据表!B175</f>
        <v>Dodge Viper GTS</v>
      </c>
      <c r="C72" s="256">
        <f>全车数据表!P175</f>
        <v>353.5</v>
      </c>
      <c r="D72" s="256">
        <f>全车数据表!Q175</f>
        <v>80.33</v>
      </c>
      <c r="E72" s="256">
        <f>全车数据表!R175</f>
        <v>45.29</v>
      </c>
      <c r="F72" s="256">
        <f>全车数据表!S175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全车数据表!A177</f>
        <v>175</v>
      </c>
      <c r="B73" t="str">
        <f>全车数据表!B177</f>
        <v>Ferrari LaFerrari</v>
      </c>
      <c r="C73" s="256">
        <f>全车数据表!P177</f>
        <v>364.6</v>
      </c>
      <c r="D73" s="256">
        <f>全车数据表!Q177</f>
        <v>80.23</v>
      </c>
      <c r="E73" s="256">
        <f>全车数据表!R177</f>
        <v>43.06</v>
      </c>
      <c r="F73" s="256">
        <f>全车数据表!S177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全车数据表!A178</f>
        <v>176</v>
      </c>
      <c r="B74" t="str">
        <f>全车数据表!B178</f>
        <v>McLaren P1™</v>
      </c>
      <c r="C74" s="256">
        <f>全车数据表!P178</f>
        <v>364.6</v>
      </c>
      <c r="D74" s="256">
        <f>全车数据表!Q178</f>
        <v>83.64</v>
      </c>
      <c r="E74" s="256">
        <f>全车数据表!R178</f>
        <v>47.54</v>
      </c>
      <c r="F74" s="256">
        <f>全车数据表!S178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全车数据表!A180</f>
        <v>178</v>
      </c>
      <c r="B75" t="str">
        <f>全车数据表!B180</f>
        <v>Lamborghini Aventador SV Coupe</v>
      </c>
      <c r="C75" s="256">
        <f>全车数据表!P180</f>
        <v>367.9</v>
      </c>
      <c r="D75" s="256">
        <f>全车数据表!Q180</f>
        <v>80.83</v>
      </c>
      <c r="E75" s="256">
        <f>全车数据表!R180</f>
        <v>50.15</v>
      </c>
      <c r="F75" s="256">
        <f>全车数据表!S180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全车数据表!A182</f>
        <v>180</v>
      </c>
      <c r="B76" t="str">
        <f>全车数据表!B182</f>
        <v>Ferrari 812 SuperFast</v>
      </c>
      <c r="C76" s="256">
        <f>全车数据表!P182</f>
        <v>353.6</v>
      </c>
      <c r="D76" s="256">
        <f>全车数据表!Q182</f>
        <v>81.13</v>
      </c>
      <c r="E76" s="256">
        <f>全车数据表!R182</f>
        <v>63.17</v>
      </c>
      <c r="F76" s="256">
        <f>全车数据表!S182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全车数据表!A184</f>
        <v>182</v>
      </c>
      <c r="B77" t="str">
        <f>全车数据表!B184</f>
        <v>Chevrolet Corvette ZR1</v>
      </c>
      <c r="C77" s="256">
        <f>全车数据表!P184</f>
        <v>355.4</v>
      </c>
      <c r="D77" s="256">
        <f>全车数据表!Q184</f>
        <v>82.03</v>
      </c>
      <c r="E77" s="256">
        <f>全车数据表!R184</f>
        <v>60.09</v>
      </c>
      <c r="F77" s="256">
        <f>全车数据表!S184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全车数据表!A185</f>
        <v>183</v>
      </c>
      <c r="B78" t="str">
        <f>全车数据表!B185</f>
        <v>Jaguar C-X75</v>
      </c>
      <c r="C78" s="256">
        <f>全车数据表!P185</f>
        <v>369.2</v>
      </c>
      <c r="D78" s="256">
        <f>全车数据表!Q185</f>
        <v>75.540000000000006</v>
      </c>
      <c r="E78" s="256">
        <f>全车数据表!R185</f>
        <v>73.17</v>
      </c>
      <c r="F78" s="256">
        <f>全车数据表!S185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全车数据表!A187</f>
        <v>185</v>
      </c>
      <c r="B79" t="str">
        <f>全车数据表!B187</f>
        <v>VLF Force 1 V10</v>
      </c>
      <c r="C79" s="256">
        <f>全车数据表!P187</f>
        <v>368.8</v>
      </c>
      <c r="D79" s="256">
        <f>全车数据表!Q187</f>
        <v>80.33</v>
      </c>
      <c r="E79" s="256">
        <f>全车数据表!R187</f>
        <v>54.68</v>
      </c>
      <c r="F79" s="256">
        <f>全车数据表!S187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全车数据表!A191</f>
        <v>189</v>
      </c>
      <c r="B80" t="str">
        <f>全车数据表!B191</f>
        <v>Porsche 918 Spyder</v>
      </c>
      <c r="C80" s="256">
        <f>全车数据表!P191</f>
        <v>362.4</v>
      </c>
      <c r="D80" s="256">
        <f>全车数据表!Q191</f>
        <v>83.03</v>
      </c>
      <c r="E80" s="256">
        <f>全车数据表!R191</f>
        <v>51.8</v>
      </c>
      <c r="F80" s="256">
        <f>全车数据表!S191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全车数据表!A192</f>
        <v>190</v>
      </c>
      <c r="B81" t="str">
        <f>全车数据表!B192</f>
        <v>Vanda Electrics Dendrobium</v>
      </c>
      <c r="C81" s="256">
        <f>全车数据表!P192</f>
        <v>339.9</v>
      </c>
      <c r="D81" s="256">
        <f>全车数据表!Q192</f>
        <v>86.24</v>
      </c>
      <c r="E81" s="256">
        <f>全车数据表!R192</f>
        <v>95.92</v>
      </c>
      <c r="F81" s="256">
        <f>全车数据表!S192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全车数据表!A195</f>
        <v>193</v>
      </c>
      <c r="B82" t="str">
        <f>全车数据表!B195</f>
        <v>McLaren 570S Spider</v>
      </c>
      <c r="C82" s="256">
        <f>全车数据表!P195</f>
        <v>377.2</v>
      </c>
      <c r="D82" s="256">
        <f>全车数据表!Q195</f>
        <v>79.23</v>
      </c>
      <c r="E82" s="256">
        <f>全车数据表!R195</f>
        <v>66.06</v>
      </c>
      <c r="F82" s="256">
        <f>全车数据表!S195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全车数据表!A197</f>
        <v>195</v>
      </c>
      <c r="B83" t="str">
        <f>全车数据表!B197</f>
        <v>Lamborghini Aventador J</v>
      </c>
      <c r="C83" s="256">
        <f>全车数据表!P197</f>
        <v>363.8</v>
      </c>
      <c r="D83" s="256">
        <f>全车数据表!Q197</f>
        <v>79.83</v>
      </c>
      <c r="E83" s="256">
        <f>全车数据表!R197</f>
        <v>73.099999999999994</v>
      </c>
      <c r="F83" s="256">
        <f>全车数据表!S197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全车数据表!A205</f>
        <v>203</v>
      </c>
      <c r="B84" t="str">
        <f>全车数据表!B205</f>
        <v>Porsche 911 GT2 RS ClubSport🔑</v>
      </c>
      <c r="C84" s="256">
        <f>全车数据表!P205</f>
        <v>356.9</v>
      </c>
      <c r="D84" s="256">
        <f>全车数据表!Q205</f>
        <v>83.64</v>
      </c>
      <c r="E84" s="256">
        <f>全车数据表!R205</f>
        <v>85.42</v>
      </c>
      <c r="F84" s="256">
        <f>全车数据表!S205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全车数据表!A206</f>
        <v>204</v>
      </c>
      <c r="B85" t="str">
        <f>全车数据表!B206</f>
        <v>Pagani Huayra BC</v>
      </c>
      <c r="C85" s="256">
        <f>全车数据表!P206</f>
        <v>365.4</v>
      </c>
      <c r="D85" s="256">
        <f>全车数据表!Q206</f>
        <v>80.040000000000006</v>
      </c>
      <c r="E85" s="256">
        <f>全车数据表!R206</f>
        <v>63.11</v>
      </c>
      <c r="F85" s="256">
        <f>全车数据表!S206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全车数据表!A208</f>
        <v>206</v>
      </c>
      <c r="B86" t="str">
        <f>全车数据表!B208</f>
        <v>Lamborghini SC18🔑</v>
      </c>
      <c r="C86" s="256">
        <f>全车数据表!P208</f>
        <v>362.1</v>
      </c>
      <c r="D86" s="256">
        <f>全车数据表!Q208</f>
        <v>82.03</v>
      </c>
      <c r="E86" s="256">
        <f>全车数据表!R208</f>
        <v>64</v>
      </c>
      <c r="F86" s="256">
        <f>全车数据表!S208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全车数据表!A210</f>
        <v>208</v>
      </c>
      <c r="B87" t="str">
        <f>全车数据表!B210</f>
        <v>Ferrari LaFerrari Aperta</v>
      </c>
      <c r="C87" s="256">
        <f>全车数据表!P210</f>
        <v>366.2</v>
      </c>
      <c r="D87" s="256">
        <f>全车数据表!Q210</f>
        <v>81.03</v>
      </c>
      <c r="E87" s="256">
        <f>全车数据表!R210</f>
        <v>82.48</v>
      </c>
      <c r="F87" s="256">
        <f>全车数据表!S210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全车数据表!A211</f>
        <v>209</v>
      </c>
      <c r="B88" t="str">
        <f>全车数据表!B211</f>
        <v>Ferrari F8 Tributo</v>
      </c>
      <c r="C88" s="256">
        <f>全车数据表!P211</f>
        <v>360.2</v>
      </c>
      <c r="D88" s="256">
        <f>全车数据表!Q211</f>
        <v>83.14</v>
      </c>
      <c r="E88" s="256">
        <f>全车数据表!R211</f>
        <v>94.22</v>
      </c>
      <c r="F88" s="256">
        <f>全车数据表!S211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全车数据表!A214</f>
        <v>212</v>
      </c>
      <c r="B89" t="str">
        <f>全车数据表!B214</f>
        <v>Genty Akylone</v>
      </c>
      <c r="C89" s="256">
        <f>全车数据表!P214</f>
        <v>371.7</v>
      </c>
      <c r="D89" s="256">
        <f>全车数据表!Q214</f>
        <v>82.93</v>
      </c>
      <c r="E89" s="256">
        <f>全车数据表!R214</f>
        <v>67.81</v>
      </c>
      <c r="F89" s="256">
        <f>全车数据表!S214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全车数据表!A217</f>
        <v>215</v>
      </c>
      <c r="B90" t="str">
        <f>全车数据表!B217</f>
        <v>TechRules AT96 Track Version🔑</v>
      </c>
      <c r="C90" s="256">
        <f>全车数据表!P217</f>
        <v>364.6</v>
      </c>
      <c r="D90" s="256">
        <f>全车数据表!Q217</f>
        <v>85.53</v>
      </c>
      <c r="E90" s="256">
        <f>全车数据表!R217</f>
        <v>75.739999999999995</v>
      </c>
      <c r="F90" s="256">
        <f>全车数据表!S217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全车数据表!A220</f>
        <v>218</v>
      </c>
      <c r="B91" t="str">
        <f>全车数据表!B220</f>
        <v>Aston Martin Valhalla Concept Car</v>
      </c>
      <c r="C91" s="256">
        <f>全车数据表!P220</f>
        <v>377.4</v>
      </c>
      <c r="D91" s="256">
        <f>全车数据表!Q220</f>
        <v>82.23</v>
      </c>
      <c r="E91" s="256">
        <f>全车数据表!R220</f>
        <v>81.760000000000005</v>
      </c>
      <c r="F91" s="256">
        <f>全车数据表!S220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全车数据表!A229</f>
        <v>227</v>
      </c>
      <c r="B92" t="str">
        <f>全车数据表!B229</f>
        <v>Lamborghini Centenario</v>
      </c>
      <c r="C92" s="256">
        <f>全车数据表!P229</f>
        <v>363.9</v>
      </c>
      <c r="D92" s="256">
        <f>全车数据表!Q229</f>
        <v>80.48</v>
      </c>
      <c r="E92" s="256">
        <f>全车数据表!R229</f>
        <v>47.46</v>
      </c>
      <c r="F92" s="256">
        <f>全车数据表!S229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全车数据表!A230</f>
        <v>228</v>
      </c>
      <c r="B93" t="str">
        <f>全车数据表!B230</f>
        <v>Ferrari FXX K</v>
      </c>
      <c r="C93" s="256">
        <f>全车数据表!P230</f>
        <v>363.1</v>
      </c>
      <c r="D93" s="256">
        <f>全车数据表!Q230</f>
        <v>83.9</v>
      </c>
      <c r="E93" s="256">
        <f>全车数据表!R230</f>
        <v>43.75</v>
      </c>
      <c r="F93" s="256">
        <f>全车数据表!S230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全车数据表!A232</f>
        <v>230</v>
      </c>
      <c r="B94" t="str">
        <f>全车数据表!B232</f>
        <v>Icona Vulcano Titanium</v>
      </c>
      <c r="C94" s="256">
        <f>全车数据表!P232</f>
        <v>381.7</v>
      </c>
      <c r="D94" s="256">
        <f>全车数据表!Q232</f>
        <v>81.38</v>
      </c>
      <c r="E94" s="256">
        <f>全车数据表!R232</f>
        <v>43.38</v>
      </c>
      <c r="F94" s="256">
        <f>全车数据表!S232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全车数据表!A233</f>
        <v>231</v>
      </c>
      <c r="B95" t="str">
        <f>全车数据表!B233</f>
        <v>W Motors Lykan HyperSport</v>
      </c>
      <c r="C95" s="256">
        <f>全车数据表!P233</f>
        <v>407.5</v>
      </c>
      <c r="D95" s="256">
        <f>全车数据表!Q233</f>
        <v>80.48</v>
      </c>
      <c r="E95" s="256">
        <f>全车数据表!R233</f>
        <v>40.97</v>
      </c>
      <c r="F95" s="256">
        <f>全车数据表!S233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全车数据表!A235</f>
        <v>233</v>
      </c>
      <c r="B96" t="str">
        <f>全车数据表!B235</f>
        <v>Lamborghini Veneno</v>
      </c>
      <c r="C96" s="256">
        <f>全车数据表!P235</f>
        <v>370.2</v>
      </c>
      <c r="D96" s="256">
        <f>全车数据表!Q235</f>
        <v>81.2</v>
      </c>
      <c r="E96" s="256">
        <f>全车数据表!R235</f>
        <v>62.39</v>
      </c>
      <c r="F96" s="256">
        <f>全车数据表!S235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全车数据表!A238</f>
        <v>236</v>
      </c>
      <c r="B97" t="str">
        <f>全车数据表!B238</f>
        <v>Lamborghini Egoista</v>
      </c>
      <c r="C97" s="256">
        <f>全车数据表!P238</f>
        <v>366.4</v>
      </c>
      <c r="D97" s="256">
        <f>全车数据表!Q238</f>
        <v>84.48</v>
      </c>
      <c r="E97" s="256">
        <f>全车数据表!R238</f>
        <v>61.54</v>
      </c>
      <c r="F97" s="256">
        <f>全车数据表!S238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全车数据表!A242</f>
        <v>240</v>
      </c>
      <c r="B98" t="str">
        <f>全车数据表!B242</f>
        <v>Trion Nemesis</v>
      </c>
      <c r="C98" s="256">
        <f>全车数据表!P242</f>
        <v>450.7</v>
      </c>
      <c r="D98" s="256">
        <f>全车数据表!Q242</f>
        <v>79.98</v>
      </c>
      <c r="E98" s="256">
        <f>全车数据表!R242</f>
        <v>48.49</v>
      </c>
      <c r="F98" s="256">
        <f>全车数据表!S242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全车数据表!A245</f>
        <v>243</v>
      </c>
      <c r="B99" t="str">
        <f>全车数据表!B245</f>
        <v>Ferrari SF90 Stradale</v>
      </c>
      <c r="C99" s="256">
        <f>全车数据表!P245</f>
        <v>355.4</v>
      </c>
      <c r="D99" s="256">
        <f>全车数据表!Q245</f>
        <v>86.83</v>
      </c>
      <c r="E99" s="256">
        <f>全车数据表!R245</f>
        <v>93.51</v>
      </c>
      <c r="F99" s="256">
        <f>全车数据表!S245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全车数据表!A247</f>
        <v>245</v>
      </c>
      <c r="B100" t="str">
        <f>全车数据表!B247</f>
        <v>McLaren Senna</v>
      </c>
      <c r="C100" s="256">
        <f>全车数据表!P247</f>
        <v>358.7</v>
      </c>
      <c r="D100" s="256">
        <f>全车数据表!Q247</f>
        <v>82.91</v>
      </c>
      <c r="E100" s="256">
        <f>全车数据表!R247</f>
        <v>101.81</v>
      </c>
      <c r="F100" s="256">
        <f>全车数据表!S247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全车数据表!A249</f>
        <v>247</v>
      </c>
      <c r="B101" t="str">
        <f>全车数据表!B249</f>
        <v>Lamborghini Terzo Millennio</v>
      </c>
      <c r="C101" s="256">
        <f>全车数据表!P249</f>
        <v>394.3</v>
      </c>
      <c r="D101" s="256">
        <f>全车数据表!Q249</f>
        <v>82.77</v>
      </c>
      <c r="E101" s="256">
        <f>全车数据表!R249</f>
        <v>52.84</v>
      </c>
      <c r="F101" s="256">
        <f>全车数据表!S249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全车数据表!A252</f>
        <v>250</v>
      </c>
      <c r="B102" t="str">
        <f>全车数据表!B252</f>
        <v>W Motors Fenyr SuperSport</v>
      </c>
      <c r="C102" s="256">
        <f>全车数据表!P252</f>
        <v>416.9</v>
      </c>
      <c r="D102" s="256">
        <f>全车数据表!Q252</f>
        <v>82.19</v>
      </c>
      <c r="E102" s="256">
        <f>全车数据表!R252</f>
        <v>43.24</v>
      </c>
      <c r="F102" s="256">
        <f>全车数据表!S252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全车数据表!A254</f>
        <v>252</v>
      </c>
      <c r="B103" t="str">
        <f>全车数据表!B254</f>
        <v>Zenvo TS1 GT Anniversary</v>
      </c>
      <c r="C103" s="256">
        <f>全车数据表!P254</f>
        <v>418.2</v>
      </c>
      <c r="D103" s="256">
        <f>全车数据表!Q254</f>
        <v>81.290000000000006</v>
      </c>
      <c r="E103" s="256">
        <f>全车数据表!R254</f>
        <v>46.66</v>
      </c>
      <c r="F103" s="256">
        <f>全车数据表!S254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全车数据表!A256</f>
        <v>254</v>
      </c>
      <c r="B104" t="str">
        <f>全车数据表!B256</f>
        <v>Automobili Pininfarina Battista</v>
      </c>
      <c r="C104" s="256">
        <f>全车数据表!P256</f>
        <v>368.5</v>
      </c>
      <c r="D104" s="256">
        <f>全车数据表!Q256</f>
        <v>88.49</v>
      </c>
      <c r="E104" s="256">
        <f>全车数据表!R256</f>
        <v>80.45</v>
      </c>
      <c r="F104" s="256">
        <f>全车数据表!S256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全车数据表!A258</f>
        <v>256</v>
      </c>
      <c r="B105" t="str">
        <f>全车数据表!B258</f>
        <v>McLaren Speedtail</v>
      </c>
      <c r="C105" s="256">
        <f>全车数据表!P258</f>
        <v>416.7</v>
      </c>
      <c r="D105" s="256">
        <f>全车数据表!Q258</f>
        <v>81.11</v>
      </c>
      <c r="E105" s="256">
        <f>全车数据表!R258</f>
        <v>56.65</v>
      </c>
      <c r="F105" s="256">
        <f>全车数据表!S258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全车数据表!A260</f>
        <v>258</v>
      </c>
      <c r="B106" t="str">
        <f>全车数据表!B260</f>
        <v>Koenigsegg Regera</v>
      </c>
      <c r="C106" s="256">
        <f>全车数据表!P260</f>
        <v>457.1</v>
      </c>
      <c r="D106" s="256">
        <f>全车数据表!Q260</f>
        <v>80.88</v>
      </c>
      <c r="E106" s="256">
        <f>全车数据表!R260</f>
        <v>48.75</v>
      </c>
      <c r="F106" s="256">
        <f>全车数据表!S260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全车数据表!A263</f>
        <v>261</v>
      </c>
      <c r="B107" t="str">
        <f>全车数据表!B263</f>
        <v>Lamborghini Sian FKP 37</v>
      </c>
      <c r="C107" s="256">
        <f>全车数据表!P263</f>
        <v>368.1</v>
      </c>
      <c r="D107" s="256">
        <f>全车数据表!Q263</f>
        <v>82.1</v>
      </c>
      <c r="E107" s="256">
        <f>全车数据表!R263</f>
        <v>92.35</v>
      </c>
      <c r="F107" s="256">
        <f>全车数据表!S263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全车数据表!A267</f>
        <v>265</v>
      </c>
      <c r="B108" t="str">
        <f>全车数据表!B267</f>
        <v>Bugatti Chiron</v>
      </c>
      <c r="C108" s="256">
        <f>全车数据表!P267</f>
        <v>443.4</v>
      </c>
      <c r="D108" s="256">
        <f>全车数据表!Q267</f>
        <v>84.4</v>
      </c>
      <c r="E108" s="256">
        <f>全车数据表!R267</f>
        <v>45.62</v>
      </c>
      <c r="F108" s="256">
        <f>全车数据表!S267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全车数据表!A268</f>
        <v>266</v>
      </c>
      <c r="B109" t="str">
        <f>全车数据表!B268</f>
        <v>BXR Bailey Blade GT1</v>
      </c>
      <c r="C109" s="256">
        <f>全车数据表!P268</f>
        <v>449.5</v>
      </c>
      <c r="D109" s="256">
        <f>全车数据表!Q268</f>
        <v>80.48</v>
      </c>
      <c r="E109" s="256">
        <f>全车数据表!R268</f>
        <v>46.87</v>
      </c>
      <c r="F109" s="256">
        <f>全车数据表!S268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全车数据表!A276</f>
        <v>274</v>
      </c>
      <c r="B110" t="str">
        <f>全车数据表!B276</f>
        <v>Koenigsegg Jesko🔑</v>
      </c>
      <c r="C110" s="256">
        <f>全车数据表!P276</f>
        <v>496.6</v>
      </c>
      <c r="D110" s="256">
        <f>全车数据表!Q276</f>
        <v>80.069999999999993</v>
      </c>
      <c r="E110" s="256">
        <f>全车数据表!R276</f>
        <v>48.19</v>
      </c>
      <c r="F110" s="256">
        <f>全车数据表!S276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全车数据表!A282</f>
        <v>280</v>
      </c>
      <c r="B111" t="str">
        <f>全车数据表!B282</f>
        <v>Rimac Nevera🔑</v>
      </c>
      <c r="C111" s="256">
        <f>全车数据表!P282</f>
        <v>421.6</v>
      </c>
      <c r="D111" s="256">
        <f>全车数据表!Q282</f>
        <v>87.71</v>
      </c>
      <c r="E111" s="256">
        <f>全车数据表!R282</f>
        <v>51.33</v>
      </c>
      <c r="F111" s="256">
        <f>全车数据表!S282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全车数据表!A285</f>
        <v>283</v>
      </c>
      <c r="B112" t="str">
        <f>全车数据表!B285</f>
        <v>SSC Tuatara🔑</v>
      </c>
      <c r="C112" s="256">
        <f>全车数据表!P285</f>
        <v>490.6</v>
      </c>
      <c r="D112" s="256">
        <f>全车数据表!Q285</f>
        <v>82.51</v>
      </c>
      <c r="E112" s="256">
        <f>全车数据表!R285</f>
        <v>48.77</v>
      </c>
      <c r="F112" s="256">
        <f>全车数据表!S285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baseColWidth="10" defaultColWidth="8.6640625" defaultRowHeight="15"/>
  <cols>
    <col min="1" max="1" width="8.6640625" style="33" customWidth="1"/>
    <col min="2" max="2" width="12.6640625" style="33" customWidth="1"/>
    <col min="3" max="5" width="18.6640625" style="33" customWidth="1"/>
    <col min="6" max="6" width="8.6640625" style="33" customWidth="1"/>
    <col min="7" max="7" width="12.6640625" style="33" customWidth="1"/>
    <col min="8" max="11" width="18.6640625" style="33" customWidth="1"/>
    <col min="12" max="16384" width="8.6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44" t="s">
        <v>357</v>
      </c>
      <c r="H2" s="545"/>
      <c r="I2" s="545"/>
      <c r="J2" s="545"/>
      <c r="K2" s="546"/>
      <c r="L2" s="35"/>
    </row>
    <row r="3" spans="1:27" ht="25.5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4" t="s">
        <v>356</v>
      </c>
      <c r="C10" s="545"/>
      <c r="D10" s="545"/>
      <c r="E10" s="546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7" t="s">
        <v>525</v>
      </c>
      <c r="C18" s="548"/>
      <c r="D18" s="548"/>
      <c r="E18" s="548"/>
      <c r="F18" s="548"/>
      <c r="G18" s="548"/>
      <c r="H18" s="548"/>
      <c r="I18" s="548"/>
      <c r="J18" s="548"/>
      <c r="K18" s="54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50" t="s">
        <v>357</v>
      </c>
      <c r="H20" s="551"/>
      <c r="I20" s="551"/>
      <c r="J20" s="551"/>
      <c r="K20" s="55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50" t="s">
        <v>356</v>
      </c>
      <c r="C28" s="551"/>
      <c r="D28" s="551"/>
      <c r="E28" s="552"/>
      <c r="F28" s="80"/>
      <c r="G28" s="553" t="s">
        <v>358</v>
      </c>
      <c r="H28" s="554"/>
      <c r="I28" s="554"/>
      <c r="J28" s="554"/>
      <c r="K28" s="55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2025-05-30T03:45:16Z</dcterms:modified>
</cp:coreProperties>
</file>