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5B8AF9D7-FF60-42E9-A5A8-08396ADB6DCB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全车数据表!$A$2:$DE$272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X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X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R269" i="6"/>
  <c r="BN269" i="6"/>
  <c r="BM269" i="6"/>
  <c r="BL269" i="6"/>
  <c r="BK269" i="6"/>
  <c r="N269" i="6"/>
  <c r="AR148" i="6"/>
  <c r="N148" i="6"/>
  <c r="AR129" i="6"/>
  <c r="N129" i="6"/>
  <c r="AR76" i="6"/>
  <c r="N76" i="6"/>
  <c r="BJ257" i="6"/>
  <c r="BN257" i="6" s="1"/>
  <c r="BI257" i="6"/>
  <c r="BF256" i="12" s="1"/>
  <c r="BH257" i="6"/>
  <c r="BE256" i="12" s="1"/>
  <c r="BG257" i="6"/>
  <c r="BD256" i="12" s="1"/>
  <c r="BF257" i="6"/>
  <c r="BC256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J44" i="6"/>
  <c r="BG43" i="12" s="1"/>
  <c r="BI44" i="6"/>
  <c r="BF43" i="12" s="1"/>
  <c r="BH44" i="6"/>
  <c r="BE43" i="12" s="1"/>
  <c r="BG44" i="6"/>
  <c r="BD43" i="12" s="1"/>
  <c r="BF44" i="6"/>
  <c r="BC43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54" i="6"/>
  <c r="BI54" i="6"/>
  <c r="BH54" i="6"/>
  <c r="BL54" i="6" s="1"/>
  <c r="BG54" i="6"/>
  <c r="BF54" i="6"/>
  <c r="BC53" i="12" s="1"/>
  <c r="N100" i="6"/>
  <c r="N104" i="6"/>
  <c r="BJ252" i="6"/>
  <c r="BN252" i="6" s="1"/>
  <c r="BI252" i="6"/>
  <c r="BF251" i="12" s="1"/>
  <c r="BH252" i="6"/>
  <c r="BE251" i="12" s="1"/>
  <c r="BG252" i="6"/>
  <c r="BK252" i="6" s="1"/>
  <c r="BF252" i="6"/>
  <c r="BC251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J208" i="6"/>
  <c r="BG207" i="12" s="1"/>
  <c r="BI208" i="6"/>
  <c r="BH208" i="6"/>
  <c r="BE207" i="12" s="1"/>
  <c r="BG208" i="6"/>
  <c r="BD207" i="12" s="1"/>
  <c r="BF208" i="6"/>
  <c r="BC207" i="12" s="1"/>
  <c r="BA153" i="6"/>
  <c r="BA172" i="6"/>
  <c r="AR263" i="6"/>
  <c r="AN263" i="6"/>
  <c r="AM263" i="6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N263" i="6"/>
  <c r="AR254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N254" i="6"/>
  <c r="AR207" i="6"/>
  <c r="AN207" i="6"/>
  <c r="AA206" i="12" s="1"/>
  <c r="AL207" i="6"/>
  <c r="Z206" i="12" s="1"/>
  <c r="AK207" i="6"/>
  <c r="AJ207" i="6"/>
  <c r="Y206" i="12" s="1"/>
  <c r="AH207" i="6"/>
  <c r="U206" i="12" s="1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BN207" i="6"/>
  <c r="BM207" i="6"/>
  <c r="BL207" i="6"/>
  <c r="BK207" i="6"/>
  <c r="N207" i="6"/>
  <c r="AR154" i="6"/>
  <c r="AN154" i="6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04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BN104" i="6"/>
  <c r="BM104" i="6"/>
  <c r="BL104" i="6"/>
  <c r="BK104" i="6"/>
  <c r="AR54" i="6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10" i="6"/>
  <c r="BJ272" i="6"/>
  <c r="BG271" i="12" s="1"/>
  <c r="BI272" i="6"/>
  <c r="BF271" i="12" s="1"/>
  <c r="BH272" i="6"/>
  <c r="BE271" i="12" s="1"/>
  <c r="BG272" i="6"/>
  <c r="BD271" i="12" s="1"/>
  <c r="BF272" i="6"/>
  <c r="BC271" i="12" s="1"/>
  <c r="BJ265" i="6"/>
  <c r="BN265" i="6" s="1"/>
  <c r="BI265" i="6"/>
  <c r="BF264" i="12" s="1"/>
  <c r="BH265" i="6"/>
  <c r="BL265" i="6" s="1"/>
  <c r="BG265" i="6"/>
  <c r="BD264" i="12" s="1"/>
  <c r="BF265" i="6"/>
  <c r="BC264" i="12" s="1"/>
  <c r="BJ191" i="6"/>
  <c r="BG190" i="12" s="1"/>
  <c r="BI191" i="6"/>
  <c r="BH191" i="6"/>
  <c r="BG191" i="6"/>
  <c r="BD190" i="12" s="1"/>
  <c r="BF191" i="6"/>
  <c r="BC190" i="12" s="1"/>
  <c r="BF234" i="6"/>
  <c r="BC233" i="12" s="1"/>
  <c r="BG234" i="6"/>
  <c r="BD233" i="12" s="1"/>
  <c r="BH234" i="6"/>
  <c r="BE233" i="12" s="1"/>
  <c r="BI234" i="6"/>
  <c r="BJ234" i="6"/>
  <c r="BG233" i="12" s="1"/>
  <c r="BF176" i="6"/>
  <c r="BC175" i="12" s="1"/>
  <c r="BG176" i="6"/>
  <c r="BD175" i="12" s="1"/>
  <c r="BH176" i="6"/>
  <c r="BE175" i="12" s="1"/>
  <c r="BI176" i="6"/>
  <c r="BF175" i="12" s="1"/>
  <c r="BJ176" i="6"/>
  <c r="BG175" i="12" s="1"/>
  <c r="BF160" i="6"/>
  <c r="BC159" i="12" s="1"/>
  <c r="BG160" i="6"/>
  <c r="BD159" i="12" s="1"/>
  <c r="BH160" i="6"/>
  <c r="BE159" i="12" s="1"/>
  <c r="BI160" i="6"/>
  <c r="BF159" i="12" s="1"/>
  <c r="BJ160" i="6"/>
  <c r="BG159" i="12" s="1"/>
  <c r="BJ159" i="6"/>
  <c r="BG158" i="12" s="1"/>
  <c r="BI159" i="6"/>
  <c r="BF158" i="12" s="1"/>
  <c r="BH159" i="6"/>
  <c r="BL159" i="6" s="1"/>
  <c r="BG159" i="6"/>
  <c r="BD158" i="12" s="1"/>
  <c r="BF159" i="6"/>
  <c r="BC158" i="12" s="1"/>
  <c r="BF157" i="6"/>
  <c r="BC156" i="12" s="1"/>
  <c r="BG157" i="6"/>
  <c r="BD156" i="12" s="1"/>
  <c r="BH157" i="6"/>
  <c r="BE156" i="12" s="1"/>
  <c r="BI157" i="6"/>
  <c r="BF156" i="12" s="1"/>
  <c r="BJ157" i="6"/>
  <c r="BG156" i="12" s="1"/>
  <c r="BF130" i="6"/>
  <c r="BC129" i="12" s="1"/>
  <c r="BG130" i="6"/>
  <c r="BD129" i="12" s="1"/>
  <c r="BH130" i="6"/>
  <c r="BE129" i="12" s="1"/>
  <c r="BI130" i="6"/>
  <c r="BF129" i="12" s="1"/>
  <c r="BJ130" i="6"/>
  <c r="BG129" i="12" s="1"/>
  <c r="BJ124" i="6"/>
  <c r="BI124" i="6"/>
  <c r="BH124" i="6"/>
  <c r="BE123" i="12" s="1"/>
  <c r="BG124" i="6"/>
  <c r="BD123" i="12" s="1"/>
  <c r="BF124" i="6"/>
  <c r="BC123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50" i="6"/>
  <c r="BG249" i="12" s="1"/>
  <c r="BI250" i="6"/>
  <c r="BM250" i="6" s="1"/>
  <c r="BH250" i="6"/>
  <c r="BL250" i="6" s="1"/>
  <c r="BG250" i="6"/>
  <c r="BD249" i="12" s="1"/>
  <c r="BF250" i="6"/>
  <c r="BC249" i="12" s="1"/>
  <c r="BF210" i="6"/>
  <c r="BC209" i="12" s="1"/>
  <c r="BG210" i="6"/>
  <c r="BK210" i="6" s="1"/>
  <c r="BH210" i="6"/>
  <c r="BE209" i="12" s="1"/>
  <c r="BI210" i="6"/>
  <c r="BF209" i="12" s="1"/>
  <c r="BJ210" i="6"/>
  <c r="BG209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224" i="6"/>
  <c r="BG223" i="12" s="1"/>
  <c r="BI224" i="6"/>
  <c r="BF223" i="12" s="1"/>
  <c r="BH224" i="6"/>
  <c r="BL224" i="6" s="1"/>
  <c r="BG224" i="6"/>
  <c r="BD223" i="12" s="1"/>
  <c r="BF224" i="6"/>
  <c r="BC223" i="12" s="1"/>
  <c r="BJ217" i="6"/>
  <c r="BG216" i="12" s="1"/>
  <c r="BI217" i="6"/>
  <c r="BF216" i="12" s="1"/>
  <c r="BH217" i="6"/>
  <c r="BE216" i="12" s="1"/>
  <c r="BG217" i="6"/>
  <c r="BF217" i="6"/>
  <c r="BC216" i="12" s="1"/>
  <c r="BJ175" i="6"/>
  <c r="BG174" i="12" s="1"/>
  <c r="BI175" i="6"/>
  <c r="BF174" i="12" s="1"/>
  <c r="BH175" i="6"/>
  <c r="BG175" i="6"/>
  <c r="BF175" i="6"/>
  <c r="BC174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53" i="6"/>
  <c r="BG52" i="12" s="1"/>
  <c r="BI53" i="6"/>
  <c r="BF52" i="12" s="1"/>
  <c r="BH53" i="6"/>
  <c r="BE52" i="12" s="1"/>
  <c r="BG53" i="6"/>
  <c r="BD52" i="12" s="1"/>
  <c r="BF53" i="6"/>
  <c r="BC5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50" i="6"/>
  <c r="BG49" i="12" s="1"/>
  <c r="BI50" i="6"/>
  <c r="BF49" i="12" s="1"/>
  <c r="BH50" i="6"/>
  <c r="BE49" i="12" s="1"/>
  <c r="BG50" i="6"/>
  <c r="BD49" i="12" s="1"/>
  <c r="BF50" i="6"/>
  <c r="BC49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05" i="6"/>
  <c r="BG204" i="12" s="1"/>
  <c r="BI205" i="6"/>
  <c r="BF204" i="12" s="1"/>
  <c r="BH205" i="6"/>
  <c r="BE204" i="12" s="1"/>
  <c r="BG205" i="6"/>
  <c r="BF205" i="6"/>
  <c r="BC204" i="12" s="1"/>
  <c r="BJ170" i="6"/>
  <c r="BG169" i="12" s="1"/>
  <c r="BI170" i="6"/>
  <c r="BF169" i="12" s="1"/>
  <c r="BH170" i="6"/>
  <c r="BE169" i="12" s="1"/>
  <c r="BG170" i="6"/>
  <c r="BD169" i="12" s="1"/>
  <c r="BF170" i="6"/>
  <c r="BC169" i="12" s="1"/>
  <c r="BJ161" i="6"/>
  <c r="BG160" i="12" s="1"/>
  <c r="BI161" i="6"/>
  <c r="BF160" i="12" s="1"/>
  <c r="BH161" i="6"/>
  <c r="BG161" i="6"/>
  <c r="BD160" i="12" s="1"/>
  <c r="BF161" i="6"/>
  <c r="BC160" i="12" s="1"/>
  <c r="BA158" i="6"/>
  <c r="BK99" i="6"/>
  <c r="BB99" i="6" s="1"/>
  <c r="BL99" i="6"/>
  <c r="BC99" i="6" s="1"/>
  <c r="BM99" i="6"/>
  <c r="BD99" i="6" s="1"/>
  <c r="BN99" i="6"/>
  <c r="BE99" i="6" s="1"/>
  <c r="BA99" i="6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04" i="6"/>
  <c r="BA126" i="6"/>
  <c r="BA132" i="6"/>
  <c r="BA166" i="6"/>
  <c r="BN166" i="6"/>
  <c r="BE166" i="6" s="1"/>
  <c r="BM166" i="6"/>
  <c r="BD166" i="6" s="1"/>
  <c r="BL166" i="6"/>
  <c r="BC166" i="6" s="1"/>
  <c r="BK166" i="6"/>
  <c r="BB166" i="6" s="1"/>
  <c r="BA221" i="6"/>
  <c r="N99" i="6"/>
  <c r="N250" i="6"/>
  <c r="N172" i="6"/>
  <c r="N191" i="6"/>
  <c r="N60" i="6"/>
  <c r="N271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BN271" i="6"/>
  <c r="BM271" i="6"/>
  <c r="BL271" i="6"/>
  <c r="BK271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R210" i="6"/>
  <c r="AR191" i="6"/>
  <c r="AN191" i="6"/>
  <c r="AA190" i="12" s="1"/>
  <c r="AL191" i="6"/>
  <c r="Z190" i="12" s="1"/>
  <c r="AK191" i="6"/>
  <c r="AJ191" i="6"/>
  <c r="Y190" i="12" s="1"/>
  <c r="AH191" i="6"/>
  <c r="U190" i="12" s="1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BN172" i="6"/>
  <c r="BE172" i="6" s="1"/>
  <c r="BM172" i="6"/>
  <c r="BD172" i="6" s="1"/>
  <c r="BL172" i="6"/>
  <c r="BC172" i="6" s="1"/>
  <c r="BK172" i="6"/>
  <c r="BB172" i="6" s="1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3" i="6"/>
  <c r="BJ177" i="6"/>
  <c r="BG176" i="12" s="1"/>
  <c r="BI177" i="6"/>
  <c r="BF176" i="12" s="1"/>
  <c r="BH177" i="6"/>
  <c r="BE176" i="12" s="1"/>
  <c r="BG177" i="6"/>
  <c r="BD176" i="12" s="1"/>
  <c r="BF177" i="6"/>
  <c r="BC176" i="12" s="1"/>
  <c r="BJ238" i="6"/>
  <c r="BN238" i="6" s="1"/>
  <c r="BI238" i="6"/>
  <c r="BM238" i="6" s="1"/>
  <c r="BH238" i="6"/>
  <c r="BE237" i="12" s="1"/>
  <c r="BG238" i="6"/>
  <c r="BD237" i="12" s="1"/>
  <c r="BF238" i="6"/>
  <c r="BC237" i="12" s="1"/>
  <c r="BA164" i="6"/>
  <c r="BJ186" i="6"/>
  <c r="BG185" i="12" s="1"/>
  <c r="BI186" i="6"/>
  <c r="BF185" i="12" s="1"/>
  <c r="BH186" i="6"/>
  <c r="BE185" i="12" s="1"/>
  <c r="BG186" i="6"/>
  <c r="BK186" i="6" s="1"/>
  <c r="BF186" i="6"/>
  <c r="BC185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J149" i="6"/>
  <c r="BG148" i="12" s="1"/>
  <c r="BI149" i="6"/>
  <c r="BF148" i="12" s="1"/>
  <c r="BH149" i="6"/>
  <c r="BE148" i="12" s="1"/>
  <c r="BG149" i="6"/>
  <c r="BD148" i="12" s="1"/>
  <c r="BF149" i="6"/>
  <c r="BC14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A115" i="6"/>
  <c r="BK115" i="6"/>
  <c r="BB115" i="6" s="1"/>
  <c r="BL115" i="6"/>
  <c r="BC115" i="6" s="1"/>
  <c r="BM115" i="6"/>
  <c r="BD115" i="6" s="1"/>
  <c r="BN115" i="6"/>
  <c r="BE115" i="6" s="1"/>
  <c r="BA79" i="6"/>
  <c r="BK79" i="6"/>
  <c r="BB79" i="6" s="1"/>
  <c r="BL79" i="6"/>
  <c r="BC79" i="6" s="1"/>
  <c r="BM79" i="6"/>
  <c r="BD79" i="6" s="1"/>
  <c r="BN79" i="6"/>
  <c r="BE79" i="6" s="1"/>
  <c r="BA142" i="6"/>
  <c r="BA183" i="6"/>
  <c r="BA220" i="6"/>
  <c r="BA155" i="6"/>
  <c r="BA258" i="6"/>
  <c r="AR221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BN221" i="6"/>
  <c r="BE221" i="6" s="1"/>
  <c r="BM221" i="6"/>
  <c r="BD221" i="6" s="1"/>
  <c r="BL221" i="6"/>
  <c r="BC221" i="6" s="1"/>
  <c r="BK221" i="6"/>
  <c r="BB221" i="6" s="1"/>
  <c r="N221" i="6"/>
  <c r="AR166" i="6"/>
  <c r="AN166" i="6"/>
  <c r="AA165" i="12" s="1"/>
  <c r="AL166" i="6"/>
  <c r="Z165" i="12" s="1"/>
  <c r="AK166" i="6"/>
  <c r="AJ166" i="6"/>
  <c r="Y165" i="12" s="1"/>
  <c r="AH166" i="6"/>
  <c r="U165" i="12" s="1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N166" i="6"/>
  <c r="AR155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BN155" i="6"/>
  <c r="BE155" i="6" s="1"/>
  <c r="BM155" i="6"/>
  <c r="BD155" i="6" s="1"/>
  <c r="BL155" i="6"/>
  <c r="BC155" i="6" s="1"/>
  <c r="BK155" i="6"/>
  <c r="BB155" i="6" s="1"/>
  <c r="N155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79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N79" i="6"/>
  <c r="V2" i="12"/>
  <c r="BJ173" i="6"/>
  <c r="BG172" i="12" s="1"/>
  <c r="BI173" i="6"/>
  <c r="BF172" i="12" s="1"/>
  <c r="BH173" i="6"/>
  <c r="BE172" i="12" s="1"/>
  <c r="BG173" i="6"/>
  <c r="BD172" i="12" s="1"/>
  <c r="BF173" i="6"/>
  <c r="BC172" i="12" s="1"/>
  <c r="BA266" i="6"/>
  <c r="BJ245" i="6"/>
  <c r="BN245" i="6" s="1"/>
  <c r="BI245" i="6"/>
  <c r="BM245" i="6" s="1"/>
  <c r="BH245" i="6"/>
  <c r="BE244" i="12" s="1"/>
  <c r="BG245" i="6"/>
  <c r="BD244" i="12" s="1"/>
  <c r="BF245" i="6"/>
  <c r="BC244" i="12" s="1"/>
  <c r="BJ233" i="6"/>
  <c r="BG232" i="12" s="1"/>
  <c r="BI233" i="6"/>
  <c r="BF232" i="12" s="1"/>
  <c r="BH233" i="6"/>
  <c r="BG233" i="6"/>
  <c r="BD232" i="12" s="1"/>
  <c r="BF233" i="6"/>
  <c r="BC232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A231" i="6"/>
  <c r="BJ216" i="6"/>
  <c r="BG215" i="12" s="1"/>
  <c r="BI216" i="6"/>
  <c r="BF215" i="12" s="1"/>
  <c r="BH216" i="6"/>
  <c r="BE215" i="12" s="1"/>
  <c r="BG216" i="6"/>
  <c r="BD215" i="12" s="1"/>
  <c r="BF216" i="6"/>
  <c r="BC215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A178" i="6"/>
  <c r="BJ169" i="6"/>
  <c r="BG168" i="12" s="1"/>
  <c r="BI169" i="6"/>
  <c r="BF168" i="12" s="1"/>
  <c r="BH169" i="6"/>
  <c r="BE168" i="12" s="1"/>
  <c r="BG169" i="6"/>
  <c r="BD168" i="12" s="1"/>
  <c r="BF169" i="6"/>
  <c r="BC168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4" i="6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163" i="6"/>
  <c r="BG162" i="12" s="1"/>
  <c r="BI163" i="6"/>
  <c r="BF162" i="12" s="1"/>
  <c r="BH163" i="6"/>
  <c r="BE162" i="12" s="1"/>
  <c r="BG163" i="6"/>
  <c r="BD162" i="12" s="1"/>
  <c r="BF163" i="6"/>
  <c r="BC162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A43" i="6"/>
  <c r="BA230" i="6"/>
  <c r="BJ156" i="6"/>
  <c r="BG155" i="12" s="1"/>
  <c r="BI156" i="6"/>
  <c r="BF155" i="12" s="1"/>
  <c r="BH156" i="6"/>
  <c r="BE155" i="12" s="1"/>
  <c r="BG156" i="6"/>
  <c r="BD155" i="12" s="1"/>
  <c r="BF156" i="6"/>
  <c r="BC155" i="12" s="1"/>
  <c r="BA197" i="6"/>
  <c r="BN197" i="6"/>
  <c r="BE197" i="6" s="1"/>
  <c r="BM197" i="6"/>
  <c r="BD197" i="6" s="1"/>
  <c r="BL197" i="6"/>
  <c r="BC197" i="6" s="1"/>
  <c r="BK197" i="6"/>
  <c r="BB197" i="6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A182" i="6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A136" i="6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K134" i="6"/>
  <c r="BB134" i="6" s="1"/>
  <c r="BL134" i="6"/>
  <c r="BC134" i="6" s="1"/>
  <c r="BM134" i="6"/>
  <c r="BD134" i="6" s="1"/>
  <c r="BN134" i="6"/>
  <c r="BE134" i="6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6" i="6"/>
  <c r="N197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16" i="6"/>
  <c r="N16" i="6"/>
  <c r="AR197" i="6"/>
  <c r="AN197" i="6"/>
  <c r="AA196" i="12" s="1"/>
  <c r="AL197" i="6"/>
  <c r="Z196" i="12" s="1"/>
  <c r="AK197" i="6"/>
  <c r="AJ197" i="6"/>
  <c r="Y196" i="12" s="1"/>
  <c r="AH197" i="6"/>
  <c r="U196" i="12" s="1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R266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BN266" i="6"/>
  <c r="BE266" i="6" s="1"/>
  <c r="BM266" i="6"/>
  <c r="BD266" i="6" s="1"/>
  <c r="BL266" i="6"/>
  <c r="BC266" i="6" s="1"/>
  <c r="BK266" i="6"/>
  <c r="BB266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A64" i="6"/>
  <c r="BA90" i="6"/>
  <c r="BA189" i="6"/>
  <c r="BA193" i="6"/>
  <c r="BA195" i="6"/>
  <c r="BJ212" i="6"/>
  <c r="BG211" i="12" s="1"/>
  <c r="BI212" i="6"/>
  <c r="BM212" i="6" s="1"/>
  <c r="BH212" i="6"/>
  <c r="BE211" i="12" s="1"/>
  <c r="BG212" i="6"/>
  <c r="BD211" i="12" s="1"/>
  <c r="BF212" i="6"/>
  <c r="BC211" i="12" s="1"/>
  <c r="BJ213" i="6"/>
  <c r="BN213" i="6" s="1"/>
  <c r="BI213" i="6"/>
  <c r="BF212" i="12" s="1"/>
  <c r="BH213" i="6"/>
  <c r="BL213" i="6" s="1"/>
  <c r="BG213" i="6"/>
  <c r="BD212" i="12" s="1"/>
  <c r="BF213" i="6"/>
  <c r="BC212" i="12" s="1"/>
  <c r="BA218" i="6"/>
  <c r="BJ223" i="6"/>
  <c r="BG222" i="12" s="1"/>
  <c r="BI223" i="6"/>
  <c r="BF222" i="12" s="1"/>
  <c r="BH223" i="6"/>
  <c r="BL223" i="6" s="1"/>
  <c r="BG223" i="6"/>
  <c r="BD222" i="12" s="1"/>
  <c r="BF223" i="6"/>
  <c r="BC222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226" i="6"/>
  <c r="BG225" i="12" s="1"/>
  <c r="BI226" i="6"/>
  <c r="BM226" i="6" s="1"/>
  <c r="BH226" i="6"/>
  <c r="BE225" i="12" s="1"/>
  <c r="BG226" i="6"/>
  <c r="BD225" i="12" s="1"/>
  <c r="BF226" i="6"/>
  <c r="BC225" i="12" s="1"/>
  <c r="BJ240" i="6"/>
  <c r="BG239" i="12" s="1"/>
  <c r="BI240" i="6"/>
  <c r="BF239" i="12" s="1"/>
  <c r="BH240" i="6"/>
  <c r="BE239" i="12" s="1"/>
  <c r="BG240" i="6"/>
  <c r="BD239" i="12" s="1"/>
  <c r="BF240" i="6"/>
  <c r="BC239" i="12" s="1"/>
  <c r="BA202" i="6"/>
  <c r="BD2" i="12"/>
  <c r="BE2" i="12"/>
  <c r="BF2" i="12"/>
  <c r="BG2" i="12"/>
  <c r="BC2" i="12"/>
  <c r="BJ246" i="6"/>
  <c r="BG245" i="12" s="1"/>
  <c r="BI246" i="6"/>
  <c r="BF245" i="12" s="1"/>
  <c r="BH246" i="6"/>
  <c r="BL246" i="6" s="1"/>
  <c r="BG246" i="6"/>
  <c r="BD245" i="12" s="1"/>
  <c r="BF246" i="6"/>
  <c r="BC245" i="12" s="1"/>
  <c r="BA78" i="6"/>
  <c r="BA152" i="6"/>
  <c r="BA33" i="6"/>
  <c r="BA237" i="6"/>
  <c r="BA71" i="6"/>
  <c r="BA106" i="6"/>
  <c r="BA143" i="6"/>
  <c r="BA146" i="6"/>
  <c r="BA199" i="6"/>
  <c r="BA253" i="6"/>
  <c r="BJ256" i="6"/>
  <c r="BG255" i="12" s="1"/>
  <c r="BI256" i="6"/>
  <c r="BF255" i="12" s="1"/>
  <c r="BH256" i="6"/>
  <c r="BE255" i="12" s="1"/>
  <c r="BG256" i="6"/>
  <c r="BK256" i="6" s="1"/>
  <c r="BF256" i="6"/>
  <c r="BC255" i="12" s="1"/>
  <c r="BJ255" i="6"/>
  <c r="BN255" i="6" s="1"/>
  <c r="BI255" i="6"/>
  <c r="BM255" i="6" s="1"/>
  <c r="BH255" i="6"/>
  <c r="BE254" i="12" s="1"/>
  <c r="BG255" i="6"/>
  <c r="BD254" i="12" s="1"/>
  <c r="BF255" i="6"/>
  <c r="BC254" i="12" s="1"/>
  <c r="BJ251" i="6"/>
  <c r="BG250" i="12" s="1"/>
  <c r="BI251" i="6"/>
  <c r="BM251" i="6" s="1"/>
  <c r="BH251" i="6"/>
  <c r="BL251" i="6" s="1"/>
  <c r="BG251" i="6"/>
  <c r="BK251" i="6" s="1"/>
  <c r="BF251" i="6"/>
  <c r="BC250" i="12" s="1"/>
  <c r="BJ243" i="6"/>
  <c r="BG242" i="12" s="1"/>
  <c r="BI243" i="6"/>
  <c r="BF242" i="12" s="1"/>
  <c r="BH243" i="6"/>
  <c r="BL243" i="6" s="1"/>
  <c r="BG243" i="6"/>
  <c r="BK243" i="6" s="1"/>
  <c r="BF243" i="6"/>
  <c r="BC242" i="12" s="1"/>
  <c r="BA215" i="6"/>
  <c r="BJ209" i="6"/>
  <c r="BG208" i="12" s="1"/>
  <c r="BI209" i="6"/>
  <c r="BF208" i="12" s="1"/>
  <c r="BH209" i="6"/>
  <c r="BE208" i="12" s="1"/>
  <c r="BG209" i="6"/>
  <c r="BD208" i="12" s="1"/>
  <c r="BF209" i="6"/>
  <c r="BC208" i="12" s="1"/>
  <c r="BJ192" i="6"/>
  <c r="BG191" i="12" s="1"/>
  <c r="BI192" i="6"/>
  <c r="BF191" i="12" s="1"/>
  <c r="BH192" i="6"/>
  <c r="BE191" i="12" s="1"/>
  <c r="BG192" i="6"/>
  <c r="BD191" i="12" s="1"/>
  <c r="BF192" i="6"/>
  <c r="BC191" i="12" s="1"/>
  <c r="BJ190" i="6"/>
  <c r="BG189" i="12" s="1"/>
  <c r="BI190" i="6"/>
  <c r="BF189" i="12" s="1"/>
  <c r="BH190" i="6"/>
  <c r="BE189" i="12" s="1"/>
  <c r="BG190" i="6"/>
  <c r="BF190" i="6"/>
  <c r="BC189" i="12" s="1"/>
  <c r="BJ181" i="6"/>
  <c r="BI181" i="6"/>
  <c r="BF180" i="12" s="1"/>
  <c r="BH181" i="6"/>
  <c r="BE180" i="12" s="1"/>
  <c r="BG181" i="6"/>
  <c r="BD180" i="12" s="1"/>
  <c r="BF181" i="6"/>
  <c r="BC180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44" i="6"/>
  <c r="BG143" i="12" s="1"/>
  <c r="BI144" i="6"/>
  <c r="BF143" i="12" s="1"/>
  <c r="BH144" i="6"/>
  <c r="BE143" i="12" s="1"/>
  <c r="BG144" i="6"/>
  <c r="BD143" i="12" s="1"/>
  <c r="BF144" i="6"/>
  <c r="BC143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5" i="6"/>
  <c r="BD144" i="12" s="1"/>
  <c r="BH145" i="6"/>
  <c r="BE144" i="12" s="1"/>
  <c r="BI145" i="6"/>
  <c r="BF144" i="12" s="1"/>
  <c r="BJ145" i="6"/>
  <c r="BG144" i="12" s="1"/>
  <c r="BF145" i="6"/>
  <c r="BC144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N12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8" i="6"/>
  <c r="BL78" i="6"/>
  <c r="BM78" i="6"/>
  <c r="BN78" i="6"/>
  <c r="BK85" i="6"/>
  <c r="BL85" i="6"/>
  <c r="BM85" i="6"/>
  <c r="BN85" i="6"/>
  <c r="BK86" i="6"/>
  <c r="BL86" i="6"/>
  <c r="BK90" i="6"/>
  <c r="BL90" i="6"/>
  <c r="BM90" i="6"/>
  <c r="BN90" i="6"/>
  <c r="BK92" i="6"/>
  <c r="BL92" i="6"/>
  <c r="BM92" i="6"/>
  <c r="BN92" i="6"/>
  <c r="BK95" i="6"/>
  <c r="BL95" i="6"/>
  <c r="BM95" i="6"/>
  <c r="BN95" i="6"/>
  <c r="BK97" i="6"/>
  <c r="BL97" i="6"/>
  <c r="BM97" i="6"/>
  <c r="BN97" i="6"/>
  <c r="BK101" i="6"/>
  <c r="BL101" i="6"/>
  <c r="BM101" i="6"/>
  <c r="BN101" i="6"/>
  <c r="BK103" i="6"/>
  <c r="BL103" i="6"/>
  <c r="BM103" i="6"/>
  <c r="BN103" i="6"/>
  <c r="BK106" i="6"/>
  <c r="BB106" i="6" s="1"/>
  <c r="BL106" i="6"/>
  <c r="BC106" i="6" s="1"/>
  <c r="BM106" i="6"/>
  <c r="BD106" i="6" s="1"/>
  <c r="BN106" i="6"/>
  <c r="BE106" i="6" s="1"/>
  <c r="BK111" i="6"/>
  <c r="BL111" i="6"/>
  <c r="BM111" i="6"/>
  <c r="BN111" i="6"/>
  <c r="BK118" i="6"/>
  <c r="BL118" i="6"/>
  <c r="BM118" i="6"/>
  <c r="BN118" i="6"/>
  <c r="BK125" i="6"/>
  <c r="BL125" i="6"/>
  <c r="BM125" i="6"/>
  <c r="BN125" i="6"/>
  <c r="BK126" i="6"/>
  <c r="BB126" i="6" s="1"/>
  <c r="BL126" i="6"/>
  <c r="BC126" i="6" s="1"/>
  <c r="BM126" i="6"/>
  <c r="BD126" i="6" s="1"/>
  <c r="BN126" i="6"/>
  <c r="BE126" i="6" s="1"/>
  <c r="BK131" i="6"/>
  <c r="BL131" i="6"/>
  <c r="BM131" i="6"/>
  <c r="BN131" i="6"/>
  <c r="BK132" i="6"/>
  <c r="BB132" i="6" s="1"/>
  <c r="BL132" i="6"/>
  <c r="BC132" i="6" s="1"/>
  <c r="BM132" i="6"/>
  <c r="BD132" i="6" s="1"/>
  <c r="BN132" i="6"/>
  <c r="BE132" i="6" s="1"/>
  <c r="BK136" i="6"/>
  <c r="BB136" i="6" s="1"/>
  <c r="BL136" i="6"/>
  <c r="BC136" i="6" s="1"/>
  <c r="BM136" i="6"/>
  <c r="BD136" i="6" s="1"/>
  <c r="BN136" i="6"/>
  <c r="BE136" i="6" s="1"/>
  <c r="BK138" i="6"/>
  <c r="BL138" i="6"/>
  <c r="BM138" i="6"/>
  <c r="BN138" i="6"/>
  <c r="BK142" i="6"/>
  <c r="BB142" i="6" s="1"/>
  <c r="BL142" i="6"/>
  <c r="BC142" i="6" s="1"/>
  <c r="BM142" i="6"/>
  <c r="BD142" i="6" s="1"/>
  <c r="BN142" i="6"/>
  <c r="BE142" i="6" s="1"/>
  <c r="BK143" i="6"/>
  <c r="BB143" i="6" s="1"/>
  <c r="BL143" i="6"/>
  <c r="BC143" i="6" s="1"/>
  <c r="BM143" i="6"/>
  <c r="BD143" i="6" s="1"/>
  <c r="BN143" i="6"/>
  <c r="BE143" i="6" s="1"/>
  <c r="BK146" i="6"/>
  <c r="BB146" i="6" s="1"/>
  <c r="BL146" i="6"/>
  <c r="BC146" i="6" s="1"/>
  <c r="BM146" i="6"/>
  <c r="BD146" i="6" s="1"/>
  <c r="BN146" i="6"/>
  <c r="BE146" i="6" s="1"/>
  <c r="BK150" i="6"/>
  <c r="BL150" i="6"/>
  <c r="BM150" i="6"/>
  <c r="BN150" i="6"/>
  <c r="BK151" i="6"/>
  <c r="BL151" i="6"/>
  <c r="BM151" i="6"/>
  <c r="BN151" i="6"/>
  <c r="BK152" i="6"/>
  <c r="BL152" i="6"/>
  <c r="BM152" i="6"/>
  <c r="BN152" i="6"/>
  <c r="BK153" i="6"/>
  <c r="BB153" i="6" s="1"/>
  <c r="BL153" i="6"/>
  <c r="BC153" i="6" s="1"/>
  <c r="BM153" i="6"/>
  <c r="BD153" i="6" s="1"/>
  <c r="BN153" i="6"/>
  <c r="BE153" i="6" s="1"/>
  <c r="BK158" i="6"/>
  <c r="BB158" i="6" s="1"/>
  <c r="BL158" i="6"/>
  <c r="BC158" i="6" s="1"/>
  <c r="BM158" i="6"/>
  <c r="BD158" i="6" s="1"/>
  <c r="BN158" i="6"/>
  <c r="BE158" i="6" s="1"/>
  <c r="BK164" i="6"/>
  <c r="BB164" i="6" s="1"/>
  <c r="BL164" i="6"/>
  <c r="BC164" i="6" s="1"/>
  <c r="BM164" i="6"/>
  <c r="BD164" i="6" s="1"/>
  <c r="BN164" i="6"/>
  <c r="BE164" i="6" s="1"/>
  <c r="BK167" i="6"/>
  <c r="BL167" i="6"/>
  <c r="BM167" i="6"/>
  <c r="BN167" i="6"/>
  <c r="BK168" i="6"/>
  <c r="BL168" i="6"/>
  <c r="BM168" i="6"/>
  <c r="BN168" i="6"/>
  <c r="BK171" i="6"/>
  <c r="BL171" i="6"/>
  <c r="BM171" i="6"/>
  <c r="BN171" i="6"/>
  <c r="BK178" i="6"/>
  <c r="BB178" i="6" s="1"/>
  <c r="BL178" i="6"/>
  <c r="BC178" i="6" s="1"/>
  <c r="BM178" i="6"/>
  <c r="BD178" i="6" s="1"/>
  <c r="BN178" i="6"/>
  <c r="BE178" i="6" s="1"/>
  <c r="BK182" i="6"/>
  <c r="BB182" i="6" s="1"/>
  <c r="BL182" i="6"/>
  <c r="BC182" i="6" s="1"/>
  <c r="BM182" i="6"/>
  <c r="BD182" i="6" s="1"/>
  <c r="BN182" i="6"/>
  <c r="BE182" i="6" s="1"/>
  <c r="BK183" i="6"/>
  <c r="BB183" i="6" s="1"/>
  <c r="BL183" i="6"/>
  <c r="BC183" i="6" s="1"/>
  <c r="BM183" i="6"/>
  <c r="BD183" i="6" s="1"/>
  <c r="BN183" i="6"/>
  <c r="BE183" i="6" s="1"/>
  <c r="BK189" i="6"/>
  <c r="BB189" i="6" s="1"/>
  <c r="BL189" i="6"/>
  <c r="BC189" i="6" s="1"/>
  <c r="BM189" i="6"/>
  <c r="BD189" i="6" s="1"/>
  <c r="BN189" i="6"/>
  <c r="BE189" i="6" s="1"/>
  <c r="BK193" i="6"/>
  <c r="BB193" i="6" s="1"/>
  <c r="BL193" i="6"/>
  <c r="BC193" i="6" s="1"/>
  <c r="BM193" i="6"/>
  <c r="BD193" i="6" s="1"/>
  <c r="BN193" i="6"/>
  <c r="BE193" i="6" s="1"/>
  <c r="BK194" i="6"/>
  <c r="BL194" i="6"/>
  <c r="BM194" i="6"/>
  <c r="BN194" i="6"/>
  <c r="BK195" i="6"/>
  <c r="BB195" i="6" s="1"/>
  <c r="BL195" i="6"/>
  <c r="BC195" i="6" s="1"/>
  <c r="BM195" i="6"/>
  <c r="BD195" i="6" s="1"/>
  <c r="BN195" i="6"/>
  <c r="BE195" i="6" s="1"/>
  <c r="BK199" i="6"/>
  <c r="BB199" i="6" s="1"/>
  <c r="BL199" i="6"/>
  <c r="BC199" i="6" s="1"/>
  <c r="BM199" i="6"/>
  <c r="BD199" i="6" s="1"/>
  <c r="BN199" i="6"/>
  <c r="BE199" i="6" s="1"/>
  <c r="BK201" i="6"/>
  <c r="BL201" i="6"/>
  <c r="BM201" i="6"/>
  <c r="BN201" i="6"/>
  <c r="BK202" i="6"/>
  <c r="BB202" i="6" s="1"/>
  <c r="BL202" i="6"/>
  <c r="BC202" i="6" s="1"/>
  <c r="BM202" i="6"/>
  <c r="BD202" i="6" s="1"/>
  <c r="BN202" i="6"/>
  <c r="BE202" i="6" s="1"/>
  <c r="BK203" i="6"/>
  <c r="BL203" i="6"/>
  <c r="BM203" i="6"/>
  <c r="BN203" i="6"/>
  <c r="BK204" i="6"/>
  <c r="BB204" i="6" s="1"/>
  <c r="BL204" i="6"/>
  <c r="BC204" i="6" s="1"/>
  <c r="BM204" i="6"/>
  <c r="BD204" i="6" s="1"/>
  <c r="BN204" i="6"/>
  <c r="BE204" i="6" s="1"/>
  <c r="BK206" i="6"/>
  <c r="BL206" i="6"/>
  <c r="BM206" i="6"/>
  <c r="BN206" i="6"/>
  <c r="BN214" i="6"/>
  <c r="BK215" i="6"/>
  <c r="BB215" i="6" s="1"/>
  <c r="BL215" i="6"/>
  <c r="BC215" i="6" s="1"/>
  <c r="BM215" i="6"/>
  <c r="BD215" i="6" s="1"/>
  <c r="BN215" i="6"/>
  <c r="BE215" i="6" s="1"/>
  <c r="BK218" i="6"/>
  <c r="BB218" i="6" s="1"/>
  <c r="BL218" i="6"/>
  <c r="BC218" i="6" s="1"/>
  <c r="BM218" i="6"/>
  <c r="BD218" i="6" s="1"/>
  <c r="BN218" i="6"/>
  <c r="BE218" i="6" s="1"/>
  <c r="BK219" i="6"/>
  <c r="BL219" i="6"/>
  <c r="BM219" i="6"/>
  <c r="BN219" i="6"/>
  <c r="BK220" i="6"/>
  <c r="BB220" i="6" s="1"/>
  <c r="BL220" i="6"/>
  <c r="BC220" i="6" s="1"/>
  <c r="BM220" i="6"/>
  <c r="BD220" i="6" s="1"/>
  <c r="BN220" i="6"/>
  <c r="BE220" i="6" s="1"/>
  <c r="BK222" i="6"/>
  <c r="BB222" i="6" s="1"/>
  <c r="BL222" i="6"/>
  <c r="BC222" i="6" s="1"/>
  <c r="BM222" i="6"/>
  <c r="BD222" i="6" s="1"/>
  <c r="BN222" i="6"/>
  <c r="BE222" i="6" s="1"/>
  <c r="BL225" i="6"/>
  <c r="BK230" i="6"/>
  <c r="BL230" i="6"/>
  <c r="BM230" i="6"/>
  <c r="BN230" i="6"/>
  <c r="BK231" i="6"/>
  <c r="BB231" i="6" s="1"/>
  <c r="BL231" i="6"/>
  <c r="BC231" i="6" s="1"/>
  <c r="BM231" i="6"/>
  <c r="BD231" i="6" s="1"/>
  <c r="BN231" i="6"/>
  <c r="BE231" i="6" s="1"/>
  <c r="BK235" i="6"/>
  <c r="BK236" i="6"/>
  <c r="BL236" i="6"/>
  <c r="BM236" i="6"/>
  <c r="BN236" i="6"/>
  <c r="BK237" i="6"/>
  <c r="BB237" i="6" s="1"/>
  <c r="BL237" i="6"/>
  <c r="BC237" i="6" s="1"/>
  <c r="BM237" i="6"/>
  <c r="BD237" i="6" s="1"/>
  <c r="BN237" i="6"/>
  <c r="BE237" i="6" s="1"/>
  <c r="BK239" i="6"/>
  <c r="BL239" i="6"/>
  <c r="BM239" i="6"/>
  <c r="BN239" i="6"/>
  <c r="BK241" i="6"/>
  <c r="BL241" i="6"/>
  <c r="BM241" i="6"/>
  <c r="BN241" i="6"/>
  <c r="BK242" i="6"/>
  <c r="BL242" i="6"/>
  <c r="BM242" i="6"/>
  <c r="BN242" i="6"/>
  <c r="BK244" i="6"/>
  <c r="BB244" i="6" s="1"/>
  <c r="BL244" i="6"/>
  <c r="BC244" i="6" s="1"/>
  <c r="BM244" i="6"/>
  <c r="BD244" i="6" s="1"/>
  <c r="BN244" i="6"/>
  <c r="BE244" i="6" s="1"/>
  <c r="BK247" i="6"/>
  <c r="BL247" i="6"/>
  <c r="BM247" i="6"/>
  <c r="BN247" i="6"/>
  <c r="BK248" i="6"/>
  <c r="BL248" i="6"/>
  <c r="BM248" i="6"/>
  <c r="BN248" i="6"/>
  <c r="BK249" i="6"/>
  <c r="BL249" i="6"/>
  <c r="BM249" i="6"/>
  <c r="BN249" i="6"/>
  <c r="BK253" i="6"/>
  <c r="BB253" i="6" s="1"/>
  <c r="BL253" i="6"/>
  <c r="BC253" i="6" s="1"/>
  <c r="BM253" i="6"/>
  <c r="BD253" i="6" s="1"/>
  <c r="BN253" i="6"/>
  <c r="BE253" i="6" s="1"/>
  <c r="BM257" i="6"/>
  <c r="BK258" i="6"/>
  <c r="BB258" i="6" s="1"/>
  <c r="BL258" i="6"/>
  <c r="BC258" i="6" s="1"/>
  <c r="BM258" i="6"/>
  <c r="BD258" i="6" s="1"/>
  <c r="BN258" i="6"/>
  <c r="BE258" i="6" s="1"/>
  <c r="BK259" i="6"/>
  <c r="BL259" i="6"/>
  <c r="BM259" i="6"/>
  <c r="BN259" i="6"/>
  <c r="BK260" i="6"/>
  <c r="BL260" i="6"/>
  <c r="BM260" i="6"/>
  <c r="BN260" i="6"/>
  <c r="BK261" i="6"/>
  <c r="BL261" i="6"/>
  <c r="BM261" i="6"/>
  <c r="BN261" i="6"/>
  <c r="BK262" i="6"/>
  <c r="BL262" i="6"/>
  <c r="BM262" i="6"/>
  <c r="BN262" i="6"/>
  <c r="BK264" i="6"/>
  <c r="BL264" i="6"/>
  <c r="BM264" i="6"/>
  <c r="BN264" i="6"/>
  <c r="BK267" i="6"/>
  <c r="BL267" i="6"/>
  <c r="BM267" i="6"/>
  <c r="BN267" i="6"/>
  <c r="BK268" i="6"/>
  <c r="BL268" i="6"/>
  <c r="BM268" i="6"/>
  <c r="BN268" i="6"/>
  <c r="BK270" i="6"/>
  <c r="BL270" i="6"/>
  <c r="BM270" i="6"/>
  <c r="BN270" i="6"/>
  <c r="BN3" i="6"/>
  <c r="BM3" i="6"/>
  <c r="BL3" i="6"/>
  <c r="BK3" i="6"/>
  <c r="N215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3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1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R33" i="6"/>
  <c r="AM33" i="6"/>
  <c r="AK33" i="6"/>
  <c r="AH33" i="6"/>
  <c r="U32" i="12" s="1"/>
  <c r="N33" i="6"/>
  <c r="AR195" i="6"/>
  <c r="AN195" i="6"/>
  <c r="AA194" i="12" s="1"/>
  <c r="AL195" i="6"/>
  <c r="Z194" i="12" s="1"/>
  <c r="AK195" i="6"/>
  <c r="AJ195" i="6"/>
  <c r="Y194" i="12" s="1"/>
  <c r="AH195" i="6"/>
  <c r="U194" i="12" s="1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N195" i="6"/>
  <c r="AR90" i="6"/>
  <c r="AN90" i="6"/>
  <c r="AA89" i="12" s="1"/>
  <c r="AL90" i="6"/>
  <c r="Z89" i="12" s="1"/>
  <c r="AK90" i="6"/>
  <c r="AJ90" i="6"/>
  <c r="Y89" i="12" s="1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N90" i="6"/>
  <c r="AR106" i="6"/>
  <c r="AN106" i="6"/>
  <c r="AA105" i="12" s="1"/>
  <c r="AL106" i="6"/>
  <c r="Z105" i="12" s="1"/>
  <c r="AK106" i="6"/>
  <c r="AJ106" i="6"/>
  <c r="Y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N106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3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N203" i="6"/>
  <c r="AR178" i="6"/>
  <c r="AN178" i="6"/>
  <c r="AA177" i="12" s="1"/>
  <c r="AL178" i="6"/>
  <c r="Z177" i="12" s="1"/>
  <c r="AK178" i="6"/>
  <c r="AJ178" i="6"/>
  <c r="Y177" i="12" s="1"/>
  <c r="AH178" i="6"/>
  <c r="U177" i="12" s="1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N178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AR272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138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N138" i="6"/>
  <c r="N39" i="6"/>
  <c r="AR11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108" i="6"/>
  <c r="N108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31" i="6"/>
  <c r="AN231" i="6"/>
  <c r="AM231" i="6" s="1"/>
  <c r="AL231" i="6"/>
  <c r="Z230" i="12" s="1"/>
  <c r="AK231" i="6"/>
  <c r="AJ231" i="6"/>
  <c r="Y230" i="12" s="1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N231" i="6"/>
  <c r="AR260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N260" i="6"/>
  <c r="AR264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N264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F268" i="6"/>
  <c r="AR237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N237" i="6"/>
  <c r="AR199" i="6"/>
  <c r="AN199" i="6"/>
  <c r="AA198" i="12" s="1"/>
  <c r="AL199" i="6"/>
  <c r="Z198" i="12" s="1"/>
  <c r="AK199" i="6"/>
  <c r="AJ199" i="6"/>
  <c r="Y198" i="12" s="1"/>
  <c r="AH199" i="6"/>
  <c r="U198" i="12" s="1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N199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5" i="6"/>
  <c r="AR184" i="6"/>
  <c r="AN206" i="6"/>
  <c r="AA205" i="12" s="1"/>
  <c r="AL206" i="6"/>
  <c r="Z205" i="12" s="1"/>
  <c r="AK206" i="6"/>
  <c r="AJ206" i="6"/>
  <c r="Y205" i="12" s="1"/>
  <c r="AH206" i="6"/>
  <c r="U205" i="12" s="1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N102" i="6"/>
  <c r="AA101" i="12" s="1"/>
  <c r="AL102" i="6"/>
  <c r="Z101" i="12" s="1"/>
  <c r="AK102" i="6"/>
  <c r="AJ102" i="6"/>
  <c r="Y101" i="12" s="1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N85" i="6"/>
  <c r="AA84" i="12" s="1"/>
  <c r="AL85" i="6"/>
  <c r="Z84" i="12" s="1"/>
  <c r="AK85" i="6"/>
  <c r="AJ85" i="6"/>
  <c r="Y84" i="12" s="1"/>
  <c r="AH85" i="6"/>
  <c r="U84" i="12" s="1"/>
  <c r="AG85" i="6"/>
  <c r="AF85" i="6"/>
  <c r="AE85" i="6"/>
  <c r="AD85" i="6"/>
  <c r="AC85" i="6"/>
  <c r="AB85" i="6"/>
  <c r="AA85" i="6"/>
  <c r="Z85" i="6"/>
  <c r="Y85" i="6"/>
  <c r="X85" i="6"/>
  <c r="W85" i="6"/>
  <c r="V85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2" i="6"/>
  <c r="N85" i="6"/>
  <c r="N185" i="6"/>
  <c r="N146" i="6"/>
  <c r="N206" i="6"/>
  <c r="AR206" i="6"/>
  <c r="AR102" i="6"/>
  <c r="AR85" i="6"/>
  <c r="AR146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204" i="6"/>
  <c r="AA203" i="12" s="1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R261" i="6"/>
  <c r="N261" i="6"/>
  <c r="AR223" i="6"/>
  <c r="N223" i="6"/>
  <c r="AR204" i="6"/>
  <c r="N204" i="6"/>
  <c r="AR111" i="6"/>
  <c r="N111" i="6"/>
  <c r="AR71" i="6"/>
  <c r="N71" i="6"/>
  <c r="N8" i="6"/>
  <c r="AR8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42" i="6"/>
  <c r="AA241" i="12" s="1"/>
  <c r="AL242" i="6"/>
  <c r="Z241" i="12" s="1"/>
  <c r="AK242" i="6"/>
  <c r="AJ242" i="6"/>
  <c r="Y241" i="12" s="1"/>
  <c r="AH242" i="6"/>
  <c r="U241" i="12" s="1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42" i="6"/>
  <c r="N242" i="6"/>
  <c r="AR220" i="6"/>
  <c r="N220" i="6"/>
  <c r="AR135" i="6"/>
  <c r="N135" i="6"/>
  <c r="AR94" i="6"/>
  <c r="N94" i="6"/>
  <c r="AR89" i="6"/>
  <c r="N89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70" i="6"/>
  <c r="AL267" i="6"/>
  <c r="Z266" i="12" s="1"/>
  <c r="N270" i="6"/>
  <c r="AR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AJ235" i="6"/>
  <c r="Y234" i="12" s="1"/>
  <c r="AK235" i="6"/>
  <c r="AL235" i="6"/>
  <c r="Z234" i="12" s="1"/>
  <c r="AN235" i="6"/>
  <c r="AA234" i="12" s="1"/>
  <c r="F235" i="6"/>
  <c r="N235" i="6"/>
  <c r="AR218" i="6"/>
  <c r="AN218" i="6"/>
  <c r="AA217" i="12" s="1"/>
  <c r="AL218" i="6"/>
  <c r="Z217" i="12" s="1"/>
  <c r="AK218" i="6"/>
  <c r="AJ218" i="6"/>
  <c r="Y217" i="12" s="1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27" i="6"/>
  <c r="N218" i="6"/>
  <c r="AR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189" i="6"/>
  <c r="Y188" i="12" s="1"/>
  <c r="AK189" i="6"/>
  <c r="AL189" i="6"/>
  <c r="Z188" i="12" s="1"/>
  <c r="AN189" i="6"/>
  <c r="AA188" i="12" s="1"/>
  <c r="N189" i="6"/>
  <c r="AR177" i="6"/>
  <c r="AN177" i="6"/>
  <c r="AA176" i="12" s="1"/>
  <c r="AL177" i="6"/>
  <c r="Z176" i="12" s="1"/>
  <c r="AK177" i="6"/>
  <c r="AJ177" i="6"/>
  <c r="Y176" i="12" s="1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N177" i="6"/>
  <c r="AR81" i="6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N81" i="6"/>
  <c r="F81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49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N249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R240" i="6"/>
  <c r="F240" i="6"/>
  <c r="N240" i="6"/>
  <c r="N116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9" i="6"/>
  <c r="AJ259" i="6"/>
  <c r="Y258" i="12" s="1"/>
  <c r="AK259" i="6"/>
  <c r="AL259" i="6"/>
  <c r="Z258" i="12" s="1"/>
  <c r="AN259" i="6"/>
  <c r="AA258" i="12" s="1"/>
  <c r="AO259" i="6"/>
  <c r="W258" i="12" s="1"/>
  <c r="N259" i="6"/>
  <c r="AR150" i="6"/>
  <c r="N150" i="6"/>
  <c r="AR252" i="6"/>
  <c r="AR161" i="6"/>
  <c r="N161" i="6"/>
  <c r="AR152" i="6"/>
  <c r="N152" i="6"/>
  <c r="AR120" i="6"/>
  <c r="N120" i="6"/>
  <c r="AR84" i="6"/>
  <c r="AJ84" i="6"/>
  <c r="Y83" i="12" s="1"/>
  <c r="AK84" i="6"/>
  <c r="AL84" i="6"/>
  <c r="Z83" i="12" s="1"/>
  <c r="AN84" i="6"/>
  <c r="AA83" i="12" s="1"/>
  <c r="N84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7" i="6"/>
  <c r="Y76" i="12" s="1"/>
  <c r="AK77" i="6"/>
  <c r="AL77" i="6"/>
  <c r="Z76" i="12" s="1"/>
  <c r="AN77" i="6"/>
  <c r="AA76" i="12" s="1"/>
  <c r="AJ78" i="6"/>
  <c r="Y77" i="12" s="1"/>
  <c r="AK78" i="6"/>
  <c r="AL78" i="6"/>
  <c r="Z77" i="12" s="1"/>
  <c r="AN78" i="6"/>
  <c r="AA77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U125" i="12" s="1"/>
  <c r="AJ126" i="6"/>
  <c r="Y125" i="12" s="1"/>
  <c r="AK126" i="6"/>
  <c r="AL126" i="6"/>
  <c r="Z125" i="12" s="1"/>
  <c r="AN126" i="6"/>
  <c r="AA125" i="12" s="1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U204" i="12" s="1"/>
  <c r="AJ205" i="6"/>
  <c r="Y204" i="12" s="1"/>
  <c r="AK205" i="6"/>
  <c r="AL205" i="6"/>
  <c r="Z204" i="12" s="1"/>
  <c r="AN205" i="6"/>
  <c r="AA204" i="12" s="1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U142" i="12" s="1"/>
  <c r="AJ143" i="6"/>
  <c r="Y142" i="12" s="1"/>
  <c r="AK143" i="6"/>
  <c r="AL143" i="6"/>
  <c r="Z142" i="12" s="1"/>
  <c r="AN143" i="6"/>
  <c r="AA142" i="12" s="1"/>
  <c r="N74" i="6"/>
  <c r="N205" i="6"/>
  <c r="N143" i="6"/>
  <c r="N126" i="6"/>
  <c r="N82" i="6"/>
  <c r="N20" i="6"/>
  <c r="AR205" i="6"/>
  <c r="AR143" i="6"/>
  <c r="AR126" i="6"/>
  <c r="AR82" i="6"/>
  <c r="AR74" i="6"/>
  <c r="AR20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U136" i="12" s="1"/>
  <c r="AJ137" i="6"/>
  <c r="Y136" i="12" s="1"/>
  <c r="AK137" i="6"/>
  <c r="AL137" i="6"/>
  <c r="Z136" i="12" s="1"/>
  <c r="AN137" i="6"/>
  <c r="AA136" i="12" s="1"/>
  <c r="N109" i="6"/>
  <c r="AN168" i="6"/>
  <c r="AA167" i="12" s="1"/>
  <c r="AL168" i="6"/>
  <c r="Z167" i="12" s="1"/>
  <c r="AJ168" i="6"/>
  <c r="Y167" i="12" s="1"/>
  <c r="AR227" i="6"/>
  <c r="AR246" i="6"/>
  <c r="F246" i="6"/>
  <c r="N246" i="6"/>
  <c r="AR137" i="6"/>
  <c r="N137" i="6"/>
  <c r="AR109" i="6"/>
  <c r="AR78" i="6"/>
  <c r="N78" i="6"/>
  <c r="AR51" i="6"/>
  <c r="N51" i="6"/>
  <c r="AJ238" i="6"/>
  <c r="Y237" i="12" s="1"/>
  <c r="AK238" i="6"/>
  <c r="AL238" i="6"/>
  <c r="Z237" i="12" s="1"/>
  <c r="AN238" i="6"/>
  <c r="AA237" i="12" s="1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U237" i="12" s="1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U215" i="12" s="1"/>
  <c r="AJ216" i="6"/>
  <c r="Y215" i="12" s="1"/>
  <c r="AK216" i="6"/>
  <c r="AL216" i="6"/>
  <c r="Z215" i="12" s="1"/>
  <c r="AN216" i="6"/>
  <c r="AA215" i="12" s="1"/>
  <c r="AJ173" i="6"/>
  <c r="Y172" i="12" s="1"/>
  <c r="AK173" i="6"/>
  <c r="AL173" i="6"/>
  <c r="Z172" i="12" s="1"/>
  <c r="AN173" i="6"/>
  <c r="AA172" i="12" s="1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U172" i="12" s="1"/>
  <c r="AJ265" i="6"/>
  <c r="Y264" i="12" s="1"/>
  <c r="AK265" i="6"/>
  <c r="AL265" i="6"/>
  <c r="Z264" i="12" s="1"/>
  <c r="AN265" i="6"/>
  <c r="AA264" i="12" s="1"/>
  <c r="AJ248" i="6"/>
  <c r="Y247" i="12" s="1"/>
  <c r="AK248" i="6"/>
  <c r="AL248" i="6"/>
  <c r="Z247" i="12" s="1"/>
  <c r="AN248" i="6"/>
  <c r="AA247" i="12" s="1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U264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U247" i="12" s="1"/>
  <c r="AJ233" i="6"/>
  <c r="Y232" i="12" s="1"/>
  <c r="AK233" i="6"/>
  <c r="AL233" i="6"/>
  <c r="Z232" i="12" s="1"/>
  <c r="AN233" i="6"/>
  <c r="AA232" i="12" s="1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U232" i="12" s="1"/>
  <c r="AJ225" i="6"/>
  <c r="Y224" i="12" s="1"/>
  <c r="AK225" i="6"/>
  <c r="AL225" i="6"/>
  <c r="Z224" i="12" s="1"/>
  <c r="AN225" i="6"/>
  <c r="AA224" i="12" s="1"/>
  <c r="AH225" i="6"/>
  <c r="U224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J200" i="6"/>
  <c r="Y199" i="12" s="1"/>
  <c r="AK200" i="6"/>
  <c r="AL200" i="6"/>
  <c r="Z199" i="12" s="1"/>
  <c r="AN200" i="6"/>
  <c r="AA199" i="12" s="1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U199" i="12" s="1"/>
  <c r="AJ182" i="6"/>
  <c r="Y181" i="12" s="1"/>
  <c r="AK182" i="6"/>
  <c r="AL182" i="6"/>
  <c r="Z181" i="12" s="1"/>
  <c r="AN182" i="6"/>
  <c r="AA181" i="12" s="1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U181" i="12" s="1"/>
  <c r="AJ112" i="6"/>
  <c r="Y111" i="12" s="1"/>
  <c r="AK112" i="6"/>
  <c r="AL112" i="6"/>
  <c r="Z111" i="12" s="1"/>
  <c r="AN112" i="6"/>
  <c r="AA111" i="12" s="1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U111" i="12" s="1"/>
  <c r="AJ128" i="6"/>
  <c r="Y127" i="12" s="1"/>
  <c r="AK128" i="6"/>
  <c r="AL128" i="6"/>
  <c r="Z127" i="12" s="1"/>
  <c r="AN128" i="6"/>
  <c r="AA127" i="12" s="1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U127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U87" i="12" s="1"/>
  <c r="AJ88" i="6"/>
  <c r="Y87" i="12" s="1"/>
  <c r="AL88" i="6"/>
  <c r="Z87" i="12" s="1"/>
  <c r="AN88" i="6"/>
  <c r="AA87" i="12" s="1"/>
  <c r="N233" i="6"/>
  <c r="N238" i="6"/>
  <c r="N216" i="6"/>
  <c r="N173" i="6"/>
  <c r="N128" i="6"/>
  <c r="N88" i="6"/>
  <c r="N23" i="6"/>
  <c r="N168" i="6"/>
  <c r="AR238" i="6"/>
  <c r="AR216" i="6"/>
  <c r="AR173" i="6"/>
  <c r="AR128" i="6"/>
  <c r="AR88" i="6"/>
  <c r="AR23" i="6"/>
  <c r="AK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L183" i="6"/>
  <c r="Z182" i="12" s="1"/>
  <c r="AN183" i="6"/>
  <c r="AA182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1" i="6"/>
  <c r="Y100" i="12" s="1"/>
  <c r="AK101" i="6"/>
  <c r="AL101" i="6"/>
  <c r="Z100" i="12" s="1"/>
  <c r="AN101" i="6"/>
  <c r="AA100" i="12" s="1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U100" i="12" s="1"/>
  <c r="AR265" i="6"/>
  <c r="F265" i="6"/>
  <c r="N265" i="6"/>
  <c r="AR233" i="6"/>
  <c r="AR183" i="6"/>
  <c r="N183" i="6"/>
  <c r="AR182" i="6"/>
  <c r="N182" i="6"/>
  <c r="AR141" i="6"/>
  <c r="N141" i="6"/>
  <c r="AR101" i="6"/>
  <c r="N101" i="6"/>
  <c r="AR56" i="6"/>
  <c r="N56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3" i="6"/>
  <c r="AR248" i="6"/>
  <c r="N248" i="6"/>
  <c r="F248" i="6"/>
  <c r="AR213" i="6"/>
  <c r="AR200" i="6"/>
  <c r="N200" i="6"/>
  <c r="AR112" i="6"/>
  <c r="N112" i="6"/>
  <c r="AR37" i="6"/>
  <c r="N37" i="6"/>
  <c r="F37" i="6"/>
  <c r="AR26" i="6"/>
  <c r="N26" i="6"/>
  <c r="BB2" i="12"/>
  <c r="AR18" i="6"/>
  <c r="AR122" i="6"/>
  <c r="AR158" i="6"/>
  <c r="AR168" i="6"/>
  <c r="AR181" i="6"/>
  <c r="AR247" i="6"/>
  <c r="AR255" i="6"/>
  <c r="AR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U266" i="12" s="1"/>
  <c r="AJ267" i="6"/>
  <c r="Y266" i="12" s="1"/>
  <c r="AK267" i="6"/>
  <c r="AN267" i="6"/>
  <c r="AA266" i="12" s="1"/>
  <c r="BA2" i="12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U173" i="12" s="1"/>
  <c r="AJ174" i="6"/>
  <c r="Y173" i="12" s="1"/>
  <c r="AK174" i="6"/>
  <c r="AL174" i="6"/>
  <c r="Z173" i="12" s="1"/>
  <c r="AN174" i="6"/>
  <c r="AA173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75" i="6"/>
  <c r="Y174" i="12" s="1"/>
  <c r="AK175" i="6"/>
  <c r="AL175" i="6"/>
  <c r="Z174" i="12" s="1"/>
  <c r="AN175" i="6"/>
  <c r="AA174" i="12" s="1"/>
  <c r="AJ164" i="6"/>
  <c r="Y163" i="12" s="1"/>
  <c r="AK164" i="6"/>
  <c r="AL164" i="6"/>
  <c r="Z163" i="12" s="1"/>
  <c r="AN164" i="6"/>
  <c r="AA163" i="12" s="1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U163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4" i="6"/>
  <c r="AA113" i="12" s="1"/>
  <c r="AL114" i="6"/>
  <c r="Z113" i="12" s="1"/>
  <c r="AK114" i="6"/>
  <c r="AJ114" i="6"/>
  <c r="Y113" i="12" s="1"/>
  <c r="AJ117" i="6"/>
  <c r="Y116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94" i="6"/>
  <c r="N174" i="6"/>
  <c r="N267" i="6"/>
  <c r="N48" i="6"/>
  <c r="AR48" i="6"/>
  <c r="AR174" i="6"/>
  <c r="AR225" i="6"/>
  <c r="N225" i="6"/>
  <c r="AR164" i="6"/>
  <c r="N164" i="6"/>
  <c r="AR194" i="6"/>
  <c r="F194" i="6"/>
  <c r="N114" i="6"/>
  <c r="AR11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6" i="6"/>
  <c r="CW86" i="6"/>
  <c r="CX86" i="6"/>
  <c r="CY86" i="6"/>
  <c r="CV91" i="6"/>
  <c r="CW91" i="6"/>
  <c r="CX91" i="6"/>
  <c r="CY91" i="6"/>
  <c r="CV92" i="6"/>
  <c r="CW92" i="6"/>
  <c r="CX92" i="6"/>
  <c r="CY92" i="6"/>
  <c r="CV93" i="6"/>
  <c r="CW93" i="6"/>
  <c r="CX93" i="6"/>
  <c r="CY93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8" i="6"/>
  <c r="CW98" i="6"/>
  <c r="CX98" i="6"/>
  <c r="CY98" i="6"/>
  <c r="CV100" i="6"/>
  <c r="CW100" i="6"/>
  <c r="CX100" i="6"/>
  <c r="CY100" i="6"/>
  <c r="CV103" i="6"/>
  <c r="CW103" i="6"/>
  <c r="CX103" i="6"/>
  <c r="CY103" i="6"/>
  <c r="CV105" i="6"/>
  <c r="CW105" i="6"/>
  <c r="CX105" i="6"/>
  <c r="CY105" i="6"/>
  <c r="CV107" i="6"/>
  <c r="CW107" i="6"/>
  <c r="CX107" i="6"/>
  <c r="CY107" i="6"/>
  <c r="CV110" i="6"/>
  <c r="CW110" i="6"/>
  <c r="CX110" i="6"/>
  <c r="CY110" i="6"/>
  <c r="CV113" i="6"/>
  <c r="CW113" i="6"/>
  <c r="CX113" i="6"/>
  <c r="CY113" i="6"/>
  <c r="CV117" i="6"/>
  <c r="CW117" i="6"/>
  <c r="CX117" i="6"/>
  <c r="CY117" i="6"/>
  <c r="CV121" i="6"/>
  <c r="CW121" i="6"/>
  <c r="CX121" i="6"/>
  <c r="CY121" i="6"/>
  <c r="CV119" i="6"/>
  <c r="CW119" i="6"/>
  <c r="CX119" i="6"/>
  <c r="CY119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5" i="6"/>
  <c r="CW125" i="6"/>
  <c r="CX125" i="6"/>
  <c r="CY125" i="6"/>
  <c r="CV127" i="6"/>
  <c r="CW127" i="6"/>
  <c r="CX127" i="6"/>
  <c r="CY127" i="6"/>
  <c r="CV130" i="6"/>
  <c r="CW130" i="6"/>
  <c r="CX130" i="6"/>
  <c r="CY130" i="6"/>
  <c r="CV131" i="6"/>
  <c r="CW131" i="6"/>
  <c r="CX131" i="6"/>
  <c r="CY131" i="6"/>
  <c r="CV132" i="6"/>
  <c r="CW132" i="6"/>
  <c r="CX132" i="6"/>
  <c r="CY132" i="6"/>
  <c r="CV133" i="6"/>
  <c r="CW133" i="6"/>
  <c r="CX133" i="6"/>
  <c r="CY133" i="6"/>
  <c r="CV139" i="6"/>
  <c r="CW139" i="6"/>
  <c r="CX139" i="6"/>
  <c r="CY139" i="6"/>
  <c r="CV140" i="6"/>
  <c r="CW140" i="6"/>
  <c r="CX140" i="6"/>
  <c r="CY140" i="6"/>
  <c r="CV142" i="6"/>
  <c r="CW142" i="6"/>
  <c r="CX142" i="6"/>
  <c r="CY142" i="6"/>
  <c r="CV144" i="6"/>
  <c r="CW144" i="6"/>
  <c r="CX144" i="6"/>
  <c r="CY144" i="6"/>
  <c r="CV145" i="6"/>
  <c r="CW145" i="6"/>
  <c r="CX145" i="6"/>
  <c r="CY145" i="6"/>
  <c r="CV147" i="6"/>
  <c r="CW147" i="6"/>
  <c r="CX147" i="6"/>
  <c r="CY147" i="6"/>
  <c r="CV149" i="6"/>
  <c r="CW149" i="6"/>
  <c r="CX149" i="6"/>
  <c r="CY149" i="6"/>
  <c r="CV151" i="6"/>
  <c r="CW151" i="6"/>
  <c r="CX151" i="6"/>
  <c r="CY151" i="6"/>
  <c r="CV156" i="6"/>
  <c r="CW156" i="6"/>
  <c r="CX156" i="6"/>
  <c r="CY156" i="6"/>
  <c r="CV157" i="6"/>
  <c r="CW157" i="6"/>
  <c r="CX157" i="6"/>
  <c r="CY157" i="6"/>
  <c r="CV158" i="6"/>
  <c r="CW158" i="6"/>
  <c r="CX158" i="6"/>
  <c r="CY158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0" i="6"/>
  <c r="CW170" i="6"/>
  <c r="CX170" i="6"/>
  <c r="CY170" i="6"/>
  <c r="CV171" i="6"/>
  <c r="CW171" i="6"/>
  <c r="CX171" i="6"/>
  <c r="CY171" i="6"/>
  <c r="CV175" i="6"/>
  <c r="CW175" i="6"/>
  <c r="CX175" i="6"/>
  <c r="CY175" i="6"/>
  <c r="CV176" i="6"/>
  <c r="CW176" i="6"/>
  <c r="CX176" i="6"/>
  <c r="CY176" i="6"/>
  <c r="CV179" i="6"/>
  <c r="CW179" i="6"/>
  <c r="CX179" i="6"/>
  <c r="CY179" i="6"/>
  <c r="CV180" i="6"/>
  <c r="CW180" i="6"/>
  <c r="CX180" i="6"/>
  <c r="CY180" i="6"/>
  <c r="CV181" i="6"/>
  <c r="CW181" i="6"/>
  <c r="CX181" i="6"/>
  <c r="CY181" i="6"/>
  <c r="CV184" i="6"/>
  <c r="CW184" i="6"/>
  <c r="CX184" i="6"/>
  <c r="CY184" i="6"/>
  <c r="CV186" i="6"/>
  <c r="CW186" i="6"/>
  <c r="CX186" i="6"/>
  <c r="CY186" i="6"/>
  <c r="CV187" i="6"/>
  <c r="CW187" i="6"/>
  <c r="CX187" i="6"/>
  <c r="CY187" i="6"/>
  <c r="CV188" i="6"/>
  <c r="CW188" i="6"/>
  <c r="CX188" i="6"/>
  <c r="CY188" i="6"/>
  <c r="CV190" i="6"/>
  <c r="CW190" i="6"/>
  <c r="CX190" i="6"/>
  <c r="CY190" i="6"/>
  <c r="CV192" i="6"/>
  <c r="CW192" i="6"/>
  <c r="CX192" i="6"/>
  <c r="CY192" i="6"/>
  <c r="CV193" i="6"/>
  <c r="CW193" i="6"/>
  <c r="CX193" i="6"/>
  <c r="CY193" i="6"/>
  <c r="CV196" i="6"/>
  <c r="CW196" i="6"/>
  <c r="CX196" i="6"/>
  <c r="CY196" i="6"/>
  <c r="CV198" i="6"/>
  <c r="CW198" i="6"/>
  <c r="CX198" i="6"/>
  <c r="CY198" i="6"/>
  <c r="CV201" i="6"/>
  <c r="CW201" i="6"/>
  <c r="CX201" i="6"/>
  <c r="CY201" i="6"/>
  <c r="CV202" i="6"/>
  <c r="CW202" i="6"/>
  <c r="CX202" i="6"/>
  <c r="CY202" i="6"/>
  <c r="CV208" i="6"/>
  <c r="CW208" i="6"/>
  <c r="CX208" i="6"/>
  <c r="CY208" i="6"/>
  <c r="CV209" i="6"/>
  <c r="CW209" i="6"/>
  <c r="CX209" i="6"/>
  <c r="CY209" i="6"/>
  <c r="CV211" i="6"/>
  <c r="CW211" i="6"/>
  <c r="CX211" i="6"/>
  <c r="CY211" i="6"/>
  <c r="CV212" i="6"/>
  <c r="CW212" i="6"/>
  <c r="CX212" i="6"/>
  <c r="CY212" i="6"/>
  <c r="CV214" i="6"/>
  <c r="CW214" i="6"/>
  <c r="CX214" i="6"/>
  <c r="CY214" i="6"/>
  <c r="CV217" i="6"/>
  <c r="CW217" i="6"/>
  <c r="CX217" i="6"/>
  <c r="CY217" i="6"/>
  <c r="CV219" i="6"/>
  <c r="CW219" i="6"/>
  <c r="CX219" i="6"/>
  <c r="CY219" i="6"/>
  <c r="CV222" i="6"/>
  <c r="CW222" i="6"/>
  <c r="CX222" i="6"/>
  <c r="CY222" i="6"/>
  <c r="CV224" i="6"/>
  <c r="CW224" i="6"/>
  <c r="CX224" i="6"/>
  <c r="CY224" i="6"/>
  <c r="CV226" i="6"/>
  <c r="CW226" i="6"/>
  <c r="CX226" i="6"/>
  <c r="CY226" i="6"/>
  <c r="CV228" i="6"/>
  <c r="CW228" i="6"/>
  <c r="CX228" i="6"/>
  <c r="CY228" i="6"/>
  <c r="CV229" i="6"/>
  <c r="CW229" i="6"/>
  <c r="CX229" i="6"/>
  <c r="CY229" i="6"/>
  <c r="CV230" i="6"/>
  <c r="CW230" i="6"/>
  <c r="CX230" i="6"/>
  <c r="CY230" i="6"/>
  <c r="CV232" i="6"/>
  <c r="CW232" i="6"/>
  <c r="CX232" i="6"/>
  <c r="CY232" i="6"/>
  <c r="CV234" i="6"/>
  <c r="CW234" i="6"/>
  <c r="CX234" i="6"/>
  <c r="CY234" i="6"/>
  <c r="CV236" i="6"/>
  <c r="CW236" i="6"/>
  <c r="CX236" i="6"/>
  <c r="CY236" i="6"/>
  <c r="CV239" i="6"/>
  <c r="CW239" i="6"/>
  <c r="CX239" i="6"/>
  <c r="CY239" i="6"/>
  <c r="CV241" i="6"/>
  <c r="CW241" i="6"/>
  <c r="CX241" i="6"/>
  <c r="CY241" i="6"/>
  <c r="CV243" i="6"/>
  <c r="CW243" i="6"/>
  <c r="CX243" i="6"/>
  <c r="CY243" i="6"/>
  <c r="CV244" i="6"/>
  <c r="CW244" i="6"/>
  <c r="CX244" i="6"/>
  <c r="CY244" i="6"/>
  <c r="CV245" i="6"/>
  <c r="CW245" i="6"/>
  <c r="CX245" i="6"/>
  <c r="CY245" i="6"/>
  <c r="CV247" i="6"/>
  <c r="CW247" i="6"/>
  <c r="CX247" i="6"/>
  <c r="CY247" i="6"/>
  <c r="CV251" i="6"/>
  <c r="CW251" i="6"/>
  <c r="CX251" i="6"/>
  <c r="CY251" i="6"/>
  <c r="CV255" i="6"/>
  <c r="CW255" i="6"/>
  <c r="CX255" i="6"/>
  <c r="CY255" i="6"/>
  <c r="CV256" i="6"/>
  <c r="CW256" i="6"/>
  <c r="CX256" i="6"/>
  <c r="CY256" i="6"/>
  <c r="CV258" i="6"/>
  <c r="CW258" i="6"/>
  <c r="CX258" i="6"/>
  <c r="CY258" i="6"/>
  <c r="CV262" i="6"/>
  <c r="CW262" i="6"/>
  <c r="CX262" i="6"/>
  <c r="CY262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7" i="6"/>
  <c r="DA80" i="6"/>
  <c r="DA83" i="6"/>
  <c r="DA86" i="6"/>
  <c r="DA91" i="6"/>
  <c r="DA92" i="6"/>
  <c r="DA93" i="6"/>
  <c r="DA95" i="6"/>
  <c r="DA96" i="6"/>
  <c r="DA97" i="6"/>
  <c r="DA98" i="6"/>
  <c r="DA100" i="6"/>
  <c r="DA103" i="6"/>
  <c r="DA105" i="6"/>
  <c r="DA107" i="6"/>
  <c r="DA110" i="6"/>
  <c r="DA113" i="6"/>
  <c r="DA117" i="6"/>
  <c r="DA121" i="6"/>
  <c r="DA119" i="6"/>
  <c r="DA122" i="6"/>
  <c r="DA123" i="6"/>
  <c r="DA124" i="6"/>
  <c r="DA125" i="6"/>
  <c r="DA127" i="6"/>
  <c r="DA130" i="6"/>
  <c r="DA131" i="6"/>
  <c r="DA132" i="6"/>
  <c r="DA133" i="6"/>
  <c r="DA139" i="6"/>
  <c r="DA140" i="6"/>
  <c r="DA142" i="6"/>
  <c r="DA144" i="6"/>
  <c r="DA145" i="6"/>
  <c r="DA147" i="6"/>
  <c r="DA149" i="6"/>
  <c r="DA151" i="6"/>
  <c r="DA156" i="6"/>
  <c r="DA157" i="6"/>
  <c r="DA158" i="6"/>
  <c r="DA159" i="6"/>
  <c r="DA160" i="6"/>
  <c r="DA162" i="6"/>
  <c r="DA163" i="6"/>
  <c r="DA165" i="6"/>
  <c r="DA167" i="6"/>
  <c r="DA169" i="6"/>
  <c r="DA170" i="6"/>
  <c r="DA171" i="6"/>
  <c r="DA175" i="6"/>
  <c r="DA176" i="6"/>
  <c r="DA179" i="6"/>
  <c r="DA180" i="6"/>
  <c r="DA181" i="6"/>
  <c r="DA184" i="6"/>
  <c r="DA186" i="6"/>
  <c r="DA187" i="6"/>
  <c r="DA188" i="6"/>
  <c r="DA190" i="6"/>
  <c r="DA192" i="6"/>
  <c r="DA193" i="6"/>
  <c r="DA196" i="6"/>
  <c r="DA198" i="6"/>
  <c r="DA201" i="6"/>
  <c r="DA202" i="6"/>
  <c r="DA208" i="6"/>
  <c r="DA209" i="6"/>
  <c r="DA211" i="6"/>
  <c r="DA212" i="6"/>
  <c r="DA214" i="6"/>
  <c r="DA217" i="6"/>
  <c r="DA219" i="6"/>
  <c r="DA222" i="6"/>
  <c r="DA224" i="6"/>
  <c r="DA226" i="6"/>
  <c r="DA228" i="6"/>
  <c r="DA229" i="6"/>
  <c r="DA230" i="6"/>
  <c r="DA232" i="6"/>
  <c r="DA234" i="6"/>
  <c r="DA236" i="6"/>
  <c r="DA239" i="6"/>
  <c r="DA243" i="6"/>
  <c r="DA244" i="6"/>
  <c r="DA241" i="6"/>
  <c r="DA245" i="6"/>
  <c r="DA247" i="6"/>
  <c r="DA251" i="6"/>
  <c r="DA255" i="6"/>
  <c r="DA256" i="6"/>
  <c r="DA258" i="6"/>
  <c r="DA262" i="6"/>
  <c r="DA3" i="6"/>
  <c r="AK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142" i="6"/>
  <c r="Y141" i="12" s="1"/>
  <c r="AL142" i="6"/>
  <c r="Z141" i="12" s="1"/>
  <c r="AN142" i="6"/>
  <c r="AA141" i="12" s="1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U246" i="12" s="1"/>
  <c r="AJ247" i="6"/>
  <c r="Y246" i="12" s="1"/>
  <c r="AK247" i="6"/>
  <c r="AL247" i="6"/>
  <c r="Z246" i="12" s="1"/>
  <c r="AN247" i="6"/>
  <c r="AA246" i="12" s="1"/>
  <c r="V245" i="6"/>
  <c r="AE245" i="6"/>
  <c r="AF245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U228" i="12" s="1"/>
  <c r="AJ229" i="6"/>
  <c r="Y228" i="12" s="1"/>
  <c r="AK229" i="6"/>
  <c r="AL229" i="6"/>
  <c r="Z228" i="12" s="1"/>
  <c r="AN229" i="6"/>
  <c r="AA228" i="12" s="1"/>
  <c r="AJ151" i="6"/>
  <c r="Y150" i="12" s="1"/>
  <c r="AK151" i="6"/>
  <c r="AL151" i="6"/>
  <c r="Z150" i="12" s="1"/>
  <c r="AN151" i="6"/>
  <c r="AA150" i="12" s="1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Y185" i="12" s="1"/>
  <c r="AK186" i="6"/>
  <c r="AL186" i="6"/>
  <c r="Z185" i="12" s="1"/>
  <c r="AN186" i="6"/>
  <c r="AA185" i="12" s="1"/>
  <c r="N186" i="6"/>
  <c r="AR151" i="6"/>
  <c r="N151" i="6"/>
  <c r="N67" i="6"/>
  <c r="AR142" i="6"/>
  <c r="N142" i="6"/>
  <c r="AR186" i="6"/>
  <c r="AR229" i="6"/>
  <c r="N229" i="6"/>
  <c r="F229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Y99" i="12" s="1"/>
  <c r="AK100" i="6"/>
  <c r="AL100" i="6"/>
  <c r="Z99" i="12" s="1"/>
  <c r="AN100" i="6"/>
  <c r="AA99" i="12" s="1"/>
  <c r="AK133" i="6"/>
  <c r="AH133" i="6"/>
  <c r="U132" i="12" s="1"/>
  <c r="AG133" i="6"/>
  <c r="V133" i="6"/>
  <c r="W133" i="6"/>
  <c r="X133" i="6"/>
  <c r="Y133" i="6"/>
  <c r="Z133" i="6"/>
  <c r="AA133" i="6"/>
  <c r="AB133" i="6"/>
  <c r="AC133" i="6"/>
  <c r="AD133" i="6"/>
  <c r="AE133" i="6"/>
  <c r="AF133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2" i="6"/>
  <c r="Y201" i="12" s="1"/>
  <c r="AK202" i="6"/>
  <c r="AL202" i="6"/>
  <c r="Z201" i="12" s="1"/>
  <c r="AN202" i="6"/>
  <c r="AA201" i="12" s="1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9" i="6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M25" i="9"/>
  <c r="AH158" i="6"/>
  <c r="U157" i="12" s="1"/>
  <c r="AF158" i="6"/>
  <c r="AG158" i="6"/>
  <c r="AR121" i="6"/>
  <c r="AN133" i="6"/>
  <c r="AA132" i="12" s="1"/>
  <c r="AL133" i="6"/>
  <c r="Z132" i="12" s="1"/>
  <c r="AJ133" i="6"/>
  <c r="Y132" i="12" s="1"/>
  <c r="AN119" i="6"/>
  <c r="AA118" i="12" s="1"/>
  <c r="AL119" i="6"/>
  <c r="Z118" i="12" s="1"/>
  <c r="AJ119" i="6"/>
  <c r="Y118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7" i="6"/>
  <c r="U76" i="12" s="1"/>
  <c r="AH80" i="6"/>
  <c r="U79" i="12" s="1"/>
  <c r="AH83" i="6"/>
  <c r="U82" i="12" s="1"/>
  <c r="AN83" i="6"/>
  <c r="AA82" i="12" s="1"/>
  <c r="AJ83" i="6"/>
  <c r="Y82" i="12" s="1"/>
  <c r="AK83" i="6"/>
  <c r="AL83" i="6"/>
  <c r="Z82" i="12" s="1"/>
  <c r="AH86" i="6"/>
  <c r="U85" i="12" s="1"/>
  <c r="AN86" i="6"/>
  <c r="AA85" i="12" s="1"/>
  <c r="AJ86" i="6"/>
  <c r="Y85" i="12" s="1"/>
  <c r="AK86" i="6"/>
  <c r="AL86" i="6"/>
  <c r="Z85" i="12" s="1"/>
  <c r="AM12" i="9"/>
  <c r="AH91" i="6"/>
  <c r="U90" i="12" s="1"/>
  <c r="AN91" i="6"/>
  <c r="AA90" i="12" s="1"/>
  <c r="AJ91" i="6"/>
  <c r="Y90" i="12" s="1"/>
  <c r="AK91" i="6"/>
  <c r="AL91" i="6"/>
  <c r="Z90" i="12" s="1"/>
  <c r="AH92" i="6"/>
  <c r="U91" i="12" s="1"/>
  <c r="AN92" i="6"/>
  <c r="AA91" i="12" s="1"/>
  <c r="AJ92" i="6"/>
  <c r="Y91" i="12" s="1"/>
  <c r="AK92" i="6"/>
  <c r="AL92" i="6"/>
  <c r="Z91" i="12" s="1"/>
  <c r="AM13" i="9"/>
  <c r="AH93" i="6"/>
  <c r="U92" i="12" s="1"/>
  <c r="AN93" i="6"/>
  <c r="AA92" i="12" s="1"/>
  <c r="AJ93" i="6"/>
  <c r="Y92" i="12" s="1"/>
  <c r="AK93" i="6"/>
  <c r="AL93" i="6"/>
  <c r="Z92" i="12" s="1"/>
  <c r="AH95" i="6"/>
  <c r="U94" i="12" s="1"/>
  <c r="AN95" i="6"/>
  <c r="AA94" i="12" s="1"/>
  <c r="AJ95" i="6"/>
  <c r="Y94" i="12" s="1"/>
  <c r="AK95" i="6"/>
  <c r="AL95" i="6"/>
  <c r="Z94" i="12" s="1"/>
  <c r="AM14" i="9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98" i="6"/>
  <c r="U97" i="12" s="1"/>
  <c r="AN98" i="6"/>
  <c r="AA97" i="12" s="1"/>
  <c r="AJ98" i="6"/>
  <c r="Y97" i="12" s="1"/>
  <c r="AK98" i="6"/>
  <c r="AL98" i="6"/>
  <c r="Z97" i="12" s="1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H107" i="6"/>
  <c r="U106" i="12" s="1"/>
  <c r="AN107" i="6"/>
  <c r="AA106" i="12" s="1"/>
  <c r="AJ107" i="6"/>
  <c r="Y106" i="12" s="1"/>
  <c r="AK107" i="6"/>
  <c r="AL107" i="6"/>
  <c r="Z106" i="12" s="1"/>
  <c r="AH110" i="6"/>
  <c r="U109" i="12" s="1"/>
  <c r="AN110" i="6"/>
  <c r="AA109" i="12" s="1"/>
  <c r="AJ110" i="6"/>
  <c r="Y109" i="12" s="1"/>
  <c r="AK110" i="6"/>
  <c r="AL110" i="6"/>
  <c r="Z109" i="12" s="1"/>
  <c r="AH113" i="6"/>
  <c r="U112" i="12" s="1"/>
  <c r="AN113" i="6"/>
  <c r="AA112" i="12" s="1"/>
  <c r="AJ113" i="6"/>
  <c r="Y112" i="12" s="1"/>
  <c r="AK113" i="6"/>
  <c r="AL113" i="6"/>
  <c r="Z112" i="12" s="1"/>
  <c r="AM15" i="9"/>
  <c r="AH117" i="6"/>
  <c r="U116" i="12" s="1"/>
  <c r="AN117" i="6"/>
  <c r="AA116" i="12" s="1"/>
  <c r="AK117" i="6"/>
  <c r="AL117" i="6"/>
  <c r="Z116" i="12" s="1"/>
  <c r="AH121" i="6"/>
  <c r="U120" i="12" s="1"/>
  <c r="AN121" i="6"/>
  <c r="AA120" i="12" s="1"/>
  <c r="AJ121" i="6"/>
  <c r="Y120" i="12" s="1"/>
  <c r="AK121" i="6"/>
  <c r="AL121" i="6"/>
  <c r="Z120" i="12" s="1"/>
  <c r="AM16" i="9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5" i="6"/>
  <c r="U124" i="12" s="1"/>
  <c r="AN125" i="6"/>
  <c r="AA124" i="12" s="1"/>
  <c r="AJ125" i="6"/>
  <c r="Y124" i="12" s="1"/>
  <c r="AK125" i="6"/>
  <c r="AL125" i="6"/>
  <c r="Z124" i="12" s="1"/>
  <c r="AH127" i="6"/>
  <c r="U126" i="12" s="1"/>
  <c r="AN127" i="6"/>
  <c r="AA126" i="12" s="1"/>
  <c r="AJ127" i="6"/>
  <c r="Y126" i="12" s="1"/>
  <c r="AK127" i="6"/>
  <c r="AL127" i="6"/>
  <c r="Z126" i="12" s="1"/>
  <c r="AH130" i="6"/>
  <c r="U129" i="12" s="1"/>
  <c r="AN130" i="6"/>
  <c r="AA129" i="12" s="1"/>
  <c r="AJ130" i="6"/>
  <c r="Y129" i="12" s="1"/>
  <c r="AK130" i="6"/>
  <c r="AL130" i="6"/>
  <c r="Z129" i="12" s="1"/>
  <c r="AH131" i="6"/>
  <c r="U130" i="12" s="1"/>
  <c r="AN131" i="6"/>
  <c r="AA130" i="12" s="1"/>
  <c r="AJ131" i="6"/>
  <c r="Y130" i="12" s="1"/>
  <c r="AK131" i="6"/>
  <c r="AL131" i="6"/>
  <c r="Z130" i="12" s="1"/>
  <c r="AH132" i="6"/>
  <c r="U131" i="12" s="1"/>
  <c r="AN132" i="6"/>
  <c r="AA131" i="12" s="1"/>
  <c r="AJ132" i="6"/>
  <c r="Y131" i="12" s="1"/>
  <c r="AK132" i="6"/>
  <c r="AL132" i="6"/>
  <c r="Z131" i="12" s="1"/>
  <c r="AH139" i="6"/>
  <c r="U138" i="12" s="1"/>
  <c r="AN139" i="6"/>
  <c r="AA138" i="12" s="1"/>
  <c r="AJ139" i="6"/>
  <c r="Y138" i="12" s="1"/>
  <c r="AK139" i="6"/>
  <c r="AL139" i="6"/>
  <c r="Z138" i="12" s="1"/>
  <c r="AH140" i="6"/>
  <c r="U139" i="12" s="1"/>
  <c r="AN140" i="6"/>
  <c r="AA139" i="12" s="1"/>
  <c r="AJ140" i="6"/>
  <c r="Y139" i="12" s="1"/>
  <c r="AK140" i="6"/>
  <c r="AL140" i="6"/>
  <c r="Z139" i="12" s="1"/>
  <c r="AM17" i="9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7" i="6"/>
  <c r="U146" i="12" s="1"/>
  <c r="AN147" i="6"/>
  <c r="AA146" i="12" s="1"/>
  <c r="AJ147" i="6"/>
  <c r="Y146" i="12" s="1"/>
  <c r="AK147" i="6"/>
  <c r="AL147" i="6"/>
  <c r="Z146" i="12" s="1"/>
  <c r="AH149" i="6"/>
  <c r="U148" i="12" s="1"/>
  <c r="AN149" i="6"/>
  <c r="AA148" i="12" s="1"/>
  <c r="AJ149" i="6"/>
  <c r="Y148" i="12" s="1"/>
  <c r="AK149" i="6"/>
  <c r="AL149" i="6"/>
  <c r="Z148" i="12" s="1"/>
  <c r="AM18" i="9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J158" i="6"/>
  <c r="Y157" i="12" s="1"/>
  <c r="AL158" i="6"/>
  <c r="Z157" i="12" s="1"/>
  <c r="AN158" i="6"/>
  <c r="AA157" i="12" s="1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M19" i="9"/>
  <c r="AH162" i="6"/>
  <c r="U161" i="12" s="1"/>
  <c r="AN162" i="6"/>
  <c r="AA161" i="12" s="1"/>
  <c r="AJ162" i="6"/>
  <c r="Y161" i="12" s="1"/>
  <c r="AK162" i="6"/>
  <c r="AL162" i="6"/>
  <c r="Z161" i="12" s="1"/>
  <c r="AH163" i="6"/>
  <c r="U162" i="12" s="1"/>
  <c r="AN163" i="6"/>
  <c r="AA162" i="12" s="1"/>
  <c r="AJ163" i="6"/>
  <c r="Y162" i="12" s="1"/>
  <c r="AK163" i="6"/>
  <c r="AL163" i="6"/>
  <c r="Z162" i="12" s="1"/>
  <c r="AH165" i="6"/>
  <c r="U164" i="12" s="1"/>
  <c r="AN165" i="6"/>
  <c r="AA164" i="12" s="1"/>
  <c r="AJ165" i="6"/>
  <c r="Y164" i="12" s="1"/>
  <c r="AK165" i="6"/>
  <c r="AL165" i="6"/>
  <c r="Z164" i="12" s="1"/>
  <c r="AM20" i="9"/>
  <c r="AH167" i="6"/>
  <c r="U166" i="12" s="1"/>
  <c r="AN167" i="6"/>
  <c r="AA166" i="12" s="1"/>
  <c r="AJ167" i="6"/>
  <c r="Y166" i="12" s="1"/>
  <c r="AK167" i="6"/>
  <c r="AL167" i="6"/>
  <c r="Z166" i="12" s="1"/>
  <c r="AH169" i="6"/>
  <c r="U168" i="12" s="1"/>
  <c r="AN169" i="6"/>
  <c r="AA168" i="12" s="1"/>
  <c r="AJ169" i="6"/>
  <c r="Y168" i="12" s="1"/>
  <c r="AK169" i="6"/>
  <c r="AL169" i="6"/>
  <c r="Z168" i="12" s="1"/>
  <c r="AH170" i="6"/>
  <c r="U169" i="12" s="1"/>
  <c r="AN170" i="6"/>
  <c r="AA169" i="12" s="1"/>
  <c r="AJ170" i="6"/>
  <c r="Y169" i="12" s="1"/>
  <c r="AK170" i="6"/>
  <c r="AL170" i="6"/>
  <c r="Z169" i="12" s="1"/>
  <c r="AH171" i="6"/>
  <c r="U170" i="12" s="1"/>
  <c r="AN171" i="6"/>
  <c r="AA170" i="12" s="1"/>
  <c r="AJ171" i="6"/>
  <c r="Y170" i="12" s="1"/>
  <c r="AK171" i="6"/>
  <c r="AL171" i="6"/>
  <c r="Z170" i="12" s="1"/>
  <c r="AM21" i="9"/>
  <c r="AH176" i="6"/>
  <c r="U175" i="12" s="1"/>
  <c r="AN176" i="6"/>
  <c r="AA175" i="12" s="1"/>
  <c r="AJ176" i="6"/>
  <c r="Y175" i="12" s="1"/>
  <c r="AK176" i="6"/>
  <c r="AL176" i="6"/>
  <c r="Z175" i="12" s="1"/>
  <c r="AH179" i="6"/>
  <c r="U178" i="12" s="1"/>
  <c r="AN179" i="6"/>
  <c r="AA178" i="12" s="1"/>
  <c r="AJ179" i="6"/>
  <c r="Y178" i="12" s="1"/>
  <c r="AK179" i="6"/>
  <c r="AL179" i="6"/>
  <c r="Z178" i="12" s="1"/>
  <c r="AH180" i="6"/>
  <c r="U179" i="12" s="1"/>
  <c r="AN180" i="6"/>
  <c r="AA179" i="12" s="1"/>
  <c r="AJ180" i="6"/>
  <c r="Y179" i="12" s="1"/>
  <c r="AK180" i="6"/>
  <c r="AL180" i="6"/>
  <c r="Z179" i="12" s="1"/>
  <c r="AH181" i="6"/>
  <c r="U180" i="12" s="1"/>
  <c r="AN181" i="6"/>
  <c r="AA180" i="12" s="1"/>
  <c r="AJ181" i="6"/>
  <c r="Y180" i="12" s="1"/>
  <c r="AK181" i="6"/>
  <c r="AL181" i="6"/>
  <c r="Z180" i="12" s="1"/>
  <c r="AH184" i="6"/>
  <c r="U183" i="12" s="1"/>
  <c r="AN184" i="6"/>
  <c r="AA183" i="12" s="1"/>
  <c r="AJ184" i="6"/>
  <c r="Y183" i="12" s="1"/>
  <c r="AK184" i="6"/>
  <c r="AL184" i="6"/>
  <c r="Z183" i="12" s="1"/>
  <c r="AH187" i="6"/>
  <c r="U186" i="12" s="1"/>
  <c r="AN187" i="6"/>
  <c r="AA186" i="12" s="1"/>
  <c r="AJ187" i="6"/>
  <c r="Y186" i="12" s="1"/>
  <c r="AK187" i="6"/>
  <c r="AL187" i="6"/>
  <c r="Z186" i="12" s="1"/>
  <c r="AM22" i="9"/>
  <c r="AH188" i="6"/>
  <c r="U187" i="12" s="1"/>
  <c r="AN188" i="6"/>
  <c r="AA187" i="12" s="1"/>
  <c r="AJ188" i="6"/>
  <c r="Y187" i="12" s="1"/>
  <c r="AK188" i="6"/>
  <c r="AL188" i="6"/>
  <c r="Z187" i="12" s="1"/>
  <c r="AH190" i="6"/>
  <c r="U189" i="12" s="1"/>
  <c r="AN190" i="6"/>
  <c r="AA189" i="12" s="1"/>
  <c r="AJ190" i="6"/>
  <c r="Y189" i="12" s="1"/>
  <c r="AK190" i="6"/>
  <c r="AL190" i="6"/>
  <c r="Z189" i="12" s="1"/>
  <c r="AH192" i="6"/>
  <c r="U191" i="12" s="1"/>
  <c r="AN192" i="6"/>
  <c r="AA191" i="12" s="1"/>
  <c r="AJ192" i="6"/>
  <c r="Y191" i="12" s="1"/>
  <c r="AK192" i="6"/>
  <c r="AL192" i="6"/>
  <c r="Z191" i="12" s="1"/>
  <c r="AH193" i="6"/>
  <c r="U192" i="12" s="1"/>
  <c r="AN193" i="6"/>
  <c r="AA192" i="12" s="1"/>
  <c r="AJ193" i="6"/>
  <c r="Y192" i="12" s="1"/>
  <c r="AK193" i="6"/>
  <c r="AL193" i="6"/>
  <c r="Z192" i="12" s="1"/>
  <c r="AH196" i="6"/>
  <c r="U195" i="12" s="1"/>
  <c r="AN196" i="6"/>
  <c r="AA195" i="12" s="1"/>
  <c r="AJ196" i="6"/>
  <c r="Y195" i="12" s="1"/>
  <c r="AK196" i="6"/>
  <c r="AL196" i="6"/>
  <c r="Z195" i="12" s="1"/>
  <c r="AH198" i="6"/>
  <c r="U197" i="12" s="1"/>
  <c r="AN198" i="6"/>
  <c r="AA197" i="12" s="1"/>
  <c r="AJ198" i="6"/>
  <c r="Y197" i="12" s="1"/>
  <c r="AK198" i="6"/>
  <c r="AL198" i="6"/>
  <c r="Z197" i="12" s="1"/>
  <c r="AH201" i="6"/>
  <c r="U200" i="12" s="1"/>
  <c r="AN201" i="6"/>
  <c r="AA200" i="12" s="1"/>
  <c r="AJ201" i="6"/>
  <c r="Y200" i="12" s="1"/>
  <c r="AK201" i="6"/>
  <c r="AL201" i="6"/>
  <c r="Z200" i="12" s="1"/>
  <c r="AM23" i="9"/>
  <c r="AH208" i="6"/>
  <c r="U207" i="12" s="1"/>
  <c r="AN208" i="6"/>
  <c r="AA207" i="12" s="1"/>
  <c r="AJ208" i="6"/>
  <c r="Y207" i="12" s="1"/>
  <c r="AK208" i="6"/>
  <c r="AL208" i="6"/>
  <c r="Z207" i="12" s="1"/>
  <c r="AH209" i="6"/>
  <c r="U208" i="12" s="1"/>
  <c r="AN209" i="6"/>
  <c r="AA208" i="12" s="1"/>
  <c r="AJ209" i="6"/>
  <c r="Y208" i="12" s="1"/>
  <c r="AK209" i="6"/>
  <c r="AL209" i="6"/>
  <c r="Z208" i="12" s="1"/>
  <c r="AH211" i="6"/>
  <c r="U210" i="12" s="1"/>
  <c r="AN211" i="6"/>
  <c r="AA210" i="12" s="1"/>
  <c r="AJ211" i="6"/>
  <c r="Y210" i="12" s="1"/>
  <c r="AK211" i="6"/>
  <c r="AL211" i="6"/>
  <c r="Z210" i="12" s="1"/>
  <c r="AH212" i="6"/>
  <c r="U211" i="12" s="1"/>
  <c r="AN212" i="6"/>
  <c r="AA211" i="12" s="1"/>
  <c r="AJ212" i="6"/>
  <c r="Y211" i="12" s="1"/>
  <c r="AK212" i="6"/>
  <c r="AL212" i="6"/>
  <c r="Z211" i="12" s="1"/>
  <c r="AM26" i="9"/>
  <c r="AH214" i="6"/>
  <c r="U213" i="12" s="1"/>
  <c r="AN214" i="6"/>
  <c r="AA213" i="12" s="1"/>
  <c r="AJ214" i="6"/>
  <c r="Y213" i="12" s="1"/>
  <c r="AK214" i="6"/>
  <c r="AL214" i="6"/>
  <c r="Z213" i="12" s="1"/>
  <c r="AM24" i="9"/>
  <c r="AH217" i="6"/>
  <c r="U216" i="12" s="1"/>
  <c r="AN217" i="6"/>
  <c r="AA216" i="12" s="1"/>
  <c r="AJ217" i="6"/>
  <c r="Y216" i="12" s="1"/>
  <c r="AK217" i="6"/>
  <c r="AL217" i="6"/>
  <c r="Z216" i="12" s="1"/>
  <c r="AH219" i="6"/>
  <c r="U218" i="12" s="1"/>
  <c r="AN219" i="6"/>
  <c r="AA218" i="12" s="1"/>
  <c r="AJ219" i="6"/>
  <c r="Y218" i="12" s="1"/>
  <c r="AK219" i="6"/>
  <c r="AL219" i="6"/>
  <c r="Z218" i="12" s="1"/>
  <c r="AH222" i="6"/>
  <c r="U221" i="12" s="1"/>
  <c r="AN222" i="6"/>
  <c r="AA221" i="12" s="1"/>
  <c r="AJ222" i="6"/>
  <c r="Y221" i="12" s="1"/>
  <c r="AK222" i="6"/>
  <c r="AL222" i="6"/>
  <c r="Z221" i="12" s="1"/>
  <c r="AH224" i="6"/>
  <c r="U223" i="12" s="1"/>
  <c r="AN224" i="6"/>
  <c r="AA223" i="12" s="1"/>
  <c r="AJ224" i="6"/>
  <c r="Y223" i="12" s="1"/>
  <c r="AK224" i="6"/>
  <c r="AL224" i="6"/>
  <c r="Z223" i="12" s="1"/>
  <c r="AH226" i="6"/>
  <c r="U225" i="12" s="1"/>
  <c r="AN226" i="6"/>
  <c r="AA225" i="12" s="1"/>
  <c r="AJ226" i="6"/>
  <c r="Y225" i="12" s="1"/>
  <c r="AK226" i="6"/>
  <c r="AL226" i="6"/>
  <c r="Z225" i="12" s="1"/>
  <c r="AH228" i="6"/>
  <c r="U227" i="12" s="1"/>
  <c r="AN228" i="6"/>
  <c r="AA227" i="12" s="1"/>
  <c r="AJ228" i="6"/>
  <c r="Y227" i="12" s="1"/>
  <c r="AK228" i="6"/>
  <c r="AL228" i="6"/>
  <c r="Z227" i="12" s="1"/>
  <c r="AH230" i="6"/>
  <c r="U229" i="12" s="1"/>
  <c r="AN230" i="6"/>
  <c r="AA229" i="12" s="1"/>
  <c r="AJ230" i="6"/>
  <c r="Y229" i="12" s="1"/>
  <c r="AK230" i="6"/>
  <c r="AL230" i="6"/>
  <c r="Z229" i="12" s="1"/>
  <c r="AH232" i="6"/>
  <c r="U231" i="12" s="1"/>
  <c r="AN232" i="6"/>
  <c r="AA231" i="12" s="1"/>
  <c r="AJ232" i="6"/>
  <c r="Y231" i="12" s="1"/>
  <c r="AK232" i="6"/>
  <c r="AL232" i="6"/>
  <c r="Z231" i="12" s="1"/>
  <c r="AH234" i="6"/>
  <c r="U233" i="12" s="1"/>
  <c r="AN234" i="6"/>
  <c r="AA233" i="12" s="1"/>
  <c r="AJ234" i="6"/>
  <c r="Y233" i="12" s="1"/>
  <c r="AK234" i="6"/>
  <c r="AL234" i="6"/>
  <c r="Z233" i="12" s="1"/>
  <c r="AH236" i="6"/>
  <c r="U235" i="12" s="1"/>
  <c r="AN236" i="6"/>
  <c r="AA235" i="12" s="1"/>
  <c r="AJ236" i="6"/>
  <c r="Y235" i="12" s="1"/>
  <c r="AK236" i="6"/>
  <c r="AL236" i="6"/>
  <c r="Z235" i="12" s="1"/>
  <c r="AH239" i="6"/>
  <c r="U238" i="12" s="1"/>
  <c r="AN239" i="6"/>
  <c r="AA238" i="12" s="1"/>
  <c r="AJ239" i="6"/>
  <c r="Y238" i="12" s="1"/>
  <c r="AK239" i="6"/>
  <c r="AL239" i="6"/>
  <c r="Z238" i="12" s="1"/>
  <c r="AH243" i="6"/>
  <c r="U242" i="12" s="1"/>
  <c r="AN243" i="6"/>
  <c r="AA242" i="12" s="1"/>
  <c r="AJ243" i="6"/>
  <c r="Y242" i="12" s="1"/>
  <c r="AK243" i="6"/>
  <c r="AL243" i="6"/>
  <c r="Z242" i="12" s="1"/>
  <c r="AH244" i="6"/>
  <c r="U243" i="12" s="1"/>
  <c r="AN244" i="6"/>
  <c r="AA243" i="12" s="1"/>
  <c r="AJ244" i="6"/>
  <c r="Y243" i="12" s="1"/>
  <c r="AK244" i="6"/>
  <c r="AL244" i="6"/>
  <c r="Z243" i="12" s="1"/>
  <c r="AH241" i="6"/>
  <c r="U240" i="12" s="1"/>
  <c r="AN241" i="6"/>
  <c r="AA240" i="12" s="1"/>
  <c r="AJ241" i="6"/>
  <c r="Y240" i="12" s="1"/>
  <c r="AK241" i="6"/>
  <c r="AL241" i="6"/>
  <c r="Z240" i="12" s="1"/>
  <c r="AH245" i="6"/>
  <c r="U244" i="12" s="1"/>
  <c r="AN245" i="6"/>
  <c r="AA244" i="12" s="1"/>
  <c r="AJ245" i="6"/>
  <c r="Y244" i="12" s="1"/>
  <c r="AK245" i="6"/>
  <c r="AL245" i="6"/>
  <c r="Z244" i="12" s="1"/>
  <c r="AH251" i="6"/>
  <c r="U250" i="12" s="1"/>
  <c r="AN251" i="6"/>
  <c r="AA250" i="12" s="1"/>
  <c r="AJ251" i="6"/>
  <c r="Y250" i="12" s="1"/>
  <c r="AK251" i="6"/>
  <c r="AL251" i="6"/>
  <c r="Z250" i="12" s="1"/>
  <c r="AH255" i="6"/>
  <c r="U254" i="12" s="1"/>
  <c r="AN255" i="6"/>
  <c r="AA254" i="12" s="1"/>
  <c r="AJ255" i="6"/>
  <c r="Y254" i="12" s="1"/>
  <c r="AK255" i="6"/>
  <c r="AL255" i="6"/>
  <c r="Z254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2" i="6"/>
  <c r="U261" i="12" s="1"/>
  <c r="AN262" i="6"/>
  <c r="AA261" i="12" s="1"/>
  <c r="AJ262" i="6"/>
  <c r="Y261" i="12" s="1"/>
  <c r="AK262" i="6"/>
  <c r="AL262" i="6"/>
  <c r="Z261" i="12" s="1"/>
  <c r="AR133" i="6"/>
  <c r="F247" i="6"/>
  <c r="N247" i="6"/>
  <c r="AR202" i="6"/>
  <c r="F202" i="6"/>
  <c r="N202" i="6"/>
  <c r="AR119" i="6"/>
  <c r="N133" i="6"/>
  <c r="AR100" i="6"/>
  <c r="F119" i="6"/>
  <c r="N119" i="6"/>
  <c r="N63" i="6"/>
  <c r="AR63" i="6"/>
  <c r="N13" i="6"/>
  <c r="N14" i="6"/>
  <c r="AR13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K158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22" i="6"/>
  <c r="F193" i="6"/>
  <c r="F145" i="6"/>
  <c r="F127" i="6"/>
  <c r="F66" i="6"/>
  <c r="F69" i="6"/>
  <c r="F72" i="6"/>
  <c r="F75" i="6"/>
  <c r="F77" i="6"/>
  <c r="F80" i="6"/>
  <c r="N18" i="6"/>
  <c r="F18" i="6"/>
  <c r="N158" i="6"/>
  <c r="F158" i="6"/>
  <c r="N69" i="6"/>
  <c r="N241" i="6"/>
  <c r="F241" i="6"/>
  <c r="AR241" i="6"/>
  <c r="N255" i="6"/>
  <c r="F255" i="6"/>
  <c r="A2" i="12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W245" i="6"/>
  <c r="X245" i="6"/>
  <c r="Y245" i="6"/>
  <c r="Z245" i="6"/>
  <c r="AA245" i="6"/>
  <c r="AB245" i="6"/>
  <c r="AC245" i="6"/>
  <c r="AD245" i="6"/>
  <c r="AG245" i="6"/>
  <c r="I4" i="11"/>
  <c r="AR77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V193" i="6"/>
  <c r="N170" i="6"/>
  <c r="AR124" i="6"/>
  <c r="N262" i="6"/>
  <c r="F262" i="6"/>
  <c r="AR262" i="6"/>
  <c r="N245" i="6"/>
  <c r="F245" i="6"/>
  <c r="AR245" i="6"/>
  <c r="N184" i="6"/>
  <c r="F184" i="6"/>
  <c r="N181" i="6"/>
  <c r="F181" i="6"/>
  <c r="N124" i="6"/>
  <c r="F124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2" i="6"/>
  <c r="AB2" i="12"/>
  <c r="N80" i="6"/>
  <c r="AR222" i="6"/>
  <c r="AR193" i="6"/>
  <c r="AR145" i="6"/>
  <c r="AR127" i="6"/>
  <c r="AR80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W193" i="6"/>
  <c r="X193" i="6"/>
  <c r="Y193" i="6"/>
  <c r="Z193" i="6"/>
  <c r="AA193" i="6"/>
  <c r="AB193" i="6"/>
  <c r="AC193" i="6"/>
  <c r="AD193" i="6"/>
  <c r="AE193" i="6"/>
  <c r="AF193" i="6"/>
  <c r="AG193" i="6"/>
  <c r="N193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45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N127" i="6"/>
  <c r="AG66" i="6"/>
  <c r="V80" i="6"/>
  <c r="W80" i="6"/>
  <c r="X80" i="6"/>
  <c r="Y80" i="6"/>
  <c r="Z80" i="6"/>
  <c r="AA80" i="6"/>
  <c r="AB80" i="6"/>
  <c r="AC80" i="6"/>
  <c r="AD80" i="6"/>
  <c r="AE80" i="6"/>
  <c r="AF80" i="6"/>
  <c r="AG80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V77" i="6"/>
  <c r="W77" i="6"/>
  <c r="X77" i="6"/>
  <c r="Y77" i="6"/>
  <c r="Z77" i="6"/>
  <c r="AA77" i="6"/>
  <c r="AB77" i="6"/>
  <c r="AC77" i="6"/>
  <c r="AD77" i="6"/>
  <c r="AE77" i="6"/>
  <c r="AF77" i="6"/>
  <c r="AG77" i="6"/>
  <c r="AG72" i="6"/>
  <c r="V75" i="6"/>
  <c r="AG122" i="6"/>
  <c r="X122" i="6"/>
  <c r="Y122" i="6"/>
  <c r="Z122" i="6"/>
  <c r="AA122" i="6"/>
  <c r="AB122" i="6"/>
  <c r="AC122" i="6"/>
  <c r="AD122" i="6"/>
  <c r="AE122" i="6"/>
  <c r="AF122" i="6"/>
  <c r="W122" i="6"/>
  <c r="V122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N31" i="6"/>
  <c r="N72" i="6"/>
  <c r="N75" i="6"/>
  <c r="N77" i="6"/>
  <c r="N34" i="6"/>
  <c r="N105" i="6"/>
  <c r="N234" i="6"/>
  <c r="N244" i="6"/>
  <c r="B2" i="12"/>
  <c r="F234" i="6"/>
  <c r="AR234" i="6"/>
  <c r="N201" i="6"/>
  <c r="F201" i="6"/>
  <c r="AR201" i="6"/>
  <c r="N122" i="6"/>
  <c r="F122" i="6"/>
  <c r="F170" i="6"/>
  <c r="AR72" i="6"/>
  <c r="F31" i="6"/>
  <c r="AR31" i="6"/>
  <c r="N258" i="6"/>
  <c r="F258" i="6"/>
  <c r="AR258" i="6"/>
  <c r="F244" i="6"/>
  <c r="AR244" i="6"/>
  <c r="F105" i="6"/>
  <c r="AR105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3" i="6"/>
  <c r="AR86" i="6"/>
  <c r="AR91" i="6"/>
  <c r="AR92" i="6"/>
  <c r="AR93" i="6"/>
  <c r="AR95" i="6"/>
  <c r="AR96" i="6"/>
  <c r="AR97" i="6"/>
  <c r="AR98" i="6"/>
  <c r="AR103" i="6"/>
  <c r="AR107" i="6"/>
  <c r="AR110" i="6"/>
  <c r="AR113" i="6"/>
  <c r="AR117" i="6"/>
  <c r="AR123" i="6"/>
  <c r="AR125" i="6"/>
  <c r="AR130" i="6"/>
  <c r="AR131" i="6"/>
  <c r="AR132" i="6"/>
  <c r="AR139" i="6"/>
  <c r="AR140" i="6"/>
  <c r="AR144" i="6"/>
  <c r="AR147" i="6"/>
  <c r="AR149" i="6"/>
  <c r="AR156" i="6"/>
  <c r="AR157" i="6"/>
  <c r="AR159" i="6"/>
  <c r="AR160" i="6"/>
  <c r="AR162" i="6"/>
  <c r="AR163" i="6"/>
  <c r="AR165" i="6"/>
  <c r="AR167" i="6"/>
  <c r="AR169" i="6"/>
  <c r="AR171" i="6"/>
  <c r="AR175" i="6"/>
  <c r="AR176" i="6"/>
  <c r="AR179" i="6"/>
  <c r="AR180" i="6"/>
  <c r="AR187" i="6"/>
  <c r="AR188" i="6"/>
  <c r="AR190" i="6"/>
  <c r="AR192" i="6"/>
  <c r="AR196" i="6"/>
  <c r="AR198" i="6"/>
  <c r="AR208" i="6"/>
  <c r="AR209" i="6"/>
  <c r="AR211" i="6"/>
  <c r="AR212" i="6"/>
  <c r="AR214" i="6"/>
  <c r="AR217" i="6"/>
  <c r="AR219" i="6"/>
  <c r="AR224" i="6"/>
  <c r="AR226" i="6"/>
  <c r="AR228" i="6"/>
  <c r="AR230" i="6"/>
  <c r="AR232" i="6"/>
  <c r="AR236" i="6"/>
  <c r="AR239" i="6"/>
  <c r="AR243" i="6"/>
  <c r="AR251" i="6"/>
  <c r="AR25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9" i="6"/>
  <c r="N147" i="6"/>
  <c r="F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N190" i="6"/>
  <c r="N214" i="6"/>
  <c r="N239" i="6"/>
  <c r="N243" i="6"/>
  <c r="N217" i="6"/>
  <c r="N188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F239" i="6"/>
  <c r="F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F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F83" i="6"/>
  <c r="N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6" i="6"/>
  <c r="AF86" i="6"/>
  <c r="AE86" i="6"/>
  <c r="AD86" i="6"/>
  <c r="AC86" i="6"/>
  <c r="AB86" i="6"/>
  <c r="AA86" i="6"/>
  <c r="Z86" i="6"/>
  <c r="Y86" i="6"/>
  <c r="X86" i="6"/>
  <c r="W86" i="6"/>
  <c r="V86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6" i="6"/>
  <c r="F91" i="6"/>
  <c r="F92" i="6"/>
  <c r="F93" i="6"/>
  <c r="F95" i="6"/>
  <c r="F96" i="6"/>
  <c r="F97" i="6"/>
  <c r="F98" i="6"/>
  <c r="F103" i="6"/>
  <c r="F107" i="6"/>
  <c r="F110" i="6"/>
  <c r="F113" i="6"/>
  <c r="F117" i="6"/>
  <c r="F121" i="6"/>
  <c r="F123" i="6"/>
  <c r="F125" i="6"/>
  <c r="F130" i="6"/>
  <c r="F131" i="6"/>
  <c r="F132" i="6"/>
  <c r="F139" i="6"/>
  <c r="F140" i="6"/>
  <c r="F144" i="6"/>
  <c r="F149" i="6"/>
  <c r="F156" i="6"/>
  <c r="F157" i="6"/>
  <c r="F159" i="6"/>
  <c r="F160" i="6"/>
  <c r="F162" i="6"/>
  <c r="F163" i="6"/>
  <c r="F165" i="6"/>
  <c r="F167" i="6"/>
  <c r="F169" i="6"/>
  <c r="F171" i="6"/>
  <c r="F175" i="6"/>
  <c r="F176" i="6"/>
  <c r="F179" i="6"/>
  <c r="F180" i="6"/>
  <c r="F187" i="6"/>
  <c r="F188" i="6"/>
  <c r="F192" i="6"/>
  <c r="F196" i="6"/>
  <c r="F198" i="6"/>
  <c r="F208" i="6"/>
  <c r="F209" i="6"/>
  <c r="F211" i="6"/>
  <c r="F212" i="6"/>
  <c r="F217" i="6"/>
  <c r="F219" i="6"/>
  <c r="F224" i="6"/>
  <c r="F226" i="6"/>
  <c r="F228" i="6"/>
  <c r="F230" i="6"/>
  <c r="F232" i="6"/>
  <c r="F236" i="6"/>
  <c r="F243" i="6"/>
  <c r="F251" i="6"/>
  <c r="F256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6" i="6"/>
  <c r="N91" i="6"/>
  <c r="N92" i="6"/>
  <c r="N93" i="6"/>
  <c r="N95" i="6"/>
  <c r="N96" i="6"/>
  <c r="N97" i="6"/>
  <c r="N98" i="6"/>
  <c r="N103" i="6"/>
  <c r="N107" i="6"/>
  <c r="N110" i="6"/>
  <c r="N113" i="6"/>
  <c r="N117" i="6"/>
  <c r="N121" i="6"/>
  <c r="N123" i="6"/>
  <c r="N125" i="6"/>
  <c r="N130" i="6"/>
  <c r="N131" i="6"/>
  <c r="N132" i="6"/>
  <c r="N139" i="6"/>
  <c r="N140" i="6"/>
  <c r="N144" i="6"/>
  <c r="N156" i="6"/>
  <c r="N157" i="6"/>
  <c r="N159" i="6"/>
  <c r="N160" i="6"/>
  <c r="N162" i="6"/>
  <c r="N163" i="6"/>
  <c r="N165" i="6"/>
  <c r="N167" i="6"/>
  <c r="N169" i="6"/>
  <c r="N171" i="6"/>
  <c r="N175" i="6"/>
  <c r="N176" i="6"/>
  <c r="N179" i="6"/>
  <c r="N180" i="6"/>
  <c r="N187" i="6"/>
  <c r="N192" i="6"/>
  <c r="N196" i="6"/>
  <c r="N198" i="6"/>
  <c r="N208" i="6"/>
  <c r="N209" i="6"/>
  <c r="N211" i="6"/>
  <c r="N212" i="6"/>
  <c r="N219" i="6"/>
  <c r="N224" i="6"/>
  <c r="N226" i="6"/>
  <c r="N228" i="6"/>
  <c r="N230" i="6"/>
  <c r="N232" i="6"/>
  <c r="N236" i="6"/>
  <c r="N251" i="6"/>
  <c r="N25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L154" i="6" l="1"/>
  <c r="BM263" i="6"/>
  <c r="BE212" i="12"/>
  <c r="BF249" i="12"/>
  <c r="BN208" i="6"/>
  <c r="BF211" i="12"/>
  <c r="BD209" i="12"/>
  <c r="BM12" i="6"/>
  <c r="BE53" i="12"/>
  <c r="BN44" i="6"/>
  <c r="BL12" i="6"/>
  <c r="BE264" i="12"/>
  <c r="BL257" i="6"/>
  <c r="BL235" i="6"/>
  <c r="BK154" i="6"/>
  <c r="BD251" i="12"/>
  <c r="BE158" i="12"/>
  <c r="BK257" i="6"/>
  <c r="BL233" i="6"/>
  <c r="BE232" i="12"/>
  <c r="BK205" i="6"/>
  <c r="BD204" i="12"/>
  <c r="BK217" i="6"/>
  <c r="BD216" i="12"/>
  <c r="BM234" i="6"/>
  <c r="BF233" i="12"/>
  <c r="BN86" i="6"/>
  <c r="BK12" i="6"/>
  <c r="BG251" i="12"/>
  <c r="BF250" i="12"/>
  <c r="BE249" i="12"/>
  <c r="BD185" i="12"/>
  <c r="BG264" i="12"/>
  <c r="BE250" i="12"/>
  <c r="BL161" i="6"/>
  <c r="BE160" i="12"/>
  <c r="BD250" i="12"/>
  <c r="BN181" i="6"/>
  <c r="BG180" i="12"/>
  <c r="BG254" i="12"/>
  <c r="BE242" i="12"/>
  <c r="BM208" i="6"/>
  <c r="BF207" i="12"/>
  <c r="BF254" i="12"/>
  <c r="BD242" i="12"/>
  <c r="BF225" i="12"/>
  <c r="BE223" i="12"/>
  <c r="BK190" i="6"/>
  <c r="BD189" i="12"/>
  <c r="BL191" i="6"/>
  <c r="BE190" i="12"/>
  <c r="BG256" i="12"/>
  <c r="BG244" i="12"/>
  <c r="BK175" i="6"/>
  <c r="BD174" i="12"/>
  <c r="BM191" i="6"/>
  <c r="BF190" i="12"/>
  <c r="BF244" i="12"/>
  <c r="BG237" i="12"/>
  <c r="BL175" i="6"/>
  <c r="BE174" i="12"/>
  <c r="BM124" i="6"/>
  <c r="BF123" i="12"/>
  <c r="AM154" i="6"/>
  <c r="AO154" i="6" s="1"/>
  <c r="W153" i="12" s="1"/>
  <c r="AA153" i="12"/>
  <c r="BK54" i="6"/>
  <c r="BD53" i="12"/>
  <c r="AA262" i="12"/>
  <c r="BD255" i="12"/>
  <c r="BF237" i="12"/>
  <c r="BN124" i="6"/>
  <c r="BG123" i="12"/>
  <c r="BE245" i="12"/>
  <c r="AA230" i="12"/>
  <c r="BM54" i="6"/>
  <c r="BF53" i="12"/>
  <c r="BE222" i="12"/>
  <c r="BG212" i="12"/>
  <c r="BN54" i="6"/>
  <c r="BG53" i="12"/>
  <c r="BM154" i="6"/>
  <c r="BK214" i="6"/>
  <c r="BN225" i="6"/>
  <c r="BM252" i="6"/>
  <c r="BK208" i="6"/>
  <c r="BM86" i="6"/>
  <c r="BM44" i="6"/>
  <c r="BL208" i="6"/>
  <c r="BL157" i="6"/>
  <c r="BM19" i="6"/>
  <c r="BK263" i="6"/>
  <c r="BK225" i="6"/>
  <c r="BN19" i="6"/>
  <c r="BM214" i="6"/>
  <c r="BL214" i="6"/>
  <c r="BL19" i="6"/>
  <c r="BK19" i="6"/>
  <c r="BL252" i="6"/>
  <c r="BM225" i="6"/>
  <c r="BN263" i="6"/>
  <c r="BN154" i="6"/>
  <c r="BL44" i="6"/>
  <c r="BL263" i="6"/>
  <c r="BN235" i="6"/>
  <c r="BM235" i="6"/>
  <c r="BL160" i="6"/>
  <c r="BM34" i="6"/>
  <c r="BN58" i="6"/>
  <c r="BL170" i="6"/>
  <c r="BM53" i="6"/>
  <c r="BN191" i="6"/>
  <c r="BL50" i="6"/>
  <c r="BN53" i="6"/>
  <c r="AM207" i="6"/>
  <c r="AO207" i="6" s="1"/>
  <c r="W206" i="12" s="1"/>
  <c r="BN94" i="6"/>
  <c r="AM60" i="6"/>
  <c r="AO60" i="6" s="1"/>
  <c r="W59" i="12" s="1"/>
  <c r="BN170" i="6"/>
  <c r="BK59" i="6"/>
  <c r="BN68" i="6"/>
  <c r="BL38" i="6"/>
  <c r="BN159" i="6"/>
  <c r="BL186" i="6"/>
  <c r="BN173" i="6"/>
  <c r="BN186" i="6"/>
  <c r="BM38" i="6"/>
  <c r="BM93" i="6"/>
  <c r="BK130" i="6"/>
  <c r="BL234" i="6"/>
  <c r="AM54" i="6"/>
  <c r="AO54" i="6" s="1"/>
  <c r="W53" i="12" s="1"/>
  <c r="BM159" i="6"/>
  <c r="BN38" i="6"/>
  <c r="BK161" i="6"/>
  <c r="BN93" i="6"/>
  <c r="BK117" i="6"/>
  <c r="BM181" i="6"/>
  <c r="BK23" i="6"/>
  <c r="BM52" i="6"/>
  <c r="BN50" i="6"/>
  <c r="BK80" i="6"/>
  <c r="AM99" i="6"/>
  <c r="AO99" i="6" s="1"/>
  <c r="W98" i="12" s="1"/>
  <c r="BM161" i="6"/>
  <c r="BL23" i="6"/>
  <c r="BN52" i="6"/>
  <c r="BK160" i="6"/>
  <c r="BL272" i="6"/>
  <c r="BN161" i="6"/>
  <c r="BN117" i="6"/>
  <c r="BK191" i="6"/>
  <c r="BL59" i="6"/>
  <c r="BM130" i="6"/>
  <c r="BK34" i="6"/>
  <c r="BL58" i="6"/>
  <c r="BN140" i="6"/>
  <c r="BN23" i="6"/>
  <c r="BK192" i="6"/>
  <c r="BN223" i="6"/>
  <c r="BK170" i="6"/>
  <c r="BM5" i="6"/>
  <c r="BL53" i="6"/>
  <c r="BL5" i="6"/>
  <c r="BN272" i="6"/>
  <c r="BK157" i="6"/>
  <c r="BN176" i="6"/>
  <c r="BN59" i="6"/>
  <c r="BK124" i="6"/>
  <c r="BK53" i="6"/>
  <c r="BM272" i="6"/>
  <c r="AO263" i="6"/>
  <c r="W262" i="12" s="1"/>
  <c r="AM254" i="6"/>
  <c r="AO254" i="6" s="1"/>
  <c r="W253" i="12" s="1"/>
  <c r="BM157" i="6"/>
  <c r="BN157" i="6"/>
  <c r="BK272" i="6"/>
  <c r="AM104" i="6"/>
  <c r="AO104" i="6" s="1"/>
  <c r="W103" i="12" s="1"/>
  <c r="BM176" i="6"/>
  <c r="BN5" i="6"/>
  <c r="BK50" i="6"/>
  <c r="BL11" i="6"/>
  <c r="BL124" i="6"/>
  <c r="BK11" i="6"/>
  <c r="BM59" i="6"/>
  <c r="BM11" i="6"/>
  <c r="BL130" i="6"/>
  <c r="BL210" i="6"/>
  <c r="BM210" i="6"/>
  <c r="BN210" i="6"/>
  <c r="BL176" i="6"/>
  <c r="BN224" i="6"/>
  <c r="BK176" i="6"/>
  <c r="BK250" i="6"/>
  <c r="BN250" i="6"/>
  <c r="BN160" i="6"/>
  <c r="BK265" i="6"/>
  <c r="BK159" i="6"/>
  <c r="BM265" i="6"/>
  <c r="BM160" i="6"/>
  <c r="BL205" i="6"/>
  <c r="BN130" i="6"/>
  <c r="BK234" i="6"/>
  <c r="BN11" i="6"/>
  <c r="BN234" i="6"/>
  <c r="BN102" i="6"/>
  <c r="BM224" i="6"/>
  <c r="BM102" i="6"/>
  <c r="BK52" i="6"/>
  <c r="BN10" i="6"/>
  <c r="BK140" i="6"/>
  <c r="BL102" i="6"/>
  <c r="BK102" i="6"/>
  <c r="BL217" i="6"/>
  <c r="BL140" i="6"/>
  <c r="BN113" i="6"/>
  <c r="BM23" i="6"/>
  <c r="BK224" i="6"/>
  <c r="BK5" i="6"/>
  <c r="BN175" i="6"/>
  <c r="BM175" i="6"/>
  <c r="BM50" i="6"/>
  <c r="BL93" i="6"/>
  <c r="BM205" i="6"/>
  <c r="BK93" i="6"/>
  <c r="BM117" i="6"/>
  <c r="BL117" i="6"/>
  <c r="BL113" i="6"/>
  <c r="BN205" i="6"/>
  <c r="BM113" i="6"/>
  <c r="BM170" i="6"/>
  <c r="BN217" i="6"/>
  <c r="BM140" i="6"/>
  <c r="BM10" i="6"/>
  <c r="BM217" i="6"/>
  <c r="BL10" i="6"/>
  <c r="BK113" i="6"/>
  <c r="BL52" i="6"/>
  <c r="BK10" i="6"/>
  <c r="BK58" i="6"/>
  <c r="BK100" i="6"/>
  <c r="BL100" i="6"/>
  <c r="BL34" i="6"/>
  <c r="BN100" i="6"/>
  <c r="BM100" i="6"/>
  <c r="BM58" i="6"/>
  <c r="BK38" i="6"/>
  <c r="BN34" i="6"/>
  <c r="BM243" i="6"/>
  <c r="BL192" i="6"/>
  <c r="AM260" i="6"/>
  <c r="AO260" i="6" s="1"/>
  <c r="W259" i="12" s="1"/>
  <c r="AM215" i="6"/>
  <c r="AO215" i="6" s="1"/>
  <c r="W214" i="12" s="1"/>
  <c r="BL256" i="6"/>
  <c r="BN188" i="6"/>
  <c r="BN233" i="6"/>
  <c r="AM172" i="6"/>
  <c r="AO172" i="6" s="1"/>
  <c r="W171" i="12" s="1"/>
  <c r="BL174" i="6"/>
  <c r="BL240" i="6"/>
  <c r="BN251" i="6"/>
  <c r="BM246" i="6"/>
  <c r="BM256" i="6"/>
  <c r="BM109" i="6"/>
  <c r="BK196" i="6"/>
  <c r="BK238" i="6"/>
  <c r="BL75" i="6"/>
  <c r="BM180" i="6"/>
  <c r="AM250" i="6"/>
  <c r="AO250" i="6" s="1"/>
  <c r="W249" i="12" s="1"/>
  <c r="BK209" i="6"/>
  <c r="BK246" i="6"/>
  <c r="BK255" i="6"/>
  <c r="BM185" i="6"/>
  <c r="AM191" i="6"/>
  <c r="AO191" i="6" s="1"/>
  <c r="W190" i="12" s="1"/>
  <c r="BL184" i="6"/>
  <c r="BN240" i="6"/>
  <c r="BL255" i="6"/>
  <c r="BK198" i="6"/>
  <c r="BN232" i="6"/>
  <c r="BM94" i="6"/>
  <c r="BK177" i="6"/>
  <c r="BN256" i="6"/>
  <c r="BM200" i="6"/>
  <c r="BK245" i="6"/>
  <c r="BM137" i="6"/>
  <c r="BN91" i="6"/>
  <c r="BK180" i="6"/>
  <c r="BL177" i="6"/>
  <c r="BM198" i="6"/>
  <c r="BK165" i="6"/>
  <c r="BM186" i="6"/>
  <c r="BL149" i="6"/>
  <c r="BL238" i="6"/>
  <c r="AM271" i="6"/>
  <c r="AO271" i="6" s="1"/>
  <c r="W270" i="12" s="1"/>
  <c r="BM91" i="6"/>
  <c r="BL91" i="6"/>
  <c r="BK94" i="6"/>
  <c r="BK149" i="6"/>
  <c r="BK91" i="6"/>
  <c r="BN149" i="6"/>
  <c r="BL180" i="6"/>
  <c r="BM149" i="6"/>
  <c r="BM177" i="6"/>
  <c r="BN177" i="6"/>
  <c r="BM68" i="6"/>
  <c r="BL94" i="6"/>
  <c r="BN180" i="6"/>
  <c r="AM155" i="6"/>
  <c r="AO155" i="6" s="1"/>
  <c r="W154" i="12" s="1"/>
  <c r="BK82" i="6"/>
  <c r="BN174" i="6"/>
  <c r="BM209" i="6"/>
  <c r="BK228" i="6"/>
  <c r="BM223" i="6"/>
  <c r="BN212" i="6"/>
  <c r="BM46" i="6"/>
  <c r="BM80" i="6"/>
  <c r="BK122" i="6"/>
  <c r="BL156" i="6"/>
  <c r="BN123" i="6"/>
  <c r="BN24" i="6"/>
  <c r="BK75" i="6"/>
  <c r="BL190" i="6"/>
  <c r="BN209" i="6"/>
  <c r="BL228" i="6"/>
  <c r="BM21" i="6"/>
  <c r="BN80" i="6"/>
  <c r="BK105" i="6"/>
  <c r="BM156" i="6"/>
  <c r="BM15" i="6"/>
  <c r="BK147" i="6"/>
  <c r="BL185" i="6"/>
  <c r="BN196" i="6"/>
  <c r="BK211" i="6"/>
  <c r="BK179" i="6"/>
  <c r="BM190" i="6"/>
  <c r="AM16" i="6"/>
  <c r="AO16" i="6" s="1"/>
  <c r="W15" i="12" s="1"/>
  <c r="BM72" i="6"/>
  <c r="BL105" i="6"/>
  <c r="BK120" i="6"/>
  <c r="BK141" i="6"/>
  <c r="BN156" i="6"/>
  <c r="BK96" i="6"/>
  <c r="BN15" i="6"/>
  <c r="BL147" i="6"/>
  <c r="AM79" i="6"/>
  <c r="AO79" i="6" s="1"/>
  <c r="W78" i="12" s="1"/>
  <c r="BK135" i="6"/>
  <c r="BL96" i="6"/>
  <c r="AM195" i="6"/>
  <c r="AO195" i="6" s="1"/>
  <c r="W194" i="12" s="1"/>
  <c r="BM66" i="6"/>
  <c r="BM179" i="6"/>
  <c r="BM141" i="6"/>
  <c r="BM96" i="6"/>
  <c r="BK22" i="6"/>
  <c r="BN147" i="6"/>
  <c r="BL198" i="6"/>
  <c r="BN211" i="6"/>
  <c r="AM166" i="6"/>
  <c r="AO166" i="6" s="1"/>
  <c r="W165" i="12" s="1"/>
  <c r="BN72" i="6"/>
  <c r="BM211" i="6"/>
  <c r="BM119" i="6"/>
  <c r="BN179" i="6"/>
  <c r="BN226" i="6"/>
  <c r="AM197" i="6"/>
  <c r="AO197" i="6" s="1"/>
  <c r="W196" i="12" s="1"/>
  <c r="BN57" i="6"/>
  <c r="BK77" i="6"/>
  <c r="BM89" i="6"/>
  <c r="BM135" i="6"/>
  <c r="BN141" i="6"/>
  <c r="BK84" i="6"/>
  <c r="BK188" i="6"/>
  <c r="BK233" i="6"/>
  <c r="BL57" i="6"/>
  <c r="BN185" i="6"/>
  <c r="BK32" i="6"/>
  <c r="BM144" i="6"/>
  <c r="BL229" i="6"/>
  <c r="BM213" i="6"/>
  <c r="BM27" i="6"/>
  <c r="BL77" i="6"/>
  <c r="BN89" i="6"/>
  <c r="BM114" i="6"/>
  <c r="BL84" i="6"/>
  <c r="BK169" i="6"/>
  <c r="BM173" i="6"/>
  <c r="BK74" i="6"/>
  <c r="BM83" i="6"/>
  <c r="BK181" i="6"/>
  <c r="BM192" i="6"/>
  <c r="BN243" i="6"/>
  <c r="BN27" i="6"/>
  <c r="BM112" i="6"/>
  <c r="BN22" i="6"/>
  <c r="BL69" i="6"/>
  <c r="BM84" i="6"/>
  <c r="BL169" i="6"/>
  <c r="BM188" i="6"/>
  <c r="BN190" i="6"/>
  <c r="BL120" i="6"/>
  <c r="BK127" i="6"/>
  <c r="BL181" i="6"/>
  <c r="BN192" i="6"/>
  <c r="BM16" i="6"/>
  <c r="BL67" i="6"/>
  <c r="BK98" i="6"/>
  <c r="BL121" i="6"/>
  <c r="BN112" i="6"/>
  <c r="BK184" i="6"/>
  <c r="BK87" i="6"/>
  <c r="BK200" i="6"/>
  <c r="BK65" i="6"/>
  <c r="BK174" i="6"/>
  <c r="BK240" i="6"/>
  <c r="BM227" i="6"/>
  <c r="BK47" i="6"/>
  <c r="BL98" i="6"/>
  <c r="BN110" i="6"/>
  <c r="BK123" i="6"/>
  <c r="BM108" i="6"/>
  <c r="BM37" i="6"/>
  <c r="BL87" i="6"/>
  <c r="BN169" i="6"/>
  <c r="BM147" i="6"/>
  <c r="BM98" i="6"/>
  <c r="BL116" i="6"/>
  <c r="BN121" i="6"/>
  <c r="BL137" i="6"/>
  <c r="BM184" i="6"/>
  <c r="BL123" i="6"/>
  <c r="BM87" i="6"/>
  <c r="BM128" i="6"/>
  <c r="BL179" i="6"/>
  <c r="BM105" i="6"/>
  <c r="AM221" i="6"/>
  <c r="AO221" i="6" s="1"/>
  <c r="W220" i="12" s="1"/>
  <c r="BK20" i="6"/>
  <c r="BM65" i="6"/>
  <c r="BM174" i="6"/>
  <c r="BL209" i="6"/>
  <c r="BM240" i="6"/>
  <c r="BM47" i="6"/>
  <c r="BK156" i="6"/>
  <c r="BK163" i="6"/>
  <c r="BM123" i="6"/>
  <c r="BK15" i="6"/>
  <c r="BL196" i="6"/>
  <c r="AM115" i="6"/>
  <c r="AO115" i="6" s="1"/>
  <c r="W114" i="12" s="1"/>
  <c r="BN88" i="6"/>
  <c r="BL173" i="6"/>
  <c r="BL188" i="6"/>
  <c r="BL216" i="6"/>
  <c r="BK216" i="6"/>
  <c r="BN187" i="6"/>
  <c r="BK37" i="6"/>
  <c r="BN198" i="6"/>
  <c r="BN49" i="6"/>
  <c r="BK173" i="6"/>
  <c r="BK69" i="6"/>
  <c r="AO35" i="6"/>
  <c r="W34" i="12" s="1"/>
  <c r="BM49" i="6"/>
  <c r="BN13" i="6"/>
  <c r="BM13" i="6"/>
  <c r="BL37" i="6"/>
  <c r="BM232" i="6"/>
  <c r="BM121" i="6"/>
  <c r="BK116" i="6"/>
  <c r="BK24" i="6"/>
  <c r="BM169" i="6"/>
  <c r="BN165" i="6"/>
  <c r="BM67" i="6"/>
  <c r="BN108" i="6"/>
  <c r="BK88" i="6"/>
  <c r="BN87" i="6"/>
  <c r="BL88" i="6"/>
  <c r="BM31" i="6"/>
  <c r="BL245" i="6"/>
  <c r="BN37" i="6"/>
  <c r="BM22" i="6"/>
  <c r="BM196" i="6"/>
  <c r="BL68" i="6"/>
  <c r="BL232" i="6"/>
  <c r="BM24" i="6"/>
  <c r="BM88" i="6"/>
  <c r="BN216" i="6"/>
  <c r="BM216" i="6"/>
  <c r="BN163" i="6"/>
  <c r="BM163" i="6"/>
  <c r="BL49" i="6"/>
  <c r="BN162" i="6"/>
  <c r="BL163" i="6"/>
  <c r="BM162" i="6"/>
  <c r="BL13" i="6"/>
  <c r="BN114" i="6"/>
  <c r="BM75" i="6"/>
  <c r="BL200" i="6"/>
  <c r="BN75" i="6"/>
  <c r="BL25" i="6"/>
  <c r="BM233" i="6"/>
  <c r="BM165" i="6"/>
  <c r="BL162" i="6"/>
  <c r="BK108" i="6"/>
  <c r="BK13" i="6"/>
  <c r="BL165" i="6"/>
  <c r="BL24" i="6"/>
  <c r="BL108" i="6"/>
  <c r="BN84" i="6"/>
  <c r="BK162" i="6"/>
  <c r="BN96" i="6"/>
  <c r="BN69" i="6"/>
  <c r="BN31" i="6"/>
  <c r="BN25" i="6"/>
  <c r="BK185" i="6"/>
  <c r="BM69" i="6"/>
  <c r="BM25" i="6"/>
  <c r="BN200" i="6"/>
  <c r="BL211" i="6"/>
  <c r="BL31" i="6"/>
  <c r="BL22" i="6"/>
  <c r="BL15" i="6"/>
  <c r="BK232" i="6"/>
  <c r="BK31" i="6"/>
  <c r="BK25" i="6"/>
  <c r="BK89" i="6"/>
  <c r="BN16" i="6"/>
  <c r="BK68" i="6"/>
  <c r="BK49" i="6"/>
  <c r="BN135" i="6"/>
  <c r="BN77" i="6"/>
  <c r="BM110" i="6"/>
  <c r="BK121" i="6"/>
  <c r="BM122" i="6"/>
  <c r="BN122" i="6"/>
  <c r="BL47" i="6"/>
  <c r="BL72" i="6"/>
  <c r="BN67" i="6"/>
  <c r="BN137" i="6"/>
  <c r="BL80" i="6"/>
  <c r="BK39" i="6"/>
  <c r="BL89" i="6"/>
  <c r="BM57" i="6"/>
  <c r="BL141" i="6"/>
  <c r="BN98" i="6"/>
  <c r="BK21" i="6"/>
  <c r="BM116" i="6"/>
  <c r="BK27" i="6"/>
  <c r="BN39" i="6"/>
  <c r="BN184" i="6"/>
  <c r="BL122" i="6"/>
  <c r="BM187" i="6"/>
  <c r="BL187" i="6"/>
  <c r="BN105" i="6"/>
  <c r="BK57" i="6"/>
  <c r="BM120" i="6"/>
  <c r="BM39" i="6"/>
  <c r="BL135" i="6"/>
  <c r="BK114" i="6"/>
  <c r="BN21" i="6"/>
  <c r="BK187" i="6"/>
  <c r="BL110" i="6"/>
  <c r="BM77" i="6"/>
  <c r="BK67" i="6"/>
  <c r="BK110" i="6"/>
  <c r="BL27" i="6"/>
  <c r="BL21" i="6"/>
  <c r="BL39" i="6"/>
  <c r="BL16" i="6"/>
  <c r="BN120" i="6"/>
  <c r="BN116" i="6"/>
  <c r="BL114" i="6"/>
  <c r="BK72" i="6"/>
  <c r="BN47" i="6"/>
  <c r="BK16" i="6"/>
  <c r="BL112" i="6"/>
  <c r="BK137" i="6"/>
  <c r="BK112" i="6"/>
  <c r="BK17" i="6"/>
  <c r="BB17" i="6" s="1"/>
  <c r="BK36" i="6"/>
  <c r="BL107" i="6"/>
  <c r="BN127" i="6"/>
  <c r="BK139" i="6"/>
  <c r="BN109" i="6"/>
  <c r="BL20" i="6"/>
  <c r="BL36" i="6"/>
  <c r="BN65" i="6"/>
  <c r="BM107" i="6"/>
  <c r="BL139" i="6"/>
  <c r="AM266" i="6"/>
  <c r="AO266" i="6" s="1"/>
  <c r="W265" i="12" s="1"/>
  <c r="BM20" i="6"/>
  <c r="BK30" i="6"/>
  <c r="BM36" i="6"/>
  <c r="BL82" i="6"/>
  <c r="BN107" i="6"/>
  <c r="BK128" i="6"/>
  <c r="BM139" i="6"/>
  <c r="BK81" i="6"/>
  <c r="BN20" i="6"/>
  <c r="BL30" i="6"/>
  <c r="BN36" i="6"/>
  <c r="BK66" i="6"/>
  <c r="BM82" i="6"/>
  <c r="BL128" i="6"/>
  <c r="BN46" i="6"/>
  <c r="BM30" i="6"/>
  <c r="BL66" i="6"/>
  <c r="BN82" i="6"/>
  <c r="BK119" i="6"/>
  <c r="BA17" i="6"/>
  <c r="BK29" i="6"/>
  <c r="BN30" i="6"/>
  <c r="BK56" i="6"/>
  <c r="BL119" i="6"/>
  <c r="BN128" i="6"/>
  <c r="BK144" i="6"/>
  <c r="BL29" i="6"/>
  <c r="BL56" i="6"/>
  <c r="BN66" i="6"/>
  <c r="BK83" i="6"/>
  <c r="BL144" i="6"/>
  <c r="BN145" i="6"/>
  <c r="BM29" i="6"/>
  <c r="BM56" i="6"/>
  <c r="BL83" i="6"/>
  <c r="BN119" i="6"/>
  <c r="BK133" i="6"/>
  <c r="BM145" i="6"/>
  <c r="BN29" i="6"/>
  <c r="BL32" i="6"/>
  <c r="BN56" i="6"/>
  <c r="BL133" i="6"/>
  <c r="BN144" i="6"/>
  <c r="BL70" i="6"/>
  <c r="AM134" i="6"/>
  <c r="AO134" i="6" s="1"/>
  <c r="W133" i="12" s="1"/>
  <c r="BN17" i="6"/>
  <c r="BE17" i="6" s="1"/>
  <c r="BM32" i="6"/>
  <c r="BL74" i="6"/>
  <c r="BN83" i="6"/>
  <c r="BM133" i="6"/>
  <c r="BK109" i="6"/>
  <c r="BM70" i="6"/>
  <c r="BK145" i="6"/>
  <c r="BM17" i="6"/>
  <c r="BD17" i="6" s="1"/>
  <c r="BN32" i="6"/>
  <c r="BM74" i="6"/>
  <c r="BL127" i="6"/>
  <c r="BN133" i="6"/>
  <c r="BL109" i="6"/>
  <c r="BN70" i="6"/>
  <c r="AM106" i="6"/>
  <c r="AO106" i="6" s="1"/>
  <c r="W105" i="12" s="1"/>
  <c r="BL17" i="6"/>
  <c r="BC17" i="6" s="1"/>
  <c r="BL65" i="6"/>
  <c r="BN74" i="6"/>
  <c r="BM127" i="6"/>
  <c r="AM73" i="6"/>
  <c r="AO73" i="6" s="1"/>
  <c r="W72" i="12" s="1"/>
  <c r="BL81" i="6"/>
  <c r="BK107" i="6"/>
  <c r="BM81" i="6"/>
  <c r="BN228" i="6"/>
  <c r="BL226" i="6"/>
  <c r="BK226" i="6"/>
  <c r="BN229" i="6"/>
  <c r="BN81" i="6"/>
  <c r="BK229" i="6"/>
  <c r="BN246" i="6"/>
  <c r="BM228" i="6"/>
  <c r="BL46" i="6"/>
  <c r="BK227" i="6"/>
  <c r="BM229" i="6"/>
  <c r="BK70" i="6"/>
  <c r="BK213" i="6"/>
  <c r="BK46" i="6"/>
  <c r="BK223" i="6"/>
  <c r="BL212" i="6"/>
  <c r="BK212" i="6"/>
  <c r="BL145" i="6"/>
  <c r="BL227" i="6"/>
  <c r="BN139" i="6"/>
  <c r="BN227" i="6"/>
  <c r="AM138" i="6"/>
  <c r="AO138" i="6" s="1"/>
  <c r="W137" i="12" s="1"/>
  <c r="AM253" i="6"/>
  <c r="AO253" i="6" s="1"/>
  <c r="W252" i="12" s="1"/>
  <c r="AM90" i="6"/>
  <c r="AO90" i="6" s="1"/>
  <c r="W89" i="12" s="1"/>
  <c r="AM64" i="6"/>
  <c r="AO64" i="6" s="1"/>
  <c r="W63" i="12" s="1"/>
  <c r="AM61" i="6"/>
  <c r="AO61" i="6" s="1"/>
  <c r="W60" i="12" s="1"/>
  <c r="AO33" i="6"/>
  <c r="W32" i="12" s="1"/>
  <c r="AM87" i="6"/>
  <c r="AO87" i="6" s="1"/>
  <c r="W86" i="12" s="1"/>
  <c r="AM178" i="6"/>
  <c r="AO178" i="6" s="1"/>
  <c r="W177" i="12" s="1"/>
  <c r="AM203" i="6"/>
  <c r="AO203" i="6" s="1"/>
  <c r="W202" i="12" s="1"/>
  <c r="AM264" i="6"/>
  <c r="AO264" i="6" s="1"/>
  <c r="W263" i="12" s="1"/>
  <c r="AM272" i="6"/>
  <c r="AO272" i="6" s="1"/>
  <c r="W271" i="12" s="1"/>
  <c r="AO37" i="6"/>
  <c r="W36" i="12" s="1"/>
  <c r="AO38" i="6"/>
  <c r="W37" i="12" s="1"/>
  <c r="AM268" i="6"/>
  <c r="AO268" i="6" s="1"/>
  <c r="W267" i="12" s="1"/>
  <c r="AM118" i="6"/>
  <c r="AO118" i="6" s="1"/>
  <c r="W117" i="12" s="1"/>
  <c r="AM108" i="6"/>
  <c r="AO108" i="6" s="1"/>
  <c r="W107" i="12" s="1"/>
  <c r="AM27" i="6"/>
  <c r="AO27" i="6" s="1"/>
  <c r="W26" i="12" s="1"/>
  <c r="AO39" i="6"/>
  <c r="W38" i="12" s="1"/>
  <c r="AM199" i="6"/>
  <c r="AO199" i="6" s="1"/>
  <c r="W198" i="12" s="1"/>
  <c r="AO231" i="6"/>
  <c r="W230" i="12" s="1"/>
  <c r="AM204" i="6"/>
  <c r="AO204" i="6" s="1"/>
  <c r="W203" i="12" s="1"/>
  <c r="AM136" i="6"/>
  <c r="AO136" i="6" s="1"/>
  <c r="W135" i="12" s="1"/>
  <c r="AM237" i="6"/>
  <c r="AO237" i="6" s="1"/>
  <c r="W236" i="12" s="1"/>
  <c r="AM59" i="6"/>
  <c r="AO59" i="6" s="1"/>
  <c r="W58" i="12" s="1"/>
  <c r="AM220" i="6"/>
  <c r="AO220" i="6" s="1"/>
  <c r="W219" i="12" s="1"/>
  <c r="AM146" i="6"/>
  <c r="AO146" i="6" s="1"/>
  <c r="W145" i="12" s="1"/>
  <c r="AM85" i="6"/>
  <c r="AO85" i="6" s="1"/>
  <c r="W84" i="12" s="1"/>
  <c r="AM71" i="6"/>
  <c r="AO71" i="6" s="1"/>
  <c r="W70" i="12" s="1"/>
  <c r="AM185" i="6"/>
  <c r="AO185" i="6" s="1"/>
  <c r="W184" i="12" s="1"/>
  <c r="AM206" i="6"/>
  <c r="AO206" i="6" s="1"/>
  <c r="W205" i="12" s="1"/>
  <c r="AM89" i="6"/>
  <c r="AO89" i="6" s="1"/>
  <c r="W88" i="12" s="1"/>
  <c r="AM248" i="6"/>
  <c r="AO248" i="6" s="1"/>
  <c r="W247" i="12" s="1"/>
  <c r="AM81" i="6"/>
  <c r="AO81" i="6" s="1"/>
  <c r="W80" i="12" s="1"/>
  <c r="AM150" i="6"/>
  <c r="AO150" i="6" s="1"/>
  <c r="W149" i="12" s="1"/>
  <c r="AM102" i="6"/>
  <c r="AO102" i="6" s="1"/>
  <c r="W101" i="12" s="1"/>
  <c r="AM68" i="6"/>
  <c r="AO68" i="6" s="1"/>
  <c r="W67" i="12" s="1"/>
  <c r="AO8" i="6"/>
  <c r="W7" i="12" s="1"/>
  <c r="AM111" i="6"/>
  <c r="AO111" i="6" s="1"/>
  <c r="W110" i="12" s="1"/>
  <c r="AM8" i="6"/>
  <c r="AM223" i="6"/>
  <c r="AO223" i="6" s="1"/>
  <c r="W222" i="12" s="1"/>
  <c r="AM261" i="6"/>
  <c r="AO261" i="6" s="1"/>
  <c r="W260" i="12" s="1"/>
  <c r="AM12" i="6"/>
  <c r="AO12" i="6" s="1"/>
  <c r="W11" i="12" s="1"/>
  <c r="AM62" i="6"/>
  <c r="AO62" i="6" s="1"/>
  <c r="W61" i="12" s="1"/>
  <c r="AM189" i="6"/>
  <c r="AO189" i="6" s="1"/>
  <c r="W188" i="12" s="1"/>
  <c r="AM153" i="6"/>
  <c r="AO153" i="6" s="1"/>
  <c r="W152" i="12" s="1"/>
  <c r="AM152" i="6"/>
  <c r="AO152" i="6" s="1"/>
  <c r="W151" i="12" s="1"/>
  <c r="AM49" i="6"/>
  <c r="AO49" i="6" s="1"/>
  <c r="W48" i="12" s="1"/>
  <c r="AM270" i="6"/>
  <c r="AO270" i="6" s="1"/>
  <c r="W269" i="12" s="1"/>
  <c r="AM135" i="6"/>
  <c r="AO135" i="6" s="1"/>
  <c r="W134" i="12" s="1"/>
  <c r="AM161" i="6"/>
  <c r="AO161" i="6" s="1"/>
  <c r="W160" i="12" s="1"/>
  <c r="AM120" i="6"/>
  <c r="AO120" i="6" s="1"/>
  <c r="W119" i="12" s="1"/>
  <c r="AM234" i="6"/>
  <c r="AO234" i="6" s="1"/>
  <c r="W233" i="12" s="1"/>
  <c r="AM247" i="6"/>
  <c r="AO247" i="6" s="1"/>
  <c r="W246" i="12" s="1"/>
  <c r="AM245" i="6"/>
  <c r="AO245" i="6" s="1"/>
  <c r="W244" i="12" s="1"/>
  <c r="AM94" i="6"/>
  <c r="AO94" i="6" s="1"/>
  <c r="W93" i="12" s="1"/>
  <c r="AM252" i="6"/>
  <c r="AO252" i="6" s="1"/>
  <c r="W251" i="12" s="1"/>
  <c r="AM246" i="6"/>
  <c r="AO246" i="6" s="1"/>
  <c r="W245" i="12" s="1"/>
  <c r="AM242" i="6"/>
  <c r="AO242" i="6" s="1"/>
  <c r="W241" i="12" s="1"/>
  <c r="AM24" i="6"/>
  <c r="AO24" i="6" s="1"/>
  <c r="W23" i="12" s="1"/>
  <c r="AM235" i="6"/>
  <c r="AO235" i="6" s="1"/>
  <c r="W234" i="12" s="1"/>
  <c r="AM42" i="6"/>
  <c r="AO42" i="6" s="1"/>
  <c r="W41" i="12" s="1"/>
  <c r="AM218" i="6"/>
  <c r="AO218" i="6" s="1"/>
  <c r="W217" i="12" s="1"/>
  <c r="AM227" i="6"/>
  <c r="AO227" i="6" s="1"/>
  <c r="W226" i="12" s="1"/>
  <c r="AM177" i="6"/>
  <c r="AO177" i="6" s="1"/>
  <c r="W176" i="12" s="1"/>
  <c r="AM259" i="6"/>
  <c r="AM65" i="6"/>
  <c r="AO65" i="6" s="1"/>
  <c r="W64" i="12" s="1"/>
  <c r="AM15" i="6"/>
  <c r="AO15" i="6" s="1"/>
  <c r="W14" i="12" s="1"/>
  <c r="AM240" i="6"/>
  <c r="AO240" i="6" s="1"/>
  <c r="W239" i="12" s="1"/>
  <c r="AM257" i="6"/>
  <c r="AO257" i="6" s="1"/>
  <c r="W256" i="12" s="1"/>
  <c r="AM249" i="6"/>
  <c r="AO249" i="6" s="1"/>
  <c r="W248" i="12" s="1"/>
  <c r="AM116" i="6"/>
  <c r="AO116" i="6" s="1"/>
  <c r="W115" i="12" s="1"/>
  <c r="AM183" i="6"/>
  <c r="AO183" i="6" s="1"/>
  <c r="W182" i="12" s="1"/>
  <c r="AM233" i="6"/>
  <c r="AO233" i="6" s="1"/>
  <c r="W232" i="12" s="1"/>
  <c r="AM238" i="6"/>
  <c r="AO238" i="6" s="1"/>
  <c r="W237" i="12" s="1"/>
  <c r="AM205" i="6"/>
  <c r="AO205" i="6" s="1"/>
  <c r="W204" i="12" s="1"/>
  <c r="AM225" i="6"/>
  <c r="AO225" i="6" s="1"/>
  <c r="W224" i="12" s="1"/>
  <c r="AM216" i="6"/>
  <c r="AO216" i="6" s="1"/>
  <c r="W215" i="12" s="1"/>
  <c r="AM77" i="6"/>
  <c r="AO77" i="6" s="1"/>
  <c r="W76" i="12" s="1"/>
  <c r="AM51" i="6"/>
  <c r="AO51" i="6" s="1"/>
  <c r="W50" i="12" s="1"/>
  <c r="AM126" i="6"/>
  <c r="AO126" i="6" s="1"/>
  <c r="W125" i="12" s="1"/>
  <c r="AM75" i="6"/>
  <c r="AO75" i="6" s="1"/>
  <c r="W74" i="12" s="1"/>
  <c r="AM20" i="6"/>
  <c r="AO20" i="6" s="1"/>
  <c r="W19" i="12" s="1"/>
  <c r="AM143" i="6"/>
  <c r="AO143" i="6" s="1"/>
  <c r="W142" i="12" s="1"/>
  <c r="AM200" i="6"/>
  <c r="AO200" i="6" s="1"/>
  <c r="W199" i="12" s="1"/>
  <c r="AM229" i="6"/>
  <c r="AO229" i="6" s="1"/>
  <c r="W228" i="12" s="1"/>
  <c r="AM78" i="6"/>
  <c r="AO78" i="6" s="1"/>
  <c r="W77" i="12" s="1"/>
  <c r="AM74" i="6"/>
  <c r="AO74" i="6" s="1"/>
  <c r="W73" i="12" s="1"/>
  <c r="AM84" i="6"/>
  <c r="AO84" i="6" s="1"/>
  <c r="W83" i="12" s="1"/>
  <c r="AM80" i="6"/>
  <c r="AO80" i="6" s="1"/>
  <c r="W79" i="12" s="1"/>
  <c r="AM82" i="6"/>
  <c r="AO82" i="6" s="1"/>
  <c r="W81" i="12" s="1"/>
  <c r="AM128" i="6"/>
  <c r="AO128" i="6" s="1"/>
  <c r="W127" i="12" s="1"/>
  <c r="AM109" i="6"/>
  <c r="AO109" i="6" s="1"/>
  <c r="W108" i="12" s="1"/>
  <c r="AM222" i="6"/>
  <c r="AO222" i="6" s="1"/>
  <c r="W221" i="12" s="1"/>
  <c r="AM213" i="6"/>
  <c r="AO213" i="6" s="1"/>
  <c r="W212" i="12" s="1"/>
  <c r="AM137" i="6"/>
  <c r="AO137" i="6" s="1"/>
  <c r="W136" i="12" s="1"/>
  <c r="AM182" i="6"/>
  <c r="AO182" i="6" s="1"/>
  <c r="W181" i="12" s="1"/>
  <c r="AM230" i="6"/>
  <c r="AO230" i="6" s="1"/>
  <c r="W229" i="12" s="1"/>
  <c r="AM101" i="6"/>
  <c r="AO101" i="6" s="1"/>
  <c r="W100" i="12" s="1"/>
  <c r="AM174" i="6"/>
  <c r="AO174" i="6" s="1"/>
  <c r="W173" i="12" s="1"/>
  <c r="AM88" i="6"/>
  <c r="AO88" i="6" s="1"/>
  <c r="W87" i="12" s="1"/>
  <c r="AM112" i="6"/>
  <c r="AO112" i="6" s="1"/>
  <c r="W111" i="12" s="1"/>
  <c r="AM23" i="6"/>
  <c r="AO23" i="6" s="1"/>
  <c r="W22" i="12" s="1"/>
  <c r="AM265" i="6"/>
  <c r="AO265" i="6" s="1"/>
  <c r="W264" i="12" s="1"/>
  <c r="AM56" i="6"/>
  <c r="AO56" i="6" s="1"/>
  <c r="W55" i="12" s="1"/>
  <c r="AM173" i="6"/>
  <c r="AO173" i="6" s="1"/>
  <c r="W172" i="12" s="1"/>
  <c r="AM141" i="6"/>
  <c r="AO141" i="6" s="1"/>
  <c r="W140" i="12" s="1"/>
  <c r="AM26" i="6"/>
  <c r="AO26" i="6" s="1"/>
  <c r="W25" i="12" s="1"/>
  <c r="AM251" i="6"/>
  <c r="AO251" i="6" s="1"/>
  <c r="W250" i="12" s="1"/>
  <c r="O41" i="8"/>
  <c r="AM267" i="6"/>
  <c r="AO267" i="6" s="1"/>
  <c r="W266" i="12" s="1"/>
  <c r="AM164" i="6"/>
  <c r="AO164" i="6" s="1"/>
  <c r="W163" i="12" s="1"/>
  <c r="AM262" i="6"/>
  <c r="AO262" i="6" s="1"/>
  <c r="W261" i="12" s="1"/>
  <c r="N53" i="8"/>
  <c r="AM114" i="6"/>
  <c r="AO114" i="6" s="1"/>
  <c r="W113" i="12" s="1"/>
  <c r="AM175" i="6"/>
  <c r="AO175" i="6" s="1"/>
  <c r="W174" i="12" s="1"/>
  <c r="AM256" i="6"/>
  <c r="AO256" i="6" s="1"/>
  <c r="W255" i="12" s="1"/>
  <c r="AM194" i="6"/>
  <c r="AO194" i="6" s="1"/>
  <c r="W193" i="12" s="1"/>
  <c r="M11" i="8"/>
  <c r="AM48" i="6"/>
  <c r="AO48" i="6" s="1"/>
  <c r="W47" i="12" s="1"/>
  <c r="AM142" i="6"/>
  <c r="AO142" i="6" s="1"/>
  <c r="W141" i="12" s="1"/>
  <c r="AM169" i="6"/>
  <c r="AO169" i="6" s="1"/>
  <c r="W168" i="12" s="1"/>
  <c r="AM127" i="6"/>
  <c r="AO127" i="6" s="1"/>
  <c r="W126" i="12" s="1"/>
  <c r="AM96" i="6"/>
  <c r="AO96" i="6" s="1"/>
  <c r="W95" i="12" s="1"/>
  <c r="AM192" i="6"/>
  <c r="AO192" i="6" s="1"/>
  <c r="W191" i="12" s="1"/>
  <c r="AM144" i="6"/>
  <c r="AO144" i="6" s="1"/>
  <c r="W143" i="12" s="1"/>
  <c r="AM186" i="6"/>
  <c r="AO186" i="6" s="1"/>
  <c r="W185" i="12" s="1"/>
  <c r="AM69" i="6"/>
  <c r="AO69" i="6" s="1"/>
  <c r="W68" i="12" s="1"/>
  <c r="AM58" i="6"/>
  <c r="AO58" i="6" s="1"/>
  <c r="W57" i="12" s="1"/>
  <c r="O4" i="8"/>
  <c r="AM181" i="6"/>
  <c r="AO181" i="6" s="1"/>
  <c r="W180" i="12" s="1"/>
  <c r="N40" i="8"/>
  <c r="M30" i="8"/>
  <c r="AM217" i="6"/>
  <c r="AO217" i="6" s="1"/>
  <c r="W216" i="12" s="1"/>
  <c r="AM45" i="6"/>
  <c r="AO45" i="6" s="1"/>
  <c r="W44" i="12" s="1"/>
  <c r="AM67" i="6"/>
  <c r="AO67" i="6" s="1"/>
  <c r="W66" i="12" s="1"/>
  <c r="AM179" i="6"/>
  <c r="AO179" i="6" s="1"/>
  <c r="W178" i="12" s="1"/>
  <c r="AM171" i="6"/>
  <c r="AO171" i="6" s="1"/>
  <c r="W170" i="12" s="1"/>
  <c r="AM18" i="6"/>
  <c r="AO18" i="6" s="1"/>
  <c r="W17" i="12" s="1"/>
  <c r="AM151" i="6"/>
  <c r="AO151" i="6" s="1"/>
  <c r="W150" i="12" s="1"/>
  <c r="U2" i="12"/>
  <c r="N16" i="8"/>
  <c r="AM4" i="6"/>
  <c r="CZ219" i="6"/>
  <c r="CZ214" i="6"/>
  <c r="CZ211" i="6"/>
  <c r="CZ192" i="6"/>
  <c r="CZ132" i="6"/>
  <c r="CZ119" i="6"/>
  <c r="CZ226" i="6"/>
  <c r="CZ212" i="6"/>
  <c r="CZ209" i="6"/>
  <c r="CZ121" i="6"/>
  <c r="CZ113" i="6"/>
  <c r="CZ251" i="6"/>
  <c r="CZ196" i="6"/>
  <c r="CZ186" i="6"/>
  <c r="CZ179" i="6"/>
  <c r="CZ167" i="6"/>
  <c r="CZ123" i="6"/>
  <c r="CZ117" i="6"/>
  <c r="CZ22" i="6"/>
  <c r="CZ245" i="6"/>
  <c r="CZ228" i="6"/>
  <c r="CZ208" i="6"/>
  <c r="CZ170" i="6"/>
  <c r="CZ163" i="6"/>
  <c r="CZ156" i="6"/>
  <c r="CZ145" i="6"/>
  <c r="CZ130" i="6"/>
  <c r="CZ110" i="6"/>
  <c r="CZ100" i="6"/>
  <c r="CZ97" i="6"/>
  <c r="CZ95" i="6"/>
  <c r="CZ75" i="6"/>
  <c r="CZ66" i="6"/>
  <c r="CZ50" i="6"/>
  <c r="CZ41" i="6"/>
  <c r="CZ36" i="6"/>
  <c r="CZ198" i="6"/>
  <c r="CZ184" i="6"/>
  <c r="CZ171" i="6"/>
  <c r="CZ147" i="6"/>
  <c r="CZ144" i="6"/>
  <c r="CZ131" i="6"/>
  <c r="CZ247" i="6"/>
  <c r="CZ244" i="6"/>
  <c r="CZ236" i="6"/>
  <c r="CZ232" i="6"/>
  <c r="CZ193" i="6"/>
  <c r="CZ180" i="6"/>
  <c r="CZ176" i="6"/>
  <c r="CZ165" i="6"/>
  <c r="CZ159" i="6"/>
  <c r="CZ157" i="6"/>
  <c r="CZ151" i="6"/>
  <c r="CZ140" i="6"/>
  <c r="CZ127" i="6"/>
  <c r="CZ124" i="6"/>
  <c r="CZ122" i="6"/>
  <c r="CZ103" i="6"/>
  <c r="CZ93" i="6"/>
  <c r="CZ91" i="6"/>
  <c r="CZ77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5" i="6"/>
  <c r="CZ149" i="6"/>
  <c r="CZ92" i="6"/>
  <c r="CZ86" i="6"/>
  <c r="CZ80" i="6"/>
  <c r="CZ63" i="6"/>
  <c r="CZ53" i="6"/>
  <c r="CZ44" i="6"/>
  <c r="CZ7" i="6"/>
  <c r="CZ262" i="6"/>
  <c r="CZ234" i="6"/>
  <c r="CZ230" i="6"/>
  <c r="CZ188" i="6"/>
  <c r="CZ160" i="6"/>
  <c r="CZ158" i="6"/>
  <c r="CZ139" i="6"/>
  <c r="CZ125" i="6"/>
  <c r="CZ105" i="6"/>
  <c r="CZ69" i="6"/>
  <c r="CZ57" i="6"/>
  <c r="CZ46" i="6"/>
  <c r="CZ32" i="6"/>
  <c r="CZ19" i="6"/>
  <c r="CZ13" i="6"/>
  <c r="CZ256" i="6"/>
  <c r="CZ243" i="6"/>
  <c r="CZ239" i="6"/>
  <c r="CZ224" i="6"/>
  <c r="CZ201" i="6"/>
  <c r="CZ181" i="6"/>
  <c r="CZ142" i="6"/>
  <c r="CZ30" i="6"/>
  <c r="CZ28" i="6"/>
  <c r="CZ17" i="6"/>
  <c r="CZ10" i="6"/>
  <c r="CZ5" i="6"/>
  <c r="CZ107" i="6"/>
  <c r="CZ96" i="6"/>
  <c r="CZ83" i="6"/>
  <c r="CZ72" i="6"/>
  <c r="CZ31" i="6"/>
  <c r="CZ14" i="6"/>
  <c r="CZ3" i="6"/>
  <c r="CZ241" i="6"/>
  <c r="CZ187" i="6"/>
  <c r="CZ169" i="6"/>
  <c r="CZ162" i="6"/>
  <c r="CZ133" i="6"/>
  <c r="CZ98" i="6"/>
  <c r="CZ47" i="6"/>
  <c r="CZ45" i="6"/>
  <c r="CZ34" i="6"/>
  <c r="CZ25" i="6"/>
  <c r="CZ18" i="6"/>
  <c r="CZ6" i="6"/>
  <c r="CZ258" i="6"/>
  <c r="CZ255" i="6"/>
  <c r="CZ229" i="6"/>
  <c r="CZ222" i="6"/>
  <c r="CZ217" i="6"/>
  <c r="CZ202" i="6"/>
  <c r="CZ190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5" i="6"/>
  <c r="AO125" i="6" s="1"/>
  <c r="W124" i="12" s="1"/>
  <c r="O58" i="8"/>
  <c r="O56" i="8"/>
  <c r="AM107" i="6"/>
  <c r="AO107" i="6" s="1"/>
  <c r="W106" i="12" s="1"/>
  <c r="AM29" i="6"/>
  <c r="AO29" i="6" s="1"/>
  <c r="W28" i="12" s="1"/>
  <c r="AM14" i="6"/>
  <c r="AO14" i="6" s="1"/>
  <c r="W13" i="12" s="1"/>
  <c r="AM100" i="6"/>
  <c r="AO100" i="6" s="1"/>
  <c r="W99" i="12" s="1"/>
  <c r="O76" i="8"/>
  <c r="AM95" i="6"/>
  <c r="AO95" i="6" s="1"/>
  <c r="W94" i="12" s="1"/>
  <c r="AM119" i="6"/>
  <c r="AO119" i="6" s="1"/>
  <c r="W118" i="12" s="1"/>
  <c r="O88" i="8"/>
  <c r="O73" i="8"/>
  <c r="M57" i="8"/>
  <c r="AM40" i="6"/>
  <c r="AO40" i="6" s="1"/>
  <c r="W39" i="12" s="1"/>
  <c r="AM9" i="6"/>
  <c r="O8" i="8"/>
  <c r="M48" i="8"/>
  <c r="AM83" i="6"/>
  <c r="AO83" i="6" s="1"/>
  <c r="W82" i="12" s="1"/>
  <c r="AM44" i="6"/>
  <c r="AO44" i="6" s="1"/>
  <c r="W43" i="12" s="1"/>
  <c r="AM25" i="6"/>
  <c r="AO25" i="6" s="1"/>
  <c r="W24" i="12" s="1"/>
  <c r="O9" i="8"/>
  <c r="AM91" i="6"/>
  <c r="AO91" i="6" s="1"/>
  <c r="W90" i="12" s="1"/>
  <c r="O14" i="8"/>
  <c r="N29" i="8"/>
  <c r="AM209" i="6"/>
  <c r="AO209" i="6" s="1"/>
  <c r="W208" i="12" s="1"/>
  <c r="AM124" i="6"/>
  <c r="AO124" i="6" s="1"/>
  <c r="W123" i="12" s="1"/>
  <c r="O49" i="8"/>
  <c r="O46" i="8"/>
  <c r="M7" i="8"/>
  <c r="AM52" i="6"/>
  <c r="AO52" i="6" s="1"/>
  <c r="W51" i="12" s="1"/>
  <c r="AM188" i="6"/>
  <c r="AO188" i="6" s="1"/>
  <c r="W187" i="12" s="1"/>
  <c r="O7" i="8"/>
  <c r="AM98" i="6"/>
  <c r="AO98" i="6" s="1"/>
  <c r="W97" i="12" s="1"/>
  <c r="AM122" i="6"/>
  <c r="AO122" i="6" s="1"/>
  <c r="W121" i="12" s="1"/>
  <c r="AM86" i="6"/>
  <c r="AO86" i="6" s="1"/>
  <c r="W85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8" i="6"/>
  <c r="AO158" i="6" s="1"/>
  <c r="W157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7" i="6"/>
  <c r="AO97" i="6" s="1"/>
  <c r="W96" i="12" s="1"/>
  <c r="C2" i="16"/>
  <c r="AO31" i="6"/>
  <c r="W30" i="12" s="1"/>
  <c r="AM57" i="6"/>
  <c r="AO57" i="6" s="1"/>
  <c r="W56" i="12" s="1"/>
  <c r="AM201" i="6"/>
  <c r="AO201" i="6" s="1"/>
  <c r="W200" i="12" s="1"/>
  <c r="AM165" i="6"/>
  <c r="AO165" i="6" s="1"/>
  <c r="W164" i="12" s="1"/>
  <c r="AM92" i="6"/>
  <c r="AO92" i="6" s="1"/>
  <c r="W91" i="12" s="1"/>
  <c r="AM212" i="6"/>
  <c r="AO212" i="6" s="1"/>
  <c r="W211" i="12" s="1"/>
  <c r="AM117" i="6"/>
  <c r="AO117" i="6" s="1"/>
  <c r="W116" i="12" s="1"/>
  <c r="AM55" i="6"/>
  <c r="AO55" i="6" s="1"/>
  <c r="W54" i="12" s="1"/>
  <c r="AM32" i="6"/>
  <c r="AO32" i="6" s="1"/>
  <c r="W31" i="12" s="1"/>
  <c r="AM130" i="6"/>
  <c r="AO130" i="6" s="1"/>
  <c r="W129" i="12" s="1"/>
  <c r="AM105" i="6"/>
  <c r="AO105" i="6" s="1"/>
  <c r="W104" i="12" s="1"/>
  <c r="N93" i="8"/>
  <c r="AM236" i="6"/>
  <c r="AO236" i="6" s="1"/>
  <c r="W235" i="12" s="1"/>
  <c r="O79" i="8"/>
  <c r="AM140" i="6"/>
  <c r="AO140" i="6" s="1"/>
  <c r="W139" i="12" s="1"/>
  <c r="AM110" i="6"/>
  <c r="AO110" i="6" s="1"/>
  <c r="W109" i="12" s="1"/>
  <c r="M41" i="8"/>
  <c r="AM41" i="6"/>
  <c r="AO41" i="6" s="1"/>
  <c r="W40" i="12" s="1"/>
  <c r="AO5" i="6"/>
  <c r="W4" i="12" s="1"/>
  <c r="AM63" i="6"/>
  <c r="AO63" i="6" s="1"/>
  <c r="W62" i="12" s="1"/>
  <c r="AM202" i="6"/>
  <c r="AO202" i="6" s="1"/>
  <c r="W201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90" i="6"/>
  <c r="AO190" i="6" s="1"/>
  <c r="W189" i="12" s="1"/>
  <c r="N17" i="8"/>
  <c r="N80" i="8"/>
  <c r="O82" i="8"/>
  <c r="AM180" i="6"/>
  <c r="AO180" i="6" s="1"/>
  <c r="W179" i="12" s="1"/>
  <c r="N52" i="8"/>
  <c r="N22" i="8"/>
  <c r="AM7" i="6"/>
  <c r="AO10" i="6"/>
  <c r="W9" i="12" s="1"/>
  <c r="M3" i="8"/>
  <c r="AO3" i="6"/>
  <c r="Y2" i="12"/>
  <c r="AM239" i="6"/>
  <c r="AO239" i="6" s="1"/>
  <c r="W238" i="12" s="1"/>
  <c r="O93" i="8"/>
  <c r="AM10" i="6"/>
  <c r="AM163" i="6"/>
  <c r="AO163" i="6" s="1"/>
  <c r="W162" i="12" s="1"/>
  <c r="O65" i="8"/>
  <c r="AM113" i="6"/>
  <c r="AO113" i="6" s="1"/>
  <c r="W112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7" i="6"/>
  <c r="AO147" i="6" s="1"/>
  <c r="W146" i="12" s="1"/>
  <c r="AM103" i="6"/>
  <c r="AO103" i="6" s="1"/>
  <c r="W102" i="12" s="1"/>
  <c r="AO36" i="6"/>
  <c r="W35" i="12" s="1"/>
  <c r="C8" i="16"/>
  <c r="AM255" i="6"/>
  <c r="AO255" i="6" s="1"/>
  <c r="W254" i="12" s="1"/>
  <c r="AM219" i="6"/>
  <c r="AO219" i="6" s="1"/>
  <c r="W218" i="12" s="1"/>
  <c r="AM170" i="6"/>
  <c r="AO170" i="6" s="1"/>
  <c r="W169" i="12" s="1"/>
  <c r="AM149" i="6"/>
  <c r="AO149" i="6" s="1"/>
  <c r="W148" i="12" s="1"/>
  <c r="AO34" i="6"/>
  <c r="W33" i="12" s="1"/>
  <c r="AM22" i="6"/>
  <c r="AO22" i="6" s="1"/>
  <c r="W21" i="12" s="1"/>
  <c r="C1" i="16"/>
  <c r="L35" i="8"/>
  <c r="L36" i="8"/>
  <c r="AM244" i="6"/>
  <c r="AO244" i="6" s="1"/>
  <c r="W243" i="12" s="1"/>
  <c r="AM196" i="6"/>
  <c r="AO196" i="6" s="1"/>
  <c r="W195" i="12" s="1"/>
  <c r="AM187" i="6"/>
  <c r="AO187" i="6" s="1"/>
  <c r="W186" i="12" s="1"/>
  <c r="AM159" i="6"/>
  <c r="AO159" i="6" s="1"/>
  <c r="W158" i="12" s="1"/>
  <c r="AM226" i="6"/>
  <c r="AO226" i="6" s="1"/>
  <c r="W225" i="12" s="1"/>
  <c r="AM258" i="6"/>
  <c r="AO258" i="6" s="1"/>
  <c r="W257" i="12" s="1"/>
  <c r="AM214" i="6"/>
  <c r="AO214" i="6" s="1"/>
  <c r="W213" i="12" s="1"/>
  <c r="AM243" i="6"/>
  <c r="AO243" i="6" s="1"/>
  <c r="W242" i="12" s="1"/>
  <c r="AM224" i="6"/>
  <c r="AO224" i="6" s="1"/>
  <c r="W223" i="12" s="1"/>
  <c r="AM193" i="6"/>
  <c r="AO193" i="6" s="1"/>
  <c r="W192" i="12" s="1"/>
  <c r="AM184" i="6"/>
  <c r="AO184" i="6" s="1"/>
  <c r="W183" i="12" s="1"/>
  <c r="AM241" i="6"/>
  <c r="AO241" i="6" s="1"/>
  <c r="W240" i="12" s="1"/>
  <c r="AM228" i="6"/>
  <c r="AO228" i="6" s="1"/>
  <c r="W227" i="12" s="1"/>
  <c r="AM208" i="6"/>
  <c r="AO208" i="6" s="1"/>
  <c r="W207" i="12" s="1"/>
  <c r="AM198" i="6"/>
  <c r="AO198" i="6" s="1"/>
  <c r="W197" i="12" s="1"/>
  <c r="AM160" i="6"/>
  <c r="AO160" i="6" s="1"/>
  <c r="W159" i="12" s="1"/>
  <c r="AM232" i="6"/>
  <c r="AO232" i="6" s="1"/>
  <c r="W231" i="12" s="1"/>
  <c r="AM211" i="6"/>
  <c r="AO211" i="6" s="1"/>
  <c r="W210" i="12" s="1"/>
  <c r="AM176" i="6"/>
  <c r="AO176" i="6" s="1"/>
  <c r="W175" i="12" s="1"/>
  <c r="AM167" i="6"/>
  <c r="AO167" i="6" s="1"/>
  <c r="W166" i="12" s="1"/>
  <c r="AM139" i="6"/>
  <c r="AO139" i="6" s="1"/>
  <c r="W138" i="12" s="1"/>
  <c r="AM132" i="6"/>
  <c r="AO132" i="6" s="1"/>
  <c r="W131" i="12" s="1"/>
  <c r="AM121" i="6"/>
  <c r="AO121" i="6" s="1"/>
  <c r="W120" i="12" s="1"/>
  <c r="AM162" i="6"/>
  <c r="AO162" i="6" s="1"/>
  <c r="W161" i="12" s="1"/>
  <c r="AM157" i="6"/>
  <c r="AO157" i="6" s="1"/>
  <c r="W156" i="12" s="1"/>
  <c r="AM156" i="6"/>
  <c r="AO156" i="6" s="1"/>
  <c r="W155" i="12" s="1"/>
  <c r="AM131" i="6"/>
  <c r="AO131" i="6" s="1"/>
  <c r="W130" i="12" s="1"/>
  <c r="AM145" i="6"/>
  <c r="AO145" i="6" s="1"/>
  <c r="W144" i="12" s="1"/>
  <c r="AM123" i="6"/>
  <c r="AO123" i="6" s="1"/>
  <c r="W122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3" i="6"/>
  <c r="AO133" i="6" s="1"/>
  <c r="W132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3" i="6"/>
  <c r="AO93" i="6" s="1"/>
  <c r="W92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4" i="6" l="1"/>
  <c r="X53" i="12" s="1"/>
  <c r="AP104" i="6"/>
  <c r="X103" i="12" s="1"/>
  <c r="AP154" i="6"/>
  <c r="X153" i="12" s="1"/>
  <c r="AP207" i="6"/>
  <c r="X206" i="12" s="1"/>
  <c r="AP263" i="6"/>
  <c r="X262" i="12" s="1"/>
  <c r="AP254" i="6"/>
  <c r="X253" i="12" s="1"/>
  <c r="AP172" i="6"/>
  <c r="X171" i="12" s="1"/>
  <c r="AP250" i="6"/>
  <c r="X249" i="12" s="1"/>
  <c r="AP271" i="6"/>
  <c r="X270" i="12" s="1"/>
  <c r="AP99" i="6"/>
  <c r="X98" i="12" s="1"/>
  <c r="AP60" i="6"/>
  <c r="X59" i="12" s="1"/>
  <c r="AP191" i="6"/>
  <c r="X190" i="12" s="1"/>
  <c r="AP221" i="6"/>
  <c r="X220" i="12" s="1"/>
  <c r="AP79" i="6"/>
  <c r="X78" i="12" s="1"/>
  <c r="AP115" i="6"/>
  <c r="X114" i="12" s="1"/>
  <c r="AP155" i="6"/>
  <c r="X154" i="12" s="1"/>
  <c r="AP166" i="6"/>
  <c r="X165" i="12" s="1"/>
  <c r="AP266" i="6"/>
  <c r="X265" i="12" s="1"/>
  <c r="AP197" i="6"/>
  <c r="X196" i="12" s="1"/>
  <c r="AP134" i="6"/>
  <c r="X133" i="12" s="1"/>
  <c r="AP16" i="6"/>
  <c r="X15" i="12" s="1"/>
  <c r="AP73" i="6"/>
  <c r="X72" i="12" s="1"/>
  <c r="AP64" i="6"/>
  <c r="X63" i="12" s="1"/>
  <c r="AP253" i="6"/>
  <c r="X252" i="12" s="1"/>
  <c r="AP215" i="6"/>
  <c r="X214" i="12" s="1"/>
  <c r="AP106" i="6"/>
  <c r="X105" i="12" s="1"/>
  <c r="AP90" i="6"/>
  <c r="X89" i="12" s="1"/>
  <c r="AP195" i="6"/>
  <c r="X194" i="12" s="1"/>
  <c r="AP33" i="6"/>
  <c r="X32" i="12" s="1"/>
  <c r="AP37" i="6"/>
  <c r="X36" i="12" s="1"/>
  <c r="AP272" i="6"/>
  <c r="X271" i="12" s="1"/>
  <c r="AP61" i="6"/>
  <c r="X60" i="12" s="1"/>
  <c r="AP138" i="6"/>
  <c r="X137" i="12" s="1"/>
  <c r="AP87" i="6"/>
  <c r="X86" i="12" s="1"/>
  <c r="AP178" i="6"/>
  <c r="X177" i="12" s="1"/>
  <c r="AP203" i="6"/>
  <c r="X202" i="12" s="1"/>
  <c r="AP38" i="6"/>
  <c r="X37" i="12" s="1"/>
  <c r="AP39" i="6"/>
  <c r="X38" i="12" s="1"/>
  <c r="AP108" i="6"/>
  <c r="X107" i="12" s="1"/>
  <c r="AP264" i="6"/>
  <c r="X263" i="12" s="1"/>
  <c r="AP260" i="6"/>
  <c r="X259" i="12" s="1"/>
  <c r="AP231" i="6"/>
  <c r="X230" i="12" s="1"/>
  <c r="AP118" i="6"/>
  <c r="X117" i="12" s="1"/>
  <c r="AP34" i="6"/>
  <c r="X33" i="12" s="1"/>
  <c r="AP36" i="6"/>
  <c r="X35" i="12" s="1"/>
  <c r="AP237" i="6"/>
  <c r="X236" i="12" s="1"/>
  <c r="AP199" i="6"/>
  <c r="X198" i="12" s="1"/>
  <c r="AP27" i="6"/>
  <c r="X26" i="12" s="1"/>
  <c r="AP59" i="6"/>
  <c r="X58" i="12" s="1"/>
  <c r="AP136" i="6"/>
  <c r="X135" i="12" s="1"/>
  <c r="AP268" i="6"/>
  <c r="X267" i="12" s="1"/>
  <c r="AP206" i="6"/>
  <c r="X205" i="12" s="1"/>
  <c r="AP102" i="6"/>
  <c r="X101" i="12" s="1"/>
  <c r="AP185" i="6"/>
  <c r="X184" i="12" s="1"/>
  <c r="AP85" i="6"/>
  <c r="X84" i="12" s="1"/>
  <c r="AP146" i="6"/>
  <c r="X145" i="12" s="1"/>
  <c r="AP68" i="6"/>
  <c r="X67" i="12" s="1"/>
  <c r="AP204" i="6"/>
  <c r="X203" i="12" s="1"/>
  <c r="AP150" i="6"/>
  <c r="X149" i="12" s="1"/>
  <c r="AP84" i="6"/>
  <c r="X83" i="12" s="1"/>
  <c r="AP8" i="6"/>
  <c r="X7" i="12" s="1"/>
  <c r="AP111" i="6"/>
  <c r="X110" i="12" s="1"/>
  <c r="AP71" i="6"/>
  <c r="X70" i="12" s="1"/>
  <c r="AP261" i="6"/>
  <c r="X260" i="12" s="1"/>
  <c r="AP153" i="6"/>
  <c r="X152" i="12" s="1"/>
  <c r="AP12" i="6"/>
  <c r="X11" i="12" s="1"/>
  <c r="AP120" i="6"/>
  <c r="X119" i="12" s="1"/>
  <c r="AP270" i="6"/>
  <c r="X269" i="12" s="1"/>
  <c r="AP161" i="6"/>
  <c r="X160" i="12" s="1"/>
  <c r="AP89" i="6"/>
  <c r="X88" i="12" s="1"/>
  <c r="AP220" i="6"/>
  <c r="X219" i="12" s="1"/>
  <c r="AP49" i="6"/>
  <c r="X48" i="12" s="1"/>
  <c r="AP135" i="6"/>
  <c r="X134" i="12" s="1"/>
  <c r="AP94" i="6"/>
  <c r="X93" i="12" s="1"/>
  <c r="AP152" i="6"/>
  <c r="X151" i="12" s="1"/>
  <c r="AP62" i="6"/>
  <c r="X61" i="12" s="1"/>
  <c r="AP252" i="6"/>
  <c r="X251" i="12" s="1"/>
  <c r="AP246" i="6"/>
  <c r="X245" i="12" s="1"/>
  <c r="AP242" i="6"/>
  <c r="X241" i="12" s="1"/>
  <c r="AP42" i="6"/>
  <c r="X41" i="12" s="1"/>
  <c r="AP189" i="6"/>
  <c r="X188" i="12" s="1"/>
  <c r="AP218" i="6"/>
  <c r="X217" i="12" s="1"/>
  <c r="AP235" i="6"/>
  <c r="X234" i="12" s="1"/>
  <c r="AP177" i="6"/>
  <c r="X176" i="12" s="1"/>
  <c r="AP24" i="6"/>
  <c r="X23" i="12" s="1"/>
  <c r="AP81" i="6"/>
  <c r="X80" i="12" s="1"/>
  <c r="AP227" i="6"/>
  <c r="X226" i="12" s="1"/>
  <c r="AP15" i="6"/>
  <c r="X14" i="12" s="1"/>
  <c r="AP257" i="6"/>
  <c r="X256" i="12" s="1"/>
  <c r="AP65" i="6"/>
  <c r="X64" i="12" s="1"/>
  <c r="AP240" i="6"/>
  <c r="X239" i="12" s="1"/>
  <c r="AP249" i="6"/>
  <c r="X248" i="12" s="1"/>
  <c r="AP116" i="6"/>
  <c r="X115" i="12" s="1"/>
  <c r="AP143" i="6"/>
  <c r="X142" i="12" s="1"/>
  <c r="AP75" i="6"/>
  <c r="X74" i="12" s="1"/>
  <c r="AP77" i="6"/>
  <c r="X76" i="12" s="1"/>
  <c r="AP74" i="6"/>
  <c r="X73" i="12" s="1"/>
  <c r="AP80" i="6"/>
  <c r="X79" i="12" s="1"/>
  <c r="AP20" i="6"/>
  <c r="X19" i="12" s="1"/>
  <c r="AP51" i="6"/>
  <c r="X50" i="12" s="1"/>
  <c r="AP82" i="6"/>
  <c r="X81" i="12" s="1"/>
  <c r="AP78" i="6"/>
  <c r="X77" i="12" s="1"/>
  <c r="AP126" i="6"/>
  <c r="X125" i="12" s="1"/>
  <c r="AP205" i="6"/>
  <c r="X204" i="12" s="1"/>
  <c r="AP109" i="6"/>
  <c r="X108" i="12" s="1"/>
  <c r="AP137" i="6"/>
  <c r="X136" i="12" s="1"/>
  <c r="AP233" i="6"/>
  <c r="X232" i="12" s="1"/>
  <c r="AP128" i="6"/>
  <c r="X127" i="12" s="1"/>
  <c r="AP182" i="6"/>
  <c r="X181" i="12" s="1"/>
  <c r="AP216" i="6"/>
  <c r="X215" i="12" s="1"/>
  <c r="AP238" i="6"/>
  <c r="X237" i="12" s="1"/>
  <c r="AP200" i="6"/>
  <c r="X199" i="12" s="1"/>
  <c r="AP112" i="6"/>
  <c r="X111" i="12" s="1"/>
  <c r="AP173" i="6"/>
  <c r="X172" i="12" s="1"/>
  <c r="AP265" i="6"/>
  <c r="X264" i="12" s="1"/>
  <c r="AP248" i="6"/>
  <c r="X247" i="12" s="1"/>
  <c r="AP225" i="6"/>
  <c r="X224" i="12" s="1"/>
  <c r="AP23" i="6"/>
  <c r="X22" i="12" s="1"/>
  <c r="AP88" i="6"/>
  <c r="X87" i="12" s="1"/>
  <c r="AP183" i="6"/>
  <c r="X182" i="12" s="1"/>
  <c r="AP141" i="6"/>
  <c r="X140" i="12" s="1"/>
  <c r="AP56" i="6"/>
  <c r="X55" i="12" s="1"/>
  <c r="AP101" i="6"/>
  <c r="X100" i="12" s="1"/>
  <c r="AP26" i="6"/>
  <c r="X25" i="12" s="1"/>
  <c r="AP213" i="6"/>
  <c r="X212" i="12" s="1"/>
  <c r="AP175" i="6"/>
  <c r="X174" i="12" s="1"/>
  <c r="AP267" i="6"/>
  <c r="X266" i="12" s="1"/>
  <c r="AP174" i="6"/>
  <c r="X173" i="12" s="1"/>
  <c r="AP164" i="6"/>
  <c r="X163" i="12" s="1"/>
  <c r="AP114" i="6"/>
  <c r="X113" i="12" s="1"/>
  <c r="AP194" i="6"/>
  <c r="X193" i="12" s="1"/>
  <c r="AP48" i="6"/>
  <c r="X47" i="12" s="1"/>
  <c r="AP142" i="6"/>
  <c r="X141" i="12" s="1"/>
  <c r="AP247" i="6"/>
  <c r="X246" i="12" s="1"/>
  <c r="AP229" i="6"/>
  <c r="X228" i="12" s="1"/>
  <c r="AP151" i="6"/>
  <c r="X150" i="12" s="1"/>
  <c r="AP67" i="6"/>
  <c r="X66" i="12" s="1"/>
  <c r="AP186" i="6"/>
  <c r="X185" i="12" s="1"/>
  <c r="AP40" i="6"/>
  <c r="X39" i="12" s="1"/>
  <c r="AP119" i="6"/>
  <c r="X118" i="12" s="1"/>
  <c r="AP169" i="6"/>
  <c r="X168" i="12" s="1"/>
  <c r="AP91" i="6"/>
  <c r="X90" i="12" s="1"/>
  <c r="AP251" i="6"/>
  <c r="X250" i="12" s="1"/>
  <c r="AP5" i="6"/>
  <c r="X4" i="12" s="1"/>
  <c r="AP32" i="6"/>
  <c r="X31" i="12" s="1"/>
  <c r="AP217" i="6"/>
  <c r="X216" i="12" s="1"/>
  <c r="AP10" i="6"/>
  <c r="X9" i="12" s="1"/>
  <c r="AP13" i="6"/>
  <c r="X12" i="12" s="1"/>
  <c r="AP125" i="6"/>
  <c r="X124" i="12" s="1"/>
  <c r="AP52" i="6"/>
  <c r="X51" i="12" s="1"/>
  <c r="AP83" i="6"/>
  <c r="X82" i="12" s="1"/>
  <c r="AP19" i="6"/>
  <c r="X18" i="12" s="1"/>
  <c r="AP41" i="6"/>
  <c r="X40" i="12" s="1"/>
  <c r="AP31" i="6"/>
  <c r="X30" i="12" s="1"/>
  <c r="AP58" i="6"/>
  <c r="X57" i="12" s="1"/>
  <c r="AP55" i="6"/>
  <c r="X54" i="12" s="1"/>
  <c r="AP234" i="6"/>
  <c r="X233" i="12" s="1"/>
  <c r="AP107" i="6"/>
  <c r="X106" i="12" s="1"/>
  <c r="AP241" i="6"/>
  <c r="X240" i="12" s="1"/>
  <c r="AP181" i="6"/>
  <c r="X180" i="12" s="1"/>
  <c r="AP127" i="6"/>
  <c r="X126" i="12" s="1"/>
  <c r="AP179" i="6"/>
  <c r="X178" i="12" s="1"/>
  <c r="AP105" i="6"/>
  <c r="X104" i="12" s="1"/>
  <c r="AP245" i="6"/>
  <c r="X244" i="12" s="1"/>
  <c r="AP53" i="6"/>
  <c r="X52" i="12" s="1"/>
  <c r="AP92" i="6"/>
  <c r="X91" i="12" s="1"/>
  <c r="AP140" i="6"/>
  <c r="X139" i="12" s="1"/>
  <c r="AP97" i="6"/>
  <c r="X96" i="12" s="1"/>
  <c r="AP144" i="6"/>
  <c r="X143" i="12" s="1"/>
  <c r="AP230" i="6"/>
  <c r="X229" i="12" s="1"/>
  <c r="AP171" i="6"/>
  <c r="X170" i="12" s="1"/>
  <c r="AP190" i="6"/>
  <c r="X189" i="12" s="1"/>
  <c r="AP95" i="6"/>
  <c r="X94" i="12" s="1"/>
  <c r="AP7" i="6"/>
  <c r="X6" i="12" s="1"/>
  <c r="AP122" i="6"/>
  <c r="X121" i="12" s="1"/>
  <c r="AP228" i="6"/>
  <c r="X227" i="12" s="1"/>
  <c r="AP57" i="6"/>
  <c r="X56" i="12" s="1"/>
  <c r="AP69" i="6"/>
  <c r="X68" i="12" s="1"/>
  <c r="AP43" i="6"/>
  <c r="X42" i="12" s="1"/>
  <c r="AP103" i="6"/>
  <c r="X102" i="12" s="1"/>
  <c r="AP139" i="6"/>
  <c r="X138" i="12" s="1"/>
  <c r="AP239" i="6"/>
  <c r="X238" i="12" s="1"/>
  <c r="AP110" i="6"/>
  <c r="X109" i="12" s="1"/>
  <c r="AP21" i="6"/>
  <c r="X20" i="12" s="1"/>
  <c r="AP149" i="6"/>
  <c r="X148" i="12" s="1"/>
  <c r="AP22" i="6"/>
  <c r="X21" i="12" s="1"/>
  <c r="AP147" i="6"/>
  <c r="X146" i="12" s="1"/>
  <c r="AP17" i="6"/>
  <c r="X16" i="12" s="1"/>
  <c r="AP29" i="6"/>
  <c r="X28" i="12" s="1"/>
  <c r="AP30" i="6"/>
  <c r="X29" i="12" s="1"/>
  <c r="AP165" i="6"/>
  <c r="X164" i="12" s="1"/>
  <c r="AP3" i="6"/>
  <c r="W2" i="12"/>
  <c r="AP50" i="6"/>
  <c r="X49" i="12" s="1"/>
  <c r="AP236" i="6"/>
  <c r="X235" i="12" s="1"/>
  <c r="AP222" i="6"/>
  <c r="X221" i="12" s="1"/>
  <c r="F97" i="8"/>
  <c r="AP132" i="6"/>
  <c r="X131" i="12" s="1"/>
  <c r="AP96" i="6"/>
  <c r="X95" i="12" s="1"/>
  <c r="AP208" i="6"/>
  <c r="X207" i="12" s="1"/>
  <c r="AP124" i="6"/>
  <c r="X123" i="12" s="1"/>
  <c r="AP201" i="6"/>
  <c r="X200" i="12" s="1"/>
  <c r="AP44" i="6"/>
  <c r="X43" i="12" s="1"/>
  <c r="AP163" i="6"/>
  <c r="X162" i="12" s="1"/>
  <c r="AP117" i="6"/>
  <c r="X116" i="12" s="1"/>
  <c r="AP46" i="6"/>
  <c r="X45" i="12" s="1"/>
  <c r="AP133" i="6"/>
  <c r="X132" i="12" s="1"/>
  <c r="AP72" i="6"/>
  <c r="X71" i="12" s="1"/>
  <c r="AP145" i="6"/>
  <c r="X144" i="12" s="1"/>
  <c r="AP162" i="6"/>
  <c r="X161" i="12" s="1"/>
  <c r="AP123" i="6"/>
  <c r="X122" i="12" s="1"/>
  <c r="AP28" i="6"/>
  <c r="X27" i="12" s="1"/>
  <c r="AP214" i="6"/>
  <c r="X213" i="12" s="1"/>
  <c r="AP131" i="6"/>
  <c r="X130" i="12" s="1"/>
  <c r="AP193" i="6"/>
  <c r="X192" i="12" s="1"/>
  <c r="AP156" i="6"/>
  <c r="X155" i="12" s="1"/>
  <c r="AP176" i="6"/>
  <c r="X175" i="12" s="1"/>
  <c r="AP121" i="6"/>
  <c r="X120" i="12" s="1"/>
  <c r="AP211" i="6"/>
  <c r="X210" i="12" s="1"/>
  <c r="AP243" i="6"/>
  <c r="X242" i="12" s="1"/>
  <c r="AP258" i="6"/>
  <c r="X257" i="12" s="1"/>
  <c r="AP4" i="6"/>
  <c r="X3" i="12" s="1"/>
  <c r="AP25" i="6"/>
  <c r="X24" i="12" s="1"/>
  <c r="AP160" i="6"/>
  <c r="X159" i="12" s="1"/>
  <c r="AP167" i="6"/>
  <c r="X166" i="12" s="1"/>
  <c r="AP47" i="6"/>
  <c r="X46" i="12" s="1"/>
  <c r="AP198" i="6"/>
  <c r="X197" i="12" s="1"/>
  <c r="AP224" i="6"/>
  <c r="X223" i="12" s="1"/>
  <c r="AP170" i="6"/>
  <c r="X169" i="12" s="1"/>
  <c r="AP130" i="6"/>
  <c r="X129" i="12" s="1"/>
  <c r="AP209" i="6"/>
  <c r="X208" i="12" s="1"/>
  <c r="AP244" i="6"/>
  <c r="X243" i="12" s="1"/>
  <c r="AP212" i="6"/>
  <c r="X211" i="12" s="1"/>
  <c r="AP9" i="6"/>
  <c r="X8" i="12" s="1"/>
  <c r="AP14" i="6"/>
  <c r="X13" i="12" s="1"/>
  <c r="AP6" i="6"/>
  <c r="X5" i="12" s="1"/>
  <c r="AP86" i="6"/>
  <c r="X85" i="12" s="1"/>
  <c r="AP226" i="6"/>
  <c r="X225" i="12" s="1"/>
  <c r="AP187" i="6"/>
  <c r="X186" i="12" s="1"/>
  <c r="AP256" i="6"/>
  <c r="X255" i="12" s="1"/>
  <c r="AP66" i="6"/>
  <c r="X65" i="12" s="1"/>
  <c r="AP11" i="6"/>
  <c r="X10" i="12" s="1"/>
  <c r="AP45" i="6"/>
  <c r="X44" i="12" s="1"/>
  <c r="AP180" i="6"/>
  <c r="X179" i="12" s="1"/>
  <c r="AP262" i="6"/>
  <c r="X261" i="12" s="1"/>
  <c r="AP232" i="6"/>
  <c r="X231" i="12" s="1"/>
  <c r="AP18" i="6"/>
  <c r="X17" i="12" s="1"/>
  <c r="AP93" i="6"/>
  <c r="X92" i="12" s="1"/>
  <c r="AP98" i="6"/>
  <c r="X97" i="12" s="1"/>
  <c r="AP113" i="6"/>
  <c r="X112" i="12" s="1"/>
  <c r="AP63" i="6"/>
  <c r="X62" i="12" s="1"/>
  <c r="AP184" i="6"/>
  <c r="X183" i="12" s="1"/>
  <c r="AP159" i="6"/>
  <c r="X158" i="12" s="1"/>
  <c r="AP196" i="6"/>
  <c r="X195" i="12" s="1"/>
  <c r="AP70" i="6"/>
  <c r="X69" i="12" s="1"/>
  <c r="AP157" i="6"/>
  <c r="X156" i="12" s="1"/>
  <c r="AP219" i="6"/>
  <c r="X218" i="12" s="1"/>
  <c r="AP158" i="6"/>
  <c r="X157" i="12" s="1"/>
  <c r="AP188" i="6"/>
  <c r="X187" i="12" s="1"/>
  <c r="AP255" i="6"/>
  <c r="X254" i="12" s="1"/>
  <c r="AP192" i="6"/>
  <c r="X191" i="12" s="1"/>
  <c r="AP100" i="6"/>
  <c r="X99" i="12" s="1"/>
  <c r="AP202" i="6"/>
  <c r="X201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<sst xmlns="http://schemas.openxmlformats.org/spreadsheetml/2006/main" count="4676" uniqueCount="1813">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</sst>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85" fillId="18" borderId="0" xfId="0" applyFont="1" applyFill="1" applyAlignment="1" applyProtection="1">
      <alignment horizontal="center" vertical="center"/>
      <protection locked="0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全车数据表!$CK$3:$CK$272</c:f>
              <c:numCache>
                <c:formatCode>General</c:formatCode>
                <c:ptCount val="270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全车数据表!$CL$3:$CL$272</c:f>
              <c:numCache>
                <c:formatCode>General</c:formatCode>
                <c:ptCount val="270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全车数据表!$CM$3:$CM$272</c:f>
              <c:numCache>
                <c:formatCode>General</c:formatCode>
                <c:ptCount val="270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全车数据表!$CN$3:$CN$272</c:f>
              <c:numCache>
                <c:formatCode>General</c:formatCode>
                <c:ptCount val="270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全车数据表!$CO$3:$CO$272</c:f>
              <c:numCache>
                <c:formatCode>General</c:formatCode>
                <c:ptCount val="270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5">
                  <c:v>1</c:v>
                </c:pt>
                <c:pt idx="100">
                  <c:v>1</c:v>
                </c:pt>
                <c:pt idx="122">
                  <c:v>1</c:v>
                </c:pt>
                <c:pt idx="164">
                  <c:v>1</c:v>
                </c:pt>
                <c:pt idx="168">
                  <c:v>1</c:v>
                </c:pt>
                <c:pt idx="214">
                  <c:v>1</c:v>
                </c:pt>
                <c:pt idx="216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全车数据表!$CP$3:$CP$272</c:f>
              <c:numCache>
                <c:formatCode>General</c:formatCode>
                <c:ptCount val="270"/>
                <c:pt idx="26">
                  <c:v>1</c:v>
                </c:pt>
                <c:pt idx="69">
                  <c:v>1</c:v>
                </c:pt>
                <c:pt idx="74">
                  <c:v>1</c:v>
                </c:pt>
                <c:pt idx="83">
                  <c:v>1</c:v>
                </c:pt>
                <c:pt idx="116">
                  <c:v>1</c:v>
                </c:pt>
                <c:pt idx="121">
                  <c:v>1</c:v>
                </c:pt>
                <c:pt idx="124">
                  <c:v>1</c:v>
                </c:pt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全车数据表!$CQ$3:$CQ$272</c:f>
              <c:numCache>
                <c:formatCode>General</c:formatCode>
                <c:ptCount val="270"/>
                <c:pt idx="198">
                  <c:v>1</c:v>
                </c:pt>
                <c:pt idx="199">
                  <c:v>1</c:v>
                </c:pt>
                <c:pt idx="219">
                  <c:v>1</c:v>
                </c:pt>
                <c:pt idx="229">
                  <c:v>1</c:v>
                </c:pt>
                <c:pt idx="238">
                  <c:v>1</c:v>
                </c:pt>
                <c:pt idx="242">
                  <c:v>1</c:v>
                </c:pt>
                <c:pt idx="244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全车数据表!$CR$3:$CR$272</c:f>
              <c:numCache>
                <c:formatCode>0.0_ </c:formatCode>
                <c:ptCount val="270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4">
                  <c:v>312</c:v>
                </c:pt>
                <c:pt idx="77">
                  <c:v>305</c:v>
                </c:pt>
                <c:pt idx="80">
                  <c:v>340</c:v>
                </c:pt>
                <c:pt idx="83">
                  <c:v>325</c:v>
                </c:pt>
                <c:pt idx="88">
                  <c:v>312</c:v>
                </c:pt>
                <c:pt idx="89">
                  <c:v>322</c:v>
                </c:pt>
                <c:pt idx="90">
                  <c:v>322</c:v>
                </c:pt>
                <c:pt idx="92">
                  <c:v>313</c:v>
                </c:pt>
                <c:pt idx="93">
                  <c:v>310</c:v>
                </c:pt>
                <c:pt idx="94">
                  <c:v>348</c:v>
                </c:pt>
                <c:pt idx="95">
                  <c:v>320</c:v>
                </c:pt>
                <c:pt idx="97">
                  <c:v>320</c:v>
                </c:pt>
                <c:pt idx="100">
                  <c:v>350</c:v>
                </c:pt>
                <c:pt idx="102">
                  <c:v>300</c:v>
                </c:pt>
                <c:pt idx="104">
                  <c:v>330</c:v>
                </c:pt>
                <c:pt idx="107">
                  <c:v>330</c:v>
                </c:pt>
                <c:pt idx="110">
                  <c:v>350</c:v>
                </c:pt>
                <c:pt idx="114">
                  <c:v>340</c:v>
                </c:pt>
                <c:pt idx="116">
                  <c:v>342.3</c:v>
                </c:pt>
                <c:pt idx="118">
                  <c:v>314</c:v>
                </c:pt>
                <c:pt idx="119">
                  <c:v>320</c:v>
                </c:pt>
                <c:pt idx="120">
                  <c:v>322</c:v>
                </c:pt>
                <c:pt idx="121">
                  <c:v>335</c:v>
                </c:pt>
                <c:pt idx="122">
                  <c:v>353.2</c:v>
                </c:pt>
                <c:pt idx="124">
                  <c:v>350</c:v>
                </c:pt>
                <c:pt idx="127">
                  <c:v>360</c:v>
                </c:pt>
                <c:pt idx="128">
                  <c:v>334</c:v>
                </c:pt>
                <c:pt idx="129">
                  <c:v>339</c:v>
                </c:pt>
                <c:pt idx="130">
                  <c:v>318</c:v>
                </c:pt>
                <c:pt idx="136">
                  <c:v>325</c:v>
                </c:pt>
                <c:pt idx="137">
                  <c:v>330</c:v>
                </c:pt>
                <c:pt idx="139">
                  <c:v>325</c:v>
                </c:pt>
                <c:pt idx="141">
                  <c:v>312</c:v>
                </c:pt>
                <c:pt idx="142">
                  <c:v>330</c:v>
                </c:pt>
                <c:pt idx="144">
                  <c:v>350</c:v>
                </c:pt>
                <c:pt idx="146">
                  <c:v>364.2</c:v>
                </c:pt>
                <c:pt idx="148">
                  <c:v>357</c:v>
                </c:pt>
                <c:pt idx="153">
                  <c:v>328</c:v>
                </c:pt>
                <c:pt idx="154">
                  <c:v>315</c:v>
                </c:pt>
                <c:pt idx="155">
                  <c:v>313</c:v>
                </c:pt>
                <c:pt idx="156">
                  <c:v>333</c:v>
                </c:pt>
                <c:pt idx="157">
                  <c:v>340</c:v>
                </c:pt>
                <c:pt idx="159">
                  <c:v>350</c:v>
                </c:pt>
                <c:pt idx="160">
                  <c:v>350</c:v>
                </c:pt>
                <c:pt idx="162">
                  <c:v>350</c:v>
                </c:pt>
                <c:pt idx="164">
                  <c:v>340</c:v>
                </c:pt>
                <c:pt idx="165">
                  <c:v>335</c:v>
                </c:pt>
                <c:pt idx="166">
                  <c:v>341</c:v>
                </c:pt>
                <c:pt idx="167">
                  <c:v>354</c:v>
                </c:pt>
                <c:pt idx="168">
                  <c:v>350</c:v>
                </c:pt>
                <c:pt idx="172">
                  <c:v>345</c:v>
                </c:pt>
                <c:pt idx="173">
                  <c:v>320</c:v>
                </c:pt>
                <c:pt idx="176">
                  <c:v>356</c:v>
                </c:pt>
                <c:pt idx="177">
                  <c:v>350</c:v>
                </c:pt>
                <c:pt idx="178">
                  <c:v>360</c:v>
                </c:pt>
                <c:pt idx="181">
                  <c:v>375</c:v>
                </c:pt>
                <c:pt idx="183">
                  <c:v>360</c:v>
                </c:pt>
                <c:pt idx="184">
                  <c:v>340</c:v>
                </c:pt>
                <c:pt idx="185">
                  <c:v>350</c:v>
                </c:pt>
                <c:pt idx="187">
                  <c:v>350</c:v>
                </c:pt>
                <c:pt idx="189">
                  <c:v>350</c:v>
                </c:pt>
                <c:pt idx="190">
                  <c:v>340</c:v>
                </c:pt>
                <c:pt idx="193">
                  <c:v>354</c:v>
                </c:pt>
                <c:pt idx="195">
                  <c:v>350</c:v>
                </c:pt>
                <c:pt idx="198">
                  <c:v>354</c:v>
                </c:pt>
                <c:pt idx="199">
                  <c:v>360</c:v>
                </c:pt>
                <c:pt idx="205">
                  <c:v>350</c:v>
                </c:pt>
                <c:pt idx="206">
                  <c:v>350</c:v>
                </c:pt>
                <c:pt idx="208">
                  <c:v>370</c:v>
                </c:pt>
                <c:pt idx="209">
                  <c:v>395</c:v>
                </c:pt>
                <c:pt idx="211">
                  <c:v>355</c:v>
                </c:pt>
                <c:pt idx="214">
                  <c:v>350</c:v>
                </c:pt>
                <c:pt idx="216">
                  <c:v>434</c:v>
                </c:pt>
                <c:pt idx="219">
                  <c:v>340</c:v>
                </c:pt>
                <c:pt idx="221">
                  <c:v>340</c:v>
                </c:pt>
                <c:pt idx="223">
                  <c:v>380.8</c:v>
                </c:pt>
                <c:pt idx="225">
                  <c:v>405</c:v>
                </c:pt>
                <c:pt idx="226">
                  <c:v>360</c:v>
                </c:pt>
                <c:pt idx="227">
                  <c:v>402</c:v>
                </c:pt>
                <c:pt idx="229">
                  <c:v>350</c:v>
                </c:pt>
                <c:pt idx="231">
                  <c:v>403</c:v>
                </c:pt>
                <c:pt idx="233">
                  <c:v>440.9</c:v>
                </c:pt>
                <c:pt idx="236">
                  <c:v>350</c:v>
                </c:pt>
                <c:pt idx="238">
                  <c:v>395</c:v>
                </c:pt>
                <c:pt idx="240">
                  <c:v>420</c:v>
                </c:pt>
                <c:pt idx="241">
                  <c:v>434</c:v>
                </c:pt>
                <c:pt idx="242">
                  <c:v>380</c:v>
                </c:pt>
                <c:pt idx="244">
                  <c:v>403</c:v>
                </c:pt>
                <c:pt idx="248">
                  <c:v>484</c:v>
                </c:pt>
                <c:pt idx="252">
                  <c:v>400</c:v>
                </c:pt>
                <c:pt idx="253">
                  <c:v>412</c:v>
                </c:pt>
                <c:pt idx="255">
                  <c:v>482.8</c:v>
                </c:pt>
                <c:pt idx="259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全车数据表!$CS$3:$CS$272</c:f>
              <c:numCache>
                <c:formatCode>0.00_ </c:formatCode>
                <c:ptCount val="270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4">
                  <c:v>73</c:v>
                </c:pt>
                <c:pt idx="77">
                  <c:v>71.2</c:v>
                </c:pt>
                <c:pt idx="80">
                  <c:v>71.2</c:v>
                </c:pt>
                <c:pt idx="83">
                  <c:v>67.599999999999994</c:v>
                </c:pt>
                <c:pt idx="88">
                  <c:v>64.900000000000006</c:v>
                </c:pt>
                <c:pt idx="89">
                  <c:v>66.7</c:v>
                </c:pt>
                <c:pt idx="90">
                  <c:v>66.7</c:v>
                </c:pt>
                <c:pt idx="92">
                  <c:v>73.900000000000006</c:v>
                </c:pt>
                <c:pt idx="93">
                  <c:v>66.7</c:v>
                </c:pt>
                <c:pt idx="94">
                  <c:v>70.3</c:v>
                </c:pt>
                <c:pt idx="95">
                  <c:v>73</c:v>
                </c:pt>
                <c:pt idx="97">
                  <c:v>69.400000000000006</c:v>
                </c:pt>
                <c:pt idx="100">
                  <c:v>68.5</c:v>
                </c:pt>
                <c:pt idx="102">
                  <c:v>76.599999999999994</c:v>
                </c:pt>
                <c:pt idx="104">
                  <c:v>71.2</c:v>
                </c:pt>
                <c:pt idx="107">
                  <c:v>73</c:v>
                </c:pt>
                <c:pt idx="110">
                  <c:v>73</c:v>
                </c:pt>
                <c:pt idx="114">
                  <c:v>73.900000000000006</c:v>
                </c:pt>
                <c:pt idx="116">
                  <c:v>69.400000000000006</c:v>
                </c:pt>
                <c:pt idx="118">
                  <c:v>67.599999999999994</c:v>
                </c:pt>
                <c:pt idx="119">
                  <c:v>71.2</c:v>
                </c:pt>
                <c:pt idx="120">
                  <c:v>68.5</c:v>
                </c:pt>
                <c:pt idx="121">
                  <c:v>75.7</c:v>
                </c:pt>
                <c:pt idx="122">
                  <c:v>69.569999999999993</c:v>
                </c:pt>
                <c:pt idx="124">
                  <c:v>67.150000000000006</c:v>
                </c:pt>
                <c:pt idx="127">
                  <c:v>73</c:v>
                </c:pt>
                <c:pt idx="128">
                  <c:v>67.599999999999994</c:v>
                </c:pt>
                <c:pt idx="129">
                  <c:v>69.400000000000006</c:v>
                </c:pt>
                <c:pt idx="130">
                  <c:v>76.150000000000006</c:v>
                </c:pt>
                <c:pt idx="136">
                  <c:v>72.099999999999994</c:v>
                </c:pt>
                <c:pt idx="137">
                  <c:v>68.5</c:v>
                </c:pt>
                <c:pt idx="139">
                  <c:v>74.8</c:v>
                </c:pt>
                <c:pt idx="141">
                  <c:v>71.2</c:v>
                </c:pt>
                <c:pt idx="142">
                  <c:v>73</c:v>
                </c:pt>
                <c:pt idx="144">
                  <c:v>73</c:v>
                </c:pt>
                <c:pt idx="146">
                  <c:v>65.989999999999995</c:v>
                </c:pt>
                <c:pt idx="148">
                  <c:v>68.5</c:v>
                </c:pt>
                <c:pt idx="153">
                  <c:v>73</c:v>
                </c:pt>
                <c:pt idx="154">
                  <c:v>77.5</c:v>
                </c:pt>
                <c:pt idx="155">
                  <c:v>75.7</c:v>
                </c:pt>
                <c:pt idx="156">
                  <c:v>73.900000000000006</c:v>
                </c:pt>
                <c:pt idx="157">
                  <c:v>73</c:v>
                </c:pt>
                <c:pt idx="159">
                  <c:v>73</c:v>
                </c:pt>
                <c:pt idx="160">
                  <c:v>74.8</c:v>
                </c:pt>
                <c:pt idx="162">
                  <c:v>74.8</c:v>
                </c:pt>
                <c:pt idx="164">
                  <c:v>73.900000000000006</c:v>
                </c:pt>
                <c:pt idx="165">
                  <c:v>74.8</c:v>
                </c:pt>
                <c:pt idx="166">
                  <c:v>74.8</c:v>
                </c:pt>
                <c:pt idx="167">
                  <c:v>66.7</c:v>
                </c:pt>
                <c:pt idx="168">
                  <c:v>73.900000000000006</c:v>
                </c:pt>
                <c:pt idx="172">
                  <c:v>76.599999999999994</c:v>
                </c:pt>
                <c:pt idx="173">
                  <c:v>76.599999999999994</c:v>
                </c:pt>
                <c:pt idx="176">
                  <c:v>71.2</c:v>
                </c:pt>
                <c:pt idx="177">
                  <c:v>73</c:v>
                </c:pt>
                <c:pt idx="178">
                  <c:v>73.900000000000006</c:v>
                </c:pt>
                <c:pt idx="181">
                  <c:v>68.5</c:v>
                </c:pt>
                <c:pt idx="183">
                  <c:v>70.3</c:v>
                </c:pt>
                <c:pt idx="184">
                  <c:v>74.8</c:v>
                </c:pt>
                <c:pt idx="185">
                  <c:v>71.2</c:v>
                </c:pt>
                <c:pt idx="187">
                  <c:v>74.8</c:v>
                </c:pt>
                <c:pt idx="189">
                  <c:v>73</c:v>
                </c:pt>
                <c:pt idx="190">
                  <c:v>73.900000000000006</c:v>
                </c:pt>
                <c:pt idx="193">
                  <c:v>75.7</c:v>
                </c:pt>
                <c:pt idx="195">
                  <c:v>77.5</c:v>
                </c:pt>
                <c:pt idx="198">
                  <c:v>77.41</c:v>
                </c:pt>
                <c:pt idx="199">
                  <c:v>73</c:v>
                </c:pt>
                <c:pt idx="205">
                  <c:v>74.8</c:v>
                </c:pt>
                <c:pt idx="206">
                  <c:v>76.599999999999994</c:v>
                </c:pt>
                <c:pt idx="208">
                  <c:v>75.7</c:v>
                </c:pt>
                <c:pt idx="209">
                  <c:v>74.8</c:v>
                </c:pt>
                <c:pt idx="211">
                  <c:v>73.900000000000006</c:v>
                </c:pt>
                <c:pt idx="214">
                  <c:v>78.400000000000006</c:v>
                </c:pt>
                <c:pt idx="216">
                  <c:v>73.900000000000006</c:v>
                </c:pt>
                <c:pt idx="219">
                  <c:v>77.5</c:v>
                </c:pt>
                <c:pt idx="221">
                  <c:v>74.8</c:v>
                </c:pt>
                <c:pt idx="223">
                  <c:v>78.19</c:v>
                </c:pt>
                <c:pt idx="225">
                  <c:v>75.7</c:v>
                </c:pt>
                <c:pt idx="226">
                  <c:v>73</c:v>
                </c:pt>
                <c:pt idx="227">
                  <c:v>74.8</c:v>
                </c:pt>
                <c:pt idx="229">
                  <c:v>82</c:v>
                </c:pt>
                <c:pt idx="231">
                  <c:v>73</c:v>
                </c:pt>
                <c:pt idx="233">
                  <c:v>75.19</c:v>
                </c:pt>
                <c:pt idx="236">
                  <c:v>74.8</c:v>
                </c:pt>
                <c:pt idx="238">
                  <c:v>75.7</c:v>
                </c:pt>
                <c:pt idx="240">
                  <c:v>77.5</c:v>
                </c:pt>
                <c:pt idx="241">
                  <c:v>74.8</c:v>
                </c:pt>
                <c:pt idx="242">
                  <c:v>78.400000000000006</c:v>
                </c:pt>
                <c:pt idx="244">
                  <c:v>75.7</c:v>
                </c:pt>
                <c:pt idx="248">
                  <c:v>74.8</c:v>
                </c:pt>
                <c:pt idx="252">
                  <c:v>82.99</c:v>
                </c:pt>
                <c:pt idx="253">
                  <c:v>82.27</c:v>
                </c:pt>
                <c:pt idx="255">
                  <c:v>74.8</c:v>
                </c:pt>
                <c:pt idx="259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全车数据表!$CT$3:$CT$272</c:f>
              <c:numCache>
                <c:formatCode>0.00_ </c:formatCode>
                <c:ptCount val="270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4">
                  <c:v>45.3</c:v>
                </c:pt>
                <c:pt idx="77">
                  <c:v>58.47</c:v>
                </c:pt>
                <c:pt idx="80">
                  <c:v>44.4</c:v>
                </c:pt>
                <c:pt idx="83">
                  <c:v>50.25</c:v>
                </c:pt>
                <c:pt idx="88">
                  <c:v>41.08</c:v>
                </c:pt>
                <c:pt idx="89">
                  <c:v>38.03</c:v>
                </c:pt>
                <c:pt idx="90">
                  <c:v>43.33</c:v>
                </c:pt>
                <c:pt idx="92">
                  <c:v>40.46</c:v>
                </c:pt>
                <c:pt idx="93">
                  <c:v>45.1</c:v>
                </c:pt>
                <c:pt idx="94">
                  <c:v>29.92</c:v>
                </c:pt>
                <c:pt idx="95">
                  <c:v>37.51</c:v>
                </c:pt>
                <c:pt idx="97">
                  <c:v>46.11</c:v>
                </c:pt>
                <c:pt idx="100">
                  <c:v>30.04</c:v>
                </c:pt>
                <c:pt idx="102">
                  <c:v>57.8</c:v>
                </c:pt>
                <c:pt idx="104">
                  <c:v>47.13</c:v>
                </c:pt>
                <c:pt idx="107">
                  <c:v>42</c:v>
                </c:pt>
                <c:pt idx="110">
                  <c:v>32.33</c:v>
                </c:pt>
                <c:pt idx="114">
                  <c:v>31.67</c:v>
                </c:pt>
                <c:pt idx="116">
                  <c:v>49.88</c:v>
                </c:pt>
                <c:pt idx="118">
                  <c:v>70.28</c:v>
                </c:pt>
                <c:pt idx="119">
                  <c:v>60.46</c:v>
                </c:pt>
                <c:pt idx="120">
                  <c:v>64.33</c:v>
                </c:pt>
                <c:pt idx="121">
                  <c:v>47.64</c:v>
                </c:pt>
                <c:pt idx="122">
                  <c:v>38.03</c:v>
                </c:pt>
                <c:pt idx="124">
                  <c:v>49.16</c:v>
                </c:pt>
                <c:pt idx="127">
                  <c:v>42.36</c:v>
                </c:pt>
                <c:pt idx="128">
                  <c:v>43.84</c:v>
                </c:pt>
                <c:pt idx="129">
                  <c:v>48.04</c:v>
                </c:pt>
                <c:pt idx="130">
                  <c:v>49.51</c:v>
                </c:pt>
                <c:pt idx="136">
                  <c:v>46.62</c:v>
                </c:pt>
                <c:pt idx="137">
                  <c:v>61.79</c:v>
                </c:pt>
                <c:pt idx="139">
                  <c:v>50.25</c:v>
                </c:pt>
                <c:pt idx="141">
                  <c:v>52.35</c:v>
                </c:pt>
                <c:pt idx="142">
                  <c:v>47.13</c:v>
                </c:pt>
                <c:pt idx="144">
                  <c:v>45.33</c:v>
                </c:pt>
                <c:pt idx="146">
                  <c:v>52.17</c:v>
                </c:pt>
                <c:pt idx="148">
                  <c:v>57.23</c:v>
                </c:pt>
                <c:pt idx="153">
                  <c:v>39.630000000000003</c:v>
                </c:pt>
                <c:pt idx="154">
                  <c:v>48.8</c:v>
                </c:pt>
                <c:pt idx="155">
                  <c:v>52.47</c:v>
                </c:pt>
                <c:pt idx="156">
                  <c:v>42.27</c:v>
                </c:pt>
                <c:pt idx="157">
                  <c:v>40.65</c:v>
                </c:pt>
                <c:pt idx="159">
                  <c:v>37.69</c:v>
                </c:pt>
                <c:pt idx="160">
                  <c:v>39.979999999999997</c:v>
                </c:pt>
                <c:pt idx="162">
                  <c:v>41.51</c:v>
                </c:pt>
                <c:pt idx="164">
                  <c:v>46.64</c:v>
                </c:pt>
                <c:pt idx="165">
                  <c:v>57.64</c:v>
                </c:pt>
                <c:pt idx="166">
                  <c:v>48.24</c:v>
                </c:pt>
                <c:pt idx="167">
                  <c:v>57.27</c:v>
                </c:pt>
                <c:pt idx="168">
                  <c:v>43.04</c:v>
                </c:pt>
                <c:pt idx="172">
                  <c:v>41.84</c:v>
                </c:pt>
                <c:pt idx="173">
                  <c:v>53.29</c:v>
                </c:pt>
                <c:pt idx="176">
                  <c:v>46.08</c:v>
                </c:pt>
                <c:pt idx="177">
                  <c:v>49.16</c:v>
                </c:pt>
                <c:pt idx="178">
                  <c:v>63.83</c:v>
                </c:pt>
                <c:pt idx="181">
                  <c:v>55.71</c:v>
                </c:pt>
                <c:pt idx="183">
                  <c:v>54.85</c:v>
                </c:pt>
                <c:pt idx="184">
                  <c:v>55.63</c:v>
                </c:pt>
                <c:pt idx="185">
                  <c:v>46.1</c:v>
                </c:pt>
                <c:pt idx="187">
                  <c:v>45.33</c:v>
                </c:pt>
                <c:pt idx="189">
                  <c:v>60.62</c:v>
                </c:pt>
                <c:pt idx="190">
                  <c:v>66.86</c:v>
                </c:pt>
                <c:pt idx="193">
                  <c:v>49.56</c:v>
                </c:pt>
                <c:pt idx="195">
                  <c:v>52.98</c:v>
                </c:pt>
                <c:pt idx="198">
                  <c:v>57.27</c:v>
                </c:pt>
                <c:pt idx="199">
                  <c:v>47.83</c:v>
                </c:pt>
                <c:pt idx="205">
                  <c:v>39.22</c:v>
                </c:pt>
                <c:pt idx="206">
                  <c:v>38.450000000000003</c:v>
                </c:pt>
                <c:pt idx="208">
                  <c:v>35.26</c:v>
                </c:pt>
                <c:pt idx="209">
                  <c:v>37</c:v>
                </c:pt>
                <c:pt idx="211">
                  <c:v>53.52</c:v>
                </c:pt>
                <c:pt idx="214">
                  <c:v>49.16</c:v>
                </c:pt>
                <c:pt idx="216">
                  <c:v>39.450000000000003</c:v>
                </c:pt>
                <c:pt idx="219">
                  <c:v>66.86</c:v>
                </c:pt>
                <c:pt idx="221">
                  <c:v>73.569999999999993</c:v>
                </c:pt>
                <c:pt idx="223">
                  <c:v>45.16</c:v>
                </c:pt>
                <c:pt idx="225">
                  <c:v>37.700000000000003</c:v>
                </c:pt>
                <c:pt idx="226">
                  <c:v>52.9</c:v>
                </c:pt>
                <c:pt idx="227">
                  <c:v>37.49</c:v>
                </c:pt>
                <c:pt idx="229">
                  <c:v>56.8</c:v>
                </c:pt>
                <c:pt idx="231">
                  <c:v>46.04</c:v>
                </c:pt>
                <c:pt idx="233">
                  <c:v>42</c:v>
                </c:pt>
                <c:pt idx="236">
                  <c:v>68.27</c:v>
                </c:pt>
                <c:pt idx="238">
                  <c:v>47.45</c:v>
                </c:pt>
                <c:pt idx="240">
                  <c:v>38.75</c:v>
                </c:pt>
                <c:pt idx="241">
                  <c:v>40.340000000000003</c:v>
                </c:pt>
                <c:pt idx="242">
                  <c:v>52.2</c:v>
                </c:pt>
                <c:pt idx="244">
                  <c:v>52.41</c:v>
                </c:pt>
                <c:pt idx="248">
                  <c:v>41.93</c:v>
                </c:pt>
                <c:pt idx="252">
                  <c:v>45.79</c:v>
                </c:pt>
                <c:pt idx="253">
                  <c:v>41.64</c:v>
                </c:pt>
                <c:pt idx="255">
                  <c:v>42.34</c:v>
                </c:pt>
                <c:pt idx="259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全车数据表!$CU$3:$CU$272</c:f>
              <c:numCache>
                <c:formatCode>0.00_ </c:formatCode>
                <c:ptCount val="270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4">
                  <c:v>48.59</c:v>
                </c:pt>
                <c:pt idx="77">
                  <c:v>49.68</c:v>
                </c:pt>
                <c:pt idx="80">
                  <c:v>25.68</c:v>
                </c:pt>
                <c:pt idx="83">
                  <c:v>38.4</c:v>
                </c:pt>
                <c:pt idx="88">
                  <c:v>42.95</c:v>
                </c:pt>
                <c:pt idx="89">
                  <c:v>43.92</c:v>
                </c:pt>
                <c:pt idx="90">
                  <c:v>34.31</c:v>
                </c:pt>
                <c:pt idx="92">
                  <c:v>43.05</c:v>
                </c:pt>
                <c:pt idx="93">
                  <c:v>55.86</c:v>
                </c:pt>
                <c:pt idx="94">
                  <c:v>38.29</c:v>
                </c:pt>
                <c:pt idx="95">
                  <c:v>58.07</c:v>
                </c:pt>
                <c:pt idx="97">
                  <c:v>51.38</c:v>
                </c:pt>
                <c:pt idx="100">
                  <c:v>50.68</c:v>
                </c:pt>
                <c:pt idx="102">
                  <c:v>49.12</c:v>
                </c:pt>
                <c:pt idx="104">
                  <c:v>38.82</c:v>
                </c:pt>
                <c:pt idx="107">
                  <c:v>56.41</c:v>
                </c:pt>
                <c:pt idx="110">
                  <c:v>50.68</c:v>
                </c:pt>
                <c:pt idx="114">
                  <c:v>69.61</c:v>
                </c:pt>
                <c:pt idx="116">
                  <c:v>37.840000000000003</c:v>
                </c:pt>
                <c:pt idx="118">
                  <c:v>66.739999999999995</c:v>
                </c:pt>
                <c:pt idx="119">
                  <c:v>57.11</c:v>
                </c:pt>
                <c:pt idx="120">
                  <c:v>61.21</c:v>
                </c:pt>
                <c:pt idx="121">
                  <c:v>51.09</c:v>
                </c:pt>
                <c:pt idx="122">
                  <c:v>67.05</c:v>
                </c:pt>
                <c:pt idx="124">
                  <c:v>60.88</c:v>
                </c:pt>
                <c:pt idx="127">
                  <c:v>47.57</c:v>
                </c:pt>
                <c:pt idx="128">
                  <c:v>54.93</c:v>
                </c:pt>
                <c:pt idx="129">
                  <c:v>51.53</c:v>
                </c:pt>
                <c:pt idx="130">
                  <c:v>47.37</c:v>
                </c:pt>
                <c:pt idx="136">
                  <c:v>51.94</c:v>
                </c:pt>
                <c:pt idx="137">
                  <c:v>60.32</c:v>
                </c:pt>
                <c:pt idx="139">
                  <c:v>40.340000000000003</c:v>
                </c:pt>
                <c:pt idx="141">
                  <c:v>52.35</c:v>
                </c:pt>
                <c:pt idx="142">
                  <c:v>50.55</c:v>
                </c:pt>
                <c:pt idx="144">
                  <c:v>42.53</c:v>
                </c:pt>
                <c:pt idx="146">
                  <c:v>54.76</c:v>
                </c:pt>
                <c:pt idx="148">
                  <c:v>30.21</c:v>
                </c:pt>
                <c:pt idx="153">
                  <c:v>50.33</c:v>
                </c:pt>
                <c:pt idx="154">
                  <c:v>43.24</c:v>
                </c:pt>
                <c:pt idx="155">
                  <c:v>49.64</c:v>
                </c:pt>
                <c:pt idx="156">
                  <c:v>48.91</c:v>
                </c:pt>
                <c:pt idx="157">
                  <c:v>56.63</c:v>
                </c:pt>
                <c:pt idx="159">
                  <c:v>62.92</c:v>
                </c:pt>
                <c:pt idx="160">
                  <c:v>53.74</c:v>
                </c:pt>
                <c:pt idx="162">
                  <c:v>59.86</c:v>
                </c:pt>
                <c:pt idx="164">
                  <c:v>60.62</c:v>
                </c:pt>
                <c:pt idx="165">
                  <c:v>49.12</c:v>
                </c:pt>
                <c:pt idx="166">
                  <c:v>59.75</c:v>
                </c:pt>
                <c:pt idx="167">
                  <c:v>57.27</c:v>
                </c:pt>
                <c:pt idx="168">
                  <c:v>60.88</c:v>
                </c:pt>
                <c:pt idx="172">
                  <c:v>66.31</c:v>
                </c:pt>
                <c:pt idx="173">
                  <c:v>59.03</c:v>
                </c:pt>
                <c:pt idx="176">
                  <c:v>47.38</c:v>
                </c:pt>
                <c:pt idx="177">
                  <c:v>62.92</c:v>
                </c:pt>
                <c:pt idx="178">
                  <c:v>35.08</c:v>
                </c:pt>
                <c:pt idx="181">
                  <c:v>50.08</c:v>
                </c:pt>
                <c:pt idx="183">
                  <c:v>47.57</c:v>
                </c:pt>
                <c:pt idx="184">
                  <c:v>49.64</c:v>
                </c:pt>
                <c:pt idx="185">
                  <c:v>73.11</c:v>
                </c:pt>
                <c:pt idx="187">
                  <c:v>64.959999999999994</c:v>
                </c:pt>
                <c:pt idx="189">
                  <c:v>48.65</c:v>
                </c:pt>
                <c:pt idx="190">
                  <c:v>43.65</c:v>
                </c:pt>
                <c:pt idx="193">
                  <c:v>53.16</c:v>
                </c:pt>
                <c:pt idx="195">
                  <c:v>46.61</c:v>
                </c:pt>
                <c:pt idx="198">
                  <c:v>43.91</c:v>
                </c:pt>
                <c:pt idx="199">
                  <c:v>51.73</c:v>
                </c:pt>
                <c:pt idx="205">
                  <c:v>61.9</c:v>
                </c:pt>
                <c:pt idx="206">
                  <c:v>64.959999999999994</c:v>
                </c:pt>
                <c:pt idx="208">
                  <c:v>53.84</c:v>
                </c:pt>
                <c:pt idx="209">
                  <c:v>39.79</c:v>
                </c:pt>
                <c:pt idx="211">
                  <c:v>61.51</c:v>
                </c:pt>
                <c:pt idx="214">
                  <c:v>65.98</c:v>
                </c:pt>
                <c:pt idx="216">
                  <c:v>35.29</c:v>
                </c:pt>
                <c:pt idx="219">
                  <c:v>49.64</c:v>
                </c:pt>
                <c:pt idx="221">
                  <c:v>53.07</c:v>
                </c:pt>
                <c:pt idx="223">
                  <c:v>54.79</c:v>
                </c:pt>
                <c:pt idx="225">
                  <c:v>60.97</c:v>
                </c:pt>
                <c:pt idx="226">
                  <c:v>57.97</c:v>
                </c:pt>
                <c:pt idx="227">
                  <c:v>47.09</c:v>
                </c:pt>
                <c:pt idx="229">
                  <c:v>54.76</c:v>
                </c:pt>
                <c:pt idx="231">
                  <c:v>53.96</c:v>
                </c:pt>
                <c:pt idx="233">
                  <c:v>43.35</c:v>
                </c:pt>
                <c:pt idx="236">
                  <c:v>69.040000000000006</c:v>
                </c:pt>
                <c:pt idx="238">
                  <c:v>62.07</c:v>
                </c:pt>
                <c:pt idx="240">
                  <c:v>53.33</c:v>
                </c:pt>
                <c:pt idx="241">
                  <c:v>40.340000000000003</c:v>
                </c:pt>
                <c:pt idx="242">
                  <c:v>57.07</c:v>
                </c:pt>
                <c:pt idx="244">
                  <c:v>49.44</c:v>
                </c:pt>
                <c:pt idx="248">
                  <c:v>42.56</c:v>
                </c:pt>
                <c:pt idx="252">
                  <c:v>35.67</c:v>
                </c:pt>
                <c:pt idx="253">
                  <c:v>37.619999999999997</c:v>
                </c:pt>
                <c:pt idx="255">
                  <c:v>38.72</c:v>
                </c:pt>
                <c:pt idx="25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全车数据表!$CV$3:$CV$272</c:f>
              <c:numCache>
                <c:formatCode>0.00_ </c:formatCode>
                <c:ptCount val="270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4">
                  <c:v>15.699999999999989</c:v>
                </c:pt>
                <c:pt idx="77">
                  <c:v>17</c:v>
                </c:pt>
                <c:pt idx="80">
                  <c:v>12.100000000000023</c:v>
                </c:pt>
                <c:pt idx="83">
                  <c:v>15.699999999999989</c:v>
                </c:pt>
                <c:pt idx="88">
                  <c:v>16.800000000000011</c:v>
                </c:pt>
                <c:pt idx="89">
                  <c:v>18.600000000000023</c:v>
                </c:pt>
                <c:pt idx="90">
                  <c:v>19</c:v>
                </c:pt>
                <c:pt idx="92">
                  <c:v>16.699999999999989</c:v>
                </c:pt>
                <c:pt idx="93">
                  <c:v>19.800000000000011</c:v>
                </c:pt>
                <c:pt idx="94">
                  <c:v>14.800000000000011</c:v>
                </c:pt>
                <c:pt idx="95">
                  <c:v>16.600000000000023</c:v>
                </c:pt>
                <c:pt idx="97">
                  <c:v>11.699999999999989</c:v>
                </c:pt>
                <c:pt idx="100">
                  <c:v>18</c:v>
                </c:pt>
                <c:pt idx="102">
                  <c:v>15.5</c:v>
                </c:pt>
                <c:pt idx="104">
                  <c:v>11</c:v>
                </c:pt>
                <c:pt idx="107">
                  <c:v>17.600000000000023</c:v>
                </c:pt>
                <c:pt idx="110">
                  <c:v>18.800000000000011</c:v>
                </c:pt>
                <c:pt idx="114">
                  <c:v>20.5</c:v>
                </c:pt>
                <c:pt idx="116">
                  <c:v>11.800000000000011</c:v>
                </c:pt>
                <c:pt idx="118">
                  <c:v>17.199999999999989</c:v>
                </c:pt>
                <c:pt idx="119">
                  <c:v>15.100000000000023</c:v>
                </c:pt>
                <c:pt idx="120">
                  <c:v>15.800000000000011</c:v>
                </c:pt>
                <c:pt idx="121">
                  <c:v>13.300000000000011</c:v>
                </c:pt>
                <c:pt idx="122">
                  <c:v>17.400000000000034</c:v>
                </c:pt>
                <c:pt idx="124">
                  <c:v>14.800000000000011</c:v>
                </c:pt>
                <c:pt idx="127">
                  <c:v>14.100000000000023</c:v>
                </c:pt>
                <c:pt idx="128">
                  <c:v>19.300000000000011</c:v>
                </c:pt>
                <c:pt idx="129">
                  <c:v>16.399999999999977</c:v>
                </c:pt>
                <c:pt idx="130">
                  <c:v>22.5</c:v>
                </c:pt>
                <c:pt idx="136">
                  <c:v>19</c:v>
                </c:pt>
                <c:pt idx="137">
                  <c:v>17.800000000000011</c:v>
                </c:pt>
                <c:pt idx="139">
                  <c:v>17.399999999999977</c:v>
                </c:pt>
                <c:pt idx="141">
                  <c:v>27.399999999999977</c:v>
                </c:pt>
                <c:pt idx="142">
                  <c:v>21.199999999999989</c:v>
                </c:pt>
                <c:pt idx="144">
                  <c:v>18.100000000000023</c:v>
                </c:pt>
                <c:pt idx="146">
                  <c:v>13.400000000000034</c:v>
                </c:pt>
                <c:pt idx="148">
                  <c:v>13.5</c:v>
                </c:pt>
                <c:pt idx="153">
                  <c:v>15.5</c:v>
                </c:pt>
                <c:pt idx="154">
                  <c:v>14.699999999999989</c:v>
                </c:pt>
                <c:pt idx="155">
                  <c:v>13.100000000000023</c:v>
                </c:pt>
                <c:pt idx="156">
                  <c:v>17.600000000000023</c:v>
                </c:pt>
                <c:pt idx="157">
                  <c:v>13.5</c:v>
                </c:pt>
                <c:pt idx="159">
                  <c:v>14.600000000000023</c:v>
                </c:pt>
                <c:pt idx="160">
                  <c:v>14.600000000000023</c:v>
                </c:pt>
                <c:pt idx="162">
                  <c:v>17.899999999999977</c:v>
                </c:pt>
                <c:pt idx="164">
                  <c:v>13.600000000000023</c:v>
                </c:pt>
                <c:pt idx="165">
                  <c:v>6.72</c:v>
                </c:pt>
                <c:pt idx="166">
                  <c:v>14.399999999999977</c:v>
                </c:pt>
                <c:pt idx="167">
                  <c:v>15.199999999999989</c:v>
                </c:pt>
                <c:pt idx="168">
                  <c:v>18.800000000000011</c:v>
                </c:pt>
                <c:pt idx="172">
                  <c:v>17.399999999999977</c:v>
                </c:pt>
                <c:pt idx="173">
                  <c:v>19.899999999999977</c:v>
                </c:pt>
                <c:pt idx="176">
                  <c:v>21.199999999999989</c:v>
                </c:pt>
                <c:pt idx="177">
                  <c:v>13.800000000000011</c:v>
                </c:pt>
                <c:pt idx="178">
                  <c:v>10.600000000000023</c:v>
                </c:pt>
                <c:pt idx="181">
                  <c:v>13.699999999999989</c:v>
                </c:pt>
                <c:pt idx="183">
                  <c:v>11.399999999999977</c:v>
                </c:pt>
                <c:pt idx="184">
                  <c:v>16.899999999999977</c:v>
                </c:pt>
                <c:pt idx="185">
                  <c:v>15.399999999999977</c:v>
                </c:pt>
                <c:pt idx="187">
                  <c:v>12.100000000000023</c:v>
                </c:pt>
                <c:pt idx="189">
                  <c:v>16.199999999999989</c:v>
                </c:pt>
                <c:pt idx="190">
                  <c:v>20.199999999999989</c:v>
                </c:pt>
                <c:pt idx="193">
                  <c:v>17.699999999999989</c:v>
                </c:pt>
                <c:pt idx="195">
                  <c:v>14.600000000000023</c:v>
                </c:pt>
                <c:pt idx="198">
                  <c:v>23.399999999999977</c:v>
                </c:pt>
                <c:pt idx="199">
                  <c:v>18.899999999999977</c:v>
                </c:pt>
                <c:pt idx="205">
                  <c:v>13.899999999999977</c:v>
                </c:pt>
                <c:pt idx="206">
                  <c:v>13.100000000000023</c:v>
                </c:pt>
                <c:pt idx="208">
                  <c:v>11.699999999999989</c:v>
                </c:pt>
                <c:pt idx="209">
                  <c:v>12.5</c:v>
                </c:pt>
                <c:pt idx="211">
                  <c:v>15.199999999999989</c:v>
                </c:pt>
                <c:pt idx="214">
                  <c:v>16.399999999999977</c:v>
                </c:pt>
                <c:pt idx="216">
                  <c:v>16.699999999999989</c:v>
                </c:pt>
                <c:pt idx="219">
                  <c:v>15.399999999999977</c:v>
                </c:pt>
                <c:pt idx="221">
                  <c:v>18.699999999999989</c:v>
                </c:pt>
                <c:pt idx="223">
                  <c:v>13.5</c:v>
                </c:pt>
                <c:pt idx="225">
                  <c:v>11.899999999999977</c:v>
                </c:pt>
                <c:pt idx="226">
                  <c:v>18.199999999999989</c:v>
                </c:pt>
                <c:pt idx="227">
                  <c:v>16.199999999999989</c:v>
                </c:pt>
                <c:pt idx="229">
                  <c:v>18.5</c:v>
                </c:pt>
                <c:pt idx="231">
                  <c:v>13.699999999999989</c:v>
                </c:pt>
                <c:pt idx="233">
                  <c:v>16.200000000000045</c:v>
                </c:pt>
                <c:pt idx="236">
                  <c:v>18.100000000000023</c:v>
                </c:pt>
                <c:pt idx="238">
                  <c:v>17.600000000000023</c:v>
                </c:pt>
                <c:pt idx="240">
                  <c:v>23.399999999999977</c:v>
                </c:pt>
                <c:pt idx="241">
                  <c:v>15.5</c:v>
                </c:pt>
                <c:pt idx="242">
                  <c:v>16</c:v>
                </c:pt>
                <c:pt idx="244">
                  <c:v>9.5</c:v>
                </c:pt>
                <c:pt idx="248">
                  <c:v>12.600000000000023</c:v>
                </c:pt>
                <c:pt idx="252">
                  <c:v>14.699999999999989</c:v>
                </c:pt>
                <c:pt idx="253">
                  <c:v>9.6000000000000227</c:v>
                </c:pt>
                <c:pt idx="255">
                  <c:v>7.8000000000000114</c:v>
                </c:pt>
                <c:pt idx="259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全车数据表!$CW$3:$CW$272</c:f>
              <c:numCache>
                <c:formatCode>0.00_ </c:formatCode>
                <c:ptCount val="270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4">
                  <c:v>8.5600000000000023</c:v>
                </c:pt>
                <c:pt idx="77">
                  <c:v>9.7800000000000011</c:v>
                </c:pt>
                <c:pt idx="80">
                  <c:v>7.3299999999999983</c:v>
                </c:pt>
                <c:pt idx="83">
                  <c:v>8.960000000000008</c:v>
                </c:pt>
                <c:pt idx="88">
                  <c:v>6.3099999999999881</c:v>
                </c:pt>
                <c:pt idx="89">
                  <c:v>7.5</c:v>
                </c:pt>
                <c:pt idx="90">
                  <c:v>8.8499999999999943</c:v>
                </c:pt>
                <c:pt idx="92">
                  <c:v>6.3099999999999881</c:v>
                </c:pt>
                <c:pt idx="93">
                  <c:v>8.4500000000000028</c:v>
                </c:pt>
                <c:pt idx="94">
                  <c:v>8.8500000000000085</c:v>
                </c:pt>
                <c:pt idx="95">
                  <c:v>8.0499999999999972</c:v>
                </c:pt>
                <c:pt idx="97">
                  <c:v>8.0499999999999972</c:v>
                </c:pt>
                <c:pt idx="100">
                  <c:v>8.0499999999999972</c:v>
                </c:pt>
                <c:pt idx="102">
                  <c:v>9.6600000000000108</c:v>
                </c:pt>
                <c:pt idx="104">
                  <c:v>8.0499999999999972</c:v>
                </c:pt>
                <c:pt idx="107">
                  <c:v>7.2399999999999949</c:v>
                </c:pt>
                <c:pt idx="110">
                  <c:v>6.4399999999999977</c:v>
                </c:pt>
                <c:pt idx="114">
                  <c:v>4.4799999999999898</c:v>
                </c:pt>
                <c:pt idx="116">
                  <c:v>8.14</c:v>
                </c:pt>
                <c:pt idx="118">
                  <c:v>8.9500000000000028</c:v>
                </c:pt>
                <c:pt idx="119">
                  <c:v>9.7599999999999909</c:v>
                </c:pt>
                <c:pt idx="120">
                  <c:v>9.7600000000000051</c:v>
                </c:pt>
                <c:pt idx="121">
                  <c:v>8.9500000000000028</c:v>
                </c:pt>
                <c:pt idx="122">
                  <c:v>7.4700000000000131</c:v>
                </c:pt>
                <c:pt idx="124">
                  <c:v>8.14</c:v>
                </c:pt>
                <c:pt idx="127">
                  <c:v>7.3199999999999932</c:v>
                </c:pt>
                <c:pt idx="128">
                  <c:v>10.580000000000013</c:v>
                </c:pt>
                <c:pt idx="129">
                  <c:v>9.7599999999999909</c:v>
                </c:pt>
                <c:pt idx="130">
                  <c:v>8.9499999999999886</c:v>
                </c:pt>
                <c:pt idx="136">
                  <c:v>12.210000000000008</c:v>
                </c:pt>
                <c:pt idx="137">
                  <c:v>10.170000000000002</c:v>
                </c:pt>
                <c:pt idx="139">
                  <c:v>10.579999999999998</c:v>
                </c:pt>
                <c:pt idx="141">
                  <c:v>14.64</c:v>
                </c:pt>
                <c:pt idx="142">
                  <c:v>9.7600000000000051</c:v>
                </c:pt>
                <c:pt idx="144">
                  <c:v>8.14</c:v>
                </c:pt>
                <c:pt idx="146">
                  <c:v>8.6700000000000017</c:v>
                </c:pt>
                <c:pt idx="148">
                  <c:v>10.579999999999998</c:v>
                </c:pt>
                <c:pt idx="153">
                  <c:v>5.7000000000000028</c:v>
                </c:pt>
                <c:pt idx="154">
                  <c:v>7.3299999999999983</c:v>
                </c:pt>
                <c:pt idx="155">
                  <c:v>7.3299999999999983</c:v>
                </c:pt>
                <c:pt idx="156">
                  <c:v>6.5099999999999909</c:v>
                </c:pt>
                <c:pt idx="157">
                  <c:v>7.3299999999999983</c:v>
                </c:pt>
                <c:pt idx="159">
                  <c:v>7.230000000000004</c:v>
                </c:pt>
                <c:pt idx="160">
                  <c:v>8.8400000000000034</c:v>
                </c:pt>
                <c:pt idx="162">
                  <c:v>6.0300000000000011</c:v>
                </c:pt>
                <c:pt idx="164">
                  <c:v>7.2299999999999898</c:v>
                </c:pt>
                <c:pt idx="166">
                  <c:v>7.230000000000004</c:v>
                </c:pt>
                <c:pt idx="167">
                  <c:v>8.8400000000000034</c:v>
                </c:pt>
                <c:pt idx="168">
                  <c:v>6.4299999999999926</c:v>
                </c:pt>
                <c:pt idx="172">
                  <c:v>6.4300000000000068</c:v>
                </c:pt>
                <c:pt idx="173">
                  <c:v>9.64</c:v>
                </c:pt>
                <c:pt idx="176">
                  <c:v>8.0300000000000011</c:v>
                </c:pt>
                <c:pt idx="177">
                  <c:v>6.8299999999999983</c:v>
                </c:pt>
                <c:pt idx="178">
                  <c:v>8.0300000000000011</c:v>
                </c:pt>
                <c:pt idx="181">
                  <c:v>8.0300000000000011</c:v>
                </c:pt>
                <c:pt idx="183">
                  <c:v>8.0300000000000011</c:v>
                </c:pt>
                <c:pt idx="184">
                  <c:v>8.8400000000000034</c:v>
                </c:pt>
                <c:pt idx="185">
                  <c:v>8.8400000000000034</c:v>
                </c:pt>
                <c:pt idx="187">
                  <c:v>7.230000000000004</c:v>
                </c:pt>
                <c:pt idx="189">
                  <c:v>8.0300000000000011</c:v>
                </c:pt>
                <c:pt idx="190">
                  <c:v>9.2399999999999949</c:v>
                </c:pt>
                <c:pt idx="193">
                  <c:v>7.230000000000004</c:v>
                </c:pt>
                <c:pt idx="195">
                  <c:v>8.0300000000000011</c:v>
                </c:pt>
                <c:pt idx="198">
                  <c:v>4.8200000000000074</c:v>
                </c:pt>
                <c:pt idx="199">
                  <c:v>7.230000000000004</c:v>
                </c:pt>
                <c:pt idx="205">
                  <c:v>5.6800000000000068</c:v>
                </c:pt>
                <c:pt idx="206">
                  <c:v>7.3000000000000114</c:v>
                </c:pt>
                <c:pt idx="208">
                  <c:v>5.6799999999999926</c:v>
                </c:pt>
                <c:pt idx="209">
                  <c:v>5.6800000000000068</c:v>
                </c:pt>
                <c:pt idx="211">
                  <c:v>7.2999999999999972</c:v>
                </c:pt>
                <c:pt idx="214">
                  <c:v>6.0799999999999983</c:v>
                </c:pt>
                <c:pt idx="216">
                  <c:v>6.0799999999999983</c:v>
                </c:pt>
                <c:pt idx="219">
                  <c:v>9.3299999999999983</c:v>
                </c:pt>
                <c:pt idx="221">
                  <c:v>8.11</c:v>
                </c:pt>
                <c:pt idx="223">
                  <c:v>4.5799999999999983</c:v>
                </c:pt>
                <c:pt idx="225">
                  <c:v>6.4899999999999949</c:v>
                </c:pt>
                <c:pt idx="226">
                  <c:v>7.2999999999999972</c:v>
                </c:pt>
                <c:pt idx="227">
                  <c:v>6.4900000000000091</c:v>
                </c:pt>
                <c:pt idx="229">
                  <c:v>6.4899999999999949</c:v>
                </c:pt>
                <c:pt idx="231">
                  <c:v>8.11</c:v>
                </c:pt>
                <c:pt idx="233">
                  <c:v>5.6899999999999977</c:v>
                </c:pt>
                <c:pt idx="236">
                  <c:v>7.2999999999999972</c:v>
                </c:pt>
                <c:pt idx="238">
                  <c:v>7.3499999999999943</c:v>
                </c:pt>
                <c:pt idx="240">
                  <c:v>6.9000000000000057</c:v>
                </c:pt>
                <c:pt idx="241">
                  <c:v>5.6800000000000068</c:v>
                </c:pt>
                <c:pt idx="242">
                  <c:v>7.2999999999999972</c:v>
                </c:pt>
                <c:pt idx="244">
                  <c:v>6.8999999999999915</c:v>
                </c:pt>
                <c:pt idx="248">
                  <c:v>5.269999999999996</c:v>
                </c:pt>
                <c:pt idx="252">
                  <c:v>6.4100000000000108</c:v>
                </c:pt>
                <c:pt idx="253">
                  <c:v>5.4399999999999977</c:v>
                </c:pt>
                <c:pt idx="255">
                  <c:v>7.710000000000008</c:v>
                </c:pt>
                <c:pt idx="259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全车数据表!$CX$3:$CX$272</c:f>
              <c:numCache>
                <c:formatCode>0.00_ </c:formatCode>
                <c:ptCount val="270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4">
                  <c:v>14.850000000000001</c:v>
                </c:pt>
                <c:pt idx="77">
                  <c:v>25.180000000000007</c:v>
                </c:pt>
                <c:pt idx="80">
                  <c:v>15.07</c:v>
                </c:pt>
                <c:pt idx="83">
                  <c:v>25.560000000000002</c:v>
                </c:pt>
                <c:pt idx="88">
                  <c:v>4.7600000000000051</c:v>
                </c:pt>
                <c:pt idx="89">
                  <c:v>5.18</c:v>
                </c:pt>
                <c:pt idx="90">
                  <c:v>5.9500000000000028</c:v>
                </c:pt>
                <c:pt idx="92">
                  <c:v>4.740000000000002</c:v>
                </c:pt>
                <c:pt idx="93">
                  <c:v>8.6000000000000014</c:v>
                </c:pt>
                <c:pt idx="94">
                  <c:v>4.4399999999999977</c:v>
                </c:pt>
                <c:pt idx="95">
                  <c:v>8.0500000000000043</c:v>
                </c:pt>
                <c:pt idx="97">
                  <c:v>14.380000000000003</c:v>
                </c:pt>
                <c:pt idx="100">
                  <c:v>6.1000000000000014</c:v>
                </c:pt>
                <c:pt idx="102">
                  <c:v>21.200000000000003</c:v>
                </c:pt>
                <c:pt idx="104">
                  <c:v>11.21</c:v>
                </c:pt>
                <c:pt idx="107">
                  <c:v>6.3800000000000026</c:v>
                </c:pt>
                <c:pt idx="110">
                  <c:v>6.25</c:v>
                </c:pt>
                <c:pt idx="114">
                  <c:v>8.4600000000000009</c:v>
                </c:pt>
                <c:pt idx="116">
                  <c:v>17.300000000000004</c:v>
                </c:pt>
                <c:pt idx="118">
                  <c:v>22.709999999999994</c:v>
                </c:pt>
                <c:pt idx="119">
                  <c:v>28.910000000000004</c:v>
                </c:pt>
                <c:pt idx="120">
                  <c:v>22.519999999999996</c:v>
                </c:pt>
                <c:pt idx="121">
                  <c:v>25.53</c:v>
                </c:pt>
                <c:pt idx="122">
                  <c:v>7.7100000000000009</c:v>
                </c:pt>
                <c:pt idx="124">
                  <c:v>15.790000000000006</c:v>
                </c:pt>
                <c:pt idx="127">
                  <c:v>15.770000000000003</c:v>
                </c:pt>
                <c:pt idx="128">
                  <c:v>22.759999999999991</c:v>
                </c:pt>
                <c:pt idx="129">
                  <c:v>22.699999999999996</c:v>
                </c:pt>
                <c:pt idx="130">
                  <c:v>26.300000000000004</c:v>
                </c:pt>
                <c:pt idx="136">
                  <c:v>29.35</c:v>
                </c:pt>
                <c:pt idx="137">
                  <c:v>23.089999999999996</c:v>
                </c:pt>
                <c:pt idx="139">
                  <c:v>32.629999999999995</c:v>
                </c:pt>
                <c:pt idx="141">
                  <c:v>40.619999999999997</c:v>
                </c:pt>
                <c:pt idx="142">
                  <c:v>29.979999999999997</c:v>
                </c:pt>
                <c:pt idx="144">
                  <c:v>19.689999999999998</c:v>
                </c:pt>
                <c:pt idx="146">
                  <c:v>14.439999999999998</c:v>
                </c:pt>
                <c:pt idx="148">
                  <c:v>27.21</c:v>
                </c:pt>
                <c:pt idx="153">
                  <c:v>8.1699999999999946</c:v>
                </c:pt>
                <c:pt idx="154">
                  <c:v>11.89</c:v>
                </c:pt>
                <c:pt idx="155">
                  <c:v>18.019999999999996</c:v>
                </c:pt>
                <c:pt idx="156">
                  <c:v>6.0999999999999943</c:v>
                </c:pt>
                <c:pt idx="157">
                  <c:v>4.6400000000000006</c:v>
                </c:pt>
                <c:pt idx="159">
                  <c:v>5.3700000000000045</c:v>
                </c:pt>
                <c:pt idx="160">
                  <c:v>7.5600000000000023</c:v>
                </c:pt>
                <c:pt idx="162">
                  <c:v>8.64</c:v>
                </c:pt>
                <c:pt idx="164">
                  <c:v>16.53</c:v>
                </c:pt>
                <c:pt idx="166">
                  <c:v>11.850000000000001</c:v>
                </c:pt>
                <c:pt idx="167">
                  <c:v>15.899999999999999</c:v>
                </c:pt>
                <c:pt idx="168">
                  <c:v>11.64</c:v>
                </c:pt>
                <c:pt idx="172">
                  <c:v>9.9599999999999937</c:v>
                </c:pt>
                <c:pt idx="173">
                  <c:v>42.63</c:v>
                </c:pt>
                <c:pt idx="176">
                  <c:v>19.980000000000004</c:v>
                </c:pt>
                <c:pt idx="177">
                  <c:v>23.939999999999998</c:v>
                </c:pt>
                <c:pt idx="178">
                  <c:v>20.989999999999995</c:v>
                </c:pt>
                <c:pt idx="181">
                  <c:v>8.8999999999999986</c:v>
                </c:pt>
                <c:pt idx="183">
                  <c:v>21.990000000000002</c:v>
                </c:pt>
                <c:pt idx="184">
                  <c:v>29.79</c:v>
                </c:pt>
                <c:pt idx="185">
                  <c:v>17.009999999999998</c:v>
                </c:pt>
                <c:pt idx="187">
                  <c:v>18.670000000000002</c:v>
                </c:pt>
                <c:pt idx="189">
                  <c:v>21.860000000000007</c:v>
                </c:pt>
                <c:pt idx="190">
                  <c:v>27.36</c:v>
                </c:pt>
                <c:pt idx="193">
                  <c:v>18.25</c:v>
                </c:pt>
                <c:pt idx="195">
                  <c:v>22.759999999999998</c:v>
                </c:pt>
                <c:pt idx="198">
                  <c:v>24.490000000000002</c:v>
                </c:pt>
                <c:pt idx="199">
                  <c:v>24.340000000000003</c:v>
                </c:pt>
                <c:pt idx="205">
                  <c:v>8.240000000000002</c:v>
                </c:pt>
                <c:pt idx="206">
                  <c:v>5.2999999999999972</c:v>
                </c:pt>
                <c:pt idx="208">
                  <c:v>8.1200000000000045</c:v>
                </c:pt>
                <c:pt idx="209">
                  <c:v>3.9699999999999989</c:v>
                </c:pt>
                <c:pt idx="211">
                  <c:v>8.8699999999999974</c:v>
                </c:pt>
                <c:pt idx="214">
                  <c:v>12.380000000000003</c:v>
                </c:pt>
                <c:pt idx="216">
                  <c:v>9.0399999999999991</c:v>
                </c:pt>
                <c:pt idx="219">
                  <c:v>26.650000000000006</c:v>
                </c:pt>
                <c:pt idx="221">
                  <c:v>28.240000000000009</c:v>
                </c:pt>
                <c:pt idx="223">
                  <c:v>7.6800000000000068</c:v>
                </c:pt>
                <c:pt idx="225">
                  <c:v>5.5399999999999991</c:v>
                </c:pt>
                <c:pt idx="226">
                  <c:v>25.009999999999998</c:v>
                </c:pt>
                <c:pt idx="227">
                  <c:v>9.1699999999999946</c:v>
                </c:pt>
                <c:pt idx="229">
                  <c:v>23.650000000000006</c:v>
                </c:pt>
                <c:pt idx="231">
                  <c:v>10.61</c:v>
                </c:pt>
                <c:pt idx="233">
                  <c:v>6.75</c:v>
                </c:pt>
                <c:pt idx="236">
                  <c:v>24.08</c:v>
                </c:pt>
                <c:pt idx="238">
                  <c:v>7.43</c:v>
                </c:pt>
                <c:pt idx="240">
                  <c:v>6.8699999999999974</c:v>
                </c:pt>
                <c:pt idx="241">
                  <c:v>6.529999999999994</c:v>
                </c:pt>
                <c:pt idx="242">
                  <c:v>9.279999999999994</c:v>
                </c:pt>
                <c:pt idx="244">
                  <c:v>11.450000000000003</c:v>
                </c:pt>
                <c:pt idx="248">
                  <c:v>6.259999999999998</c:v>
                </c:pt>
                <c:pt idx="252">
                  <c:v>5.9600000000000009</c:v>
                </c:pt>
                <c:pt idx="253">
                  <c:v>9.6899999999999977</c:v>
                </c:pt>
                <c:pt idx="255">
                  <c:v>6.43</c:v>
                </c:pt>
                <c:pt idx="259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全车数据表!$CY$3:$CY$272</c:f>
              <c:numCache>
                <c:formatCode>0.00_ </c:formatCode>
                <c:ptCount val="270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4">
                  <c:v>15.849999999999994</c:v>
                </c:pt>
                <c:pt idx="77">
                  <c:v>21.130000000000003</c:v>
                </c:pt>
                <c:pt idx="80">
                  <c:v>22.03</c:v>
                </c:pt>
                <c:pt idx="83">
                  <c:v>21.29</c:v>
                </c:pt>
                <c:pt idx="88">
                  <c:v>13.649999999999999</c:v>
                </c:pt>
                <c:pt idx="89">
                  <c:v>11.479999999999997</c:v>
                </c:pt>
                <c:pt idx="90">
                  <c:v>15.809999999999995</c:v>
                </c:pt>
                <c:pt idx="92">
                  <c:v>13.660000000000004</c:v>
                </c:pt>
                <c:pt idx="93">
                  <c:v>13.019999999999996</c:v>
                </c:pt>
                <c:pt idx="94">
                  <c:v>16.200000000000003</c:v>
                </c:pt>
                <c:pt idx="95">
                  <c:v>10.139999999999993</c:v>
                </c:pt>
                <c:pt idx="97">
                  <c:v>15.399999999999999</c:v>
                </c:pt>
                <c:pt idx="100">
                  <c:v>10.420000000000002</c:v>
                </c:pt>
                <c:pt idx="102">
                  <c:v>18.759999999999998</c:v>
                </c:pt>
                <c:pt idx="104">
                  <c:v>15.280000000000001</c:v>
                </c:pt>
                <c:pt idx="107">
                  <c:v>9.4300000000000068</c:v>
                </c:pt>
                <c:pt idx="110">
                  <c:v>12.43</c:v>
                </c:pt>
                <c:pt idx="114">
                  <c:v>10.570000000000007</c:v>
                </c:pt>
                <c:pt idx="116">
                  <c:v>23.29</c:v>
                </c:pt>
                <c:pt idx="118">
                  <c:v>14.13000000000001</c:v>
                </c:pt>
                <c:pt idx="119">
                  <c:v>18.049999999999997</c:v>
                </c:pt>
                <c:pt idx="120">
                  <c:v>19.249999999999993</c:v>
                </c:pt>
                <c:pt idx="121">
                  <c:v>18.03</c:v>
                </c:pt>
                <c:pt idx="122">
                  <c:v>17.950000000000003</c:v>
                </c:pt>
                <c:pt idx="124">
                  <c:v>11.380000000000003</c:v>
                </c:pt>
                <c:pt idx="127">
                  <c:v>13</c:v>
                </c:pt>
                <c:pt idx="128">
                  <c:v>24.610000000000007</c:v>
                </c:pt>
                <c:pt idx="129">
                  <c:v>22.349999999999994</c:v>
                </c:pt>
                <c:pt idx="130">
                  <c:v>27.410000000000004</c:v>
                </c:pt>
                <c:pt idx="136">
                  <c:v>30.490000000000009</c:v>
                </c:pt>
                <c:pt idx="137">
                  <c:v>22.589999999999996</c:v>
                </c:pt>
                <c:pt idx="139">
                  <c:v>27.019999999999996</c:v>
                </c:pt>
                <c:pt idx="141">
                  <c:v>34.04</c:v>
                </c:pt>
                <c:pt idx="142">
                  <c:v>26.430000000000007</c:v>
                </c:pt>
                <c:pt idx="144">
                  <c:v>20.78</c:v>
                </c:pt>
                <c:pt idx="146">
                  <c:v>18.360000000000007</c:v>
                </c:pt>
                <c:pt idx="148">
                  <c:v>24.43</c:v>
                </c:pt>
                <c:pt idx="153">
                  <c:v>14.460000000000008</c:v>
                </c:pt>
                <c:pt idx="154">
                  <c:v>17.36</c:v>
                </c:pt>
                <c:pt idx="155">
                  <c:v>19.040000000000006</c:v>
                </c:pt>
                <c:pt idx="156">
                  <c:v>15.740000000000009</c:v>
                </c:pt>
                <c:pt idx="157">
                  <c:v>10.919999999999995</c:v>
                </c:pt>
                <c:pt idx="159">
                  <c:v>8.480000000000004</c:v>
                </c:pt>
                <c:pt idx="160">
                  <c:v>9.1499999999999986</c:v>
                </c:pt>
                <c:pt idx="162">
                  <c:v>10.739999999999995</c:v>
                </c:pt>
                <c:pt idx="164">
                  <c:v>13.71</c:v>
                </c:pt>
                <c:pt idx="166">
                  <c:v>16.579999999999998</c:v>
                </c:pt>
                <c:pt idx="167">
                  <c:v>16.850000000000001</c:v>
                </c:pt>
                <c:pt idx="168">
                  <c:v>13.749999999999993</c:v>
                </c:pt>
                <c:pt idx="172">
                  <c:v>13.659999999999997</c:v>
                </c:pt>
                <c:pt idx="173">
                  <c:v>25.870000000000005</c:v>
                </c:pt>
                <c:pt idx="176">
                  <c:v>17.369999999999997</c:v>
                </c:pt>
                <c:pt idx="177">
                  <c:v>14.939999999999998</c:v>
                </c:pt>
                <c:pt idx="178">
                  <c:v>24.53</c:v>
                </c:pt>
                <c:pt idx="181">
                  <c:v>17.120000000000005</c:v>
                </c:pt>
                <c:pt idx="183">
                  <c:v>22.059999999999995</c:v>
                </c:pt>
                <c:pt idx="184">
                  <c:v>24.010000000000005</c:v>
                </c:pt>
                <c:pt idx="185">
                  <c:v>13.64</c:v>
                </c:pt>
                <c:pt idx="187">
                  <c:v>17.52000000000001</c:v>
                </c:pt>
                <c:pt idx="189">
                  <c:v>21.449999999999996</c:v>
                </c:pt>
                <c:pt idx="190">
                  <c:v>26.140000000000008</c:v>
                </c:pt>
                <c:pt idx="193">
                  <c:v>17.189999999999998</c:v>
                </c:pt>
                <c:pt idx="195">
                  <c:v>23.040000000000006</c:v>
                </c:pt>
                <c:pt idx="198">
                  <c:v>15.64</c:v>
                </c:pt>
                <c:pt idx="199">
                  <c:v>19.410000000000004</c:v>
                </c:pt>
                <c:pt idx="205">
                  <c:v>8.4100000000000037</c:v>
                </c:pt>
                <c:pt idx="206">
                  <c:v>7.4300000000000068</c:v>
                </c:pt>
                <c:pt idx="208">
                  <c:v>12.049999999999997</c:v>
                </c:pt>
                <c:pt idx="209">
                  <c:v>18.47</c:v>
                </c:pt>
                <c:pt idx="211">
                  <c:v>17.280000000000008</c:v>
                </c:pt>
                <c:pt idx="214">
                  <c:v>6.039999999999992</c:v>
                </c:pt>
                <c:pt idx="216">
                  <c:v>9.5</c:v>
                </c:pt>
                <c:pt idx="219">
                  <c:v>20.260000000000005</c:v>
                </c:pt>
                <c:pt idx="221">
                  <c:v>25.18</c:v>
                </c:pt>
                <c:pt idx="223">
                  <c:v>14.500000000000007</c:v>
                </c:pt>
                <c:pt idx="225">
                  <c:v>7.6299999999999955</c:v>
                </c:pt>
                <c:pt idx="226">
                  <c:v>18.730000000000004</c:v>
                </c:pt>
                <c:pt idx="227">
                  <c:v>16.339999999999996</c:v>
                </c:pt>
                <c:pt idx="229">
                  <c:v>23.500000000000007</c:v>
                </c:pt>
                <c:pt idx="231">
                  <c:v>20.240000000000002</c:v>
                </c:pt>
                <c:pt idx="233">
                  <c:v>9.1299999999999955</c:v>
                </c:pt>
                <c:pt idx="236">
                  <c:v>12.14</c:v>
                </c:pt>
                <c:pt idx="238">
                  <c:v>14.550000000000004</c:v>
                </c:pt>
                <c:pt idx="240">
                  <c:v>10.300000000000004</c:v>
                </c:pt>
                <c:pt idx="241">
                  <c:v>30.319999999999993</c:v>
                </c:pt>
                <c:pt idx="242">
                  <c:v>16.919999999999995</c:v>
                </c:pt>
                <c:pt idx="244">
                  <c:v>15.420000000000002</c:v>
                </c:pt>
                <c:pt idx="248">
                  <c:v>15.669999999999995</c:v>
                </c:pt>
                <c:pt idx="252">
                  <c:v>15.600000000000001</c:v>
                </c:pt>
                <c:pt idx="253">
                  <c:v>18.89</c:v>
                </c:pt>
                <c:pt idx="255">
                  <c:v>23.32</c:v>
                </c:pt>
                <c:pt idx="259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全车数据表!$CZ$3:$CZ$272</c:f>
              <c:numCache>
                <c:formatCode>0.00_ </c:formatCode>
                <c:ptCount val="270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4">
                  <c:v>54.959999999999987</c:v>
                </c:pt>
                <c:pt idx="77">
                  <c:v>73.09</c:v>
                </c:pt>
                <c:pt idx="80">
                  <c:v>56.530000000000022</c:v>
                </c:pt>
                <c:pt idx="83">
                  <c:v>71.509999999999991</c:v>
                </c:pt>
                <c:pt idx="88">
                  <c:v>41.52</c:v>
                </c:pt>
                <c:pt idx="89">
                  <c:v>42.760000000000019</c:v>
                </c:pt>
                <c:pt idx="90">
                  <c:v>49.609999999999992</c:v>
                </c:pt>
                <c:pt idx="92">
                  <c:v>41.409999999999982</c:v>
                </c:pt>
                <c:pt idx="93">
                  <c:v>49.870000000000012</c:v>
                </c:pt>
                <c:pt idx="94">
                  <c:v>44.29000000000002</c:v>
                </c:pt>
                <c:pt idx="95">
                  <c:v>42.840000000000018</c:v>
                </c:pt>
                <c:pt idx="97">
                  <c:v>49.529999999999987</c:v>
                </c:pt>
                <c:pt idx="100">
                  <c:v>42.57</c:v>
                </c:pt>
                <c:pt idx="102">
                  <c:v>65.12</c:v>
                </c:pt>
                <c:pt idx="104">
                  <c:v>45.54</c:v>
                </c:pt>
                <c:pt idx="107">
                  <c:v>40.650000000000027</c:v>
                </c:pt>
                <c:pt idx="110">
                  <c:v>43.920000000000009</c:v>
                </c:pt>
                <c:pt idx="114">
                  <c:v>44.01</c:v>
                </c:pt>
                <c:pt idx="116">
                  <c:v>60.530000000000015</c:v>
                </c:pt>
                <c:pt idx="118">
                  <c:v>62.989999999999995</c:v>
                </c:pt>
                <c:pt idx="119">
                  <c:v>71.820000000000022</c:v>
                </c:pt>
                <c:pt idx="120">
                  <c:v>67.330000000000013</c:v>
                </c:pt>
                <c:pt idx="121">
                  <c:v>65.810000000000016</c:v>
                </c:pt>
                <c:pt idx="122">
                  <c:v>50.530000000000051</c:v>
                </c:pt>
                <c:pt idx="124">
                  <c:v>50.110000000000021</c:v>
                </c:pt>
                <c:pt idx="127">
                  <c:v>50.190000000000019</c:v>
                </c:pt>
                <c:pt idx="128">
                  <c:v>77.250000000000028</c:v>
                </c:pt>
                <c:pt idx="129">
                  <c:v>71.209999999999951</c:v>
                </c:pt>
                <c:pt idx="130">
                  <c:v>85.16</c:v>
                </c:pt>
                <c:pt idx="136">
                  <c:v>91.050000000000011</c:v>
                </c:pt>
                <c:pt idx="137">
                  <c:v>73.650000000000006</c:v>
                </c:pt>
                <c:pt idx="139">
                  <c:v>87.629999999999967</c:v>
                </c:pt>
                <c:pt idx="141">
                  <c:v>116.69999999999996</c:v>
                </c:pt>
                <c:pt idx="142">
                  <c:v>87.37</c:v>
                </c:pt>
                <c:pt idx="144">
                  <c:v>66.710000000000022</c:v>
                </c:pt>
                <c:pt idx="146">
                  <c:v>54.87000000000004</c:v>
                </c:pt>
                <c:pt idx="148">
                  <c:v>75.72</c:v>
                </c:pt>
                <c:pt idx="153">
                  <c:v>43.830000000000005</c:v>
                </c:pt>
                <c:pt idx="154">
                  <c:v>51.279999999999987</c:v>
                </c:pt>
                <c:pt idx="155">
                  <c:v>57.490000000000023</c:v>
                </c:pt>
                <c:pt idx="156">
                  <c:v>45.950000000000017</c:v>
                </c:pt>
                <c:pt idx="157">
                  <c:v>36.389999999999993</c:v>
                </c:pt>
                <c:pt idx="159">
                  <c:v>35.680000000000035</c:v>
                </c:pt>
                <c:pt idx="160">
                  <c:v>40.150000000000027</c:v>
                </c:pt>
                <c:pt idx="162">
                  <c:v>43.309999999999974</c:v>
                </c:pt>
                <c:pt idx="164">
                  <c:v>51.070000000000014</c:v>
                </c:pt>
                <c:pt idx="166">
                  <c:v>50.059999999999981</c:v>
                </c:pt>
                <c:pt idx="167">
                  <c:v>56.789999999999992</c:v>
                </c:pt>
                <c:pt idx="168">
                  <c:v>50.62</c:v>
                </c:pt>
                <c:pt idx="172">
                  <c:v>47.449999999999974</c:v>
                </c:pt>
                <c:pt idx="173">
                  <c:v>98.039999999999992</c:v>
                </c:pt>
                <c:pt idx="176">
                  <c:v>66.579999999999984</c:v>
                </c:pt>
                <c:pt idx="177">
                  <c:v>59.510000000000005</c:v>
                </c:pt>
                <c:pt idx="178">
                  <c:v>64.15000000000002</c:v>
                </c:pt>
                <c:pt idx="181">
                  <c:v>47.749999999999993</c:v>
                </c:pt>
                <c:pt idx="183">
                  <c:v>63.479999999999976</c:v>
                </c:pt>
                <c:pt idx="184">
                  <c:v>79.539999999999992</c:v>
                </c:pt>
                <c:pt idx="185">
                  <c:v>54.889999999999979</c:v>
                </c:pt>
                <c:pt idx="187">
                  <c:v>55.520000000000039</c:v>
                </c:pt>
                <c:pt idx="189">
                  <c:v>67.539999999999992</c:v>
                </c:pt>
                <c:pt idx="190">
                  <c:v>82.94</c:v>
                </c:pt>
                <c:pt idx="193">
                  <c:v>60.36999999999999</c:v>
                </c:pt>
                <c:pt idx="195">
                  <c:v>68.430000000000035</c:v>
                </c:pt>
                <c:pt idx="198">
                  <c:v>68.349999999999994</c:v>
                </c:pt>
                <c:pt idx="199">
                  <c:v>69.88</c:v>
                </c:pt>
                <c:pt idx="205">
                  <c:v>36.22999999999999</c:v>
                </c:pt>
                <c:pt idx="206">
                  <c:v>33.130000000000038</c:v>
                </c:pt>
                <c:pt idx="208">
                  <c:v>37.549999999999983</c:v>
                </c:pt>
                <c:pt idx="209">
                  <c:v>40.620000000000005</c:v>
                </c:pt>
                <c:pt idx="211">
                  <c:v>48.649999999999991</c:v>
                </c:pt>
                <c:pt idx="214">
                  <c:v>40.89999999999997</c:v>
                </c:pt>
                <c:pt idx="216">
                  <c:v>41.319999999999986</c:v>
                </c:pt>
                <c:pt idx="219">
                  <c:v>71.639999999999986</c:v>
                </c:pt>
                <c:pt idx="221">
                  <c:v>80.22999999999999</c:v>
                </c:pt>
                <c:pt idx="223">
                  <c:v>40.260000000000012</c:v>
                </c:pt>
                <c:pt idx="225">
                  <c:v>31.559999999999967</c:v>
                </c:pt>
                <c:pt idx="226">
                  <c:v>69.239999999999981</c:v>
                </c:pt>
                <c:pt idx="227">
                  <c:v>48.199999999999989</c:v>
                </c:pt>
                <c:pt idx="229">
                  <c:v>72.140000000000015</c:v>
                </c:pt>
                <c:pt idx="231">
                  <c:v>52.659999999999989</c:v>
                </c:pt>
                <c:pt idx="233">
                  <c:v>37.770000000000039</c:v>
                </c:pt>
                <c:pt idx="236">
                  <c:v>61.620000000000019</c:v>
                </c:pt>
                <c:pt idx="238">
                  <c:v>46.930000000000021</c:v>
                </c:pt>
                <c:pt idx="240">
                  <c:v>47.469999999999985</c:v>
                </c:pt>
                <c:pt idx="241">
                  <c:v>58.029999999999994</c:v>
                </c:pt>
                <c:pt idx="242">
                  <c:v>49.499999999999986</c:v>
                </c:pt>
                <c:pt idx="244">
                  <c:v>43.269999999999996</c:v>
                </c:pt>
                <c:pt idx="248">
                  <c:v>39.800000000000011</c:v>
                </c:pt>
                <c:pt idx="252">
                  <c:v>42.67</c:v>
                </c:pt>
                <c:pt idx="253">
                  <c:v>43.620000000000019</c:v>
                </c:pt>
                <c:pt idx="255">
                  <c:v>45.260000000000019</c:v>
                </c:pt>
                <c:pt idx="259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全车数据表!$DA$3:$DA$272</c:f>
              <c:numCache>
                <c:formatCode>0.00_ </c:formatCode>
                <c:ptCount val="270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4">
                  <c:v>57.072499999999991</c:v>
                </c:pt>
                <c:pt idx="77">
                  <c:v>78.054800000000014</c:v>
                </c:pt>
                <c:pt idx="80">
                  <c:v>61.927000000000007</c:v>
                </c:pt>
                <c:pt idx="83">
                  <c:v>76.838000000000008</c:v>
                </c:pt>
                <c:pt idx="88">
                  <c:v>39.269299999999987</c:v>
                </c:pt>
                <c:pt idx="89">
                  <c:v>39.6248</c:v>
                </c:pt>
                <c:pt idx="90">
                  <c:v>48.527799999999985</c:v>
                </c:pt>
                <c:pt idx="92">
                  <c:v>39.227499999999978</c:v>
                </c:pt>
                <c:pt idx="93">
                  <c:v>47.507100000000001</c:v>
                </c:pt>
                <c:pt idx="94">
                  <c:v>45.976700000000022</c:v>
                </c:pt>
                <c:pt idx="95">
                  <c:v>41.475200000000001</c:v>
                </c:pt>
                <c:pt idx="97">
                  <c:v>53.792899999999989</c:v>
                </c:pt>
                <c:pt idx="100">
                  <c:v>40.078099999999999</c:v>
                </c:pt>
                <c:pt idx="102">
                  <c:v>69.833800000000025</c:v>
                </c:pt>
                <c:pt idx="104">
                  <c:v>49.833199999999991</c:v>
                </c:pt>
                <c:pt idx="107">
                  <c:v>37.581800000000008</c:v>
                </c:pt>
                <c:pt idx="110">
                  <c:v>40.258899999999997</c:v>
                </c:pt>
                <c:pt idx="114">
                  <c:v>37.489399999999989</c:v>
                </c:pt>
                <c:pt idx="116">
                  <c:v>67.381200000000007</c:v>
                </c:pt>
                <c:pt idx="118">
                  <c:v>64.915199999999999</c:v>
                </c:pt>
                <c:pt idx="119">
                  <c:v>77.684299999999993</c:v>
                </c:pt>
                <c:pt idx="120">
                  <c:v>72.22359999999999</c:v>
                </c:pt>
                <c:pt idx="121">
                  <c:v>71.845800000000011</c:v>
                </c:pt>
                <c:pt idx="122">
                  <c:v>50.328800000000044</c:v>
                </c:pt>
                <c:pt idx="124">
                  <c:v>51.390100000000011</c:v>
                </c:pt>
                <c:pt idx="127">
                  <c:v>51.7821</c:v>
                </c:pt>
                <c:pt idx="128">
                  <c:v>81.910600000000017</c:v>
                </c:pt>
                <c:pt idx="129">
                  <c:v>76.586999999999961</c:v>
                </c:pt>
                <c:pt idx="130">
                  <c:v>87.666299999999978</c:v>
                </c:pt>
                <c:pt idx="136">
                  <c:v>99.640200000000021</c:v>
                </c:pt>
                <c:pt idx="137">
                  <c:v>78.500399999999999</c:v>
                </c:pt>
                <c:pt idx="139">
                  <c:v>95.54049999999998</c:v>
                </c:pt>
                <c:pt idx="141">
                  <c:v>123.85979999999998</c:v>
                </c:pt>
                <c:pt idx="142">
                  <c:v>91.57180000000001</c:v>
                </c:pt>
                <c:pt idx="144">
                  <c:v>68.885100000000008</c:v>
                </c:pt>
                <c:pt idx="146">
                  <c:v>59.278500000000022</c:v>
                </c:pt>
                <c:pt idx="148">
                  <c:v>84.852699999999999</c:v>
                </c:pt>
                <c:pt idx="153">
                  <c:v>42.675900000000013</c:v>
                </c:pt>
                <c:pt idx="154">
                  <c:v>53.187999999999988</c:v>
                </c:pt>
                <c:pt idx="155">
                  <c:v>61.753300000000003</c:v>
                </c:pt>
                <c:pt idx="156">
                  <c:v>44.064700000000002</c:v>
                </c:pt>
                <c:pt idx="157">
                  <c:v>36.368299999999991</c:v>
                </c:pt>
                <c:pt idx="159">
                  <c:v>34.247000000000028</c:v>
                </c:pt>
                <c:pt idx="160">
                  <c:v>40.396800000000013</c:v>
                </c:pt>
                <c:pt idx="162">
                  <c:v>39.790899999999986</c:v>
                </c:pt>
                <c:pt idx="164">
                  <c:v>53.232199999999992</c:v>
                </c:pt>
                <c:pt idx="166">
                  <c:v>51.873400000000004</c:v>
                </c:pt>
                <c:pt idx="167">
                  <c:v>59.869</c:v>
                </c:pt>
                <c:pt idx="168">
                  <c:v>48.021699999999981</c:v>
                </c:pt>
                <c:pt idx="172">
                  <c:v>45.560099999999991</c:v>
                </c:pt>
                <c:pt idx="173">
                  <c:v>104.5235</c:v>
                </c:pt>
                <c:pt idx="176">
                  <c:v>65.647499999999994</c:v>
                </c:pt>
                <c:pt idx="177">
                  <c:v>62.543899999999994</c:v>
                </c:pt>
                <c:pt idx="178">
                  <c:v>72.561599999999999</c:v>
                </c:pt>
                <c:pt idx="181">
                  <c:v>50.4071</c:v>
                </c:pt>
                <c:pt idx="183">
                  <c:v>70.786000000000001</c:v>
                </c:pt>
                <c:pt idx="184">
                  <c:v>85.273499999999999</c:v>
                </c:pt>
                <c:pt idx="185">
                  <c:v>57.078499999999998</c:v>
                </c:pt>
                <c:pt idx="187">
                  <c:v>60.047200000000032</c:v>
                </c:pt>
                <c:pt idx="189">
                  <c:v>71.394300000000001</c:v>
                </c:pt>
                <c:pt idx="190">
                  <c:v>87.009999999999991</c:v>
                </c:pt>
                <c:pt idx="193">
                  <c:v>60.9422</c:v>
                </c:pt>
                <c:pt idx="195">
                  <c:v>73.934500000000014</c:v>
                </c:pt>
                <c:pt idx="198">
                  <c:v>63.615900000000011</c:v>
                </c:pt>
                <c:pt idx="199">
                  <c:v>71.049500000000009</c:v>
                </c:pt>
                <c:pt idx="205">
                  <c:v>34.464000000000013</c:v>
                </c:pt>
                <c:pt idx="206">
                  <c:v>32.466400000000036</c:v>
                </c:pt>
                <c:pt idx="208">
                  <c:v>38.283599999999979</c:v>
                </c:pt>
                <c:pt idx="209">
                  <c:v>42.067700000000016</c:v>
                </c:pt>
                <c:pt idx="211">
                  <c:v>49.780500000000004</c:v>
                </c:pt>
                <c:pt idx="214">
                  <c:v>37.608599999999981</c:v>
                </c:pt>
                <c:pt idx="216">
                  <c:v>38.359199999999987</c:v>
                </c:pt>
                <c:pt idx="219">
                  <c:v>77.302799999999991</c:v>
                </c:pt>
                <c:pt idx="221">
                  <c:v>84.318100000000015</c:v>
                </c:pt>
                <c:pt idx="223">
                  <c:v>39.573400000000014</c:v>
                </c:pt>
                <c:pt idx="225">
                  <c:v>31.192099999999975</c:v>
                </c:pt>
                <c:pt idx="226">
                  <c:v>70.834699999999984</c:v>
                </c:pt>
                <c:pt idx="227">
                  <c:v>47.818799999999996</c:v>
                </c:pt>
                <c:pt idx="229">
                  <c:v>74.082000000000008</c:v>
                </c:pt>
                <c:pt idx="231">
                  <c:v>56.472999999999999</c:v>
                </c:pt>
                <c:pt idx="233">
                  <c:v>34.455400000000004</c:v>
                </c:pt>
                <c:pt idx="236">
                  <c:v>61.316600000000001</c:v>
                </c:pt>
                <c:pt idx="238">
                  <c:v>45.514400000000009</c:v>
                </c:pt>
                <c:pt idx="240">
                  <c:v>40.510100000000001</c:v>
                </c:pt>
                <c:pt idx="241">
                  <c:v>61.088499999999996</c:v>
                </c:pt>
                <c:pt idx="242">
                  <c:v>50.038999999999987</c:v>
                </c:pt>
                <c:pt idx="244">
                  <c:v>47.791099999999986</c:v>
                </c:pt>
                <c:pt idx="248">
                  <c:v>40.385899999999992</c:v>
                </c:pt>
                <c:pt idx="252">
                  <c:v>42.624300000000019</c:v>
                </c:pt>
                <c:pt idx="253">
                  <c:v>47.7209</c:v>
                </c:pt>
                <c:pt idx="255">
                  <c:v>53.104000000000021</c:v>
                </c:pt>
                <c:pt idx="259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全车数据表!$CO$3:$CO$272</c:f>
              <c:numCache>
                <c:formatCode>General</c:formatCode>
                <c:ptCount val="270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5">
                  <c:v>1</c:v>
                </c:pt>
                <c:pt idx="100">
                  <c:v>1</c:v>
                </c:pt>
                <c:pt idx="122">
                  <c:v>1</c:v>
                </c:pt>
                <c:pt idx="164">
                  <c:v>1</c:v>
                </c:pt>
                <c:pt idx="168">
                  <c:v>1</c:v>
                </c:pt>
                <c:pt idx="214">
                  <c:v>1</c:v>
                </c:pt>
                <c:pt idx="216">
                  <c:v>1</c:v>
                </c:pt>
                <c:pt idx="2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全车数据表!$CP$3:$CP$272</c:f>
              <c:numCache>
                <c:formatCode>General</c:formatCode>
                <c:ptCount val="270"/>
                <c:pt idx="26">
                  <c:v>1</c:v>
                </c:pt>
                <c:pt idx="69">
                  <c:v>1</c:v>
                </c:pt>
                <c:pt idx="74">
                  <c:v>1</c:v>
                </c:pt>
                <c:pt idx="83">
                  <c:v>1</c:v>
                </c:pt>
                <c:pt idx="116">
                  <c:v>1</c:v>
                </c:pt>
                <c:pt idx="121">
                  <c:v>1</c:v>
                </c:pt>
                <c:pt idx="124">
                  <c:v>1</c:v>
                </c:pt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全车数据表!$CQ$3:$CQ$272</c:f>
              <c:numCache>
                <c:formatCode>General</c:formatCode>
                <c:ptCount val="270"/>
                <c:pt idx="198">
                  <c:v>1</c:v>
                </c:pt>
                <c:pt idx="199">
                  <c:v>1</c:v>
                </c:pt>
                <c:pt idx="219">
                  <c:v>1</c:v>
                </c:pt>
                <c:pt idx="229">
                  <c:v>1</c:v>
                </c:pt>
                <c:pt idx="238">
                  <c:v>1</c:v>
                </c:pt>
                <c:pt idx="242">
                  <c:v>1</c:v>
                </c:pt>
                <c:pt idx="244">
                  <c:v>1</c:v>
                </c:pt>
                <c:pt idx="2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全车数据表!$CR$3:$CR$272</c:f>
              <c:numCache>
                <c:formatCode>0.0_ </c:formatCode>
                <c:ptCount val="270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2">
                  <c:v>300</c:v>
                </c:pt>
                <c:pt idx="54">
                  <c:v>306</c:v>
                </c:pt>
                <c:pt idx="55">
                  <c:v>305</c:v>
                </c:pt>
                <c:pt idx="60">
                  <c:v>305</c:v>
                </c:pt>
                <c:pt idx="63">
                  <c:v>324</c:v>
                </c:pt>
                <c:pt idx="64">
                  <c:v>300</c:v>
                </c:pt>
                <c:pt idx="66">
                  <c:v>295</c:v>
                </c:pt>
                <c:pt idx="67">
                  <c:v>340</c:v>
                </c:pt>
                <c:pt idx="69">
                  <c:v>322</c:v>
                </c:pt>
                <c:pt idx="72">
                  <c:v>304</c:v>
                </c:pt>
                <c:pt idx="74">
                  <c:v>312</c:v>
                </c:pt>
                <c:pt idx="77">
                  <c:v>305</c:v>
                </c:pt>
                <c:pt idx="80">
                  <c:v>340</c:v>
                </c:pt>
                <c:pt idx="83">
                  <c:v>325</c:v>
                </c:pt>
                <c:pt idx="88">
                  <c:v>312</c:v>
                </c:pt>
                <c:pt idx="89">
                  <c:v>322</c:v>
                </c:pt>
                <c:pt idx="90">
                  <c:v>322</c:v>
                </c:pt>
                <c:pt idx="92">
                  <c:v>313</c:v>
                </c:pt>
                <c:pt idx="93">
                  <c:v>310</c:v>
                </c:pt>
                <c:pt idx="94">
                  <c:v>348</c:v>
                </c:pt>
                <c:pt idx="95">
                  <c:v>320</c:v>
                </c:pt>
                <c:pt idx="97">
                  <c:v>320</c:v>
                </c:pt>
                <c:pt idx="100">
                  <c:v>350</c:v>
                </c:pt>
                <c:pt idx="102">
                  <c:v>300</c:v>
                </c:pt>
                <c:pt idx="104">
                  <c:v>330</c:v>
                </c:pt>
                <c:pt idx="107">
                  <c:v>330</c:v>
                </c:pt>
                <c:pt idx="110">
                  <c:v>350</c:v>
                </c:pt>
                <c:pt idx="114">
                  <c:v>340</c:v>
                </c:pt>
                <c:pt idx="116">
                  <c:v>342.3</c:v>
                </c:pt>
                <c:pt idx="118">
                  <c:v>314</c:v>
                </c:pt>
                <c:pt idx="119">
                  <c:v>320</c:v>
                </c:pt>
                <c:pt idx="120">
                  <c:v>322</c:v>
                </c:pt>
                <c:pt idx="121">
                  <c:v>335</c:v>
                </c:pt>
                <c:pt idx="122">
                  <c:v>353.2</c:v>
                </c:pt>
                <c:pt idx="124">
                  <c:v>350</c:v>
                </c:pt>
                <c:pt idx="127">
                  <c:v>360</c:v>
                </c:pt>
                <c:pt idx="128">
                  <c:v>334</c:v>
                </c:pt>
                <c:pt idx="129">
                  <c:v>339</c:v>
                </c:pt>
                <c:pt idx="130">
                  <c:v>318</c:v>
                </c:pt>
                <c:pt idx="136">
                  <c:v>325</c:v>
                </c:pt>
                <c:pt idx="137">
                  <c:v>330</c:v>
                </c:pt>
                <c:pt idx="139">
                  <c:v>325</c:v>
                </c:pt>
                <c:pt idx="141">
                  <c:v>312</c:v>
                </c:pt>
                <c:pt idx="142">
                  <c:v>330</c:v>
                </c:pt>
                <c:pt idx="144">
                  <c:v>350</c:v>
                </c:pt>
                <c:pt idx="146">
                  <c:v>364.2</c:v>
                </c:pt>
                <c:pt idx="148">
                  <c:v>357</c:v>
                </c:pt>
                <c:pt idx="153">
                  <c:v>328</c:v>
                </c:pt>
                <c:pt idx="154">
                  <c:v>315</c:v>
                </c:pt>
                <c:pt idx="155">
                  <c:v>313</c:v>
                </c:pt>
                <c:pt idx="156">
                  <c:v>333</c:v>
                </c:pt>
                <c:pt idx="157">
                  <c:v>340</c:v>
                </c:pt>
                <c:pt idx="159">
                  <c:v>350</c:v>
                </c:pt>
                <c:pt idx="160">
                  <c:v>350</c:v>
                </c:pt>
                <c:pt idx="162">
                  <c:v>350</c:v>
                </c:pt>
                <c:pt idx="164">
                  <c:v>340</c:v>
                </c:pt>
                <c:pt idx="165">
                  <c:v>335</c:v>
                </c:pt>
                <c:pt idx="166">
                  <c:v>341</c:v>
                </c:pt>
                <c:pt idx="167">
                  <c:v>354</c:v>
                </c:pt>
                <c:pt idx="168">
                  <c:v>350</c:v>
                </c:pt>
                <c:pt idx="172">
                  <c:v>345</c:v>
                </c:pt>
                <c:pt idx="173">
                  <c:v>320</c:v>
                </c:pt>
                <c:pt idx="176">
                  <c:v>356</c:v>
                </c:pt>
                <c:pt idx="177">
                  <c:v>350</c:v>
                </c:pt>
                <c:pt idx="178">
                  <c:v>360</c:v>
                </c:pt>
                <c:pt idx="181">
                  <c:v>375</c:v>
                </c:pt>
                <c:pt idx="183">
                  <c:v>360</c:v>
                </c:pt>
                <c:pt idx="184">
                  <c:v>340</c:v>
                </c:pt>
                <c:pt idx="185">
                  <c:v>350</c:v>
                </c:pt>
                <c:pt idx="187">
                  <c:v>350</c:v>
                </c:pt>
                <c:pt idx="189">
                  <c:v>350</c:v>
                </c:pt>
                <c:pt idx="190">
                  <c:v>340</c:v>
                </c:pt>
                <c:pt idx="193">
                  <c:v>354</c:v>
                </c:pt>
                <c:pt idx="195">
                  <c:v>350</c:v>
                </c:pt>
                <c:pt idx="198">
                  <c:v>354</c:v>
                </c:pt>
                <c:pt idx="199">
                  <c:v>360</c:v>
                </c:pt>
                <c:pt idx="205">
                  <c:v>350</c:v>
                </c:pt>
                <c:pt idx="206">
                  <c:v>350</c:v>
                </c:pt>
                <c:pt idx="208">
                  <c:v>370</c:v>
                </c:pt>
                <c:pt idx="209">
                  <c:v>395</c:v>
                </c:pt>
                <c:pt idx="211">
                  <c:v>355</c:v>
                </c:pt>
                <c:pt idx="214">
                  <c:v>350</c:v>
                </c:pt>
                <c:pt idx="216">
                  <c:v>434</c:v>
                </c:pt>
                <c:pt idx="219">
                  <c:v>340</c:v>
                </c:pt>
                <c:pt idx="221">
                  <c:v>340</c:v>
                </c:pt>
                <c:pt idx="223">
                  <c:v>380.8</c:v>
                </c:pt>
                <c:pt idx="225">
                  <c:v>405</c:v>
                </c:pt>
                <c:pt idx="226">
                  <c:v>360</c:v>
                </c:pt>
                <c:pt idx="227">
                  <c:v>402</c:v>
                </c:pt>
                <c:pt idx="229">
                  <c:v>350</c:v>
                </c:pt>
                <c:pt idx="231">
                  <c:v>403</c:v>
                </c:pt>
                <c:pt idx="233">
                  <c:v>440.9</c:v>
                </c:pt>
                <c:pt idx="236">
                  <c:v>350</c:v>
                </c:pt>
                <c:pt idx="238">
                  <c:v>395</c:v>
                </c:pt>
                <c:pt idx="240">
                  <c:v>420</c:v>
                </c:pt>
                <c:pt idx="241">
                  <c:v>434</c:v>
                </c:pt>
                <c:pt idx="242">
                  <c:v>380</c:v>
                </c:pt>
                <c:pt idx="244">
                  <c:v>403</c:v>
                </c:pt>
                <c:pt idx="248">
                  <c:v>484</c:v>
                </c:pt>
                <c:pt idx="252">
                  <c:v>400</c:v>
                </c:pt>
                <c:pt idx="253">
                  <c:v>412</c:v>
                </c:pt>
                <c:pt idx="255">
                  <c:v>482.8</c:v>
                </c:pt>
                <c:pt idx="259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全车数据表!$CS$3:$CS$272</c:f>
              <c:numCache>
                <c:formatCode>0.00_ </c:formatCode>
                <c:ptCount val="270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2">
                  <c:v>75.7</c:v>
                </c:pt>
                <c:pt idx="54">
                  <c:v>75.7</c:v>
                </c:pt>
                <c:pt idx="55">
                  <c:v>60.4</c:v>
                </c:pt>
                <c:pt idx="60">
                  <c:v>81.099999999999994</c:v>
                </c:pt>
                <c:pt idx="63">
                  <c:v>63.1</c:v>
                </c:pt>
                <c:pt idx="64">
                  <c:v>73.900000000000006</c:v>
                </c:pt>
                <c:pt idx="66">
                  <c:v>60.85</c:v>
                </c:pt>
                <c:pt idx="67">
                  <c:v>67.599999999999994</c:v>
                </c:pt>
                <c:pt idx="69">
                  <c:v>67.599999999999994</c:v>
                </c:pt>
                <c:pt idx="72">
                  <c:v>60.4</c:v>
                </c:pt>
                <c:pt idx="74">
                  <c:v>73</c:v>
                </c:pt>
                <c:pt idx="77">
                  <c:v>71.2</c:v>
                </c:pt>
                <c:pt idx="80">
                  <c:v>71.2</c:v>
                </c:pt>
                <c:pt idx="83">
                  <c:v>67.599999999999994</c:v>
                </c:pt>
                <c:pt idx="88">
                  <c:v>64.900000000000006</c:v>
                </c:pt>
                <c:pt idx="89">
                  <c:v>66.7</c:v>
                </c:pt>
                <c:pt idx="90">
                  <c:v>66.7</c:v>
                </c:pt>
                <c:pt idx="92">
                  <c:v>73.900000000000006</c:v>
                </c:pt>
                <c:pt idx="93">
                  <c:v>66.7</c:v>
                </c:pt>
                <c:pt idx="94">
                  <c:v>70.3</c:v>
                </c:pt>
                <c:pt idx="95">
                  <c:v>73</c:v>
                </c:pt>
                <c:pt idx="97">
                  <c:v>69.400000000000006</c:v>
                </c:pt>
                <c:pt idx="100">
                  <c:v>68.5</c:v>
                </c:pt>
                <c:pt idx="102">
                  <c:v>76.599999999999994</c:v>
                </c:pt>
                <c:pt idx="104">
                  <c:v>71.2</c:v>
                </c:pt>
                <c:pt idx="107">
                  <c:v>73</c:v>
                </c:pt>
                <c:pt idx="110">
                  <c:v>73</c:v>
                </c:pt>
                <c:pt idx="114">
                  <c:v>73.900000000000006</c:v>
                </c:pt>
                <c:pt idx="116">
                  <c:v>69.400000000000006</c:v>
                </c:pt>
                <c:pt idx="118">
                  <c:v>67.599999999999994</c:v>
                </c:pt>
                <c:pt idx="119">
                  <c:v>71.2</c:v>
                </c:pt>
                <c:pt idx="120">
                  <c:v>68.5</c:v>
                </c:pt>
                <c:pt idx="121">
                  <c:v>75.7</c:v>
                </c:pt>
                <c:pt idx="122">
                  <c:v>69.569999999999993</c:v>
                </c:pt>
                <c:pt idx="124">
                  <c:v>67.150000000000006</c:v>
                </c:pt>
                <c:pt idx="127">
                  <c:v>73</c:v>
                </c:pt>
                <c:pt idx="128">
                  <c:v>67.599999999999994</c:v>
                </c:pt>
                <c:pt idx="129">
                  <c:v>69.400000000000006</c:v>
                </c:pt>
                <c:pt idx="130">
                  <c:v>76.150000000000006</c:v>
                </c:pt>
                <c:pt idx="136">
                  <c:v>72.099999999999994</c:v>
                </c:pt>
                <c:pt idx="137">
                  <c:v>68.5</c:v>
                </c:pt>
                <c:pt idx="139">
                  <c:v>74.8</c:v>
                </c:pt>
                <c:pt idx="141">
                  <c:v>71.2</c:v>
                </c:pt>
                <c:pt idx="142">
                  <c:v>73</c:v>
                </c:pt>
                <c:pt idx="144">
                  <c:v>73</c:v>
                </c:pt>
                <c:pt idx="146">
                  <c:v>65.989999999999995</c:v>
                </c:pt>
                <c:pt idx="148">
                  <c:v>68.5</c:v>
                </c:pt>
                <c:pt idx="153">
                  <c:v>73</c:v>
                </c:pt>
                <c:pt idx="154">
                  <c:v>77.5</c:v>
                </c:pt>
                <c:pt idx="155">
                  <c:v>75.7</c:v>
                </c:pt>
                <c:pt idx="156">
                  <c:v>73.900000000000006</c:v>
                </c:pt>
                <c:pt idx="157">
                  <c:v>73</c:v>
                </c:pt>
                <c:pt idx="159">
                  <c:v>73</c:v>
                </c:pt>
                <c:pt idx="160">
                  <c:v>74.8</c:v>
                </c:pt>
                <c:pt idx="162">
                  <c:v>74.8</c:v>
                </c:pt>
                <c:pt idx="164">
                  <c:v>73.900000000000006</c:v>
                </c:pt>
                <c:pt idx="165">
                  <c:v>74.8</c:v>
                </c:pt>
                <c:pt idx="166">
                  <c:v>74.8</c:v>
                </c:pt>
                <c:pt idx="167">
                  <c:v>66.7</c:v>
                </c:pt>
                <c:pt idx="168">
                  <c:v>73.900000000000006</c:v>
                </c:pt>
                <c:pt idx="172">
                  <c:v>76.599999999999994</c:v>
                </c:pt>
                <c:pt idx="173">
                  <c:v>76.599999999999994</c:v>
                </c:pt>
                <c:pt idx="176">
                  <c:v>71.2</c:v>
                </c:pt>
                <c:pt idx="177">
                  <c:v>73</c:v>
                </c:pt>
                <c:pt idx="178">
                  <c:v>73.900000000000006</c:v>
                </c:pt>
                <c:pt idx="181">
                  <c:v>68.5</c:v>
                </c:pt>
                <c:pt idx="183">
                  <c:v>70.3</c:v>
                </c:pt>
                <c:pt idx="184">
                  <c:v>74.8</c:v>
                </c:pt>
                <c:pt idx="185">
                  <c:v>71.2</c:v>
                </c:pt>
                <c:pt idx="187">
                  <c:v>74.8</c:v>
                </c:pt>
                <c:pt idx="189">
                  <c:v>73</c:v>
                </c:pt>
                <c:pt idx="190">
                  <c:v>73.900000000000006</c:v>
                </c:pt>
                <c:pt idx="193">
                  <c:v>75.7</c:v>
                </c:pt>
                <c:pt idx="195">
                  <c:v>77.5</c:v>
                </c:pt>
                <c:pt idx="198">
                  <c:v>77.41</c:v>
                </c:pt>
                <c:pt idx="199">
                  <c:v>73</c:v>
                </c:pt>
                <c:pt idx="205">
                  <c:v>74.8</c:v>
                </c:pt>
                <c:pt idx="206">
                  <c:v>76.599999999999994</c:v>
                </c:pt>
                <c:pt idx="208">
                  <c:v>75.7</c:v>
                </c:pt>
                <c:pt idx="209">
                  <c:v>74.8</c:v>
                </c:pt>
                <c:pt idx="211">
                  <c:v>73.900000000000006</c:v>
                </c:pt>
                <c:pt idx="214">
                  <c:v>78.400000000000006</c:v>
                </c:pt>
                <c:pt idx="216">
                  <c:v>73.900000000000006</c:v>
                </c:pt>
                <c:pt idx="219">
                  <c:v>77.5</c:v>
                </c:pt>
                <c:pt idx="221">
                  <c:v>74.8</c:v>
                </c:pt>
                <c:pt idx="223">
                  <c:v>78.19</c:v>
                </c:pt>
                <c:pt idx="225">
                  <c:v>75.7</c:v>
                </c:pt>
                <c:pt idx="226">
                  <c:v>73</c:v>
                </c:pt>
                <c:pt idx="227">
                  <c:v>74.8</c:v>
                </c:pt>
                <c:pt idx="229">
                  <c:v>82</c:v>
                </c:pt>
                <c:pt idx="231">
                  <c:v>73</c:v>
                </c:pt>
                <c:pt idx="233">
                  <c:v>75.19</c:v>
                </c:pt>
                <c:pt idx="236">
                  <c:v>74.8</c:v>
                </c:pt>
                <c:pt idx="238">
                  <c:v>75.7</c:v>
                </c:pt>
                <c:pt idx="240">
                  <c:v>77.5</c:v>
                </c:pt>
                <c:pt idx="241">
                  <c:v>74.8</c:v>
                </c:pt>
                <c:pt idx="242">
                  <c:v>78.400000000000006</c:v>
                </c:pt>
                <c:pt idx="244">
                  <c:v>75.7</c:v>
                </c:pt>
                <c:pt idx="248">
                  <c:v>74.8</c:v>
                </c:pt>
                <c:pt idx="252">
                  <c:v>82.99</c:v>
                </c:pt>
                <c:pt idx="253">
                  <c:v>82.27</c:v>
                </c:pt>
                <c:pt idx="255">
                  <c:v>74.8</c:v>
                </c:pt>
                <c:pt idx="259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全车数据表!$CT$3:$CT$272</c:f>
              <c:numCache>
                <c:formatCode>0.00_ </c:formatCode>
                <c:ptCount val="270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2">
                  <c:v>39.29</c:v>
                </c:pt>
                <c:pt idx="54">
                  <c:v>48.17</c:v>
                </c:pt>
                <c:pt idx="55">
                  <c:v>29.33</c:v>
                </c:pt>
                <c:pt idx="60">
                  <c:v>39.39</c:v>
                </c:pt>
                <c:pt idx="63">
                  <c:v>53.76</c:v>
                </c:pt>
                <c:pt idx="64">
                  <c:v>42.37</c:v>
                </c:pt>
                <c:pt idx="66">
                  <c:v>63.92</c:v>
                </c:pt>
                <c:pt idx="67">
                  <c:v>48.14</c:v>
                </c:pt>
                <c:pt idx="69">
                  <c:v>46.32</c:v>
                </c:pt>
                <c:pt idx="72">
                  <c:v>58.34</c:v>
                </c:pt>
                <c:pt idx="74">
                  <c:v>45.3</c:v>
                </c:pt>
                <c:pt idx="77">
                  <c:v>58.47</c:v>
                </c:pt>
                <c:pt idx="80">
                  <c:v>44.4</c:v>
                </c:pt>
                <c:pt idx="83">
                  <c:v>50.25</c:v>
                </c:pt>
                <c:pt idx="88">
                  <c:v>41.08</c:v>
                </c:pt>
                <c:pt idx="89">
                  <c:v>38.03</c:v>
                </c:pt>
                <c:pt idx="90">
                  <c:v>43.33</c:v>
                </c:pt>
                <c:pt idx="92">
                  <c:v>40.46</c:v>
                </c:pt>
                <c:pt idx="93">
                  <c:v>45.1</c:v>
                </c:pt>
                <c:pt idx="94">
                  <c:v>29.92</c:v>
                </c:pt>
                <c:pt idx="95">
                  <c:v>37.51</c:v>
                </c:pt>
                <c:pt idx="97">
                  <c:v>46.11</c:v>
                </c:pt>
                <c:pt idx="100">
                  <c:v>30.04</c:v>
                </c:pt>
                <c:pt idx="102">
                  <c:v>57.8</c:v>
                </c:pt>
                <c:pt idx="104">
                  <c:v>47.13</c:v>
                </c:pt>
                <c:pt idx="107">
                  <c:v>42</c:v>
                </c:pt>
                <c:pt idx="110">
                  <c:v>32.33</c:v>
                </c:pt>
                <c:pt idx="114">
                  <c:v>31.67</c:v>
                </c:pt>
                <c:pt idx="116">
                  <c:v>49.88</c:v>
                </c:pt>
                <c:pt idx="118">
                  <c:v>70.28</c:v>
                </c:pt>
                <c:pt idx="119">
                  <c:v>60.46</c:v>
                </c:pt>
                <c:pt idx="120">
                  <c:v>64.33</c:v>
                </c:pt>
                <c:pt idx="121">
                  <c:v>47.64</c:v>
                </c:pt>
                <c:pt idx="122">
                  <c:v>38.03</c:v>
                </c:pt>
                <c:pt idx="124">
                  <c:v>49.16</c:v>
                </c:pt>
                <c:pt idx="127">
                  <c:v>42.36</c:v>
                </c:pt>
                <c:pt idx="128">
                  <c:v>43.84</c:v>
                </c:pt>
                <c:pt idx="129">
                  <c:v>48.04</c:v>
                </c:pt>
                <c:pt idx="130">
                  <c:v>49.51</c:v>
                </c:pt>
                <c:pt idx="136">
                  <c:v>46.62</c:v>
                </c:pt>
                <c:pt idx="137">
                  <c:v>61.79</c:v>
                </c:pt>
                <c:pt idx="139">
                  <c:v>50.25</c:v>
                </c:pt>
                <c:pt idx="141">
                  <c:v>52.35</c:v>
                </c:pt>
                <c:pt idx="142">
                  <c:v>47.13</c:v>
                </c:pt>
                <c:pt idx="144">
                  <c:v>45.33</c:v>
                </c:pt>
                <c:pt idx="146">
                  <c:v>52.17</c:v>
                </c:pt>
                <c:pt idx="148">
                  <c:v>57.23</c:v>
                </c:pt>
                <c:pt idx="153">
                  <c:v>39.630000000000003</c:v>
                </c:pt>
                <c:pt idx="154">
                  <c:v>48.8</c:v>
                </c:pt>
                <c:pt idx="155">
                  <c:v>52.47</c:v>
                </c:pt>
                <c:pt idx="156">
                  <c:v>42.27</c:v>
                </c:pt>
                <c:pt idx="157">
                  <c:v>40.65</c:v>
                </c:pt>
                <c:pt idx="159">
                  <c:v>37.69</c:v>
                </c:pt>
                <c:pt idx="160">
                  <c:v>39.979999999999997</c:v>
                </c:pt>
                <c:pt idx="162">
                  <c:v>41.51</c:v>
                </c:pt>
                <c:pt idx="164">
                  <c:v>46.64</c:v>
                </c:pt>
                <c:pt idx="165">
                  <c:v>57.64</c:v>
                </c:pt>
                <c:pt idx="166">
                  <c:v>48.24</c:v>
                </c:pt>
                <c:pt idx="167">
                  <c:v>57.27</c:v>
                </c:pt>
                <c:pt idx="168">
                  <c:v>43.04</c:v>
                </c:pt>
                <c:pt idx="172">
                  <c:v>41.84</c:v>
                </c:pt>
                <c:pt idx="173">
                  <c:v>53.29</c:v>
                </c:pt>
                <c:pt idx="176">
                  <c:v>46.08</c:v>
                </c:pt>
                <c:pt idx="177">
                  <c:v>49.16</c:v>
                </c:pt>
                <c:pt idx="178">
                  <c:v>63.83</c:v>
                </c:pt>
                <c:pt idx="181">
                  <c:v>55.71</c:v>
                </c:pt>
                <c:pt idx="183">
                  <c:v>54.85</c:v>
                </c:pt>
                <c:pt idx="184">
                  <c:v>55.63</c:v>
                </c:pt>
                <c:pt idx="185">
                  <c:v>46.1</c:v>
                </c:pt>
                <c:pt idx="187">
                  <c:v>45.33</c:v>
                </c:pt>
                <c:pt idx="189">
                  <c:v>60.62</c:v>
                </c:pt>
                <c:pt idx="190">
                  <c:v>66.86</c:v>
                </c:pt>
                <c:pt idx="193">
                  <c:v>49.56</c:v>
                </c:pt>
                <c:pt idx="195">
                  <c:v>52.98</c:v>
                </c:pt>
                <c:pt idx="198">
                  <c:v>57.27</c:v>
                </c:pt>
                <c:pt idx="199">
                  <c:v>47.83</c:v>
                </c:pt>
                <c:pt idx="205">
                  <c:v>39.22</c:v>
                </c:pt>
                <c:pt idx="206">
                  <c:v>38.450000000000003</c:v>
                </c:pt>
                <c:pt idx="208">
                  <c:v>35.26</c:v>
                </c:pt>
                <c:pt idx="209">
                  <c:v>37</c:v>
                </c:pt>
                <c:pt idx="211">
                  <c:v>53.52</c:v>
                </c:pt>
                <c:pt idx="214">
                  <c:v>49.16</c:v>
                </c:pt>
                <c:pt idx="216">
                  <c:v>39.450000000000003</c:v>
                </c:pt>
                <c:pt idx="219">
                  <c:v>66.86</c:v>
                </c:pt>
                <c:pt idx="221">
                  <c:v>73.569999999999993</c:v>
                </c:pt>
                <c:pt idx="223">
                  <c:v>45.16</c:v>
                </c:pt>
                <c:pt idx="225">
                  <c:v>37.700000000000003</c:v>
                </c:pt>
                <c:pt idx="226">
                  <c:v>52.9</c:v>
                </c:pt>
                <c:pt idx="227">
                  <c:v>37.49</c:v>
                </c:pt>
                <c:pt idx="229">
                  <c:v>56.8</c:v>
                </c:pt>
                <c:pt idx="231">
                  <c:v>46.04</c:v>
                </c:pt>
                <c:pt idx="233">
                  <c:v>42</c:v>
                </c:pt>
                <c:pt idx="236">
                  <c:v>68.27</c:v>
                </c:pt>
                <c:pt idx="238">
                  <c:v>47.45</c:v>
                </c:pt>
                <c:pt idx="240">
                  <c:v>38.75</c:v>
                </c:pt>
                <c:pt idx="241">
                  <c:v>40.340000000000003</c:v>
                </c:pt>
                <c:pt idx="242">
                  <c:v>52.2</c:v>
                </c:pt>
                <c:pt idx="244">
                  <c:v>52.41</c:v>
                </c:pt>
                <c:pt idx="248">
                  <c:v>41.93</c:v>
                </c:pt>
                <c:pt idx="252">
                  <c:v>45.79</c:v>
                </c:pt>
                <c:pt idx="253">
                  <c:v>41.64</c:v>
                </c:pt>
                <c:pt idx="255">
                  <c:v>42.34</c:v>
                </c:pt>
                <c:pt idx="259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全车数据表!$CU$3:$CU$272</c:f>
              <c:numCache>
                <c:formatCode>0.00_ </c:formatCode>
                <c:ptCount val="270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2">
                  <c:v>54.6</c:v>
                </c:pt>
                <c:pt idx="54">
                  <c:v>36.82</c:v>
                </c:pt>
                <c:pt idx="55">
                  <c:v>51.53</c:v>
                </c:pt>
                <c:pt idx="60">
                  <c:v>17.309999999999999</c:v>
                </c:pt>
                <c:pt idx="63">
                  <c:v>40.25</c:v>
                </c:pt>
                <c:pt idx="64">
                  <c:v>54.6</c:v>
                </c:pt>
                <c:pt idx="66">
                  <c:v>55.78</c:v>
                </c:pt>
                <c:pt idx="67">
                  <c:v>29.67</c:v>
                </c:pt>
                <c:pt idx="69">
                  <c:v>36.229999999999997</c:v>
                </c:pt>
                <c:pt idx="72">
                  <c:v>44.03</c:v>
                </c:pt>
                <c:pt idx="74">
                  <c:v>48.59</c:v>
                </c:pt>
                <c:pt idx="77">
                  <c:v>49.68</c:v>
                </c:pt>
                <c:pt idx="80">
                  <c:v>25.68</c:v>
                </c:pt>
                <c:pt idx="83">
                  <c:v>38.4</c:v>
                </c:pt>
                <c:pt idx="88">
                  <c:v>42.95</c:v>
                </c:pt>
                <c:pt idx="89">
                  <c:v>43.92</c:v>
                </c:pt>
                <c:pt idx="90">
                  <c:v>34.31</c:v>
                </c:pt>
                <c:pt idx="92">
                  <c:v>43.05</c:v>
                </c:pt>
                <c:pt idx="93">
                  <c:v>55.86</c:v>
                </c:pt>
                <c:pt idx="94">
                  <c:v>38.29</c:v>
                </c:pt>
                <c:pt idx="95">
                  <c:v>58.07</c:v>
                </c:pt>
                <c:pt idx="97">
                  <c:v>51.38</c:v>
                </c:pt>
                <c:pt idx="100">
                  <c:v>50.68</c:v>
                </c:pt>
                <c:pt idx="102">
                  <c:v>49.12</c:v>
                </c:pt>
                <c:pt idx="104">
                  <c:v>38.82</c:v>
                </c:pt>
                <c:pt idx="107">
                  <c:v>56.41</c:v>
                </c:pt>
                <c:pt idx="110">
                  <c:v>50.68</c:v>
                </c:pt>
                <c:pt idx="114">
                  <c:v>69.61</c:v>
                </c:pt>
                <c:pt idx="116">
                  <c:v>37.840000000000003</c:v>
                </c:pt>
                <c:pt idx="118">
                  <c:v>66.739999999999995</c:v>
                </c:pt>
                <c:pt idx="119">
                  <c:v>57.11</c:v>
                </c:pt>
                <c:pt idx="120">
                  <c:v>61.21</c:v>
                </c:pt>
                <c:pt idx="121">
                  <c:v>51.09</c:v>
                </c:pt>
                <c:pt idx="122">
                  <c:v>67.05</c:v>
                </c:pt>
                <c:pt idx="124">
                  <c:v>60.88</c:v>
                </c:pt>
                <c:pt idx="127">
                  <c:v>47.57</c:v>
                </c:pt>
                <c:pt idx="128">
                  <c:v>54.93</c:v>
                </c:pt>
                <c:pt idx="129">
                  <c:v>51.53</c:v>
                </c:pt>
                <c:pt idx="130">
                  <c:v>47.37</c:v>
                </c:pt>
                <c:pt idx="136">
                  <c:v>51.94</c:v>
                </c:pt>
                <c:pt idx="137">
                  <c:v>60.32</c:v>
                </c:pt>
                <c:pt idx="139">
                  <c:v>40.340000000000003</c:v>
                </c:pt>
                <c:pt idx="141">
                  <c:v>52.35</c:v>
                </c:pt>
                <c:pt idx="142">
                  <c:v>50.55</c:v>
                </c:pt>
                <c:pt idx="144">
                  <c:v>42.53</c:v>
                </c:pt>
                <c:pt idx="146">
                  <c:v>54.76</c:v>
                </c:pt>
                <c:pt idx="148">
                  <c:v>30.21</c:v>
                </c:pt>
                <c:pt idx="153">
                  <c:v>50.33</c:v>
                </c:pt>
                <c:pt idx="154">
                  <c:v>43.24</c:v>
                </c:pt>
                <c:pt idx="155">
                  <c:v>49.64</c:v>
                </c:pt>
                <c:pt idx="156">
                  <c:v>48.91</c:v>
                </c:pt>
                <c:pt idx="157">
                  <c:v>56.63</c:v>
                </c:pt>
                <c:pt idx="159">
                  <c:v>62.92</c:v>
                </c:pt>
                <c:pt idx="160">
                  <c:v>53.74</c:v>
                </c:pt>
                <c:pt idx="162">
                  <c:v>59.86</c:v>
                </c:pt>
                <c:pt idx="164">
                  <c:v>60.62</c:v>
                </c:pt>
                <c:pt idx="165">
                  <c:v>49.12</c:v>
                </c:pt>
                <c:pt idx="166">
                  <c:v>59.75</c:v>
                </c:pt>
                <c:pt idx="167">
                  <c:v>57.27</c:v>
                </c:pt>
                <c:pt idx="168">
                  <c:v>60.88</c:v>
                </c:pt>
                <c:pt idx="172">
                  <c:v>66.31</c:v>
                </c:pt>
                <c:pt idx="173">
                  <c:v>59.03</c:v>
                </c:pt>
                <c:pt idx="176">
                  <c:v>47.38</c:v>
                </c:pt>
                <c:pt idx="177">
                  <c:v>62.92</c:v>
                </c:pt>
                <c:pt idx="178">
                  <c:v>35.08</c:v>
                </c:pt>
                <c:pt idx="181">
                  <c:v>50.08</c:v>
                </c:pt>
                <c:pt idx="183">
                  <c:v>47.57</c:v>
                </c:pt>
                <c:pt idx="184">
                  <c:v>49.64</c:v>
                </c:pt>
                <c:pt idx="185">
                  <c:v>73.11</c:v>
                </c:pt>
                <c:pt idx="187">
                  <c:v>64.959999999999994</c:v>
                </c:pt>
                <c:pt idx="189">
                  <c:v>48.65</c:v>
                </c:pt>
                <c:pt idx="190">
                  <c:v>43.65</c:v>
                </c:pt>
                <c:pt idx="193">
                  <c:v>53.16</c:v>
                </c:pt>
                <c:pt idx="195">
                  <c:v>46.61</c:v>
                </c:pt>
                <c:pt idx="198">
                  <c:v>43.91</c:v>
                </c:pt>
                <c:pt idx="199">
                  <c:v>51.73</c:v>
                </c:pt>
                <c:pt idx="205">
                  <c:v>61.9</c:v>
                </c:pt>
                <c:pt idx="206">
                  <c:v>64.959999999999994</c:v>
                </c:pt>
                <c:pt idx="208">
                  <c:v>53.84</c:v>
                </c:pt>
                <c:pt idx="209">
                  <c:v>39.79</c:v>
                </c:pt>
                <c:pt idx="211">
                  <c:v>61.51</c:v>
                </c:pt>
                <c:pt idx="214">
                  <c:v>65.98</c:v>
                </c:pt>
                <c:pt idx="216">
                  <c:v>35.29</c:v>
                </c:pt>
                <c:pt idx="219">
                  <c:v>49.64</c:v>
                </c:pt>
                <c:pt idx="221">
                  <c:v>53.07</c:v>
                </c:pt>
                <c:pt idx="223">
                  <c:v>54.79</c:v>
                </c:pt>
                <c:pt idx="225">
                  <c:v>60.97</c:v>
                </c:pt>
                <c:pt idx="226">
                  <c:v>57.97</c:v>
                </c:pt>
                <c:pt idx="227">
                  <c:v>47.09</c:v>
                </c:pt>
                <c:pt idx="229">
                  <c:v>54.76</c:v>
                </c:pt>
                <c:pt idx="231">
                  <c:v>53.96</c:v>
                </c:pt>
                <c:pt idx="233">
                  <c:v>43.35</c:v>
                </c:pt>
                <c:pt idx="236">
                  <c:v>69.040000000000006</c:v>
                </c:pt>
                <c:pt idx="238">
                  <c:v>62.07</c:v>
                </c:pt>
                <c:pt idx="240">
                  <c:v>53.33</c:v>
                </c:pt>
                <c:pt idx="241">
                  <c:v>40.340000000000003</c:v>
                </c:pt>
                <c:pt idx="242">
                  <c:v>57.07</c:v>
                </c:pt>
                <c:pt idx="244">
                  <c:v>49.44</c:v>
                </c:pt>
                <c:pt idx="248">
                  <c:v>42.56</c:v>
                </c:pt>
                <c:pt idx="252">
                  <c:v>35.67</c:v>
                </c:pt>
                <c:pt idx="253">
                  <c:v>37.619999999999997</c:v>
                </c:pt>
                <c:pt idx="255">
                  <c:v>38.72</c:v>
                </c:pt>
                <c:pt idx="25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全车数据表!$CV$3:$CV$272</c:f>
              <c:numCache>
                <c:formatCode>0.00_ </c:formatCode>
                <c:ptCount val="270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2">
                  <c:v>16.300000000000011</c:v>
                </c:pt>
                <c:pt idx="54">
                  <c:v>17.5</c:v>
                </c:pt>
                <c:pt idx="55">
                  <c:v>30.699999999999989</c:v>
                </c:pt>
                <c:pt idx="60">
                  <c:v>16.699999999999989</c:v>
                </c:pt>
                <c:pt idx="63">
                  <c:v>16.600000000000023</c:v>
                </c:pt>
                <c:pt idx="64">
                  <c:v>20.699999999999989</c:v>
                </c:pt>
                <c:pt idx="66">
                  <c:v>19.399999999999977</c:v>
                </c:pt>
                <c:pt idx="67">
                  <c:v>10.5</c:v>
                </c:pt>
                <c:pt idx="69">
                  <c:v>18.399999999999977</c:v>
                </c:pt>
                <c:pt idx="72">
                  <c:v>19.600000000000023</c:v>
                </c:pt>
                <c:pt idx="74">
                  <c:v>15.699999999999989</c:v>
                </c:pt>
                <c:pt idx="77">
                  <c:v>17</c:v>
                </c:pt>
                <c:pt idx="80">
                  <c:v>12.100000000000023</c:v>
                </c:pt>
                <c:pt idx="83">
                  <c:v>15.699999999999989</c:v>
                </c:pt>
                <c:pt idx="88">
                  <c:v>16.800000000000011</c:v>
                </c:pt>
                <c:pt idx="89">
                  <c:v>18.600000000000023</c:v>
                </c:pt>
                <c:pt idx="90">
                  <c:v>19</c:v>
                </c:pt>
                <c:pt idx="92">
                  <c:v>16.699999999999989</c:v>
                </c:pt>
                <c:pt idx="93">
                  <c:v>19.800000000000011</c:v>
                </c:pt>
                <c:pt idx="94">
                  <c:v>14.800000000000011</c:v>
                </c:pt>
                <c:pt idx="95">
                  <c:v>16.600000000000023</c:v>
                </c:pt>
                <c:pt idx="97">
                  <c:v>11.699999999999989</c:v>
                </c:pt>
                <c:pt idx="100">
                  <c:v>18</c:v>
                </c:pt>
                <c:pt idx="102">
                  <c:v>15.5</c:v>
                </c:pt>
                <c:pt idx="104">
                  <c:v>11</c:v>
                </c:pt>
                <c:pt idx="107">
                  <c:v>17.600000000000023</c:v>
                </c:pt>
                <c:pt idx="110">
                  <c:v>18.800000000000011</c:v>
                </c:pt>
                <c:pt idx="114">
                  <c:v>20.5</c:v>
                </c:pt>
                <c:pt idx="116">
                  <c:v>11.800000000000011</c:v>
                </c:pt>
                <c:pt idx="118">
                  <c:v>17.199999999999989</c:v>
                </c:pt>
                <c:pt idx="119">
                  <c:v>15.100000000000023</c:v>
                </c:pt>
                <c:pt idx="120">
                  <c:v>15.800000000000011</c:v>
                </c:pt>
                <c:pt idx="121">
                  <c:v>13.300000000000011</c:v>
                </c:pt>
                <c:pt idx="122">
                  <c:v>17.400000000000034</c:v>
                </c:pt>
                <c:pt idx="124">
                  <c:v>14.800000000000011</c:v>
                </c:pt>
                <c:pt idx="127">
                  <c:v>14.100000000000023</c:v>
                </c:pt>
                <c:pt idx="128">
                  <c:v>19.300000000000011</c:v>
                </c:pt>
                <c:pt idx="129">
                  <c:v>16.399999999999977</c:v>
                </c:pt>
                <c:pt idx="130">
                  <c:v>22.5</c:v>
                </c:pt>
                <c:pt idx="136">
                  <c:v>19</c:v>
                </c:pt>
                <c:pt idx="137">
                  <c:v>17.800000000000011</c:v>
                </c:pt>
                <c:pt idx="139">
                  <c:v>17.399999999999977</c:v>
                </c:pt>
                <c:pt idx="141">
                  <c:v>27.399999999999977</c:v>
                </c:pt>
                <c:pt idx="142">
                  <c:v>21.199999999999989</c:v>
                </c:pt>
                <c:pt idx="144">
                  <c:v>18.100000000000023</c:v>
                </c:pt>
                <c:pt idx="146">
                  <c:v>13.400000000000034</c:v>
                </c:pt>
                <c:pt idx="148">
                  <c:v>13.5</c:v>
                </c:pt>
                <c:pt idx="153">
                  <c:v>15.5</c:v>
                </c:pt>
                <c:pt idx="154">
                  <c:v>14.699999999999989</c:v>
                </c:pt>
                <c:pt idx="155">
                  <c:v>13.100000000000023</c:v>
                </c:pt>
                <c:pt idx="156">
                  <c:v>17.600000000000023</c:v>
                </c:pt>
                <c:pt idx="157">
                  <c:v>13.5</c:v>
                </c:pt>
                <c:pt idx="159">
                  <c:v>14.600000000000023</c:v>
                </c:pt>
                <c:pt idx="160">
                  <c:v>14.600000000000023</c:v>
                </c:pt>
                <c:pt idx="162">
                  <c:v>17.899999999999977</c:v>
                </c:pt>
                <c:pt idx="164">
                  <c:v>13.600000000000023</c:v>
                </c:pt>
                <c:pt idx="165">
                  <c:v>6.72</c:v>
                </c:pt>
                <c:pt idx="166">
                  <c:v>14.399999999999977</c:v>
                </c:pt>
                <c:pt idx="167">
                  <c:v>15.199999999999989</c:v>
                </c:pt>
                <c:pt idx="168">
                  <c:v>18.800000000000011</c:v>
                </c:pt>
                <c:pt idx="172">
                  <c:v>17.399999999999977</c:v>
                </c:pt>
                <c:pt idx="173">
                  <c:v>19.899999999999977</c:v>
                </c:pt>
                <c:pt idx="176">
                  <c:v>21.199999999999989</c:v>
                </c:pt>
                <c:pt idx="177">
                  <c:v>13.800000000000011</c:v>
                </c:pt>
                <c:pt idx="178">
                  <c:v>10.600000000000023</c:v>
                </c:pt>
                <c:pt idx="181">
                  <c:v>13.699999999999989</c:v>
                </c:pt>
                <c:pt idx="183">
                  <c:v>11.399999999999977</c:v>
                </c:pt>
                <c:pt idx="184">
                  <c:v>16.899999999999977</c:v>
                </c:pt>
                <c:pt idx="185">
                  <c:v>15.399999999999977</c:v>
                </c:pt>
                <c:pt idx="187">
                  <c:v>12.100000000000023</c:v>
                </c:pt>
                <c:pt idx="189">
                  <c:v>16.199999999999989</c:v>
                </c:pt>
                <c:pt idx="190">
                  <c:v>20.199999999999989</c:v>
                </c:pt>
                <c:pt idx="193">
                  <c:v>17.699999999999989</c:v>
                </c:pt>
                <c:pt idx="195">
                  <c:v>14.600000000000023</c:v>
                </c:pt>
                <c:pt idx="198">
                  <c:v>23.399999999999977</c:v>
                </c:pt>
                <c:pt idx="199">
                  <c:v>18.899999999999977</c:v>
                </c:pt>
                <c:pt idx="205">
                  <c:v>13.899999999999977</c:v>
                </c:pt>
                <c:pt idx="206">
                  <c:v>13.100000000000023</c:v>
                </c:pt>
                <c:pt idx="208">
                  <c:v>11.699999999999989</c:v>
                </c:pt>
                <c:pt idx="209">
                  <c:v>12.5</c:v>
                </c:pt>
                <c:pt idx="211">
                  <c:v>15.199999999999989</c:v>
                </c:pt>
                <c:pt idx="214">
                  <c:v>16.399999999999977</c:v>
                </c:pt>
                <c:pt idx="216">
                  <c:v>16.699999999999989</c:v>
                </c:pt>
                <c:pt idx="219">
                  <c:v>15.399999999999977</c:v>
                </c:pt>
                <c:pt idx="221">
                  <c:v>18.699999999999989</c:v>
                </c:pt>
                <c:pt idx="223">
                  <c:v>13.5</c:v>
                </c:pt>
                <c:pt idx="225">
                  <c:v>11.899999999999977</c:v>
                </c:pt>
                <c:pt idx="226">
                  <c:v>18.199999999999989</c:v>
                </c:pt>
                <c:pt idx="227">
                  <c:v>16.199999999999989</c:v>
                </c:pt>
                <c:pt idx="229">
                  <c:v>18.5</c:v>
                </c:pt>
                <c:pt idx="231">
                  <c:v>13.699999999999989</c:v>
                </c:pt>
                <c:pt idx="233">
                  <c:v>16.200000000000045</c:v>
                </c:pt>
                <c:pt idx="236">
                  <c:v>18.100000000000023</c:v>
                </c:pt>
                <c:pt idx="238">
                  <c:v>17.600000000000023</c:v>
                </c:pt>
                <c:pt idx="240">
                  <c:v>23.399999999999977</c:v>
                </c:pt>
                <c:pt idx="241">
                  <c:v>15.5</c:v>
                </c:pt>
                <c:pt idx="242">
                  <c:v>16</c:v>
                </c:pt>
                <c:pt idx="244">
                  <c:v>9.5</c:v>
                </c:pt>
                <c:pt idx="248">
                  <c:v>12.600000000000023</c:v>
                </c:pt>
                <c:pt idx="252">
                  <c:v>14.699999999999989</c:v>
                </c:pt>
                <c:pt idx="253">
                  <c:v>9.6000000000000227</c:v>
                </c:pt>
                <c:pt idx="255">
                  <c:v>7.8000000000000114</c:v>
                </c:pt>
                <c:pt idx="259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全车数据表!$CW$3:$CW$272</c:f>
              <c:numCache>
                <c:formatCode>0.00_ </c:formatCode>
                <c:ptCount val="270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2">
                  <c:v>10.019999999999996</c:v>
                </c:pt>
                <c:pt idx="54">
                  <c:v>8.6199999999999903</c:v>
                </c:pt>
                <c:pt idx="55">
                  <c:v>14.030000000000008</c:v>
                </c:pt>
                <c:pt idx="60">
                  <c:v>6.4100000000000108</c:v>
                </c:pt>
                <c:pt idx="63">
                  <c:v>9.779999999999994</c:v>
                </c:pt>
                <c:pt idx="64">
                  <c:v>9.7800000000000011</c:v>
                </c:pt>
                <c:pt idx="66">
                  <c:v>13.440000000000005</c:v>
                </c:pt>
                <c:pt idx="67">
                  <c:v>6.5200000000000102</c:v>
                </c:pt>
                <c:pt idx="69">
                  <c:v>9.7800000000000011</c:v>
                </c:pt>
                <c:pt idx="72">
                  <c:v>13.04</c:v>
                </c:pt>
                <c:pt idx="74">
                  <c:v>8.5600000000000023</c:v>
                </c:pt>
                <c:pt idx="77">
                  <c:v>9.7800000000000011</c:v>
                </c:pt>
                <c:pt idx="80">
                  <c:v>7.3299999999999983</c:v>
                </c:pt>
                <c:pt idx="83">
                  <c:v>8.960000000000008</c:v>
                </c:pt>
                <c:pt idx="88">
                  <c:v>6.3099999999999881</c:v>
                </c:pt>
                <c:pt idx="89">
                  <c:v>7.5</c:v>
                </c:pt>
                <c:pt idx="90">
                  <c:v>8.8499999999999943</c:v>
                </c:pt>
                <c:pt idx="92">
                  <c:v>6.3099999999999881</c:v>
                </c:pt>
                <c:pt idx="93">
                  <c:v>8.4500000000000028</c:v>
                </c:pt>
                <c:pt idx="94">
                  <c:v>8.8500000000000085</c:v>
                </c:pt>
                <c:pt idx="95">
                  <c:v>8.0499999999999972</c:v>
                </c:pt>
                <c:pt idx="97">
                  <c:v>8.0499999999999972</c:v>
                </c:pt>
                <c:pt idx="100">
                  <c:v>8.0499999999999972</c:v>
                </c:pt>
                <c:pt idx="102">
                  <c:v>9.6600000000000108</c:v>
                </c:pt>
                <c:pt idx="104">
                  <c:v>8.0499999999999972</c:v>
                </c:pt>
                <c:pt idx="107">
                  <c:v>7.2399999999999949</c:v>
                </c:pt>
                <c:pt idx="110">
                  <c:v>6.4399999999999977</c:v>
                </c:pt>
                <c:pt idx="114">
                  <c:v>4.4799999999999898</c:v>
                </c:pt>
                <c:pt idx="116">
                  <c:v>8.14</c:v>
                </c:pt>
                <c:pt idx="118">
                  <c:v>8.9500000000000028</c:v>
                </c:pt>
                <c:pt idx="119">
                  <c:v>9.7599999999999909</c:v>
                </c:pt>
                <c:pt idx="120">
                  <c:v>9.7600000000000051</c:v>
                </c:pt>
                <c:pt idx="121">
                  <c:v>8.9500000000000028</c:v>
                </c:pt>
                <c:pt idx="122">
                  <c:v>7.4700000000000131</c:v>
                </c:pt>
                <c:pt idx="124">
                  <c:v>8.14</c:v>
                </c:pt>
                <c:pt idx="127">
                  <c:v>7.3199999999999932</c:v>
                </c:pt>
                <c:pt idx="128">
                  <c:v>10.580000000000013</c:v>
                </c:pt>
                <c:pt idx="129">
                  <c:v>9.7599999999999909</c:v>
                </c:pt>
                <c:pt idx="130">
                  <c:v>8.9499999999999886</c:v>
                </c:pt>
                <c:pt idx="136">
                  <c:v>12.210000000000008</c:v>
                </c:pt>
                <c:pt idx="137">
                  <c:v>10.170000000000002</c:v>
                </c:pt>
                <c:pt idx="139">
                  <c:v>10.579999999999998</c:v>
                </c:pt>
                <c:pt idx="141">
                  <c:v>14.64</c:v>
                </c:pt>
                <c:pt idx="142">
                  <c:v>9.7600000000000051</c:v>
                </c:pt>
                <c:pt idx="144">
                  <c:v>8.14</c:v>
                </c:pt>
                <c:pt idx="146">
                  <c:v>8.6700000000000017</c:v>
                </c:pt>
                <c:pt idx="148">
                  <c:v>10.579999999999998</c:v>
                </c:pt>
                <c:pt idx="153">
                  <c:v>5.7000000000000028</c:v>
                </c:pt>
                <c:pt idx="154">
                  <c:v>7.3299999999999983</c:v>
                </c:pt>
                <c:pt idx="155">
                  <c:v>7.3299999999999983</c:v>
                </c:pt>
                <c:pt idx="156">
                  <c:v>6.5099999999999909</c:v>
                </c:pt>
                <c:pt idx="157">
                  <c:v>7.3299999999999983</c:v>
                </c:pt>
                <c:pt idx="159">
                  <c:v>7.230000000000004</c:v>
                </c:pt>
                <c:pt idx="160">
                  <c:v>8.8400000000000034</c:v>
                </c:pt>
                <c:pt idx="162">
                  <c:v>6.0300000000000011</c:v>
                </c:pt>
                <c:pt idx="164">
                  <c:v>7.2299999999999898</c:v>
                </c:pt>
                <c:pt idx="166">
                  <c:v>7.230000000000004</c:v>
                </c:pt>
                <c:pt idx="167">
                  <c:v>8.8400000000000034</c:v>
                </c:pt>
                <c:pt idx="168">
                  <c:v>6.4299999999999926</c:v>
                </c:pt>
                <c:pt idx="172">
                  <c:v>6.4300000000000068</c:v>
                </c:pt>
                <c:pt idx="173">
                  <c:v>9.64</c:v>
                </c:pt>
                <c:pt idx="176">
                  <c:v>8.0300000000000011</c:v>
                </c:pt>
                <c:pt idx="177">
                  <c:v>6.8299999999999983</c:v>
                </c:pt>
                <c:pt idx="178">
                  <c:v>8.0300000000000011</c:v>
                </c:pt>
                <c:pt idx="181">
                  <c:v>8.0300000000000011</c:v>
                </c:pt>
                <c:pt idx="183">
                  <c:v>8.0300000000000011</c:v>
                </c:pt>
                <c:pt idx="184">
                  <c:v>8.8400000000000034</c:v>
                </c:pt>
                <c:pt idx="185">
                  <c:v>8.8400000000000034</c:v>
                </c:pt>
                <c:pt idx="187">
                  <c:v>7.230000000000004</c:v>
                </c:pt>
                <c:pt idx="189">
                  <c:v>8.0300000000000011</c:v>
                </c:pt>
                <c:pt idx="190">
                  <c:v>9.2399999999999949</c:v>
                </c:pt>
                <c:pt idx="193">
                  <c:v>7.230000000000004</c:v>
                </c:pt>
                <c:pt idx="195">
                  <c:v>8.0300000000000011</c:v>
                </c:pt>
                <c:pt idx="198">
                  <c:v>4.8200000000000074</c:v>
                </c:pt>
                <c:pt idx="199">
                  <c:v>7.230000000000004</c:v>
                </c:pt>
                <c:pt idx="205">
                  <c:v>5.6800000000000068</c:v>
                </c:pt>
                <c:pt idx="206">
                  <c:v>7.3000000000000114</c:v>
                </c:pt>
                <c:pt idx="208">
                  <c:v>5.6799999999999926</c:v>
                </c:pt>
                <c:pt idx="209">
                  <c:v>5.6800000000000068</c:v>
                </c:pt>
                <c:pt idx="211">
                  <c:v>7.2999999999999972</c:v>
                </c:pt>
                <c:pt idx="214">
                  <c:v>6.0799999999999983</c:v>
                </c:pt>
                <c:pt idx="216">
                  <c:v>6.0799999999999983</c:v>
                </c:pt>
                <c:pt idx="219">
                  <c:v>9.3299999999999983</c:v>
                </c:pt>
                <c:pt idx="221">
                  <c:v>8.11</c:v>
                </c:pt>
                <c:pt idx="223">
                  <c:v>4.5799999999999983</c:v>
                </c:pt>
                <c:pt idx="225">
                  <c:v>6.4899999999999949</c:v>
                </c:pt>
                <c:pt idx="226">
                  <c:v>7.2999999999999972</c:v>
                </c:pt>
                <c:pt idx="227">
                  <c:v>6.4900000000000091</c:v>
                </c:pt>
                <c:pt idx="229">
                  <c:v>6.4899999999999949</c:v>
                </c:pt>
                <c:pt idx="231">
                  <c:v>8.11</c:v>
                </c:pt>
                <c:pt idx="233">
                  <c:v>5.6899999999999977</c:v>
                </c:pt>
                <c:pt idx="236">
                  <c:v>7.2999999999999972</c:v>
                </c:pt>
                <c:pt idx="238">
                  <c:v>7.3499999999999943</c:v>
                </c:pt>
                <c:pt idx="240">
                  <c:v>6.9000000000000057</c:v>
                </c:pt>
                <c:pt idx="241">
                  <c:v>5.6800000000000068</c:v>
                </c:pt>
                <c:pt idx="242">
                  <c:v>7.2999999999999972</c:v>
                </c:pt>
                <c:pt idx="244">
                  <c:v>6.8999999999999915</c:v>
                </c:pt>
                <c:pt idx="248">
                  <c:v>5.269999999999996</c:v>
                </c:pt>
                <c:pt idx="252">
                  <c:v>6.4100000000000108</c:v>
                </c:pt>
                <c:pt idx="253">
                  <c:v>5.4399999999999977</c:v>
                </c:pt>
                <c:pt idx="255">
                  <c:v>7.710000000000008</c:v>
                </c:pt>
                <c:pt idx="259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全车数据表!$CX$3:$CX$272</c:f>
              <c:numCache>
                <c:formatCode>0.00_ </c:formatCode>
                <c:ptCount val="270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2">
                  <c:v>18.649999999999999</c:v>
                </c:pt>
                <c:pt idx="54">
                  <c:v>14.850000000000001</c:v>
                </c:pt>
                <c:pt idx="55">
                  <c:v>12.050000000000004</c:v>
                </c:pt>
                <c:pt idx="60">
                  <c:v>28.879999999999995</c:v>
                </c:pt>
                <c:pt idx="63">
                  <c:v>15.559999999999995</c:v>
                </c:pt>
                <c:pt idx="64">
                  <c:v>19.010000000000005</c:v>
                </c:pt>
                <c:pt idx="66">
                  <c:v>22.209999999999994</c:v>
                </c:pt>
                <c:pt idx="67">
                  <c:v>14.729999999999997</c:v>
                </c:pt>
                <c:pt idx="69">
                  <c:v>20.940000000000005</c:v>
                </c:pt>
                <c:pt idx="72">
                  <c:v>28.899999999999991</c:v>
                </c:pt>
                <c:pt idx="74">
                  <c:v>14.850000000000001</c:v>
                </c:pt>
                <c:pt idx="77">
                  <c:v>25.180000000000007</c:v>
                </c:pt>
                <c:pt idx="80">
                  <c:v>15.07</c:v>
                </c:pt>
                <c:pt idx="83">
                  <c:v>25.560000000000002</c:v>
                </c:pt>
                <c:pt idx="88">
                  <c:v>4.7600000000000051</c:v>
                </c:pt>
                <c:pt idx="89">
                  <c:v>5.18</c:v>
                </c:pt>
                <c:pt idx="90">
                  <c:v>5.9500000000000028</c:v>
                </c:pt>
                <c:pt idx="92">
                  <c:v>4.740000000000002</c:v>
                </c:pt>
                <c:pt idx="93">
                  <c:v>8.6000000000000014</c:v>
                </c:pt>
                <c:pt idx="94">
                  <c:v>4.4399999999999977</c:v>
                </c:pt>
                <c:pt idx="95">
                  <c:v>8.0500000000000043</c:v>
                </c:pt>
                <c:pt idx="97">
                  <c:v>14.380000000000003</c:v>
                </c:pt>
                <c:pt idx="100">
                  <c:v>6.1000000000000014</c:v>
                </c:pt>
                <c:pt idx="102">
                  <c:v>21.200000000000003</c:v>
                </c:pt>
                <c:pt idx="104">
                  <c:v>11.21</c:v>
                </c:pt>
                <c:pt idx="107">
                  <c:v>6.3800000000000026</c:v>
                </c:pt>
                <c:pt idx="110">
                  <c:v>6.25</c:v>
                </c:pt>
                <c:pt idx="114">
                  <c:v>8.4600000000000009</c:v>
                </c:pt>
                <c:pt idx="116">
                  <c:v>17.300000000000004</c:v>
                </c:pt>
                <c:pt idx="118">
                  <c:v>22.709999999999994</c:v>
                </c:pt>
                <c:pt idx="119">
                  <c:v>28.910000000000004</c:v>
                </c:pt>
                <c:pt idx="120">
                  <c:v>22.519999999999996</c:v>
                </c:pt>
                <c:pt idx="121">
                  <c:v>25.53</c:v>
                </c:pt>
                <c:pt idx="122">
                  <c:v>7.7100000000000009</c:v>
                </c:pt>
                <c:pt idx="124">
                  <c:v>15.790000000000006</c:v>
                </c:pt>
                <c:pt idx="127">
                  <c:v>15.770000000000003</c:v>
                </c:pt>
                <c:pt idx="128">
                  <c:v>22.759999999999991</c:v>
                </c:pt>
                <c:pt idx="129">
                  <c:v>22.699999999999996</c:v>
                </c:pt>
                <c:pt idx="130">
                  <c:v>26.300000000000004</c:v>
                </c:pt>
                <c:pt idx="136">
                  <c:v>29.35</c:v>
                </c:pt>
                <c:pt idx="137">
                  <c:v>23.089999999999996</c:v>
                </c:pt>
                <c:pt idx="139">
                  <c:v>32.629999999999995</c:v>
                </c:pt>
                <c:pt idx="141">
                  <c:v>40.619999999999997</c:v>
                </c:pt>
                <c:pt idx="142">
                  <c:v>29.979999999999997</c:v>
                </c:pt>
                <c:pt idx="144">
                  <c:v>19.689999999999998</c:v>
                </c:pt>
                <c:pt idx="146">
                  <c:v>14.439999999999998</c:v>
                </c:pt>
                <c:pt idx="148">
                  <c:v>27.21</c:v>
                </c:pt>
                <c:pt idx="153">
                  <c:v>8.1699999999999946</c:v>
                </c:pt>
                <c:pt idx="154">
                  <c:v>11.89</c:v>
                </c:pt>
                <c:pt idx="155">
                  <c:v>18.019999999999996</c:v>
                </c:pt>
                <c:pt idx="156">
                  <c:v>6.0999999999999943</c:v>
                </c:pt>
                <c:pt idx="157">
                  <c:v>4.6400000000000006</c:v>
                </c:pt>
                <c:pt idx="159">
                  <c:v>5.3700000000000045</c:v>
                </c:pt>
                <c:pt idx="160">
                  <c:v>7.5600000000000023</c:v>
                </c:pt>
                <c:pt idx="162">
                  <c:v>8.64</c:v>
                </c:pt>
                <c:pt idx="164">
                  <c:v>16.53</c:v>
                </c:pt>
                <c:pt idx="166">
                  <c:v>11.850000000000001</c:v>
                </c:pt>
                <c:pt idx="167">
                  <c:v>15.899999999999999</c:v>
                </c:pt>
                <c:pt idx="168">
                  <c:v>11.64</c:v>
                </c:pt>
                <c:pt idx="172">
                  <c:v>9.9599999999999937</c:v>
                </c:pt>
                <c:pt idx="173">
                  <c:v>42.63</c:v>
                </c:pt>
                <c:pt idx="176">
                  <c:v>19.980000000000004</c:v>
                </c:pt>
                <c:pt idx="177">
                  <c:v>23.939999999999998</c:v>
                </c:pt>
                <c:pt idx="178">
                  <c:v>20.989999999999995</c:v>
                </c:pt>
                <c:pt idx="181">
                  <c:v>8.8999999999999986</c:v>
                </c:pt>
                <c:pt idx="183">
                  <c:v>21.990000000000002</c:v>
                </c:pt>
                <c:pt idx="184">
                  <c:v>29.79</c:v>
                </c:pt>
                <c:pt idx="185">
                  <c:v>17.009999999999998</c:v>
                </c:pt>
                <c:pt idx="187">
                  <c:v>18.670000000000002</c:v>
                </c:pt>
                <c:pt idx="189">
                  <c:v>21.860000000000007</c:v>
                </c:pt>
                <c:pt idx="190">
                  <c:v>27.36</c:v>
                </c:pt>
                <c:pt idx="193">
                  <c:v>18.25</c:v>
                </c:pt>
                <c:pt idx="195">
                  <c:v>22.759999999999998</c:v>
                </c:pt>
                <c:pt idx="198">
                  <c:v>24.490000000000002</c:v>
                </c:pt>
                <c:pt idx="199">
                  <c:v>24.340000000000003</c:v>
                </c:pt>
                <c:pt idx="205">
                  <c:v>8.240000000000002</c:v>
                </c:pt>
                <c:pt idx="206">
                  <c:v>5.2999999999999972</c:v>
                </c:pt>
                <c:pt idx="208">
                  <c:v>8.1200000000000045</c:v>
                </c:pt>
                <c:pt idx="209">
                  <c:v>3.9699999999999989</c:v>
                </c:pt>
                <c:pt idx="211">
                  <c:v>8.8699999999999974</c:v>
                </c:pt>
                <c:pt idx="214">
                  <c:v>12.380000000000003</c:v>
                </c:pt>
                <c:pt idx="216">
                  <c:v>9.0399999999999991</c:v>
                </c:pt>
                <c:pt idx="219">
                  <c:v>26.650000000000006</c:v>
                </c:pt>
                <c:pt idx="221">
                  <c:v>28.240000000000009</c:v>
                </c:pt>
                <c:pt idx="223">
                  <c:v>7.6800000000000068</c:v>
                </c:pt>
                <c:pt idx="225">
                  <c:v>5.5399999999999991</c:v>
                </c:pt>
                <c:pt idx="226">
                  <c:v>25.009999999999998</c:v>
                </c:pt>
                <c:pt idx="227">
                  <c:v>9.1699999999999946</c:v>
                </c:pt>
                <c:pt idx="229">
                  <c:v>23.650000000000006</c:v>
                </c:pt>
                <c:pt idx="231">
                  <c:v>10.61</c:v>
                </c:pt>
                <c:pt idx="233">
                  <c:v>6.75</c:v>
                </c:pt>
                <c:pt idx="236">
                  <c:v>24.08</c:v>
                </c:pt>
                <c:pt idx="238">
                  <c:v>7.43</c:v>
                </c:pt>
                <c:pt idx="240">
                  <c:v>6.8699999999999974</c:v>
                </c:pt>
                <c:pt idx="241">
                  <c:v>6.529999999999994</c:v>
                </c:pt>
                <c:pt idx="242">
                  <c:v>9.279999999999994</c:v>
                </c:pt>
                <c:pt idx="244">
                  <c:v>11.450000000000003</c:v>
                </c:pt>
                <c:pt idx="248">
                  <c:v>6.259999999999998</c:v>
                </c:pt>
                <c:pt idx="252">
                  <c:v>5.9600000000000009</c:v>
                </c:pt>
                <c:pt idx="253">
                  <c:v>9.6899999999999977</c:v>
                </c:pt>
                <c:pt idx="255">
                  <c:v>6.43</c:v>
                </c:pt>
                <c:pt idx="259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全车数据表!$CY$3:$CY$272</c:f>
              <c:numCache>
                <c:formatCode>0.00_ </c:formatCode>
                <c:ptCount val="270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2">
                  <c:v>17.309999999999995</c:v>
                </c:pt>
                <c:pt idx="54">
                  <c:v>17.850000000000001</c:v>
                </c:pt>
                <c:pt idx="55">
                  <c:v>21.379999999999995</c:v>
                </c:pt>
                <c:pt idx="60">
                  <c:v>28.49</c:v>
                </c:pt>
                <c:pt idx="63">
                  <c:v>23.25</c:v>
                </c:pt>
                <c:pt idx="64">
                  <c:v>17.410000000000004</c:v>
                </c:pt>
                <c:pt idx="66">
                  <c:v>17.980000000000004</c:v>
                </c:pt>
                <c:pt idx="67">
                  <c:v>17.159999999999997</c:v>
                </c:pt>
                <c:pt idx="69">
                  <c:v>19.630000000000003</c:v>
                </c:pt>
                <c:pt idx="72">
                  <c:v>26.519999999999996</c:v>
                </c:pt>
                <c:pt idx="74">
                  <c:v>15.849999999999994</c:v>
                </c:pt>
                <c:pt idx="77">
                  <c:v>21.130000000000003</c:v>
                </c:pt>
                <c:pt idx="80">
                  <c:v>22.03</c:v>
                </c:pt>
                <c:pt idx="83">
                  <c:v>21.29</c:v>
                </c:pt>
                <c:pt idx="88">
                  <c:v>13.649999999999999</c:v>
                </c:pt>
                <c:pt idx="89">
                  <c:v>11.479999999999997</c:v>
                </c:pt>
                <c:pt idx="90">
                  <c:v>15.809999999999995</c:v>
                </c:pt>
                <c:pt idx="92">
                  <c:v>13.660000000000004</c:v>
                </c:pt>
                <c:pt idx="93">
                  <c:v>13.019999999999996</c:v>
                </c:pt>
                <c:pt idx="94">
                  <c:v>16.200000000000003</c:v>
                </c:pt>
                <c:pt idx="95">
                  <c:v>10.139999999999993</c:v>
                </c:pt>
                <c:pt idx="97">
                  <c:v>15.399999999999999</c:v>
                </c:pt>
                <c:pt idx="100">
                  <c:v>10.420000000000002</c:v>
                </c:pt>
                <c:pt idx="102">
                  <c:v>18.759999999999998</c:v>
                </c:pt>
                <c:pt idx="104">
                  <c:v>15.280000000000001</c:v>
                </c:pt>
                <c:pt idx="107">
                  <c:v>9.4300000000000068</c:v>
                </c:pt>
                <c:pt idx="110">
                  <c:v>12.43</c:v>
                </c:pt>
                <c:pt idx="114">
                  <c:v>10.570000000000007</c:v>
                </c:pt>
                <c:pt idx="116">
                  <c:v>23.29</c:v>
                </c:pt>
                <c:pt idx="118">
                  <c:v>14.13000000000001</c:v>
                </c:pt>
                <c:pt idx="119">
                  <c:v>18.049999999999997</c:v>
                </c:pt>
                <c:pt idx="120">
                  <c:v>19.249999999999993</c:v>
                </c:pt>
                <c:pt idx="121">
                  <c:v>18.03</c:v>
                </c:pt>
                <c:pt idx="122">
                  <c:v>17.950000000000003</c:v>
                </c:pt>
                <c:pt idx="124">
                  <c:v>11.380000000000003</c:v>
                </c:pt>
                <c:pt idx="127">
                  <c:v>13</c:v>
                </c:pt>
                <c:pt idx="128">
                  <c:v>24.610000000000007</c:v>
                </c:pt>
                <c:pt idx="129">
                  <c:v>22.349999999999994</c:v>
                </c:pt>
                <c:pt idx="130">
                  <c:v>27.410000000000004</c:v>
                </c:pt>
                <c:pt idx="136">
                  <c:v>30.490000000000009</c:v>
                </c:pt>
                <c:pt idx="137">
                  <c:v>22.589999999999996</c:v>
                </c:pt>
                <c:pt idx="139">
                  <c:v>27.019999999999996</c:v>
                </c:pt>
                <c:pt idx="141">
                  <c:v>34.04</c:v>
                </c:pt>
                <c:pt idx="142">
                  <c:v>26.430000000000007</c:v>
                </c:pt>
                <c:pt idx="144">
                  <c:v>20.78</c:v>
                </c:pt>
                <c:pt idx="146">
                  <c:v>18.360000000000007</c:v>
                </c:pt>
                <c:pt idx="148">
                  <c:v>24.43</c:v>
                </c:pt>
                <c:pt idx="153">
                  <c:v>14.460000000000008</c:v>
                </c:pt>
                <c:pt idx="154">
                  <c:v>17.36</c:v>
                </c:pt>
                <c:pt idx="155">
                  <c:v>19.040000000000006</c:v>
                </c:pt>
                <c:pt idx="156">
                  <c:v>15.740000000000009</c:v>
                </c:pt>
                <c:pt idx="157">
                  <c:v>10.919999999999995</c:v>
                </c:pt>
                <c:pt idx="159">
                  <c:v>8.480000000000004</c:v>
                </c:pt>
                <c:pt idx="160">
                  <c:v>9.1499999999999986</c:v>
                </c:pt>
                <c:pt idx="162">
                  <c:v>10.739999999999995</c:v>
                </c:pt>
                <c:pt idx="164">
                  <c:v>13.71</c:v>
                </c:pt>
                <c:pt idx="166">
                  <c:v>16.579999999999998</c:v>
                </c:pt>
                <c:pt idx="167">
                  <c:v>16.850000000000001</c:v>
                </c:pt>
                <c:pt idx="168">
                  <c:v>13.749999999999993</c:v>
                </c:pt>
                <c:pt idx="172">
                  <c:v>13.659999999999997</c:v>
                </c:pt>
                <c:pt idx="173">
                  <c:v>25.870000000000005</c:v>
                </c:pt>
                <c:pt idx="176">
                  <c:v>17.369999999999997</c:v>
                </c:pt>
                <c:pt idx="177">
                  <c:v>14.939999999999998</c:v>
                </c:pt>
                <c:pt idx="178">
                  <c:v>24.53</c:v>
                </c:pt>
                <c:pt idx="181">
                  <c:v>17.120000000000005</c:v>
                </c:pt>
                <c:pt idx="183">
                  <c:v>22.059999999999995</c:v>
                </c:pt>
                <c:pt idx="184">
                  <c:v>24.010000000000005</c:v>
                </c:pt>
                <c:pt idx="185">
                  <c:v>13.64</c:v>
                </c:pt>
                <c:pt idx="187">
                  <c:v>17.52000000000001</c:v>
                </c:pt>
                <c:pt idx="189">
                  <c:v>21.449999999999996</c:v>
                </c:pt>
                <c:pt idx="190">
                  <c:v>26.140000000000008</c:v>
                </c:pt>
                <c:pt idx="193">
                  <c:v>17.189999999999998</c:v>
                </c:pt>
                <c:pt idx="195">
                  <c:v>23.040000000000006</c:v>
                </c:pt>
                <c:pt idx="198">
                  <c:v>15.64</c:v>
                </c:pt>
                <c:pt idx="199">
                  <c:v>19.410000000000004</c:v>
                </c:pt>
                <c:pt idx="205">
                  <c:v>8.4100000000000037</c:v>
                </c:pt>
                <c:pt idx="206">
                  <c:v>7.4300000000000068</c:v>
                </c:pt>
                <c:pt idx="208">
                  <c:v>12.049999999999997</c:v>
                </c:pt>
                <c:pt idx="209">
                  <c:v>18.47</c:v>
                </c:pt>
                <c:pt idx="211">
                  <c:v>17.280000000000008</c:v>
                </c:pt>
                <c:pt idx="214">
                  <c:v>6.039999999999992</c:v>
                </c:pt>
                <c:pt idx="216">
                  <c:v>9.5</c:v>
                </c:pt>
                <c:pt idx="219">
                  <c:v>20.260000000000005</c:v>
                </c:pt>
                <c:pt idx="221">
                  <c:v>25.18</c:v>
                </c:pt>
                <c:pt idx="223">
                  <c:v>14.500000000000007</c:v>
                </c:pt>
                <c:pt idx="225">
                  <c:v>7.6299999999999955</c:v>
                </c:pt>
                <c:pt idx="226">
                  <c:v>18.730000000000004</c:v>
                </c:pt>
                <c:pt idx="227">
                  <c:v>16.339999999999996</c:v>
                </c:pt>
                <c:pt idx="229">
                  <c:v>23.500000000000007</c:v>
                </c:pt>
                <c:pt idx="231">
                  <c:v>20.240000000000002</c:v>
                </c:pt>
                <c:pt idx="233">
                  <c:v>9.1299999999999955</c:v>
                </c:pt>
                <c:pt idx="236">
                  <c:v>12.14</c:v>
                </c:pt>
                <c:pt idx="238">
                  <c:v>14.550000000000004</c:v>
                </c:pt>
                <c:pt idx="240">
                  <c:v>10.300000000000004</c:v>
                </c:pt>
                <c:pt idx="241">
                  <c:v>30.319999999999993</c:v>
                </c:pt>
                <c:pt idx="242">
                  <c:v>16.919999999999995</c:v>
                </c:pt>
                <c:pt idx="244">
                  <c:v>15.420000000000002</c:v>
                </c:pt>
                <c:pt idx="248">
                  <c:v>15.669999999999995</c:v>
                </c:pt>
                <c:pt idx="252">
                  <c:v>15.600000000000001</c:v>
                </c:pt>
                <c:pt idx="253">
                  <c:v>18.89</c:v>
                </c:pt>
                <c:pt idx="255">
                  <c:v>23.32</c:v>
                </c:pt>
                <c:pt idx="259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全车数据表!$CZ$3:$CZ$272</c:f>
              <c:numCache>
                <c:formatCode>0.00_ </c:formatCode>
                <c:ptCount val="270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2">
                  <c:v>62.28</c:v>
                </c:pt>
                <c:pt idx="54">
                  <c:v>58.819999999999993</c:v>
                </c:pt>
                <c:pt idx="55">
                  <c:v>78.16</c:v>
                </c:pt>
                <c:pt idx="60">
                  <c:v>80.47999999999999</c:v>
                </c:pt>
                <c:pt idx="63">
                  <c:v>65.190000000000012</c:v>
                </c:pt>
                <c:pt idx="64">
                  <c:v>66.900000000000006</c:v>
                </c:pt>
                <c:pt idx="66">
                  <c:v>73.029999999999973</c:v>
                </c:pt>
                <c:pt idx="67">
                  <c:v>48.910000000000004</c:v>
                </c:pt>
                <c:pt idx="69">
                  <c:v>68.749999999999986</c:v>
                </c:pt>
                <c:pt idx="72">
                  <c:v>88.06</c:v>
                </c:pt>
                <c:pt idx="74">
                  <c:v>54.959999999999987</c:v>
                </c:pt>
                <c:pt idx="77">
                  <c:v>73.09</c:v>
                </c:pt>
                <c:pt idx="80">
                  <c:v>56.530000000000022</c:v>
                </c:pt>
                <c:pt idx="83">
                  <c:v>71.509999999999991</c:v>
                </c:pt>
                <c:pt idx="88">
                  <c:v>41.52</c:v>
                </c:pt>
                <c:pt idx="89">
                  <c:v>42.760000000000019</c:v>
                </c:pt>
                <c:pt idx="90">
                  <c:v>49.609999999999992</c:v>
                </c:pt>
                <c:pt idx="92">
                  <c:v>41.409999999999982</c:v>
                </c:pt>
                <c:pt idx="93">
                  <c:v>49.870000000000012</c:v>
                </c:pt>
                <c:pt idx="94">
                  <c:v>44.29000000000002</c:v>
                </c:pt>
                <c:pt idx="95">
                  <c:v>42.840000000000018</c:v>
                </c:pt>
                <c:pt idx="97">
                  <c:v>49.529999999999987</c:v>
                </c:pt>
                <c:pt idx="100">
                  <c:v>42.57</c:v>
                </c:pt>
                <c:pt idx="102">
                  <c:v>65.12</c:v>
                </c:pt>
                <c:pt idx="104">
                  <c:v>45.54</c:v>
                </c:pt>
                <c:pt idx="107">
                  <c:v>40.650000000000027</c:v>
                </c:pt>
                <c:pt idx="110">
                  <c:v>43.920000000000009</c:v>
                </c:pt>
                <c:pt idx="114">
                  <c:v>44.01</c:v>
                </c:pt>
                <c:pt idx="116">
                  <c:v>60.530000000000015</c:v>
                </c:pt>
                <c:pt idx="118">
                  <c:v>62.989999999999995</c:v>
                </c:pt>
                <c:pt idx="119">
                  <c:v>71.820000000000022</c:v>
                </c:pt>
                <c:pt idx="120">
                  <c:v>67.330000000000013</c:v>
                </c:pt>
                <c:pt idx="121">
                  <c:v>65.810000000000016</c:v>
                </c:pt>
                <c:pt idx="122">
                  <c:v>50.530000000000051</c:v>
                </c:pt>
                <c:pt idx="124">
                  <c:v>50.110000000000021</c:v>
                </c:pt>
                <c:pt idx="127">
                  <c:v>50.190000000000019</c:v>
                </c:pt>
                <c:pt idx="128">
                  <c:v>77.250000000000028</c:v>
                </c:pt>
                <c:pt idx="129">
                  <c:v>71.209999999999951</c:v>
                </c:pt>
                <c:pt idx="130">
                  <c:v>85.16</c:v>
                </c:pt>
                <c:pt idx="136">
                  <c:v>91.050000000000011</c:v>
                </c:pt>
                <c:pt idx="137">
                  <c:v>73.650000000000006</c:v>
                </c:pt>
                <c:pt idx="139">
                  <c:v>87.629999999999967</c:v>
                </c:pt>
                <c:pt idx="141">
                  <c:v>116.69999999999996</c:v>
                </c:pt>
                <c:pt idx="142">
                  <c:v>87.37</c:v>
                </c:pt>
                <c:pt idx="144">
                  <c:v>66.710000000000022</c:v>
                </c:pt>
                <c:pt idx="146">
                  <c:v>54.87000000000004</c:v>
                </c:pt>
                <c:pt idx="148">
                  <c:v>75.72</c:v>
                </c:pt>
                <c:pt idx="153">
                  <c:v>43.830000000000005</c:v>
                </c:pt>
                <c:pt idx="154">
                  <c:v>51.279999999999987</c:v>
                </c:pt>
                <c:pt idx="155">
                  <c:v>57.490000000000023</c:v>
                </c:pt>
                <c:pt idx="156">
                  <c:v>45.950000000000017</c:v>
                </c:pt>
                <c:pt idx="157">
                  <c:v>36.389999999999993</c:v>
                </c:pt>
                <c:pt idx="159">
                  <c:v>35.680000000000035</c:v>
                </c:pt>
                <c:pt idx="160">
                  <c:v>40.150000000000027</c:v>
                </c:pt>
                <c:pt idx="162">
                  <c:v>43.309999999999974</c:v>
                </c:pt>
                <c:pt idx="164">
                  <c:v>51.070000000000014</c:v>
                </c:pt>
                <c:pt idx="166">
                  <c:v>50.059999999999981</c:v>
                </c:pt>
                <c:pt idx="167">
                  <c:v>56.789999999999992</c:v>
                </c:pt>
                <c:pt idx="168">
                  <c:v>50.62</c:v>
                </c:pt>
                <c:pt idx="172">
                  <c:v>47.449999999999974</c:v>
                </c:pt>
                <c:pt idx="173">
                  <c:v>98.039999999999992</c:v>
                </c:pt>
                <c:pt idx="176">
                  <c:v>66.579999999999984</c:v>
                </c:pt>
                <c:pt idx="177">
                  <c:v>59.510000000000005</c:v>
                </c:pt>
                <c:pt idx="178">
                  <c:v>64.15000000000002</c:v>
                </c:pt>
                <c:pt idx="181">
                  <c:v>47.749999999999993</c:v>
                </c:pt>
                <c:pt idx="183">
                  <c:v>63.479999999999976</c:v>
                </c:pt>
                <c:pt idx="184">
                  <c:v>79.539999999999992</c:v>
                </c:pt>
                <c:pt idx="185">
                  <c:v>54.889999999999979</c:v>
                </c:pt>
                <c:pt idx="187">
                  <c:v>55.520000000000039</c:v>
                </c:pt>
                <c:pt idx="189">
                  <c:v>67.539999999999992</c:v>
                </c:pt>
                <c:pt idx="190">
                  <c:v>82.94</c:v>
                </c:pt>
                <c:pt idx="193">
                  <c:v>60.36999999999999</c:v>
                </c:pt>
                <c:pt idx="195">
                  <c:v>68.430000000000035</c:v>
                </c:pt>
                <c:pt idx="198">
                  <c:v>68.349999999999994</c:v>
                </c:pt>
                <c:pt idx="199">
                  <c:v>69.88</c:v>
                </c:pt>
                <c:pt idx="205">
                  <c:v>36.22999999999999</c:v>
                </c:pt>
                <c:pt idx="206">
                  <c:v>33.130000000000038</c:v>
                </c:pt>
                <c:pt idx="208">
                  <c:v>37.549999999999983</c:v>
                </c:pt>
                <c:pt idx="209">
                  <c:v>40.620000000000005</c:v>
                </c:pt>
                <c:pt idx="211">
                  <c:v>48.649999999999991</c:v>
                </c:pt>
                <c:pt idx="214">
                  <c:v>40.89999999999997</c:v>
                </c:pt>
                <c:pt idx="216">
                  <c:v>41.319999999999986</c:v>
                </c:pt>
                <c:pt idx="219">
                  <c:v>71.639999999999986</c:v>
                </c:pt>
                <c:pt idx="221">
                  <c:v>80.22999999999999</c:v>
                </c:pt>
                <c:pt idx="223">
                  <c:v>40.260000000000012</c:v>
                </c:pt>
                <c:pt idx="225">
                  <c:v>31.559999999999967</c:v>
                </c:pt>
                <c:pt idx="226">
                  <c:v>69.239999999999981</c:v>
                </c:pt>
                <c:pt idx="227">
                  <c:v>48.199999999999989</c:v>
                </c:pt>
                <c:pt idx="229">
                  <c:v>72.140000000000015</c:v>
                </c:pt>
                <c:pt idx="231">
                  <c:v>52.659999999999989</c:v>
                </c:pt>
                <c:pt idx="233">
                  <c:v>37.770000000000039</c:v>
                </c:pt>
                <c:pt idx="236">
                  <c:v>61.620000000000019</c:v>
                </c:pt>
                <c:pt idx="238">
                  <c:v>46.930000000000021</c:v>
                </c:pt>
                <c:pt idx="240">
                  <c:v>47.469999999999985</c:v>
                </c:pt>
                <c:pt idx="241">
                  <c:v>58.029999999999994</c:v>
                </c:pt>
                <c:pt idx="242">
                  <c:v>49.499999999999986</c:v>
                </c:pt>
                <c:pt idx="244">
                  <c:v>43.269999999999996</c:v>
                </c:pt>
                <c:pt idx="248">
                  <c:v>39.800000000000011</c:v>
                </c:pt>
                <c:pt idx="252">
                  <c:v>42.67</c:v>
                </c:pt>
                <c:pt idx="253">
                  <c:v>43.620000000000019</c:v>
                </c:pt>
                <c:pt idx="255">
                  <c:v>45.260000000000019</c:v>
                </c:pt>
                <c:pt idx="259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全车数据表!$A$3:$CJ$272</c:f>
              <c:strCache>
                <c:ptCount val="54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</c:v>
                </c:pt>
                <c:pt idx="89">
                  <c:v>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</c:v>
                </c:pt>
                <c:pt idx="154">
                  <c:v>★★★★</c:v>
                </c:pt>
                <c:pt idx="155">
                  <c:v>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★★★★★</c:v>
                </c:pt>
                <c:pt idx="160">
                  <c:v>★★★★★</c:v>
                </c:pt>
                <c:pt idx="161">
                  <c:v>★★★★★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★★★★★★</c:v>
                </c:pt>
                <c:pt idx="172">
                  <c:v>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</c:v>
                </c:pt>
                <c:pt idx="206">
                  <c:v>★★★★★</c:v>
                </c:pt>
                <c:pt idx="207">
                  <c:v>★★★★★</c:v>
                </c:pt>
                <c:pt idx="208">
                  <c:v>★★★★★</c:v>
                </c:pt>
                <c:pt idx="209">
                  <c:v>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天赐三菱</c:v>
                </c:pt>
                <c:pt idx="271">
                  <c:v>宝马</c:v>
                </c:pt>
                <c:pt idx="272">
                  <c:v>雪佛兰 科迈罗</c:v>
                </c:pt>
                <c:pt idx="273">
                  <c:v>聆风 日产 尼桑</c:v>
                </c:pt>
                <c:pt idx="274">
                  <c:v>日产 尼桑</c:v>
                </c:pt>
                <c:pt idx="275">
                  <c:v>1</c:v>
                </c:pt>
                <c:pt idx="276">
                  <c:v>大众</c:v>
                </c:pt>
                <c:pt idx="277">
                  <c:v>屌丝龙</c:v>
                </c:pt>
                <c:pt idx="278">
                  <c:v>道奇 挑战者</c:v>
                </c:pt>
                <c:pt idx="279">
                  <c:v>雷诺</c:v>
                </c:pt>
                <c:pt idx="280">
                  <c:v>id 达芬奇</c:v>
                </c:pt>
                <c:pt idx="281">
                  <c:v>宝马</c:v>
                </c:pt>
                <c:pt idx="282">
                  <c:v>标致</c:v>
                </c:pt>
                <c:pt idx="283">
                  <c:v>保时捷 卡雷拉</c:v>
                </c:pt>
                <c:pt idx="284">
                  <c:v>保时捷</c:v>
                </c:pt>
                <c:pt idx="285">
                  <c:v>英菲尼迪</c:v>
                </c:pt>
                <c:pt idx="286">
                  <c:v>小莲花 路特斯</c:v>
                </c:pt>
                <c:pt idx="287">
                  <c:v>兰博基尼</c:v>
                </c:pt>
                <c:pt idx="288">
                  <c:v>福特 野马</c:v>
                </c:pt>
                <c:pt idx="289">
                  <c:v>保时捷</c:v>
                </c:pt>
                <c:pt idx="290">
                  <c:v>路特斯</c:v>
                </c:pt>
                <c:pt idx="291">
                  <c:v>4</c:v>
                </c:pt>
                <c:pt idx="292">
                  <c:v>1</c:v>
                </c:pt>
                <c:pt idx="293">
                  <c:v>雷诺</c:v>
                </c:pt>
                <c:pt idx="294">
                  <c:v>日产 尼桑</c:v>
                </c:pt>
                <c:pt idx="295">
                  <c:v>思域 宏达 本田</c:v>
                </c:pt>
                <c:pt idx="296">
                  <c:v>保时捷</c:v>
                </c:pt>
                <c:pt idx="297">
                  <c:v>1</c:v>
                </c:pt>
                <c:pt idx="298">
                  <c:v>宾利 欧陆</c:v>
                </c:pt>
                <c:pt idx="299">
                  <c:v>马自达 风籁</c:v>
                </c:pt>
                <c:pt idx="300">
                  <c:v>阿尔法罗密欧</c:v>
                </c:pt>
                <c:pt idx="301">
                  <c:v>雪佛兰 克尔维特</c:v>
                </c:pt>
                <c:pt idx="302">
                  <c:v>阿斯顿马丁</c:v>
                </c:pt>
                <c:pt idx="303">
                  <c:v>兰博基尼 小小牛 飓风</c:v>
                </c:pt>
                <c:pt idx="304">
                  <c:v>大众</c:v>
                </c:pt>
                <c:pt idx="305">
                  <c:v>scg</c:v>
                </c:pt>
                <c:pt idx="306">
                  <c:v>福特野马</c:v>
                </c:pt>
                <c:pt idx="307">
                  <c:v>道奇 送人头 挑战者</c:v>
                </c:pt>
                <c:pt idx="308">
                  <c:v>宝马</c:v>
                </c:pt>
                <c:pt idx="309">
                  <c:v>保时捷</c:v>
                </c:pt>
                <c:pt idx="310">
                  <c:v>雪佛兰 科迈罗</c:v>
                </c:pt>
                <c:pt idx="311">
                  <c:v>路特斯 大莲花</c:v>
                </c:pt>
                <c:pt idx="312">
                  <c:v>奔驰</c:v>
                </c:pt>
                <c:pt idx="313">
                  <c:v>宝马</c:v>
                </c:pt>
                <c:pt idx="314">
                  <c:v>野兽</c:v>
                </c:pt>
                <c:pt idx="315">
                  <c:v>阿斯顿马丁</c:v>
                </c:pt>
                <c:pt idx="316">
                  <c:v>拖拉机</c:v>
                </c:pt>
                <c:pt idx="317">
                  <c:v>道奇 C蛇 蝰蛇</c:v>
                </c:pt>
                <c:pt idx="318">
                  <c:v>1</c:v>
                </c:pt>
                <c:pt idx="319">
                  <c:v>福特 大野马 阿巴</c:v>
                </c:pt>
                <c:pt idx="320">
                  <c:v>氢</c:v>
                </c:pt>
                <c:pt idx="321">
                  <c:v>9</c:v>
                </c:pt>
                <c:pt idx="322">
                  <c:v>ass 斯卡洛</c:v>
                </c:pt>
                <c:pt idx="323">
                  <c:v>赛麟 萨林</c:v>
                </c:pt>
                <c:pt idx="324">
                  <c:v>讴歌</c:v>
                </c:pt>
                <c:pt idx="325">
                  <c:v>玛莎拉蒂</c:v>
                </c:pt>
                <c:pt idx="326">
                  <c:v>捷豹</c:v>
                </c:pt>
                <c:pt idx="327">
                  <c:v>本赛季</c:v>
                </c:pt>
                <c:pt idx="328">
                  <c:v>梅赛德斯奔驰</c:v>
                </c:pt>
                <c:pt idx="329">
                  <c:v>法拉利</c:v>
                </c:pt>
                <c:pt idx="330">
                  <c:v>1</c:v>
                </c:pt>
                <c:pt idx="331">
                  <c:v>电动方程式</c:v>
                </c:pt>
                <c:pt idx="332">
                  <c:v>捷豹</c:v>
                </c:pt>
                <c:pt idx="333">
                  <c:v>法拉利</c:v>
                </c:pt>
                <c:pt idx="334">
                  <c:v>雷诺rs01</c:v>
                </c:pt>
                <c:pt idx="335">
                  <c:v>梅赛德斯奔驰</c:v>
                </c:pt>
                <c:pt idx="336">
                  <c:v>讴歌</c:v>
                </c:pt>
                <c:pt idx="337">
                  <c:v>C萎 剃刀</c:v>
                </c:pt>
                <c:pt idx="338">
                  <c:v>玛莎拉蒂</c:v>
                </c:pt>
                <c:pt idx="339">
                  <c:v>宾利</c:v>
                </c:pt>
                <c:pt idx="340">
                  <c:v>德托马索</c:v>
                </c:pt>
                <c:pt idx="341">
                  <c:v>兰博基尼</c:v>
                </c:pt>
                <c:pt idx="342">
                  <c:v>保时捷</c:v>
                </c:pt>
                <c:pt idx="343">
                  <c:v>多人</c:v>
                </c:pt>
                <c:pt idx="344">
                  <c:v>雪佛兰 克尔维特 黄貂鱼 C8</c:v>
                </c:pt>
                <c:pt idx="345">
                  <c:v>1</c:v>
                </c:pt>
                <c:pt idx="346">
                  <c:v>玛莎拉蒂</c:v>
                </c:pt>
                <c:pt idx="347">
                  <c:v>法拉利</c:v>
                </c:pt>
                <c:pt idx="348">
                  <c:v>战神</c:v>
                </c:pt>
                <c:pt idx="349">
                  <c:v>兰博基尼 菠萝</c:v>
                </c:pt>
                <c:pt idx="350">
                  <c:v>波兰车</c:v>
                </c:pt>
                <c:pt idx="351">
                  <c:v>布加迪</c:v>
                </c:pt>
                <c:pt idx="352">
                  <c:v>保时捷</c:v>
                </c:pt>
                <c:pt idx="353">
                  <c:v>兰博基尼 盖拉多</c:v>
                </c:pt>
                <c:pt idx="354">
                  <c:v>法拉利</c:v>
                </c:pt>
                <c:pt idx="355">
                  <c:v>迈凯伦</c:v>
                </c:pt>
                <c:pt idx="356">
                  <c:v>梅赛德斯 奔驰</c:v>
                </c:pt>
                <c:pt idx="357">
                  <c:v>法拉利</c:v>
                </c:pt>
                <c:pt idx="358">
                  <c:v>保时捷</c:v>
                </c:pt>
                <c:pt idx="359">
                  <c:v>阿斯顿马丁</c:v>
                </c:pt>
                <c:pt idx="360">
                  <c:v>捷豹</c:v>
                </c:pt>
                <c:pt idx="361">
                  <c:v>法拉利</c:v>
                </c:pt>
                <c:pt idx="362">
                  <c:v>er</c:v>
                </c:pt>
                <c:pt idx="363">
                  <c:v>保时捷</c:v>
                </c:pt>
                <c:pt idx="364">
                  <c:v>福特 极速是爹</c:v>
                </c:pt>
                <c:pt idx="365">
                  <c:v>蓝牛 牛A 兰博基尼</c:v>
                </c:pt>
                <c:pt idx="366">
                  <c:v>福特野马</c:v>
                </c:pt>
                <c:pt idx="367">
                  <c:v>法拉利 罗马</c:v>
                </c:pt>
                <c:pt idx="368">
                  <c:v>阿拉什</c:v>
                </c:pt>
                <c:pt idx="369">
                  <c:v>宝马</c:v>
                </c:pt>
                <c:pt idx="370">
                  <c:v>凯迪拉克 塞恩</c:v>
                </c:pt>
                <c:pt idx="371">
                  <c:v>阿斯顿马丁</c:v>
                </c:pt>
                <c:pt idx="372">
                  <c:v>福特 mk2</c:v>
                </c:pt>
                <c:pt idx="373">
                  <c:v>兰博基尼 飓风</c:v>
                </c:pt>
                <c:pt idx="374">
                  <c:v>id 假牛</c:v>
                </c:pt>
                <c:pt idx="375">
                  <c:v>迈凯伦</c:v>
                </c:pt>
                <c:pt idx="376">
                  <c:v>阿拉什</c:v>
                </c:pt>
                <c:pt idx="377">
                  <c:v>法拉利</c:v>
                </c:pt>
                <c:pt idx="378">
                  <c:v>开普勒</c:v>
                </c:pt>
                <c:pt idx="379">
                  <c:v>1</c:v>
                </c:pt>
                <c:pt idx="380">
                  <c:v>SCG</c:v>
                </c:pt>
                <c:pt idx="381">
                  <c:v>迈凯伦</c:v>
                </c:pt>
                <c:pt idx="382">
                  <c:v>阿斯顿马丁</c:v>
                </c:pt>
                <c:pt idx="383">
                  <c:v>日产</c:v>
                </c:pt>
                <c:pt idx="384">
                  <c:v>法拉利 土豆粉 掏大粪</c:v>
                </c:pt>
                <c:pt idx="385">
                  <c:v>玛莎拉蒂</c:v>
                </c:pt>
                <c:pt idx="386">
                  <c:v>兰博基尼 蝙蝠</c:v>
                </c:pt>
                <c:pt idx="387">
                  <c:v>迈凯伦</c:v>
                </c:pt>
                <c:pt idx="388">
                  <c:v>雪佛兰 克尔维特 cgs 五菱</c:v>
                </c:pt>
                <c:pt idx="389">
                  <c:v>3</c:v>
                </c:pt>
                <c:pt idx="390">
                  <c:v>阿斯顿马丁</c:v>
                </c:pt>
                <c:pt idx="391">
                  <c:v>阿波罗 菠萝</c:v>
                </c:pt>
                <c:pt idx="392">
                  <c:v>1</c:v>
                </c:pt>
                <c:pt idx="393">
                  <c:v>兰博基尼</c:v>
                </c:pt>
                <c:pt idx="394">
                  <c:v>法拉利 恩佐</c:v>
                </c:pt>
                <c:pt idx="395">
                  <c:v>阿斯顿马丁</c:v>
                </c:pt>
                <c:pt idx="396">
                  <c:v>多人</c:v>
                </c:pt>
                <c:pt idx="397">
                  <c:v>阿波罗 菠萝</c:v>
                </c:pt>
                <c:pt idx="398">
                  <c:v>奔驰</c:v>
                </c:pt>
                <c:pt idx="399">
                  <c:v>阿斯顿马丁 大鼻屎</c:v>
                </c:pt>
                <c:pt idx="400">
                  <c:v>兰博基尼</c:v>
                </c:pt>
                <c:pt idx="401">
                  <c:v>兰博基尼</c:v>
                </c:pt>
                <c:pt idx="402">
                  <c:v>迈凯伦</c:v>
                </c:pt>
                <c:pt idx="403">
                  <c:v>迈凯伦</c:v>
                </c:pt>
                <c:pt idx="404">
                  <c:v>3</c:v>
                </c:pt>
                <c:pt idx="405">
                  <c:v>兰博基尼 小六子</c:v>
                </c:pt>
                <c:pt idx="406">
                  <c:v>是人都有 4109 飓风 小牛 兰博基尼</c:v>
                </c:pt>
                <c:pt idx="407">
                  <c:v>保时捷 卡雷拉</c:v>
                </c:pt>
                <c:pt idx="408">
                  <c:v>日产 尼桑 id</c:v>
                </c:pt>
                <c:pt idx="409">
                  <c:v>小自燃</c:v>
                </c:pt>
                <c:pt idx="410">
                  <c:v>兰博基尼 小六子</c:v>
                </c:pt>
                <c:pt idx="411">
                  <c:v>保时捷 绿蛙</c:v>
                </c:pt>
                <c:pt idx="412">
                  <c:v>法拉利</c:v>
                </c:pt>
                <c:pt idx="413">
                  <c:v>阿波罗</c:v>
                </c:pt>
                <c:pt idx="414">
                  <c:v>路特斯 电莲花</c:v>
                </c:pt>
                <c:pt idx="415">
                  <c:v>多人</c:v>
                </c:pt>
                <c:pt idx="416">
                  <c:v>迈凯伦</c:v>
                </c:pt>
                <c:pt idx="417">
                  <c:v>神秘组织</c:v>
                </c:pt>
                <c:pt idx="418">
                  <c:v>大众</c:v>
                </c:pt>
                <c:pt idx="419">
                  <c:v>帕加尼 风神</c:v>
                </c:pt>
                <c:pt idx="420">
                  <c:v>兰博基尼</c:v>
                </c:pt>
                <c:pt idx="421">
                  <c:v>兰博基尼</c:v>
                </c:pt>
                <c:pt idx="422">
                  <c:v>路特斯莲花</c:v>
                </c:pt>
                <c:pt idx="423">
                  <c:v>阿斯顿马丁 火神</c:v>
                </c:pt>
                <c:pt idx="424">
                  <c:v>日产 尼桑 GTR</c:v>
                </c:pt>
                <c:pt idx="425">
                  <c:v>蔚来</c:v>
                </c:pt>
                <c:pt idx="426">
                  <c:v>法拉利 勾</c:v>
                </c:pt>
                <c:pt idx="427">
                  <c:v>道奇 蝰蛇 紫蛇 A蛇</c:v>
                </c:pt>
                <c:pt idx="428">
                  <c:v>宾利 欧陆</c:v>
                </c:pt>
                <c:pt idx="429">
                  <c:v>法拉利 拉法</c:v>
                </c:pt>
                <c:pt idx="430">
                  <c:v>迈凯伦</c:v>
                </c:pt>
                <c:pt idx="431">
                  <c:v>帕加尼</c:v>
                </c:pt>
                <c:pt idx="432">
                  <c:v>兰博基尼 大牛 埃文塔多</c:v>
                </c:pt>
                <c:pt idx="433">
                  <c:v>6</c:v>
                </c:pt>
                <c:pt idx="434">
                  <c:v>法拉利 超快 超级快 超速</c:v>
                </c:pt>
                <c:pt idx="435">
                  <c:v>乐高塞纳</c:v>
                </c:pt>
                <c:pt idx="436">
                  <c:v>雪佛兰 克尔维特</c:v>
                </c:pt>
                <c:pt idx="437">
                  <c:v>大捷豹</c:v>
                </c:pt>
                <c:pt idx="438">
                  <c:v>叶问 甄子丹 1v10</c:v>
                </c:pt>
                <c:pt idx="439">
                  <c:v>福特</c:v>
                </c:pt>
                <c:pt idx="440">
                  <c:v>迈凯伦塞纳</c:v>
                </c:pt>
                <c:pt idx="441">
                  <c:v>兰博基尼</c:v>
                </c:pt>
                <c:pt idx="442">
                  <c:v>保时捷</c:v>
                </c:pt>
                <c:pt idx="443">
                  <c:v>万达</c:v>
                </c:pt>
                <c:pt idx="444">
                  <c:v>标致</c:v>
                </c:pt>
                <c:pt idx="445">
                  <c:v>阿斯顿马丁 火神</c:v>
                </c:pt>
                <c:pt idx="446">
                  <c:v>迈凯伦</c:v>
                </c:pt>
                <c:pt idx="447">
                  <c:v>兰博基尼 埃文塔多 avj</c:v>
                </c:pt>
                <c:pt idx="448">
                  <c:v>大狮子 标致</c:v>
                </c:pt>
                <c:pt idx="449">
                  <c:v>帕加尼 风之子</c:v>
                </c:pt>
                <c:pt idx="450">
                  <c:v>scg</c:v>
                </c:pt>
                <c:pt idx="451">
                  <c:v>雪铁龙</c:v>
                </c:pt>
                <c:pt idx="452">
                  <c:v>保时捷</c:v>
                </c:pt>
                <c:pt idx="453">
                  <c:v>阿斯顿马丁 维克多</c:v>
                </c:pt>
                <c:pt idx="454">
                  <c:v>保时捷</c:v>
                </c:pt>
                <c:pt idx="455">
                  <c:v>帕加尼 风神</c:v>
                </c:pt>
                <c:pt idx="456">
                  <c:v>迈凯伦</c:v>
                </c:pt>
                <c:pt idx="457">
                  <c:v>兰博基尼</c:v>
                </c:pt>
                <c:pt idx="458">
                  <c:v>法拉利 顺丰</c:v>
                </c:pt>
                <c:pt idx="459">
                  <c:v>法拉利 黑拉法 敞篷拉法</c:v>
                </c:pt>
                <c:pt idx="460">
                  <c:v>法拉利</c:v>
                </c:pt>
                <c:pt idx="461">
                  <c:v>兰博基尼</c:v>
                </c:pt>
                <c:pt idx="462">
                  <c:v>帕加尼</c:v>
                </c:pt>
                <c:pt idx="463">
                  <c:v>阿卡龙</c:v>
                </c:pt>
                <c:pt idx="464">
                  <c:v>鼠标</c:v>
                </c:pt>
                <c:pt idx="465">
                  <c:v>泰克鲁斯</c:v>
                </c:pt>
                <c:pt idx="466">
                  <c:v>诺贝尔</c:v>
                </c:pt>
                <c:pt idx="467">
                  <c:v>c1</c:v>
                </c:pt>
                <c:pt idx="468">
                  <c:v>阿斯顿马丁 英灵殿</c:v>
                </c:pt>
                <c:pt idx="469">
                  <c:v>帕加尼</c:v>
                </c:pt>
                <c:pt idx="470">
                  <c:v>福特</c:v>
                </c:pt>
                <c:pt idx="471">
                  <c:v>捷豹</c:v>
                </c:pt>
                <c:pt idx="472">
                  <c:v>兰博基尼</c:v>
                </c:pt>
                <c:pt idx="473">
                  <c:v>德托马索</c:v>
                </c:pt>
                <c:pt idx="474">
                  <c:v>梅赛德斯奔驰</c:v>
                </c:pt>
                <c:pt idx="475">
                  <c:v>兰博基尼 百年牛 C霸</c:v>
                </c:pt>
                <c:pt idx="476">
                  <c:v>法拉利 马王 fxxk</c:v>
                </c:pt>
                <c:pt idx="477">
                  <c:v>兰博基尼</c:v>
                </c:pt>
                <c:pt idx="478">
                  <c:v>火山</c:v>
                </c:pt>
                <c:pt idx="479">
                  <c:v>狼崽 莱肯</c:v>
                </c:pt>
                <c:pt idx="480">
                  <c:v>超光速</c:v>
                </c:pt>
                <c:pt idx="481">
                  <c:v>兰博基尼 毒药</c:v>
                </c:pt>
                <c:pt idx="482">
                  <c:v>1</c:v>
                </c:pt>
                <c:pt idx="483">
                  <c:v>捷豹</c:v>
                </c:pt>
                <c:pt idx="484">
                  <c:v>兰博基尼 自私</c:v>
                </c:pt>
                <c:pt idx="485">
                  <c:v>克莱斯勒</c:v>
                </c:pt>
                <c:pt idx="486">
                  <c:v>复仇</c:v>
                </c:pt>
                <c:pt idx="487">
                  <c:v>5</c:v>
                </c:pt>
                <c:pt idx="488">
                  <c:v>日产尼桑</c:v>
                </c:pt>
                <c:pt idx="489">
                  <c:v>法拉利 顺丰</c:v>
                </c:pt>
                <c:pt idx="490">
                  <c:v>fw</c:v>
                </c:pt>
                <c:pt idx="491">
                  <c:v>迈凯伦 塞纳</c:v>
                </c:pt>
                <c:pt idx="492">
                  <c:v>布加迪 威龙 威航</c:v>
                </c:pt>
                <c:pt idx="493">
                  <c:v>兰博基尼 千年牛 电牛</c:v>
                </c:pt>
                <c:pt idx="494">
                  <c:v>1</c:v>
                </c:pt>
                <c:pt idx="495">
                  <c:v>芬尼尔 狼王</c:v>
                </c:pt>
                <c:pt idx="496">
                  <c:v>阿斯顿马丁 女武神</c:v>
                </c:pt>
                <c:pt idx="497">
                  <c:v>自燃</c:v>
                </c:pt>
                <c:pt idx="498">
                  <c:v>4</c:v>
                </c:pt>
                <c:pt idx="499">
                  <c:v>巴蒂斯塔 秋王</c:v>
                </c:pt>
                <c:pt idx="500">
                  <c:v>纳兰</c:v>
                </c:pt>
                <c:pt idx="501">
                  <c:v>迈凯伦 速尾 速度尾巴</c:v>
                </c:pt>
                <c:pt idx="502">
                  <c:v>法拉第未来</c:v>
                </c:pt>
                <c:pt idx="503">
                  <c:v>柯尼塞格 统治 雷旮旯</c:v>
                </c:pt>
                <c:pt idx="504">
                  <c:v>赛麟</c:v>
                </c:pt>
                <c:pt idx="505">
                  <c:v>奥特曼</c:v>
                </c:pt>
                <c:pt idx="506">
                  <c:v>兰博基尼 西安</c:v>
                </c:pt>
                <c:pt idx="507">
                  <c:v>中东狼</c:v>
                </c:pt>
                <c:pt idx="508">
                  <c:v>地狱火 QQ飞车</c:v>
                </c:pt>
                <c:pt idx="509">
                  <c:v>1</c:v>
                </c:pt>
                <c:pt idx="510">
                  <c:v>布加迪 胖龙 肥龙 奇龙 凯龙</c:v>
                </c:pt>
                <c:pt idx="511">
                  <c:v>鞋拔子 鼻息肉</c:v>
                </c:pt>
                <c:pt idx="512">
                  <c:v>布加迪 三万老大爷</c:v>
                </c:pt>
                <c:pt idx="513">
                  <c:v>1</c:v>
                </c:pt>
                <c:pt idx="514">
                  <c:v>皇后 马赞蒂</c:v>
                </c:pt>
                <c:pt idx="515">
                  <c:v>百万马力 万兆wate</c:v>
                </c:pt>
                <c:pt idx="516">
                  <c:v>地域</c:v>
                </c:pt>
                <c:pt idx="517">
                  <c:v>布加迪</c:v>
                </c:pt>
                <c:pt idx="518">
                  <c:v>柯尼塞格 杰哥</c:v>
                </c:pt>
                <c:pt idx="519">
                  <c:v>布加迪 白龙 110</c:v>
                </c:pt>
                <c:pt idx="520">
                  <c:v>狼崽霓虹</c:v>
                </c:pt>
                <c:pt idx="521">
                  <c:v>布加迪 风龙</c:v>
                </c:pt>
                <c:pt idx="522">
                  <c:v>猫头鹰</c:v>
                </c:pt>
                <c:pt idx="523">
                  <c:v>c2</c:v>
                </c:pt>
                <c:pt idx="524">
                  <c:v>柯尼塞格</c:v>
                </c:pt>
                <c:pt idx="525">
                  <c:v>大蜥蜴</c:v>
                </c:pt>
                <c:pt idx="526">
                  <c:v>神秘组织</c:v>
                </c:pt>
                <c:pt idx="527">
                  <c:v>布加迪 300-</c:v>
                </c:pt>
                <c:pt idx="528">
                  <c:v>柯尼塞格</c:v>
                </c:pt>
                <c:pt idx="529">
                  <c:v>黑龙 lvn</c:v>
                </c:pt>
                <c:pt idx="530">
                  <c:v>9</c:v>
                </c:pt>
                <c:pt idx="531">
                  <c:v>冬王</c:v>
                </c:pt>
                <c:pt idx="532">
                  <c:v>柯尼塞格 哥 杰弟</c:v>
                </c:pt>
                <c:pt idx="533">
                  <c:v>极光</c:v>
                </c:pt>
                <c:pt idx="534">
                  <c:v>轩尼诗 毒液</c:v>
                </c:pt>
                <c:pt idx="535">
                  <c:v>柯尼塞格 哥 杰弟</c:v>
                </c:pt>
                <c:pt idx="536">
                  <c:v>多人</c:v>
                </c:pt>
                <c:pt idx="537">
                  <c:v>布加迪 玻璃龙</c:v>
                </c:pt>
                <c:pt idx="538">
                  <c:v>柯尼塞格 杰皇</c:v>
                </c:pt>
                <c:pt idx="539">
                  <c:v>十六</c:v>
                </c:pt>
              </c:strCache>
            </c:strRef>
          </c:cat>
          <c:val>
            <c:numRef>
              <c:f>全车数据表!$DA$3:$DA$272</c:f>
              <c:numCache>
                <c:formatCode>0.00_ </c:formatCode>
                <c:ptCount val="270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2">
                  <c:v>65.982299999999981</c:v>
                </c:pt>
                <c:pt idx="54">
                  <c:v>60.313499999999991</c:v>
                </c:pt>
                <c:pt idx="55">
                  <c:v>75.359400000000008</c:v>
                </c:pt>
                <c:pt idx="60">
                  <c:v>85.663100000000014</c:v>
                </c:pt>
                <c:pt idx="63">
                  <c:v>69.769799999999989</c:v>
                </c:pt>
                <c:pt idx="64">
                  <c:v>67.505099999999999</c:v>
                </c:pt>
                <c:pt idx="66">
                  <c:v>77.839699999999993</c:v>
                </c:pt>
                <c:pt idx="67">
                  <c:v>53.379700000000014</c:v>
                </c:pt>
                <c:pt idx="69">
                  <c:v>71.791600000000003</c:v>
                </c:pt>
                <c:pt idx="72">
                  <c:v>95.694599999999994</c:v>
                </c:pt>
                <c:pt idx="74">
                  <c:v>57.072499999999991</c:v>
                </c:pt>
                <c:pt idx="77">
                  <c:v>78.054800000000014</c:v>
                </c:pt>
                <c:pt idx="80">
                  <c:v>61.927000000000007</c:v>
                </c:pt>
                <c:pt idx="83">
                  <c:v>76.838000000000008</c:v>
                </c:pt>
                <c:pt idx="88">
                  <c:v>39.269299999999987</c:v>
                </c:pt>
                <c:pt idx="89">
                  <c:v>39.6248</c:v>
                </c:pt>
                <c:pt idx="90">
                  <c:v>48.527799999999985</c:v>
                </c:pt>
                <c:pt idx="92">
                  <c:v>39.227499999999978</c:v>
                </c:pt>
                <c:pt idx="93">
                  <c:v>47.507100000000001</c:v>
                </c:pt>
                <c:pt idx="94">
                  <c:v>45.976700000000022</c:v>
                </c:pt>
                <c:pt idx="95">
                  <c:v>41.475200000000001</c:v>
                </c:pt>
                <c:pt idx="97">
                  <c:v>53.792899999999989</c:v>
                </c:pt>
                <c:pt idx="100">
                  <c:v>40.078099999999999</c:v>
                </c:pt>
                <c:pt idx="102">
                  <c:v>69.833800000000025</c:v>
                </c:pt>
                <c:pt idx="104">
                  <c:v>49.833199999999991</c:v>
                </c:pt>
                <c:pt idx="107">
                  <c:v>37.581800000000008</c:v>
                </c:pt>
                <c:pt idx="110">
                  <c:v>40.258899999999997</c:v>
                </c:pt>
                <c:pt idx="114">
                  <c:v>37.489399999999989</c:v>
                </c:pt>
                <c:pt idx="116">
                  <c:v>67.381200000000007</c:v>
                </c:pt>
                <c:pt idx="118">
                  <c:v>64.915199999999999</c:v>
                </c:pt>
                <c:pt idx="119">
                  <c:v>77.684299999999993</c:v>
                </c:pt>
                <c:pt idx="120">
                  <c:v>72.22359999999999</c:v>
                </c:pt>
                <c:pt idx="121">
                  <c:v>71.845800000000011</c:v>
                </c:pt>
                <c:pt idx="122">
                  <c:v>50.328800000000044</c:v>
                </c:pt>
                <c:pt idx="124">
                  <c:v>51.390100000000011</c:v>
                </c:pt>
                <c:pt idx="127">
                  <c:v>51.7821</c:v>
                </c:pt>
                <c:pt idx="128">
                  <c:v>81.910600000000017</c:v>
                </c:pt>
                <c:pt idx="129">
                  <c:v>76.586999999999961</c:v>
                </c:pt>
                <c:pt idx="130">
                  <c:v>87.666299999999978</c:v>
                </c:pt>
                <c:pt idx="136">
                  <c:v>99.640200000000021</c:v>
                </c:pt>
                <c:pt idx="137">
                  <c:v>78.500399999999999</c:v>
                </c:pt>
                <c:pt idx="139">
                  <c:v>95.54049999999998</c:v>
                </c:pt>
                <c:pt idx="141">
                  <c:v>123.85979999999998</c:v>
                </c:pt>
                <c:pt idx="142">
                  <c:v>91.57180000000001</c:v>
                </c:pt>
                <c:pt idx="144">
                  <c:v>68.885100000000008</c:v>
                </c:pt>
                <c:pt idx="146">
                  <c:v>59.278500000000022</c:v>
                </c:pt>
                <c:pt idx="148">
                  <c:v>84.852699999999999</c:v>
                </c:pt>
                <c:pt idx="153">
                  <c:v>42.675900000000013</c:v>
                </c:pt>
                <c:pt idx="154">
                  <c:v>53.187999999999988</c:v>
                </c:pt>
                <c:pt idx="155">
                  <c:v>61.753300000000003</c:v>
                </c:pt>
                <c:pt idx="156">
                  <c:v>44.064700000000002</c:v>
                </c:pt>
                <c:pt idx="157">
                  <c:v>36.368299999999991</c:v>
                </c:pt>
                <c:pt idx="159">
                  <c:v>34.247000000000028</c:v>
                </c:pt>
                <c:pt idx="160">
                  <c:v>40.396800000000013</c:v>
                </c:pt>
                <c:pt idx="162">
                  <c:v>39.790899999999986</c:v>
                </c:pt>
                <c:pt idx="164">
                  <c:v>53.232199999999992</c:v>
                </c:pt>
                <c:pt idx="166">
                  <c:v>51.873400000000004</c:v>
                </c:pt>
                <c:pt idx="167">
                  <c:v>59.869</c:v>
                </c:pt>
                <c:pt idx="168">
                  <c:v>48.021699999999981</c:v>
                </c:pt>
                <c:pt idx="172">
                  <c:v>45.560099999999991</c:v>
                </c:pt>
                <c:pt idx="173">
                  <c:v>104.5235</c:v>
                </c:pt>
                <c:pt idx="176">
                  <c:v>65.647499999999994</c:v>
                </c:pt>
                <c:pt idx="177">
                  <c:v>62.543899999999994</c:v>
                </c:pt>
                <c:pt idx="178">
                  <c:v>72.561599999999999</c:v>
                </c:pt>
                <c:pt idx="181">
                  <c:v>50.4071</c:v>
                </c:pt>
                <c:pt idx="183">
                  <c:v>70.786000000000001</c:v>
                </c:pt>
                <c:pt idx="184">
                  <c:v>85.273499999999999</c:v>
                </c:pt>
                <c:pt idx="185">
                  <c:v>57.078499999999998</c:v>
                </c:pt>
                <c:pt idx="187">
                  <c:v>60.047200000000032</c:v>
                </c:pt>
                <c:pt idx="189">
                  <c:v>71.394300000000001</c:v>
                </c:pt>
                <c:pt idx="190">
                  <c:v>87.009999999999991</c:v>
                </c:pt>
                <c:pt idx="193">
                  <c:v>60.9422</c:v>
                </c:pt>
                <c:pt idx="195">
                  <c:v>73.934500000000014</c:v>
                </c:pt>
                <c:pt idx="198">
                  <c:v>63.615900000000011</c:v>
                </c:pt>
                <c:pt idx="199">
                  <c:v>71.049500000000009</c:v>
                </c:pt>
                <c:pt idx="205">
                  <c:v>34.464000000000013</c:v>
                </c:pt>
                <c:pt idx="206">
                  <c:v>32.466400000000036</c:v>
                </c:pt>
                <c:pt idx="208">
                  <c:v>38.283599999999979</c:v>
                </c:pt>
                <c:pt idx="209">
                  <c:v>42.067700000000016</c:v>
                </c:pt>
                <c:pt idx="211">
                  <c:v>49.780500000000004</c:v>
                </c:pt>
                <c:pt idx="214">
                  <c:v>37.608599999999981</c:v>
                </c:pt>
                <c:pt idx="216">
                  <c:v>38.359199999999987</c:v>
                </c:pt>
                <c:pt idx="219">
                  <c:v>77.302799999999991</c:v>
                </c:pt>
                <c:pt idx="221">
                  <c:v>84.318100000000015</c:v>
                </c:pt>
                <c:pt idx="223">
                  <c:v>39.573400000000014</c:v>
                </c:pt>
                <c:pt idx="225">
                  <c:v>31.192099999999975</c:v>
                </c:pt>
                <c:pt idx="226">
                  <c:v>70.834699999999984</c:v>
                </c:pt>
                <c:pt idx="227">
                  <c:v>47.818799999999996</c:v>
                </c:pt>
                <c:pt idx="229">
                  <c:v>74.082000000000008</c:v>
                </c:pt>
                <c:pt idx="231">
                  <c:v>56.472999999999999</c:v>
                </c:pt>
                <c:pt idx="233">
                  <c:v>34.455400000000004</c:v>
                </c:pt>
                <c:pt idx="236">
                  <c:v>61.316600000000001</c:v>
                </c:pt>
                <c:pt idx="238">
                  <c:v>45.514400000000009</c:v>
                </c:pt>
                <c:pt idx="240">
                  <c:v>40.510100000000001</c:v>
                </c:pt>
                <c:pt idx="241">
                  <c:v>61.088499999999996</c:v>
                </c:pt>
                <c:pt idx="242">
                  <c:v>50.038999999999987</c:v>
                </c:pt>
                <c:pt idx="244">
                  <c:v>47.791099999999986</c:v>
                </c:pt>
                <c:pt idx="248">
                  <c:v>40.385899999999992</c:v>
                </c:pt>
                <c:pt idx="252">
                  <c:v>42.624300000000019</c:v>
                </c:pt>
                <c:pt idx="253">
                  <c:v>47.7209</c:v>
                </c:pt>
                <c:pt idx="255">
                  <c:v>53.104000000000021</c:v>
                </c:pt>
                <c:pt idx="259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112</xdr:row>
      <xdr:rowOff>0</xdr:rowOff>
    </xdr:from>
    <xdr:to>
      <xdr:col>47</xdr:col>
      <xdr:colOff>304800</xdr:colOff>
      <xdr:row>113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104</xdr:row>
      <xdr:rowOff>28575</xdr:rowOff>
    </xdr:from>
    <xdr:to>
      <xdr:col>92</xdr:col>
      <xdr:colOff>717934</xdr:colOff>
      <xdr:row>105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85"/>
  <sheetViews>
    <sheetView showGridLines="0" tabSelected="1" zoomScaleNormal="100" workbookViewId="0">
      <pane xSplit="3" ySplit="2" topLeftCell="CX247" activePane="bottomRight" state="frozen"/>
      <selection pane="topRight" activeCell="D1" sqref="D1"/>
      <selection pane="bottomLeft" activeCell="A3" sqref="A3"/>
      <selection pane="bottomRight" activeCell="DD269" sqref="DD269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7" t="s">
        <v>93</v>
      </c>
      <c r="C1" s="487"/>
      <c r="D1" s="488"/>
      <c r="E1" s="488"/>
      <c r="F1" s="487" t="s">
        <v>51</v>
      </c>
      <c r="G1" s="487"/>
      <c r="H1" s="487" t="s">
        <v>82</v>
      </c>
      <c r="I1" s="487"/>
      <c r="J1" s="487"/>
      <c r="K1" s="487"/>
      <c r="L1" s="487"/>
      <c r="M1" s="487"/>
      <c r="N1" s="487"/>
      <c r="O1" s="487" t="s">
        <v>57</v>
      </c>
      <c r="P1" s="488"/>
      <c r="Q1" s="488"/>
      <c r="R1" s="488"/>
      <c r="S1" s="488"/>
      <c r="T1" s="452" t="s">
        <v>157</v>
      </c>
      <c r="U1" s="487" t="s">
        <v>80</v>
      </c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 t="s">
        <v>81</v>
      </c>
      <c r="AJ1" s="488"/>
      <c r="AK1" s="488"/>
      <c r="AL1" s="488"/>
      <c r="AM1" s="488"/>
      <c r="AN1" s="488"/>
      <c r="AO1" s="488"/>
      <c r="AP1" s="453" t="s">
        <v>318</v>
      </c>
      <c r="AQ1" s="454"/>
      <c r="AR1" s="454"/>
      <c r="AS1" s="455"/>
      <c r="AT1" s="455"/>
      <c r="AU1" s="456" t="s">
        <v>1565</v>
      </c>
      <c r="AV1" s="454" t="s">
        <v>1566</v>
      </c>
      <c r="AW1" s="457" t="s">
        <v>1567</v>
      </c>
      <c r="AX1" s="457" t="s">
        <v>1568</v>
      </c>
      <c r="AY1" s="457" t="s">
        <v>1569</v>
      </c>
      <c r="AZ1" s="458" t="s">
        <v>1570</v>
      </c>
      <c r="BA1" s="492" t="s">
        <v>1637</v>
      </c>
      <c r="BB1" s="492"/>
      <c r="BC1" s="492"/>
      <c r="BD1" s="492"/>
      <c r="BE1" s="492"/>
      <c r="BF1" s="492" t="s">
        <v>1635</v>
      </c>
      <c r="BG1" s="492"/>
      <c r="BH1" s="492"/>
      <c r="BI1" s="492"/>
      <c r="BJ1" s="492"/>
      <c r="BK1" s="493" t="s">
        <v>1636</v>
      </c>
      <c r="BL1" s="493"/>
      <c r="BM1" s="493"/>
      <c r="BN1" s="493"/>
      <c r="BO1" s="482" t="s">
        <v>1675</v>
      </c>
      <c r="BP1" s="491" t="s">
        <v>1571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1572</v>
      </c>
      <c r="CD1" s="491"/>
      <c r="CE1" s="491"/>
      <c r="CF1" s="491"/>
      <c r="CG1" s="491"/>
      <c r="CH1" s="491"/>
      <c r="CI1" s="491"/>
      <c r="CJ1" s="459"/>
      <c r="CK1" s="491" t="s">
        <v>1635</v>
      </c>
      <c r="CL1" s="491"/>
      <c r="CM1" s="491"/>
      <c r="CN1" s="491"/>
      <c r="CO1" s="454"/>
      <c r="CP1" s="454"/>
      <c r="CQ1" s="454"/>
      <c r="CR1" s="460" t="s">
        <v>1573</v>
      </c>
      <c r="CS1" s="461"/>
      <c r="CT1" s="461"/>
      <c r="CU1" s="461"/>
      <c r="CV1" s="486" t="s">
        <v>1574</v>
      </c>
      <c r="CW1" s="486"/>
      <c r="CX1" s="486"/>
      <c r="CY1" s="486"/>
      <c r="CZ1" s="461"/>
      <c r="DA1" s="461"/>
      <c r="DB1" s="565" t="s">
        <v>1801</v>
      </c>
      <c r="DC1" s="565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1566</v>
      </c>
      <c r="AW2" s="457" t="s">
        <v>1567</v>
      </c>
      <c r="AX2" s="457" t="s">
        <v>1568</v>
      </c>
      <c r="AY2" s="457" t="s">
        <v>1569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1575</v>
      </c>
      <c r="BQ2" s="459" t="s">
        <v>1576</v>
      </c>
      <c r="BR2" s="459" t="s">
        <v>1577</v>
      </c>
      <c r="BS2" s="459" t="s">
        <v>1578</v>
      </c>
      <c r="BT2" s="459" t="s">
        <v>1579</v>
      </c>
      <c r="BU2" s="459" t="s">
        <v>1580</v>
      </c>
      <c r="BV2" s="459" t="s">
        <v>1581</v>
      </c>
      <c r="BW2" s="459" t="s">
        <v>1582</v>
      </c>
      <c r="BX2" s="459" t="s">
        <v>1583</v>
      </c>
      <c r="BY2" s="459" t="s">
        <v>1584</v>
      </c>
      <c r="BZ2" s="459" t="s">
        <v>1585</v>
      </c>
      <c r="CA2" s="459" t="s">
        <v>1586</v>
      </c>
      <c r="CB2" s="459" t="s">
        <v>1587</v>
      </c>
      <c r="CC2" s="459" t="s">
        <v>1588</v>
      </c>
      <c r="CD2" s="459" t="s">
        <v>1589</v>
      </c>
      <c r="CE2" s="459" t="s">
        <v>1590</v>
      </c>
      <c r="CF2" s="459" t="s">
        <v>1591</v>
      </c>
      <c r="CG2" s="459" t="s">
        <v>1592</v>
      </c>
      <c r="CH2" s="459" t="s">
        <v>1593</v>
      </c>
      <c r="CI2" s="459" t="s">
        <v>1594</v>
      </c>
      <c r="CJ2" s="459" t="s">
        <v>1595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1596</v>
      </c>
      <c r="CP2" s="454" t="s">
        <v>1071</v>
      </c>
      <c r="CQ2" s="454" t="s">
        <v>1597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1598</v>
      </c>
      <c r="DA2" s="461" t="s">
        <v>1599</v>
      </c>
      <c r="DB2" s="462" t="s">
        <v>1802</v>
      </c>
      <c r="DC2" s="462" t="s">
        <v>1803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1036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1418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1419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1418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1420</v>
      </c>
      <c r="CF4" s="293"/>
      <c r="CG4" s="293" t="s">
        <v>1421</v>
      </c>
      <c r="CH4" s="293"/>
      <c r="CI4" s="293"/>
      <c r="CJ4" s="294" t="s">
        <v>1333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1418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1422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1423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1424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1418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1358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1281</v>
      </c>
      <c r="C8" s="301" t="s">
        <v>1282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1283</v>
      </c>
      <c r="AR8" s="289" t="str">
        <f t="shared" si="5"/>
        <v>X-BOW GTX</v>
      </c>
      <c r="AS8" s="290" t="s">
        <v>1279</v>
      </c>
      <c r="AT8" s="291" t="s">
        <v>1284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1302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1418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1037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1418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1425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1418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1426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1166</v>
      </c>
      <c r="C12" s="301" t="s">
        <v>1167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1024</v>
      </c>
      <c r="AR12" s="289" t="str">
        <f t="shared" si="5"/>
        <v>Dezir</v>
      </c>
      <c r="AS12" s="290" t="s">
        <v>1168</v>
      </c>
      <c r="AT12" s="291" t="s">
        <v>1169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1186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1190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1427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1186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1421</v>
      </c>
      <c r="CH14" s="293"/>
      <c r="CI14" s="293"/>
      <c r="CJ14" s="294" t="s">
        <v>1333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1199</v>
      </c>
      <c r="C15" s="301" t="s">
        <v>1200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1013</v>
      </c>
      <c r="AR15" s="289" t="str">
        <f t="shared" si="5"/>
        <v>SR1</v>
      </c>
      <c r="AS15" s="290" t="s">
        <v>1201</v>
      </c>
      <c r="AT15" s="291" t="s">
        <v>1202</v>
      </c>
      <c r="AU15" s="328" t="s">
        <v>702</v>
      </c>
      <c r="AW15" s="292">
        <v>323</v>
      </c>
      <c r="AY15" s="292">
        <v>412</v>
      </c>
      <c r="AZ15" s="292" t="s">
        <v>1137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1654</v>
      </c>
      <c r="C16" s="301" t="s">
        <v>1655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1649</v>
      </c>
      <c r="AT16" s="291" t="s">
        <v>1672</v>
      </c>
      <c r="AU16" s="328" t="s">
        <v>702</v>
      </c>
      <c r="AZ16" s="292" t="s">
        <v>1659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1490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1418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1250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1035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1137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1418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1428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1146</v>
      </c>
      <c r="C20" s="301" t="s">
        <v>1143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1144</v>
      </c>
      <c r="AT20" s="291" t="s">
        <v>1145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1071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1160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1804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1418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1429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1744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1137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1421</v>
      </c>
      <c r="CH22" s="293"/>
      <c r="CI22" s="293">
        <v>1</v>
      </c>
      <c r="CJ22" s="294" t="s">
        <v>1250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1092</v>
      </c>
      <c r="C23" s="301" t="s">
        <v>1093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1094</v>
      </c>
      <c r="AT23" s="291" t="s">
        <v>1095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1111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1138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1226</v>
      </c>
      <c r="C24" s="301" t="s">
        <v>1227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1227</v>
      </c>
      <c r="AR24" s="289" t="str">
        <f t="shared" si="5"/>
        <v>R1</v>
      </c>
      <c r="AS24" s="290" t="s">
        <v>1228</v>
      </c>
      <c r="AT24" s="291" t="s">
        <v>1229</v>
      </c>
      <c r="AU24" s="328" t="s">
        <v>702</v>
      </c>
      <c r="AW24" s="292">
        <v>295</v>
      </c>
      <c r="AY24" s="292">
        <v>379</v>
      </c>
      <c r="AZ24" s="292" t="s">
        <v>1186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1033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1034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1137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1804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1040</v>
      </c>
      <c r="C26" s="301" t="s">
        <v>1041</v>
      </c>
      <c r="D26" s="352" t="s">
        <v>1340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1024</v>
      </c>
      <c r="AR26" s="289" t="str">
        <f t="shared" si="5"/>
        <v>TreZor</v>
      </c>
      <c r="AS26" s="290" t="s">
        <v>1042</v>
      </c>
      <c r="AT26" s="291" t="s">
        <v>1043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1071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1190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1338</v>
      </c>
      <c r="C27" s="301" t="s">
        <v>1339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1343</v>
      </c>
      <c r="AT27" s="291" t="s">
        <v>1341</v>
      </c>
      <c r="AU27" s="328" t="s">
        <v>1342</v>
      </c>
      <c r="AW27" s="292">
        <v>283</v>
      </c>
      <c r="AX27" s="292">
        <v>295</v>
      </c>
      <c r="AY27" s="292">
        <v>376</v>
      </c>
      <c r="AZ27" s="292" t="s">
        <v>1366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1358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1137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1430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1804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1745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1071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1250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1032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1137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1431</v>
      </c>
      <c r="C31" s="301" t="s">
        <v>1432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1077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1188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1031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1137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1433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1804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1633</v>
      </c>
      <c r="C33" s="301" t="s">
        <v>1608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1609</v>
      </c>
      <c r="AR33" s="289" t="str">
        <f t="shared" si="5"/>
        <v>Giulia GTAm🔑</v>
      </c>
      <c r="AS33" s="290" t="s">
        <v>1602</v>
      </c>
      <c r="AT33" s="291" t="s">
        <v>1610</v>
      </c>
      <c r="AU33" s="386" t="s">
        <v>703</v>
      </c>
      <c r="AZ33" s="292" t="s">
        <v>1077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1628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1804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1630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1077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1434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1804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1660</v>
      </c>
      <c r="C35" s="301" t="s">
        <v>1661</v>
      </c>
      <c r="D35" s="352" t="s">
        <v>1662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1649</v>
      </c>
      <c r="AT35" s="291" t="s">
        <v>1671</v>
      </c>
      <c r="AU35" s="386" t="s">
        <v>703</v>
      </c>
      <c r="AW35" s="292">
        <v>345</v>
      </c>
      <c r="AY35" s="292">
        <v>445</v>
      </c>
      <c r="AZ35" s="292" t="s">
        <v>1663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1664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1435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1077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1436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1804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1437</v>
      </c>
      <c r="C37" s="301" t="s">
        <v>1061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0" si="111">TRIM(RIGHT(B37,LEN(B37)-LEN(AQ37)-1))</f>
        <v>Electric R🔑</v>
      </c>
      <c r="AS37" s="290" t="s">
        <v>1042</v>
      </c>
      <c r="AT37" s="291" t="s">
        <v>1044</v>
      </c>
      <c r="AU37" s="386" t="s">
        <v>703</v>
      </c>
      <c r="AW37" s="292">
        <v>301</v>
      </c>
      <c r="AY37" s="292">
        <v>386</v>
      </c>
      <c r="AZ37" s="292" t="s">
        <v>1077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1438</v>
      </c>
      <c r="C38" s="301" t="s">
        <v>1204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16">IF(AI38,2*AI38,"")</f>
        <v>60000</v>
      </c>
      <c r="AL38" s="384">
        <v>4</v>
      </c>
      <c r="AM38" s="370">
        <f t="shared" ref="AM38:AM72" si="117">IF(AN38="×",AN38,IF(AI38,6*AI38,""))</f>
        <v>180000</v>
      </c>
      <c r="AN38" s="385">
        <v>2</v>
      </c>
      <c r="AO38" s="356">
        <f t="shared" ref="AO38:AO72" si="118">IF(AI38,IF(AN38="×",4*(AI38*AJ38+AK38*AL38),4*(AI38*AJ38+AK38*AL38+AM38*AN38)),"")</f>
        <v>3480000</v>
      </c>
      <c r="AP38" s="371">
        <f t="shared" ref="AP38:AP72" si="119">IF(AND(AH38,AO38),AO38+AH38,"")</f>
        <v>7191360</v>
      </c>
      <c r="AQ38" s="288" t="s">
        <v>1205</v>
      </c>
      <c r="AR38" s="289" t="str">
        <f t="shared" si="111"/>
        <v>004C🔑</v>
      </c>
      <c r="AS38" s="290" t="s">
        <v>1201</v>
      </c>
      <c r="AT38" s="291" t="s">
        <v>1206</v>
      </c>
      <c r="AU38" s="386" t="s">
        <v>703</v>
      </c>
      <c r="AW38" s="292">
        <v>324</v>
      </c>
      <c r="AY38" s="292">
        <v>413</v>
      </c>
      <c r="AZ38" s="292" t="s">
        <v>1077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1207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1439</v>
      </c>
      <c r="C39" s="301" t="s">
        <v>1379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299.8</v>
      </c>
      <c r="Q39" s="376">
        <v>83.66</v>
      </c>
      <c r="R39" s="376">
        <v>53.98</v>
      </c>
      <c r="S39" s="376">
        <v>61.36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16"/>
        <v>60000</v>
      </c>
      <c r="AL39" s="384">
        <v>4</v>
      </c>
      <c r="AM39" s="370">
        <f t="shared" si="117"/>
        <v>180000</v>
      </c>
      <c r="AN39" s="385">
        <v>2</v>
      </c>
      <c r="AO39" s="356">
        <f t="shared" si="118"/>
        <v>3480000</v>
      </c>
      <c r="AP39" s="371">
        <f t="shared" si="119"/>
        <v>7191360</v>
      </c>
      <c r="AQ39" s="288" t="s">
        <v>563</v>
      </c>
      <c r="AR39" s="289" t="str">
        <f t="shared" si="111"/>
        <v>Mustang Mach-E1400🔑</v>
      </c>
      <c r="AS39" s="290" t="s">
        <v>1373</v>
      </c>
      <c r="AT39" s="291" t="s">
        <v>1380</v>
      </c>
      <c r="AU39" s="386" t="s">
        <v>703</v>
      </c>
      <c r="AW39" s="292">
        <v>314</v>
      </c>
      <c r="AY39" s="292">
        <v>401</v>
      </c>
      <c r="AZ39" s="292" t="s">
        <v>1137</v>
      </c>
      <c r="BA39" s="477">
        <v>180</v>
      </c>
      <c r="BB39" s="476">
        <v>1.8</v>
      </c>
      <c r="BC39" s="472">
        <v>1.04</v>
      </c>
      <c r="BD39" s="472">
        <v>1.97</v>
      </c>
      <c r="BE39" s="472">
        <v>2.62</v>
      </c>
      <c r="BF39" s="474">
        <f>BA39+O39</f>
        <v>3277</v>
      </c>
      <c r="BG39" s="476">
        <f t="shared" ref="BG39" si="120">BB39+P39</f>
        <v>301.60000000000002</v>
      </c>
      <c r="BH39" s="480">
        <f t="shared" ref="BH39" si="121">BC39+Q39</f>
        <v>84.7</v>
      </c>
      <c r="BI39" s="480">
        <f t="shared" ref="BI39" si="122">BD39+R39</f>
        <v>55.949999999999996</v>
      </c>
      <c r="BJ39" s="480">
        <f t="shared" ref="BJ39" si="123">BE39+S39</f>
        <v>63.98</v>
      </c>
      <c r="BK39" s="473">
        <f t="shared" si="10"/>
        <v>1.8000000000000114</v>
      </c>
      <c r="BL39" s="473">
        <f t="shared" si="11"/>
        <v>1.0400000000000063</v>
      </c>
      <c r="BM39" s="473">
        <f t="shared" si="12"/>
        <v>1.9699999999999989</v>
      </c>
      <c r="BN39" s="473">
        <f t="shared" si="13"/>
        <v>2.6199999999999974</v>
      </c>
      <c r="BO39" s="483">
        <v>3.1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1627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 t="s">
        <v>1804</v>
      </c>
      <c r="DC39" s="295">
        <v>1</v>
      </c>
      <c r="DD39" s="295">
        <v>3</v>
      </c>
      <c r="DE39" s="295"/>
    </row>
    <row r="40" spans="1:109" ht="2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16"/>
        <v>20000</v>
      </c>
      <c r="AL40" s="285">
        <f>VLOOKUP(D40&amp;E40,计算辅助页面!$V$5:$Y$18,3,0)</f>
        <v>1</v>
      </c>
      <c r="AM40" s="286">
        <f t="shared" si="117"/>
        <v>60000</v>
      </c>
      <c r="AN40" s="286">
        <f>VLOOKUP(D40&amp;E40,计算辅助页面!$V$5:$Y$18,4,0)</f>
        <v>1</v>
      </c>
      <c r="AO40" s="273">
        <f t="shared" si="118"/>
        <v>480000</v>
      </c>
      <c r="AP40" s="287">
        <f t="shared" si="119"/>
        <v>1086800</v>
      </c>
      <c r="AQ40" s="288" t="s">
        <v>560</v>
      </c>
      <c r="AR40" s="289" t="str">
        <f t="shared" si="111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1418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1440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24">P40-CR40</f>
        <v>16.600000000000023</v>
      </c>
      <c r="CW40" s="297">
        <f t="shared" si="124"/>
        <v>7.9200000000000017</v>
      </c>
      <c r="CX40" s="297">
        <f t="shared" si="124"/>
        <v>13.390000000000004</v>
      </c>
      <c r="CY40" s="297">
        <f t="shared" si="124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customHeight="1" thickBot="1">
      <c r="A41" s="268">
        <v>39</v>
      </c>
      <c r="B41" s="300" t="s">
        <v>12</v>
      </c>
      <c r="C41" s="301" t="s">
        <v>1441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16"/>
        <v>20000</v>
      </c>
      <c r="AL41" s="316">
        <f>VLOOKUP(D41&amp;E41,计算辅助页面!$V$5:$Y$18,3,0)</f>
        <v>1</v>
      </c>
      <c r="AM41" s="317">
        <f t="shared" si="117"/>
        <v>60000</v>
      </c>
      <c r="AN41" s="317">
        <f>VLOOKUP(D41&amp;E41,计算辅助页面!$V$5:$Y$18,4,0)</f>
        <v>1</v>
      </c>
      <c r="AO41" s="304">
        <f t="shared" si="118"/>
        <v>480000</v>
      </c>
      <c r="AP41" s="318">
        <f t="shared" si="119"/>
        <v>1086800</v>
      </c>
      <c r="AQ41" s="288" t="s">
        <v>557</v>
      </c>
      <c r="AR41" s="289" t="str">
        <f t="shared" si="111"/>
        <v>3.0 CSL hommage</v>
      </c>
      <c r="AS41" s="290" t="s">
        <v>596</v>
      </c>
      <c r="AT41" s="291" t="s">
        <v>1676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1418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1333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24"/>
        <v>17.399999999999977</v>
      </c>
      <c r="CW41" s="297">
        <f t="shared" si="124"/>
        <v>10.29</v>
      </c>
      <c r="CX41" s="297">
        <f t="shared" si="124"/>
        <v>6.0599999999999952</v>
      </c>
      <c r="CY41" s="297">
        <f t="shared" si="124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 t="s">
        <v>1804</v>
      </c>
      <c r="DC41" s="295">
        <v>4</v>
      </c>
      <c r="DD41" s="295"/>
      <c r="DE41" s="295"/>
    </row>
    <row r="42" spans="1:109" ht="21" customHeight="1" thickBot="1">
      <c r="A42" s="299">
        <v>40</v>
      </c>
      <c r="B42" s="319" t="s">
        <v>1231</v>
      </c>
      <c r="C42" s="301" t="s">
        <v>1230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561</v>
      </c>
      <c r="AR42" s="289" t="str">
        <f t="shared" si="111"/>
        <v>Boxster 25th</v>
      </c>
      <c r="AS42" s="290" t="s">
        <v>1228</v>
      </c>
      <c r="AT42" s="291" t="s">
        <v>1232</v>
      </c>
      <c r="AU42" s="274" t="s">
        <v>701</v>
      </c>
      <c r="AW42" s="292">
        <v>311</v>
      </c>
      <c r="AY42" s="292">
        <v>398</v>
      </c>
      <c r="AZ42" s="292" t="s">
        <v>1071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1250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558</v>
      </c>
      <c r="AR43" s="289" t="str">
        <f t="shared" si="111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1418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1422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25">P43-CR43</f>
        <v>21</v>
      </c>
      <c r="CW43" s="297">
        <f t="shared" si="125"/>
        <v>15.04</v>
      </c>
      <c r="CX43" s="297">
        <f t="shared" si="125"/>
        <v>25</v>
      </c>
      <c r="CY43" s="297">
        <f t="shared" si="125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 t="s">
        <v>1804</v>
      </c>
      <c r="DC43" s="295">
        <v>4</v>
      </c>
      <c r="DD43" s="295"/>
      <c r="DE43" s="295"/>
    </row>
    <row r="44" spans="1:109" ht="2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562</v>
      </c>
      <c r="AR44" s="289" t="str">
        <f t="shared" si="111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1418</v>
      </c>
      <c r="BA44" s="477">
        <v>142</v>
      </c>
      <c r="BB44" s="476">
        <v>2.4</v>
      </c>
      <c r="BC44" s="472">
        <v>1.3</v>
      </c>
      <c r="BD44" s="472">
        <v>0.93</v>
      </c>
      <c r="BE44" s="472">
        <v>1.47</v>
      </c>
      <c r="BF44" s="474">
        <f>BA44+O44</f>
        <v>2265</v>
      </c>
      <c r="BG44" s="476">
        <f t="shared" ref="BG44" si="126">BB44+P44</f>
        <v>320.09999999999997</v>
      </c>
      <c r="BH44" s="480">
        <f t="shared" ref="BH44" si="127">BC44+Q44</f>
        <v>73</v>
      </c>
      <c r="BI44" s="480">
        <f t="shared" ref="BI44" si="128">BD44+R44</f>
        <v>51.86</v>
      </c>
      <c r="BJ44" s="480">
        <f t="shared" ref="BJ44" si="129">BE44+S44</f>
        <v>48.519999999999996</v>
      </c>
      <c r="BK44" s="473">
        <f t="shared" si="10"/>
        <v>2.3999999999999773</v>
      </c>
      <c r="BL44" s="473">
        <f t="shared" si="11"/>
        <v>1.2999999999999972</v>
      </c>
      <c r="BM44" s="473">
        <f t="shared" si="12"/>
        <v>0.92999999999999972</v>
      </c>
      <c r="BN44" s="473">
        <f t="shared" si="13"/>
        <v>1.4699999999999989</v>
      </c>
      <c r="BO44" s="483">
        <v>9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1442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25"/>
        <v>17.699999999999989</v>
      </c>
      <c r="CW44" s="297">
        <f t="shared" si="125"/>
        <v>9.5</v>
      </c>
      <c r="CX44" s="297">
        <f t="shared" si="125"/>
        <v>6.8399999999999963</v>
      </c>
      <c r="CY44" s="297">
        <f t="shared" si="125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 t="s">
        <v>1804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564</v>
      </c>
      <c r="AR45" s="289" t="str">
        <f t="shared" si="111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1418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25"/>
        <v>19.399999999999977</v>
      </c>
      <c r="CW45" s="297">
        <f t="shared" si="125"/>
        <v>5.5400000000000063</v>
      </c>
      <c r="CX45" s="297">
        <f t="shared" si="125"/>
        <v>7.0599999999999952</v>
      </c>
      <c r="CY45" s="297">
        <f t="shared" si="125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 t="s">
        <v>1804</v>
      </c>
      <c r="DC45" s="295">
        <v>3</v>
      </c>
      <c r="DD45" s="295"/>
      <c r="DE45" s="295"/>
    </row>
    <row r="46" spans="1:109" ht="21" customHeight="1" thickBot="1">
      <c r="A46" s="299">
        <v>44</v>
      </c>
      <c r="B46" s="300" t="s">
        <v>17</v>
      </c>
      <c r="C46" s="301" t="s">
        <v>1769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557</v>
      </c>
      <c r="AR46" s="289" t="str">
        <f t="shared" si="111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1418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30">BB46+P46</f>
        <v>329.4</v>
      </c>
      <c r="BH46" s="480">
        <f t="shared" ref="BH46" si="131">BC46+Q46</f>
        <v>74.8</v>
      </c>
      <c r="BI46" s="480">
        <f t="shared" ref="BI46" si="132">BD46+R46</f>
        <v>52.19</v>
      </c>
      <c r="BJ46" s="480">
        <f t="shared" ref="BJ46" si="133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1164</v>
      </c>
      <c r="CF46" s="293"/>
      <c r="CG46" s="293"/>
      <c r="CH46" s="293"/>
      <c r="CI46" s="293">
        <v>1</v>
      </c>
      <c r="CJ46" s="294" t="s">
        <v>1333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25"/>
        <v>21.5</v>
      </c>
      <c r="CW46" s="297">
        <f t="shared" si="125"/>
        <v>7.9200000000000017</v>
      </c>
      <c r="CX46" s="297">
        <f t="shared" si="125"/>
        <v>7.2899999999999991</v>
      </c>
      <c r="CY46" s="297">
        <f t="shared" si="125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 t="s">
        <v>1804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16"/>
        <v>30000</v>
      </c>
      <c r="AL47" s="316">
        <f>VLOOKUP(D47&amp;E47,计算辅助页面!$V$5:$Y$18,3,0)</f>
        <v>3</v>
      </c>
      <c r="AM47" s="317">
        <f t="shared" si="117"/>
        <v>90000</v>
      </c>
      <c r="AN47" s="317">
        <f>VLOOKUP(D47&amp;E47,计算辅助页面!$V$5:$Y$18,4,0)</f>
        <v>1</v>
      </c>
      <c r="AO47" s="304">
        <f t="shared" si="118"/>
        <v>1080000</v>
      </c>
      <c r="AP47" s="318">
        <f t="shared" si="119"/>
        <v>2537720</v>
      </c>
      <c r="AQ47" s="288" t="s">
        <v>1030</v>
      </c>
      <c r="AR47" s="289" t="str">
        <f t="shared" si="111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1443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34">BB47+P47</f>
        <v>301.60000000000002</v>
      </c>
      <c r="BH47" s="480">
        <f t="shared" ref="BH47" si="135">BC47+Q47</f>
        <v>86.050000000000011</v>
      </c>
      <c r="BI47" s="480">
        <f t="shared" ref="BI47" si="136">BD47+R47</f>
        <v>71.78</v>
      </c>
      <c r="BJ47" s="480">
        <f t="shared" ref="BJ47" si="137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25"/>
        <v>17.5</v>
      </c>
      <c r="CW47" s="297">
        <f t="shared" si="125"/>
        <v>11.620000000000005</v>
      </c>
      <c r="CX47" s="297">
        <f t="shared" si="125"/>
        <v>21.020000000000003</v>
      </c>
      <c r="CY47" s="297">
        <f t="shared" si="125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 t="s">
        <v>1804</v>
      </c>
      <c r="DC47" s="295">
        <v>2</v>
      </c>
      <c r="DD47" s="295"/>
      <c r="DE47" s="295"/>
    </row>
    <row r="48" spans="1:109" ht="21" customHeight="1" thickBot="1">
      <c r="A48" s="299">
        <v>46</v>
      </c>
      <c r="B48" s="319" t="s">
        <v>968</v>
      </c>
      <c r="C48" s="301" t="s">
        <v>969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16"/>
        <v>60000</v>
      </c>
      <c r="AL48" s="316">
        <f>VLOOKUP(D48&amp;E48,计算辅助页面!$V$5:$Y$18,3,0)</f>
        <v>3</v>
      </c>
      <c r="AM48" s="317">
        <f t="shared" si="117"/>
        <v>180000</v>
      </c>
      <c r="AN48" s="317">
        <f>VLOOKUP(D48&amp;E48,计算辅助页面!$V$5:$Y$18,4,0)</f>
        <v>1</v>
      </c>
      <c r="AO48" s="304">
        <f t="shared" si="118"/>
        <v>2160000</v>
      </c>
      <c r="AP48" s="318">
        <f t="shared" si="119"/>
        <v>5073840</v>
      </c>
      <c r="AQ48" s="288" t="s">
        <v>566</v>
      </c>
      <c r="AR48" s="289" t="str">
        <f t="shared" si="111"/>
        <v>V12 Speedster</v>
      </c>
      <c r="AS48" s="290" t="s">
        <v>955</v>
      </c>
      <c r="AT48" s="291" t="s">
        <v>970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1137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1163</v>
      </c>
      <c r="CH48" s="293"/>
      <c r="CI48" s="293"/>
      <c r="CJ48" s="294" t="s">
        <v>1140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 t="s">
        <v>1804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1277</v>
      </c>
      <c r="C49" s="301" t="s">
        <v>1270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2774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16"/>
        <v>60000</v>
      </c>
      <c r="AL49" s="316">
        <f>VLOOKUP(D49&amp;E49,计算辅助页面!$V$5:$Y$18,3,0)</f>
        <v>3</v>
      </c>
      <c r="AM49" s="317">
        <f t="shared" si="117"/>
        <v>180000</v>
      </c>
      <c r="AN49" s="317">
        <f>VLOOKUP(D49&amp;E49,计算辅助页面!$V$5:$Y$18,4,0)</f>
        <v>1</v>
      </c>
      <c r="AO49" s="304">
        <f t="shared" si="118"/>
        <v>2160000</v>
      </c>
      <c r="AP49" s="318">
        <f t="shared" si="119"/>
        <v>5073840</v>
      </c>
      <c r="AQ49" s="288" t="s">
        <v>1271</v>
      </c>
      <c r="AR49" s="289" t="str">
        <f t="shared" si="111"/>
        <v>D8 GTO Individual Series</v>
      </c>
      <c r="AS49" s="290" t="s">
        <v>1256</v>
      </c>
      <c r="AT49" s="291" t="s">
        <v>1272</v>
      </c>
      <c r="AU49" s="328" t="s">
        <v>702</v>
      </c>
      <c r="AW49" s="292">
        <v>313</v>
      </c>
      <c r="AY49" s="292">
        <v>400</v>
      </c>
      <c r="AZ49" s="292" t="s">
        <v>1071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2928</v>
      </c>
      <c r="BG49" s="476">
        <f t="shared" ref="BG49" si="138">BB49+P49</f>
        <v>302.10000000000002</v>
      </c>
      <c r="BH49" s="480">
        <f t="shared" ref="BH49" si="139">BC49+Q49</f>
        <v>86.5</v>
      </c>
      <c r="BI49" s="480">
        <f t="shared" ref="BI49" si="140">BD49+R49</f>
        <v>89.09</v>
      </c>
      <c r="BJ49" s="480">
        <f t="shared" ref="BJ49" si="141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1274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 t="s">
        <v>1804</v>
      </c>
      <c r="DC49" s="295">
        <v>2</v>
      </c>
      <c r="DD49" s="295"/>
      <c r="DE49" s="295"/>
    </row>
    <row r="50" spans="1:109" ht="21" customHeight="1" thickBot="1">
      <c r="A50" s="299">
        <v>48</v>
      </c>
      <c r="B50" s="300" t="s">
        <v>20</v>
      </c>
      <c r="C50" s="301" t="s">
        <v>1749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16"/>
        <v>30000</v>
      </c>
      <c r="AL50" s="316">
        <f>VLOOKUP(D50&amp;E50,计算辅助页面!$V$5:$Y$18,3,0)</f>
        <v>3</v>
      </c>
      <c r="AM50" s="317">
        <f t="shared" si="117"/>
        <v>90000</v>
      </c>
      <c r="AN50" s="317">
        <f>VLOOKUP(D50&amp;E50,计算辅助页面!$V$5:$Y$18,4,0)</f>
        <v>1</v>
      </c>
      <c r="AO50" s="304">
        <f t="shared" si="118"/>
        <v>1080000</v>
      </c>
      <c r="AP50" s="318">
        <f t="shared" si="119"/>
        <v>2537720</v>
      </c>
      <c r="AQ50" s="288" t="s">
        <v>560</v>
      </c>
      <c r="AR50" s="289" t="str">
        <f t="shared" si="111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1418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42">BB50+P50</f>
        <v>306.2</v>
      </c>
      <c r="BH50" s="480">
        <f t="shared" ref="BH50" si="143">BC50+Q50</f>
        <v>78.399999999999991</v>
      </c>
      <c r="BI50" s="480">
        <f t="shared" ref="BI50" si="144">BD50+R50</f>
        <v>89.93</v>
      </c>
      <c r="BJ50" s="480">
        <f t="shared" ref="BJ50" si="145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1444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 t="s">
        <v>1804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1114</v>
      </c>
      <c r="C51" s="301" t="s">
        <v>1115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1116</v>
      </c>
      <c r="AR51" s="289" t="str">
        <f t="shared" si="111"/>
        <v>MK X Nagari 500</v>
      </c>
      <c r="AS51" s="290" t="s">
        <v>1117</v>
      </c>
      <c r="AT51" s="291" t="s">
        <v>1118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1137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563</v>
      </c>
      <c r="AR52" s="289" t="str">
        <f t="shared" si="111"/>
        <v>Shelby GR-1</v>
      </c>
      <c r="AS52" s="290" t="s">
        <v>927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1423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4" si="146">BB52+P52</f>
        <v>323.8</v>
      </c>
      <c r="BH52" s="480">
        <f t="shared" ref="BH52:BH54" si="147">BC52+Q52</f>
        <v>76.599999999999994</v>
      </c>
      <c r="BI52" s="480">
        <f t="shared" ref="BI52:BI54" si="148">BD52+R52</f>
        <v>71.819999999999993</v>
      </c>
      <c r="BJ52" s="480">
        <f t="shared" ref="BJ52:BJ54" si="149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1445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50">P52-CR52</f>
        <v>16.699999999999989</v>
      </c>
      <c r="CW52" s="297">
        <f t="shared" si="150"/>
        <v>10.419999999999987</v>
      </c>
      <c r="CX52" s="297">
        <f t="shared" si="150"/>
        <v>18.069999999999993</v>
      </c>
      <c r="CY52" s="297">
        <f t="shared" si="150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 t="s">
        <v>1804</v>
      </c>
      <c r="DC52" s="295">
        <v>2</v>
      </c>
      <c r="DD52" s="295"/>
      <c r="DE52" s="295"/>
    </row>
    <row r="53" spans="1:109" ht="21" customHeight="1">
      <c r="A53" s="268">
        <v>51</v>
      </c>
      <c r="B53" s="300" t="s">
        <v>21</v>
      </c>
      <c r="C53" s="301" t="s">
        <v>1771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1029</v>
      </c>
      <c r="AR53" s="289" t="str">
        <f t="shared" si="111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1418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46"/>
        <v>320.09999999999997</v>
      </c>
      <c r="BH53" s="480">
        <f t="shared" si="147"/>
        <v>79.3</v>
      </c>
      <c r="BI53" s="480">
        <f t="shared" si="148"/>
        <v>89.18</v>
      </c>
      <c r="BJ53" s="480">
        <f t="shared" si="149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1446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50"/>
        <v>17.899999999999977</v>
      </c>
      <c r="CW53" s="297">
        <f t="shared" si="150"/>
        <v>8.8199999999999932</v>
      </c>
      <c r="CX53" s="297">
        <f t="shared" si="150"/>
        <v>21.840000000000003</v>
      </c>
      <c r="CY53" s="297">
        <f t="shared" si="150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 t="s">
        <v>1804</v>
      </c>
      <c r="DC53" s="295">
        <v>1</v>
      </c>
      <c r="DD53" s="295"/>
      <c r="DE53" s="295"/>
    </row>
    <row r="54" spans="1:109" ht="21" customHeight="1" thickBot="1">
      <c r="A54" s="299">
        <v>52</v>
      </c>
      <c r="B54" s="338" t="s">
        <v>1751</v>
      </c>
      <c r="C54" s="301" t="s">
        <v>1752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51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52">IF(AI54,2*AI54,"")</f>
        <v>60000</v>
      </c>
      <c r="AL54" s="316">
        <f>VLOOKUP(D54&amp;E54,计算辅助页面!$V$5:$Y$18,3,0)</f>
        <v>3</v>
      </c>
      <c r="AM54" s="317">
        <f t="shared" ref="AM54" si="153">IF(AN54="×",AN54,IF(AI54,6*AI54,""))</f>
        <v>180000</v>
      </c>
      <c r="AN54" s="317">
        <f>VLOOKUP(D54&amp;E54,计算辅助页面!$V$5:$Y$18,4,0)</f>
        <v>1</v>
      </c>
      <c r="AO54" s="304">
        <f t="shared" ref="AO54" si="154">IF(AI54,IF(AN54="×",4*(AI54*AJ54+AK54*AL54),4*(AI54*AJ54+AK54*AL54+AM54*AN54)),"")</f>
        <v>2160000</v>
      </c>
      <c r="AP54" s="318">
        <f t="shared" si="119"/>
        <v>5073840</v>
      </c>
      <c r="AQ54" s="288" t="s">
        <v>731</v>
      </c>
      <c r="AR54" s="289" t="str">
        <f t="shared" si="111"/>
        <v>Sagaris</v>
      </c>
      <c r="AS54" s="290" t="s">
        <v>1753</v>
      </c>
      <c r="AT54" s="291" t="s">
        <v>1754</v>
      </c>
      <c r="AU54" s="328" t="s">
        <v>702</v>
      </c>
      <c r="AZ54" s="292" t="s">
        <v>1071</v>
      </c>
      <c r="BA54" s="477">
        <v>164</v>
      </c>
      <c r="BB54" s="476">
        <v>1.8</v>
      </c>
      <c r="BC54" s="472">
        <v>1.08</v>
      </c>
      <c r="BD54" s="472">
        <v>2.4500000000000002</v>
      </c>
      <c r="BE54" s="472">
        <v>2.72</v>
      </c>
      <c r="BF54" s="474">
        <f>BA54+O54</f>
        <v>3210</v>
      </c>
      <c r="BG54" s="476">
        <f t="shared" si="146"/>
        <v>314.60000000000002</v>
      </c>
      <c r="BH54" s="480">
        <f t="shared" si="147"/>
        <v>76.599999999999994</v>
      </c>
      <c r="BI54" s="480">
        <f t="shared" si="148"/>
        <v>71.790000000000006</v>
      </c>
      <c r="BJ54" s="480">
        <f t="shared" si="149"/>
        <v>81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2.4500000000000028</v>
      </c>
      <c r="BN54" s="473">
        <f t="shared" si="13"/>
        <v>2.7199999999999989</v>
      </c>
      <c r="BO54" s="483">
        <v>9</v>
      </c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325</v>
      </c>
      <c r="AR55" s="289" t="str">
        <f t="shared" si="111"/>
        <v>Scalo SuperErelletra</v>
      </c>
      <c r="AS55" s="290" t="s">
        <v>925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1418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1447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50"/>
        <v>16.300000000000011</v>
      </c>
      <c r="CW55" s="297">
        <f t="shared" si="150"/>
        <v>10.019999999999996</v>
      </c>
      <c r="CX55" s="297">
        <f t="shared" si="150"/>
        <v>18.649999999999999</v>
      </c>
      <c r="CY55" s="297">
        <f t="shared" si="150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 t="s">
        <v>1804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1062</v>
      </c>
      <c r="C56" s="301" t="s">
        <v>1086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16"/>
        <v>60000</v>
      </c>
      <c r="AL56" s="316">
        <f>VLOOKUP(D56&amp;E56,计算辅助页面!$V$5:$Y$18,3,0)</f>
        <v>3</v>
      </c>
      <c r="AM56" s="317">
        <f t="shared" si="117"/>
        <v>180000</v>
      </c>
      <c r="AN56" s="317">
        <f>VLOOKUP(D56&amp;E56,计算辅助页面!$V$5:$Y$18,4,0)</f>
        <v>1</v>
      </c>
      <c r="AO56" s="304">
        <f t="shared" si="118"/>
        <v>2160000</v>
      </c>
      <c r="AP56" s="318">
        <f t="shared" si="119"/>
        <v>5073840</v>
      </c>
      <c r="AQ56" s="288" t="s">
        <v>1063</v>
      </c>
      <c r="AR56" s="289" t="str">
        <f t="shared" si="111"/>
        <v>S1</v>
      </c>
      <c r="AS56" s="290" t="s">
        <v>1065</v>
      </c>
      <c r="AT56" s="291" t="s">
        <v>1066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1091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55">BB56+P56</f>
        <v>307.2</v>
      </c>
      <c r="BH56" s="480">
        <f t="shared" ref="BH56" si="156">BC56+Q56</f>
        <v>77.86</v>
      </c>
      <c r="BI56" s="480">
        <f t="shared" ref="BI56" si="157">BD56+R56</f>
        <v>85.94</v>
      </c>
      <c r="BJ56" s="480">
        <f t="shared" ref="BJ56" si="158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1088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245</v>
      </c>
      <c r="C57" s="301" t="s">
        <v>1770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16"/>
        <v>30000</v>
      </c>
      <c r="AL57" s="316">
        <f>VLOOKUP(D57&amp;E57,计算辅助页面!$V$5:$Y$18,3,0)</f>
        <v>3</v>
      </c>
      <c r="AM57" s="317">
        <f t="shared" si="117"/>
        <v>90000</v>
      </c>
      <c r="AN57" s="317">
        <f>VLOOKUP(D57&amp;E57,计算辅助页面!$V$5:$Y$18,4,0)</f>
        <v>1</v>
      </c>
      <c r="AO57" s="304">
        <f t="shared" si="118"/>
        <v>1080000</v>
      </c>
      <c r="AP57" s="318">
        <f t="shared" si="119"/>
        <v>2537720</v>
      </c>
      <c r="AQ57" s="288" t="s">
        <v>723</v>
      </c>
      <c r="AR57" s="289" t="str">
        <f t="shared" si="111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1418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59">BB57+P57</f>
        <v>325.7</v>
      </c>
      <c r="BH57" s="480">
        <f t="shared" ref="BH57" si="160">BC57+Q57</f>
        <v>85.38</v>
      </c>
      <c r="BI57" s="480">
        <f t="shared" ref="BI57" si="161">BD57+R57</f>
        <v>64.84</v>
      </c>
      <c r="BJ57" s="480">
        <f t="shared" ref="BJ57" si="162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1448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63">P57-CR57</f>
        <v>17.5</v>
      </c>
      <c r="CW57" s="297">
        <f t="shared" si="163"/>
        <v>8.6199999999999903</v>
      </c>
      <c r="CX57" s="297">
        <f t="shared" si="163"/>
        <v>14.850000000000001</v>
      </c>
      <c r="CY57" s="297">
        <f t="shared" si="163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1028</v>
      </c>
      <c r="AR58" s="289" t="str">
        <f t="shared" si="111"/>
        <v>Alfieri</v>
      </c>
      <c r="AS58" s="290" t="s">
        <v>830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1418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64">BB58+P58</f>
        <v>339.5</v>
      </c>
      <c r="BH58" s="480">
        <f t="shared" ref="BH58:BH59" si="165">BC58+Q58</f>
        <v>76.150000000000006</v>
      </c>
      <c r="BI58" s="480">
        <f t="shared" ref="BI58:BI59" si="166">BD58+R58</f>
        <v>42.86</v>
      </c>
      <c r="BJ58" s="480">
        <f t="shared" ref="BJ58:BJ59" si="167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1449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63"/>
        <v>30.699999999999989</v>
      </c>
      <c r="CW58" s="297">
        <f t="shared" si="163"/>
        <v>14.030000000000008</v>
      </c>
      <c r="CX58" s="297">
        <f t="shared" si="163"/>
        <v>12.050000000000004</v>
      </c>
      <c r="CY58" s="297">
        <f t="shared" si="163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 t="s">
        <v>1806</v>
      </c>
      <c r="DC58" s="295">
        <v>4</v>
      </c>
      <c r="DD58" s="295"/>
      <c r="DE58" s="295"/>
    </row>
    <row r="59" spans="1:109" ht="21" customHeight="1">
      <c r="A59" s="268">
        <v>57</v>
      </c>
      <c r="B59" s="295" t="s">
        <v>1344</v>
      </c>
      <c r="C59" s="301" t="s">
        <v>1345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592</v>
      </c>
      <c r="AR59" s="289" t="str">
        <f t="shared" si="111"/>
        <v>XJR-15</v>
      </c>
      <c r="AS59" s="290" t="s">
        <v>1343</v>
      </c>
      <c r="AT59" s="291" t="s">
        <v>1346</v>
      </c>
      <c r="AU59" s="328" t="s">
        <v>702</v>
      </c>
      <c r="AW59" s="292">
        <v>334</v>
      </c>
      <c r="AY59" s="292">
        <v>427</v>
      </c>
      <c r="AZ59" s="292" t="s">
        <v>1365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64"/>
        <v>322</v>
      </c>
      <c r="BH59" s="480">
        <f t="shared" si="165"/>
        <v>82</v>
      </c>
      <c r="BI59" s="480">
        <f t="shared" si="166"/>
        <v>73.69</v>
      </c>
      <c r="BJ59" s="480">
        <f t="shared" si="167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1359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 t="s">
        <v>1806</v>
      </c>
      <c r="DC59" s="295">
        <v>4</v>
      </c>
      <c r="DD59" s="295"/>
      <c r="DE59" s="295"/>
    </row>
    <row r="60" spans="1:109" ht="21" customHeight="1" thickBot="1">
      <c r="A60" s="299">
        <v>58</v>
      </c>
      <c r="B60" s="295" t="s">
        <v>1698</v>
      </c>
      <c r="C60" s="301" t="s">
        <v>1699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68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69">IF(AI60,2*AI60,"")</f>
        <v>60000</v>
      </c>
      <c r="AL60" s="316">
        <f>VLOOKUP(D60&amp;E60,计算辅助页面!$V$5:$Y$18,3,0)</f>
        <v>3</v>
      </c>
      <c r="AM60" s="317">
        <f t="shared" ref="AM60" si="170">IF(AN60="×",AN60,IF(AI60,6*AI60,""))</f>
        <v>180000</v>
      </c>
      <c r="AN60" s="317">
        <f>VLOOKUP(D60&amp;E60,计算辅助页面!$V$5:$Y$18,4,0)</f>
        <v>1</v>
      </c>
      <c r="AO60" s="304">
        <f t="shared" ref="AO60" si="171">IF(AI60,IF(AN60="×",4*(AI60*AJ60+AK60*AL60),4*(AI60*AJ60+AK60*AL60+AM60*AN60)),"")</f>
        <v>2160000</v>
      </c>
      <c r="AP60" s="318">
        <f t="shared" ref="AP60" si="172">IF(AND(AH60,AO60),AO60+AH60,"")</f>
        <v>5073840</v>
      </c>
      <c r="AQ60" s="288" t="s">
        <v>561</v>
      </c>
      <c r="AR60" s="289" t="str">
        <f t="shared" si="111"/>
        <v>Mission R</v>
      </c>
      <c r="AS60" s="290" t="s">
        <v>1743</v>
      </c>
      <c r="AT60" s="291" t="s">
        <v>1700</v>
      </c>
      <c r="AU60" s="328" t="s">
        <v>702</v>
      </c>
      <c r="AZ60" s="292" t="s">
        <v>1718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1736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295" t="s">
        <v>1410</v>
      </c>
      <c r="C61" s="301" t="s">
        <v>1411</v>
      </c>
      <c r="D61" s="352" t="s">
        <v>1412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564</v>
      </c>
      <c r="AR61" s="289" t="str">
        <f t="shared" si="111"/>
        <v>2022 Showcar Vision AMG</v>
      </c>
      <c r="AS61" s="290" t="s">
        <v>1393</v>
      </c>
      <c r="AT61" s="291" t="s">
        <v>1413</v>
      </c>
      <c r="AU61" s="328" t="s">
        <v>702</v>
      </c>
      <c r="AW61" s="292">
        <v>348</v>
      </c>
      <c r="AY61" s="292">
        <v>451</v>
      </c>
      <c r="AZ61" s="292" t="s">
        <v>1405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1414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1806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394" t="s">
        <v>1170</v>
      </c>
      <c r="C62" s="301" t="s">
        <v>1171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16"/>
        <v>60000</v>
      </c>
      <c r="AL62" s="316">
        <f>VLOOKUP(D62&amp;E62,计算辅助页面!$V$5:$Y$18,3,0)</f>
        <v>3</v>
      </c>
      <c r="AM62" s="317">
        <f t="shared" si="117"/>
        <v>180000</v>
      </c>
      <c r="AN62" s="317">
        <f>VLOOKUP(D62&amp;E62,计算辅助页面!$V$5:$Y$18,4,0)</f>
        <v>1</v>
      </c>
      <c r="AO62" s="304">
        <f t="shared" si="118"/>
        <v>2160000</v>
      </c>
      <c r="AP62" s="318">
        <f t="shared" si="119"/>
        <v>5073840</v>
      </c>
      <c r="AQ62" s="288" t="s">
        <v>567</v>
      </c>
      <c r="AR62" s="289" t="str">
        <f t="shared" si="111"/>
        <v>Monza SP1</v>
      </c>
      <c r="AS62" s="290" t="s">
        <v>1168</v>
      </c>
      <c r="AT62" s="291" t="s">
        <v>1172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1071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841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 t="s">
        <v>1806</v>
      </c>
      <c r="DC62" s="295">
        <v>3</v>
      </c>
      <c r="DD62" s="295"/>
      <c r="DE62" s="295"/>
    </row>
    <row r="63" spans="1:109" ht="21" customHeight="1">
      <c r="A63" s="268">
        <v>61</v>
      </c>
      <c r="B63" s="338" t="s">
        <v>1450</v>
      </c>
      <c r="C63" s="301" t="s">
        <v>861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1027</v>
      </c>
      <c r="AR63" s="289" t="str">
        <f t="shared" si="111"/>
        <v>Corsa RRTurbo🔑</v>
      </c>
      <c r="AS63" s="290" t="s">
        <v>876</v>
      </c>
      <c r="AT63" s="291" t="s">
        <v>881</v>
      </c>
      <c r="AU63" s="328" t="s">
        <v>702</v>
      </c>
      <c r="AW63" s="292">
        <v>335</v>
      </c>
      <c r="AY63" s="292">
        <v>429</v>
      </c>
      <c r="AZ63" s="292" t="s">
        <v>1300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 t="s">
        <v>1806</v>
      </c>
      <c r="DC63" s="295">
        <v>3</v>
      </c>
      <c r="DD63" s="295"/>
      <c r="DE63" s="295"/>
    </row>
    <row r="64" spans="1:109" ht="21" customHeight="1" thickBot="1">
      <c r="A64" s="299">
        <v>62</v>
      </c>
      <c r="B64" s="338" t="s">
        <v>1616</v>
      </c>
      <c r="C64" s="301" t="s">
        <v>1617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73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74">IF(AI64,2*AI64,"")</f>
        <v>80000</v>
      </c>
      <c r="AL64" s="347">
        <f>VLOOKUP(D64&amp;E64,计算辅助页面!$V$5:$Y$18,3,0)</f>
        <v>4</v>
      </c>
      <c r="AM64" s="348">
        <f t="shared" ref="AM64" si="175">IF(AN64="×",AN64,IF(AI64,6*AI64,""))</f>
        <v>240000</v>
      </c>
      <c r="AN64" s="348">
        <f>VLOOKUP(D64&amp;E64,计算辅助页面!$V$5:$Y$18,4,0)</f>
        <v>2</v>
      </c>
      <c r="AO64" s="345">
        <f t="shared" ref="AO64" si="176">IF(AI64,IF(AN64="×",4*(AI64*AJ64+AK64*AL64),4*(AI64*AJ64+AK64*AL64+AM64*AN64)),"")</f>
        <v>4640000</v>
      </c>
      <c r="AP64" s="349">
        <f t="shared" ref="AP64" si="177">IF(AND(AH64,AO64),AO64+AH64,"")</f>
        <v>10444120</v>
      </c>
      <c r="AQ64" s="288" t="s">
        <v>1618</v>
      </c>
      <c r="AR64" s="289" t="str">
        <f t="shared" si="111"/>
        <v>Gen 2 Asphalt Edition</v>
      </c>
      <c r="AS64" s="290" t="s">
        <v>1602</v>
      </c>
      <c r="AT64" s="291" t="s">
        <v>1619</v>
      </c>
      <c r="AU64" s="386" t="s">
        <v>703</v>
      </c>
      <c r="AW64" s="292">
        <v>317</v>
      </c>
      <c r="AY64" s="292">
        <v>405</v>
      </c>
      <c r="AZ64" s="292" t="s">
        <v>1620</v>
      </c>
      <c r="BA64" s="481">
        <f>BF64-O64</f>
        <v>165</v>
      </c>
      <c r="BB64" s="476">
        <f>BK64</f>
        <v>2.5999999999999659</v>
      </c>
      <c r="BC64" s="472">
        <f t="shared" ref="BC64" si="178">BL64</f>
        <v>1.3199999999999932</v>
      </c>
      <c r="BD64" s="472">
        <f t="shared" ref="BD64" si="179">BM64</f>
        <v>2.980000000000004</v>
      </c>
      <c r="BE64" s="472">
        <f t="shared" ref="BE64" si="180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1626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338" t="s">
        <v>1600</v>
      </c>
      <c r="C65" s="301" t="s">
        <v>1208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16"/>
        <v>80000</v>
      </c>
      <c r="AL65" s="347">
        <f>VLOOKUP(D65&amp;E65,计算辅助页面!$V$5:$Y$18,3,0)</f>
        <v>4</v>
      </c>
      <c r="AM65" s="348">
        <f t="shared" si="117"/>
        <v>240000</v>
      </c>
      <c r="AN65" s="348">
        <f>VLOOKUP(D65&amp;E65,计算辅助页面!$V$5:$Y$18,4,0)</f>
        <v>2</v>
      </c>
      <c r="AO65" s="345">
        <f t="shared" si="118"/>
        <v>4640000</v>
      </c>
      <c r="AP65" s="349">
        <f t="shared" si="119"/>
        <v>10444120</v>
      </c>
      <c r="AQ65" s="288" t="s">
        <v>592</v>
      </c>
      <c r="AR65" s="289" t="str">
        <f t="shared" si="111"/>
        <v>XE SV Project 8</v>
      </c>
      <c r="AS65" s="290" t="s">
        <v>1201</v>
      </c>
      <c r="AT65" s="291" t="s">
        <v>1209</v>
      </c>
      <c r="AU65" s="386" t="s">
        <v>703</v>
      </c>
      <c r="AW65" s="292">
        <v>352</v>
      </c>
      <c r="AY65" s="292">
        <v>458</v>
      </c>
      <c r="AZ65" s="292" t="s">
        <v>1071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81">BA65+O65</f>
        <v>3637</v>
      </c>
      <c r="BG65" s="476">
        <f t="shared" ref="BG65" si="182">BB65+P65</f>
        <v>340.5</v>
      </c>
      <c r="BH65" s="480">
        <f t="shared" ref="BH65" si="183">BC65+Q65</f>
        <v>79.3</v>
      </c>
      <c r="BI65" s="480">
        <f t="shared" ref="BI65" si="184">BD65+R65</f>
        <v>49.69</v>
      </c>
      <c r="BJ65" s="480">
        <f t="shared" ref="BJ65" si="185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16"/>
        <v>80000</v>
      </c>
      <c r="AL66" s="347">
        <f>VLOOKUP(D66&amp;E66,计算辅助页面!$V$5:$Y$18,3,0)</f>
        <v>4</v>
      </c>
      <c r="AM66" s="348">
        <f t="shared" si="117"/>
        <v>240000</v>
      </c>
      <c r="AN66" s="348">
        <f>VLOOKUP(D66&amp;E66,计算辅助页面!$V$5:$Y$18,4,0)</f>
        <v>2</v>
      </c>
      <c r="AO66" s="345">
        <f t="shared" si="118"/>
        <v>4640000</v>
      </c>
      <c r="AP66" s="349">
        <f t="shared" si="119"/>
        <v>10444120</v>
      </c>
      <c r="AQ66" s="288" t="s">
        <v>567</v>
      </c>
      <c r="AR66" s="289" t="str">
        <f t="shared" si="111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1137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81"/>
        <v>3685</v>
      </c>
      <c r="BG66" s="476">
        <f t="shared" ref="BG66" si="186">BB66+P66</f>
        <v>342.3</v>
      </c>
      <c r="BH66" s="480">
        <f t="shared" ref="BH66" si="187">BC66+Q66</f>
        <v>73.899999999999991</v>
      </c>
      <c r="BI66" s="480">
        <f t="shared" ref="BI66" si="188">BD66+R66</f>
        <v>70.949999999999989</v>
      </c>
      <c r="BJ66" s="480">
        <f t="shared" ref="BJ66" si="189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841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90">P66-CR66</f>
        <v>16.600000000000023</v>
      </c>
      <c r="CW66" s="297">
        <f t="shared" si="190"/>
        <v>9.779999999999994</v>
      </c>
      <c r="CX66" s="297">
        <f t="shared" si="190"/>
        <v>15.559999999999995</v>
      </c>
      <c r="CY66" s="297">
        <f t="shared" si="190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1451</v>
      </c>
      <c r="C67" s="301" t="s">
        <v>940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1024</v>
      </c>
      <c r="AR67" s="289" t="str">
        <f t="shared" si="111"/>
        <v>R.S. 01🔑</v>
      </c>
      <c r="AS67" s="290" t="s">
        <v>942</v>
      </c>
      <c r="AT67" s="291" t="s">
        <v>944</v>
      </c>
      <c r="AU67" s="397" t="s">
        <v>703</v>
      </c>
      <c r="AW67" s="292">
        <v>334</v>
      </c>
      <c r="AY67" s="292">
        <v>427</v>
      </c>
      <c r="AZ67" s="292" t="s">
        <v>1077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81"/>
        <v>3721</v>
      </c>
      <c r="BG67" s="476">
        <f t="shared" ref="BG67" si="191">BB67+P67</f>
        <v>322.89999999999998</v>
      </c>
      <c r="BH67" s="480">
        <f t="shared" ref="BH67" si="192">BC67+Q67</f>
        <v>84.7</v>
      </c>
      <c r="BI67" s="480">
        <f t="shared" ref="BI67" si="193">BD67+R67</f>
        <v>63.370000000000005</v>
      </c>
      <c r="BJ67" s="480">
        <f t="shared" ref="BJ67" si="194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1452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90"/>
        <v>20.699999999999989</v>
      </c>
      <c r="CW67" s="297">
        <f t="shared" si="190"/>
        <v>9.7800000000000011</v>
      </c>
      <c r="CX67" s="297">
        <f t="shared" si="190"/>
        <v>19.010000000000005</v>
      </c>
      <c r="CY67" s="297">
        <f t="shared" si="190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 t="s">
        <v>1806</v>
      </c>
      <c r="DC67" s="295">
        <v>3</v>
      </c>
      <c r="DD67" s="295"/>
      <c r="DE67" s="295"/>
    </row>
    <row r="68" spans="1:109" ht="21" customHeight="1" thickBot="1">
      <c r="A68" s="299">
        <v>66</v>
      </c>
      <c r="B68" s="338" t="s">
        <v>1311</v>
      </c>
      <c r="C68" s="301" t="s">
        <v>1312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16"/>
        <v>80000</v>
      </c>
      <c r="AL68" s="316">
        <f>VLOOKUP(D68&amp;E68,计算辅助页面!$V$5:$Y$18,3,0)</f>
        <v>4</v>
      </c>
      <c r="AM68" s="317">
        <f t="shared" si="117"/>
        <v>240000</v>
      </c>
      <c r="AN68" s="317">
        <f>VLOOKUP(D68&amp;E68,计算辅助页面!$V$5:$Y$18,4,0)</f>
        <v>2</v>
      </c>
      <c r="AO68" s="304">
        <f t="shared" si="118"/>
        <v>4640000</v>
      </c>
      <c r="AP68" s="318">
        <f t="shared" si="119"/>
        <v>10444120</v>
      </c>
      <c r="AQ68" s="288" t="s">
        <v>564</v>
      </c>
      <c r="AR68" s="289" t="str">
        <f t="shared" si="111"/>
        <v>CLK-GTR</v>
      </c>
      <c r="AS68" s="290" t="s">
        <v>1308</v>
      </c>
      <c r="AT68" s="291" t="s">
        <v>1313</v>
      </c>
      <c r="AU68" s="397" t="s">
        <v>703</v>
      </c>
      <c r="AW68" s="292">
        <v>346</v>
      </c>
      <c r="AY68" s="292">
        <v>448</v>
      </c>
      <c r="AZ68" s="292" t="s">
        <v>1326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81"/>
        <v>3731</v>
      </c>
      <c r="BG68" s="476">
        <f t="shared" ref="BG68" si="195">BB68+P68</f>
        <v>334</v>
      </c>
      <c r="BH68" s="480">
        <f t="shared" ref="BH68" si="196">BC68+Q68</f>
        <v>80.2</v>
      </c>
      <c r="BI68" s="480">
        <f t="shared" ref="BI68" si="197">BD68+R68</f>
        <v>73.41</v>
      </c>
      <c r="BJ68" s="480">
        <f t="shared" ref="BJ68" si="198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1806</v>
      </c>
      <c r="DC68" s="295">
        <v>2</v>
      </c>
      <c r="DD68" s="295"/>
      <c r="DE68" s="295"/>
    </row>
    <row r="69" spans="1:109" ht="21" customHeight="1" thickBot="1">
      <c r="A69" s="268">
        <v>67</v>
      </c>
      <c r="B69" s="338" t="s">
        <v>1453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723</v>
      </c>
      <c r="AR69" s="289" t="str">
        <f t="shared" si="111"/>
        <v>NSX GT3 EVO🔑</v>
      </c>
      <c r="AS69" s="290" t="s">
        <v>724</v>
      </c>
      <c r="AT69" s="291" t="s">
        <v>847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1077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81"/>
        <v>3741</v>
      </c>
      <c r="BG69" s="476">
        <f t="shared" ref="BG69" si="199">BB69+P69</f>
        <v>316.39999999999998</v>
      </c>
      <c r="BH69" s="480">
        <f t="shared" ref="BH69" si="200">BC69+Q69</f>
        <v>75.7</v>
      </c>
      <c r="BI69" s="480">
        <f t="shared" ref="BI69" si="201">BD69+R69</f>
        <v>88.449999999999989</v>
      </c>
      <c r="BJ69" s="480">
        <f t="shared" ref="BJ69" si="202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1448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203">P69-CR69</f>
        <v>19.399999999999977</v>
      </c>
      <c r="CW69" s="297">
        <f t="shared" si="203"/>
        <v>13.440000000000005</v>
      </c>
      <c r="CX69" s="297">
        <f t="shared" si="203"/>
        <v>22.209999999999994</v>
      </c>
      <c r="CY69" s="297">
        <f t="shared" si="203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1025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1026</v>
      </c>
      <c r="AR70" s="289" t="str">
        <f t="shared" si="111"/>
        <v>Sarthe</v>
      </c>
      <c r="AS70" s="290" t="s">
        <v>929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1418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81"/>
        <v>3795</v>
      </c>
      <c r="BG70" s="476">
        <f t="shared" ref="BG70" si="204">BB70+P70</f>
        <v>351.6</v>
      </c>
      <c r="BH70" s="480">
        <f t="shared" ref="BH70" si="205">BC70+Q70</f>
        <v>74.800000000000011</v>
      </c>
      <c r="BI70" s="480">
        <f t="shared" ref="BI70" si="206">BD70+R70</f>
        <v>64.41</v>
      </c>
      <c r="BJ70" s="480">
        <f t="shared" ref="BJ70" si="207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1454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203"/>
        <v>10.5</v>
      </c>
      <c r="CW70" s="297">
        <f t="shared" si="203"/>
        <v>6.5200000000000102</v>
      </c>
      <c r="CX70" s="297">
        <f t="shared" si="203"/>
        <v>14.729999999999997</v>
      </c>
      <c r="CY70" s="297">
        <f t="shared" si="203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 t="s">
        <v>1806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1455</v>
      </c>
      <c r="C71" s="301" t="s">
        <v>1285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1028</v>
      </c>
      <c r="AR71" s="289" t="str">
        <f t="shared" ref="AR71:AR107" si="208">TRIM(RIGHT(B71,LEN(B71)-LEN(AQ71)-1))</f>
        <v>MC12🔑</v>
      </c>
      <c r="AS71" s="290" t="s">
        <v>1279</v>
      </c>
      <c r="AT71" s="291" t="s">
        <v>1286</v>
      </c>
      <c r="AU71" s="397" t="s">
        <v>703</v>
      </c>
      <c r="AW71" s="292">
        <v>357</v>
      </c>
      <c r="AY71" s="292">
        <v>466</v>
      </c>
      <c r="AZ71" s="292" t="s">
        <v>1303</v>
      </c>
      <c r="BA71" s="481">
        <f>BF71-O71</f>
        <v>159</v>
      </c>
      <c r="BB71" s="476">
        <f>BK71</f>
        <v>1.3000000000000114</v>
      </c>
      <c r="BC71" s="472">
        <f t="shared" ref="BC71" si="209">BL71</f>
        <v>1.019999999999996</v>
      </c>
      <c r="BD71" s="472">
        <f t="shared" ref="BD71" si="210">BM71</f>
        <v>2.6400000000000006</v>
      </c>
      <c r="BE71" s="472">
        <f t="shared" ref="BE71" si="211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1449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593</v>
      </c>
      <c r="AR72" s="289" t="str">
        <f t="shared" si="208"/>
        <v>Mulliner Bacalar</v>
      </c>
      <c r="AS72" s="290" t="s">
        <v>926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1071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212">BB72+P72</f>
        <v>342.29999999999995</v>
      </c>
      <c r="BH72" s="480">
        <f t="shared" ref="BH72" si="213">BC72+Q72</f>
        <v>78.399999999999991</v>
      </c>
      <c r="BI72" s="480">
        <f t="shared" ref="BI72" si="214">BD72+R72</f>
        <v>69.45</v>
      </c>
      <c r="BJ72" s="480">
        <f t="shared" ref="BJ72" si="215">BE72+S72</f>
        <v>57.91</v>
      </c>
      <c r="BK72" s="473">
        <f t="shared" ref="BK72:BK143" si="216">IF(BG72="", "", BG72-P72)</f>
        <v>1.8999999999999773</v>
      </c>
      <c r="BL72" s="473">
        <f t="shared" ref="BL72:BL143" si="217">IF(BH72="", "", BH72-Q72)</f>
        <v>1.019999999999996</v>
      </c>
      <c r="BM72" s="473">
        <f t="shared" ref="BM72:BM143" si="218">IF(BI72="", "", BI72-R72)</f>
        <v>2.1899999999999977</v>
      </c>
      <c r="BN72" s="473">
        <f t="shared" ref="BN72:BN143" si="219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1163</v>
      </c>
      <c r="CH72" s="293"/>
      <c r="CI72" s="293"/>
      <c r="CJ72" s="294" t="s">
        <v>1456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 t="s">
        <v>1806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1665</v>
      </c>
      <c r="C73" s="301" t="s">
        <v>1666</v>
      </c>
      <c r="D73" s="352" t="s">
        <v>1667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20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21">IF(AI73,2*AI73,"")</f>
        <v>80000</v>
      </c>
      <c r="AL73" s="347">
        <f>VLOOKUP(D73&amp;E73,计算辅助页面!$V$5:$Y$18,3,0)</f>
        <v>4</v>
      </c>
      <c r="AM73" s="348">
        <f t="shared" ref="AM73" si="222">IF(AN73="×",AN73,IF(AI73,6*AI73,""))</f>
        <v>240000</v>
      </c>
      <c r="AN73" s="348">
        <f>VLOOKUP(D73&amp;E73,计算辅助页面!$V$5:$Y$18,4,0)</f>
        <v>2</v>
      </c>
      <c r="AO73" s="345">
        <f t="shared" ref="AO73" si="223">IF(AI73,IF(AN73="×",4*(AI73*AJ73+AK73*AL73),4*(AI73*AJ73+AK73*AL73+AM73*AN73)),"")</f>
        <v>4640000</v>
      </c>
      <c r="AP73" s="349">
        <f t="shared" ref="AP73" si="224">IF(AND(AH73,AO73),AO73+AH73,"")</f>
        <v>10444120</v>
      </c>
      <c r="AQ73" s="288" t="s">
        <v>1668</v>
      </c>
      <c r="AR73" s="289" t="str">
        <f t="shared" si="208"/>
        <v>P900</v>
      </c>
      <c r="AS73" s="290" t="s">
        <v>1649</v>
      </c>
      <c r="AT73" s="291" t="s">
        <v>1669</v>
      </c>
      <c r="AU73" s="397" t="s">
        <v>703</v>
      </c>
      <c r="AZ73" s="292" t="s">
        <v>1670</v>
      </c>
      <c r="BA73" s="481">
        <f>BF73-O73</f>
        <v>191</v>
      </c>
      <c r="BB73" s="476">
        <f>BK73</f>
        <v>1.6000000000000227</v>
      </c>
      <c r="BC73" s="472">
        <f t="shared" ref="BC73" si="225">BL73</f>
        <v>0.68000000000000682</v>
      </c>
      <c r="BD73" s="472">
        <f t="shared" ref="BD73" si="226">BM73</f>
        <v>2.25</v>
      </c>
      <c r="BE73" s="472">
        <f t="shared" ref="BE73" si="227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16"/>
        <v>1.6000000000000227</v>
      </c>
      <c r="BL73" s="473">
        <f t="shared" si="217"/>
        <v>0.68000000000000682</v>
      </c>
      <c r="BM73" s="473">
        <f t="shared" si="218"/>
        <v>2.25</v>
      </c>
      <c r="BN73" s="473">
        <f t="shared" si="219"/>
        <v>3.6599999999999966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1781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 t="s">
        <v>1806</v>
      </c>
      <c r="DC73" s="295">
        <v>2</v>
      </c>
      <c r="DD73" s="295"/>
      <c r="DE73" s="295"/>
    </row>
    <row r="74" spans="1:109" ht="21" customHeight="1" thickBot="1">
      <c r="A74" s="299">
        <v>72</v>
      </c>
      <c r="B74" s="338" t="s">
        <v>1457</v>
      </c>
      <c r="C74" s="301" t="s">
        <v>1147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6" si="228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1" si="229">IF(AI74,2*AI74,"")</f>
        <v>80000</v>
      </c>
      <c r="AL74" s="347">
        <f>VLOOKUP(D74&amp;E74,计算辅助页面!$V$5:$Y$18,3,0)</f>
        <v>4</v>
      </c>
      <c r="AM74" s="348">
        <f t="shared" ref="AM74:AM111" si="230">IF(AN74="×",AN74,IF(AI74,6*AI74,""))</f>
        <v>240000</v>
      </c>
      <c r="AN74" s="348">
        <f>VLOOKUP(D74&amp;E74,计算辅助页面!$V$5:$Y$18,4,0)</f>
        <v>2</v>
      </c>
      <c r="AO74" s="345">
        <f t="shared" ref="AO74:AO111" si="231">IF(AI74,IF(AN74="×",4*(AI74*AJ74+AK74*AL74),4*(AI74*AJ74+AK74*AL74+AM74*AN74)),"")</f>
        <v>4640000</v>
      </c>
      <c r="AP74" s="349">
        <f t="shared" ref="AP74:AP111" si="232">IF(AND(AH74,AO74),AO74+AH74,"")</f>
        <v>10444120</v>
      </c>
      <c r="AQ74" s="288" t="s">
        <v>565</v>
      </c>
      <c r="AR74" s="289" t="str">
        <f t="shared" si="208"/>
        <v>Miura Concept🔑</v>
      </c>
      <c r="AS74" s="290" t="s">
        <v>1144</v>
      </c>
      <c r="AT74" s="291" t="s">
        <v>1148</v>
      </c>
      <c r="AU74" s="397" t="s">
        <v>703</v>
      </c>
      <c r="AW74" s="292">
        <v>361</v>
      </c>
      <c r="AY74" s="292">
        <v>473</v>
      </c>
      <c r="AZ74" s="292" t="s">
        <v>1077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33">BB74+P74</f>
        <v>347.9</v>
      </c>
      <c r="BH74" s="480">
        <f t="shared" ref="BH74" si="234">BC74+Q74</f>
        <v>73</v>
      </c>
      <c r="BI74" s="480">
        <f t="shared" ref="BI74" si="235">BD74+R74</f>
        <v>56.55</v>
      </c>
      <c r="BJ74" s="480">
        <f t="shared" ref="BJ74" si="236">BE74+S74</f>
        <v>62.64</v>
      </c>
      <c r="BK74" s="473">
        <f t="shared" si="216"/>
        <v>1.6999999999999886</v>
      </c>
      <c r="BL74" s="473">
        <f t="shared" si="217"/>
        <v>0.68000000000000682</v>
      </c>
      <c r="BM74" s="473">
        <f t="shared" si="218"/>
        <v>1.5799999999999983</v>
      </c>
      <c r="BN74" s="473">
        <f t="shared" si="219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1160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28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29"/>
        <v>80000</v>
      </c>
      <c r="AL75" s="347">
        <f>VLOOKUP(D75&amp;E75,计算辅助页面!$V$5:$Y$18,3,0)</f>
        <v>4</v>
      </c>
      <c r="AM75" s="348">
        <f t="shared" si="230"/>
        <v>240000</v>
      </c>
      <c r="AN75" s="348">
        <f>VLOOKUP(D75&amp;E75,计算辅助页面!$V$5:$Y$18,4,0)</f>
        <v>2</v>
      </c>
      <c r="AO75" s="345">
        <f t="shared" si="231"/>
        <v>4640000</v>
      </c>
      <c r="AP75" s="349">
        <f t="shared" si="232"/>
        <v>10444120</v>
      </c>
      <c r="AQ75" s="288" t="s">
        <v>561</v>
      </c>
      <c r="AR75" s="289" t="str">
        <f t="shared" si="208"/>
        <v>718 Cayman GT4 ClubSport🔑</v>
      </c>
      <c r="AS75" s="290" t="s">
        <v>924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1077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37">BB75+P75</f>
        <v>325.60000000000002</v>
      </c>
      <c r="BH75" s="480">
        <f t="shared" ref="BH75" si="238">BC75+Q75</f>
        <v>74.8</v>
      </c>
      <c r="BI75" s="480">
        <f t="shared" ref="BI75" si="239">BD75+R75</f>
        <v>90.259999999999991</v>
      </c>
      <c r="BJ75" s="480">
        <f t="shared" ref="BJ75" si="240">BE75+S75</f>
        <v>73.319999999999993</v>
      </c>
      <c r="BK75" s="473">
        <f t="shared" si="216"/>
        <v>2</v>
      </c>
      <c r="BL75" s="473">
        <f t="shared" si="217"/>
        <v>1.3599999999999994</v>
      </c>
      <c r="BM75" s="473">
        <f t="shared" si="218"/>
        <v>3.019999999999996</v>
      </c>
      <c r="BN75" s="473">
        <f t="shared" si="219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1250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7" si="241">P75-CR75</f>
        <v>19.600000000000023</v>
      </c>
      <c r="CW75" s="297">
        <f t="shared" si="241"/>
        <v>13.04</v>
      </c>
      <c r="CX75" s="297">
        <f t="shared" si="241"/>
        <v>28.899999999999991</v>
      </c>
      <c r="CY75" s="297">
        <f t="shared" si="241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 t="s">
        <v>1806</v>
      </c>
      <c r="DC75" s="295">
        <v>1</v>
      </c>
      <c r="DD75" s="295"/>
      <c r="DE75" s="295"/>
    </row>
    <row r="76" spans="1:109" ht="21" customHeight="1" thickBot="1">
      <c r="A76" s="299">
        <v>74</v>
      </c>
      <c r="B76" s="338" t="s">
        <v>1796</v>
      </c>
      <c r="C76" s="301" t="s">
        <v>1788</v>
      </c>
      <c r="D76" s="352" t="s">
        <v>151</v>
      </c>
      <c r="E76" s="303" t="s">
        <v>175</v>
      </c>
      <c r="F76" s="345"/>
      <c r="G76" s="351"/>
      <c r="H76" s="395">
        <v>50</v>
      </c>
      <c r="I76" s="395">
        <v>29</v>
      </c>
      <c r="J76" s="395">
        <v>38</v>
      </c>
      <c r="K76" s="395">
        <v>48</v>
      </c>
      <c r="L76" s="306" t="s">
        <v>59</v>
      </c>
      <c r="M76" s="306" t="s">
        <v>59</v>
      </c>
      <c r="N76" s="307">
        <f t="shared" ref="N76" si="242">IF(COUNTBLANK(H76:M76),"",SUM(H76:M76))</f>
        <v>165</v>
      </c>
      <c r="O76" s="339">
        <v>3727</v>
      </c>
      <c r="P76" s="340">
        <v>327.3</v>
      </c>
      <c r="Q76" s="341">
        <v>84.91</v>
      </c>
      <c r="R76" s="341">
        <v>79.849999999999994</v>
      </c>
      <c r="S76" s="341">
        <v>77.209999999999994</v>
      </c>
      <c r="T76" s="341"/>
      <c r="U76" s="324"/>
      <c r="V76" s="325"/>
      <c r="W76" s="325"/>
      <c r="X76" s="333"/>
      <c r="Y76" s="333"/>
      <c r="Z76" s="420"/>
      <c r="AA76" s="333"/>
      <c r="AB76" s="333"/>
      <c r="AC76" s="333"/>
      <c r="AD76" s="333"/>
      <c r="AE76" s="333"/>
      <c r="AF76" s="333"/>
      <c r="AG76" s="333"/>
      <c r="AH76" s="327"/>
      <c r="AI76" s="334"/>
      <c r="AJ76" s="346"/>
      <c r="AK76" s="347"/>
      <c r="AL76" s="347"/>
      <c r="AM76" s="348"/>
      <c r="AN76" s="348"/>
      <c r="AO76" s="345"/>
      <c r="AP76" s="349"/>
      <c r="AQ76" s="288" t="s">
        <v>560</v>
      </c>
      <c r="AR76" s="289" t="str">
        <f t="shared" si="208"/>
        <v>Challenger SRT8 Security [估算]</v>
      </c>
      <c r="AS76" s="290" t="s">
        <v>1743</v>
      </c>
      <c r="AT76" s="291" t="s">
        <v>1789</v>
      </c>
      <c r="AU76" s="328" t="s">
        <v>702</v>
      </c>
      <c r="AZ76" s="292" t="s">
        <v>1485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/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584</v>
      </c>
      <c r="C77" s="301" t="s">
        <v>1772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20">
        <v>35</v>
      </c>
      <c r="I77" s="320">
        <v>15</v>
      </c>
      <c r="J77" s="320">
        <v>21</v>
      </c>
      <c r="K77" s="320">
        <v>28</v>
      </c>
      <c r="L77" s="320">
        <v>35</v>
      </c>
      <c r="M77" s="306" t="s">
        <v>59</v>
      </c>
      <c r="N77" s="307">
        <f t="shared" si="228"/>
        <v>134</v>
      </c>
      <c r="O77" s="339">
        <v>3787</v>
      </c>
      <c r="P77" s="340">
        <v>327.7</v>
      </c>
      <c r="Q77" s="341">
        <v>81.56</v>
      </c>
      <c r="R77" s="341">
        <v>60.15</v>
      </c>
      <c r="S77" s="341">
        <v>64.44</v>
      </c>
      <c r="T77" s="341">
        <v>7.1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29"/>
        <v>80000</v>
      </c>
      <c r="AL77" s="347">
        <f>VLOOKUP(D77&amp;E77,计算辅助页面!$V$5:$Y$18,3,0)</f>
        <v>4</v>
      </c>
      <c r="AM77" s="348">
        <f t="shared" si="230"/>
        <v>240000</v>
      </c>
      <c r="AN77" s="348">
        <f>VLOOKUP(D77&amp;E77,计算辅助页面!$V$5:$Y$18,4,0)</f>
        <v>2</v>
      </c>
      <c r="AO77" s="345">
        <f t="shared" si="231"/>
        <v>4640000</v>
      </c>
      <c r="AP77" s="349">
        <f t="shared" si="232"/>
        <v>10444120</v>
      </c>
      <c r="AQ77" s="288" t="s">
        <v>877</v>
      </c>
      <c r="AR77" s="289" t="str">
        <f t="shared" si="208"/>
        <v>Stingray</v>
      </c>
      <c r="AS77" s="290" t="s">
        <v>928</v>
      </c>
      <c r="AT77" s="291" t="s">
        <v>618</v>
      </c>
      <c r="AU77" s="397" t="s">
        <v>703</v>
      </c>
      <c r="AV77" s="292">
        <v>25</v>
      </c>
      <c r="AW77" s="292">
        <v>341</v>
      </c>
      <c r="AY77" s="292">
        <v>439</v>
      </c>
      <c r="AZ77" s="292" t="s">
        <v>1071</v>
      </c>
      <c r="BA77" s="477">
        <v>169</v>
      </c>
      <c r="BB77" s="476">
        <v>1.7</v>
      </c>
      <c r="BC77" s="472">
        <v>0.89</v>
      </c>
      <c r="BD77" s="472">
        <v>1.55</v>
      </c>
      <c r="BE77" s="472">
        <v>1.66</v>
      </c>
      <c r="BF77" s="474">
        <f>BA77+O77</f>
        <v>3956</v>
      </c>
      <c r="BG77" s="476">
        <f t="shared" ref="BG77" si="243">BB77+P77</f>
        <v>329.4</v>
      </c>
      <c r="BH77" s="480">
        <f t="shared" ref="BH77" si="244">BC77+Q77</f>
        <v>82.45</v>
      </c>
      <c r="BI77" s="480">
        <f t="shared" ref="BI77" si="245">BD77+R77</f>
        <v>61.699999999999996</v>
      </c>
      <c r="BJ77" s="480">
        <f t="shared" ref="BJ77" si="246">BE77+S77</f>
        <v>66.099999999999994</v>
      </c>
      <c r="BK77" s="473">
        <f t="shared" si="216"/>
        <v>1.6999999999999886</v>
      </c>
      <c r="BL77" s="473">
        <f t="shared" si="217"/>
        <v>0.89000000000000057</v>
      </c>
      <c r="BM77" s="473">
        <f t="shared" si="218"/>
        <v>1.5499999999999972</v>
      </c>
      <c r="BN77" s="473">
        <f t="shared" si="219"/>
        <v>1.6599999999999966</v>
      </c>
      <c r="BO77" s="483">
        <v>3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>
        <v>1</v>
      </c>
      <c r="CE77" s="293"/>
      <c r="CF77" s="293"/>
      <c r="CG77" s="293"/>
      <c r="CH77" s="293"/>
      <c r="CI77" s="293"/>
      <c r="CJ77" s="294" t="s">
        <v>1458</v>
      </c>
      <c r="CK77" s="294"/>
      <c r="CL77" s="294"/>
      <c r="CM77" s="294"/>
      <c r="CN77" s="294"/>
      <c r="CP77" s="295">
        <v>1</v>
      </c>
      <c r="CQ77" s="295"/>
      <c r="CR77" s="296">
        <v>312</v>
      </c>
      <c r="CS77" s="297">
        <v>73</v>
      </c>
      <c r="CT77" s="297">
        <v>45.3</v>
      </c>
      <c r="CU77" s="297">
        <v>48.59</v>
      </c>
      <c r="CV77" s="297">
        <f t="shared" si="241"/>
        <v>15.699999999999989</v>
      </c>
      <c r="CW77" s="297">
        <f t="shared" si="241"/>
        <v>8.5600000000000023</v>
      </c>
      <c r="CX77" s="297">
        <f t="shared" si="241"/>
        <v>14.850000000000001</v>
      </c>
      <c r="CY77" s="297">
        <f t="shared" si="241"/>
        <v>15.849999999999994</v>
      </c>
      <c r="CZ77" s="297">
        <f>SUM(CV77:CY77)</f>
        <v>54.959999999999987</v>
      </c>
      <c r="DA77" s="297">
        <f>0.32*(P77-CR77)+1.75*(Q77-CS77)+1.13*(R77-CT77)+1.28*(S77-CU77)</f>
        <v>57.072499999999991</v>
      </c>
      <c r="DB77" s="295" t="s">
        <v>1806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1459</v>
      </c>
      <c r="C78" s="301" t="s">
        <v>1119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228"/>
        <v>134</v>
      </c>
      <c r="O78" s="339">
        <v>3817</v>
      </c>
      <c r="P78" s="340">
        <v>322</v>
      </c>
      <c r="Q78" s="341">
        <v>83.93</v>
      </c>
      <c r="R78" s="341">
        <v>76.11</v>
      </c>
      <c r="S78" s="341">
        <v>75.7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229"/>
        <v>80000</v>
      </c>
      <c r="AL78" s="347">
        <f>VLOOKUP(D78&amp;E78,计算辅助页面!$V$5:$Y$18,3,0)</f>
        <v>4</v>
      </c>
      <c r="AM78" s="348">
        <f t="shared" si="230"/>
        <v>240000</v>
      </c>
      <c r="AN78" s="348">
        <f>VLOOKUP(D78&amp;E78,计算辅助页面!$V$5:$Y$18,4,0)</f>
        <v>2</v>
      </c>
      <c r="AO78" s="345">
        <f t="shared" si="231"/>
        <v>4640000</v>
      </c>
      <c r="AP78" s="349">
        <f t="shared" si="232"/>
        <v>10444120</v>
      </c>
      <c r="AQ78" s="288" t="s">
        <v>1120</v>
      </c>
      <c r="AR78" s="289" t="str">
        <f t="shared" si="208"/>
        <v>BT62🔑</v>
      </c>
      <c r="AS78" s="290" t="s">
        <v>1117</v>
      </c>
      <c r="AT78" s="291" t="s">
        <v>1121</v>
      </c>
      <c r="AU78" s="397" t="s">
        <v>703</v>
      </c>
      <c r="AW78" s="292">
        <v>335</v>
      </c>
      <c r="AY78" s="292">
        <v>429</v>
      </c>
      <c r="AZ78" s="292" t="s">
        <v>1077</v>
      </c>
      <c r="BA78" s="481">
        <f>BF78-O78</f>
        <v>170</v>
      </c>
      <c r="BB78" s="476">
        <v>1.8</v>
      </c>
      <c r="BC78" s="472">
        <v>0.77</v>
      </c>
      <c r="BD78" s="472">
        <v>2.94</v>
      </c>
      <c r="BE78" s="472">
        <v>3.11</v>
      </c>
      <c r="BF78" s="474">
        <v>3987</v>
      </c>
      <c r="BG78" s="476">
        <v>323.8</v>
      </c>
      <c r="BH78" s="480">
        <v>84.7</v>
      </c>
      <c r="BI78" s="480">
        <v>79.05</v>
      </c>
      <c r="BJ78" s="480">
        <v>78.81</v>
      </c>
      <c r="BK78" s="473">
        <f t="shared" si="216"/>
        <v>1.8000000000000114</v>
      </c>
      <c r="BL78" s="473">
        <f t="shared" si="217"/>
        <v>0.76999999999999602</v>
      </c>
      <c r="BM78" s="473">
        <f t="shared" si="218"/>
        <v>2.9399999999999977</v>
      </c>
      <c r="BN78" s="473">
        <f t="shared" si="219"/>
        <v>3.1099999999999994</v>
      </c>
      <c r="BO78" s="483">
        <v>1</v>
      </c>
      <c r="BP78" s="293"/>
      <c r="BQ78" s="293" t="s">
        <v>1638</v>
      </c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 t="s">
        <v>1806</v>
      </c>
      <c r="DC78" s="295">
        <v>1</v>
      </c>
      <c r="DD78" s="295"/>
      <c r="DE78" s="295"/>
    </row>
    <row r="79" spans="1:109" ht="21" customHeight="1" thickBot="1">
      <c r="A79" s="268">
        <v>77</v>
      </c>
      <c r="B79" s="338" t="s">
        <v>1679</v>
      </c>
      <c r="C79" s="301" t="s">
        <v>1680</v>
      </c>
      <c r="D79" s="352" t="s">
        <v>197</v>
      </c>
      <c r="E79" s="303" t="s">
        <v>170</v>
      </c>
      <c r="F79" s="345"/>
      <c r="G79" s="351"/>
      <c r="H79" s="306" t="s">
        <v>407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ref="N79" si="247">IF(COUNTBLANK(H79:M79),"",SUM(H79:M79))</f>
        <v>134</v>
      </c>
      <c r="O79" s="339">
        <v>3832</v>
      </c>
      <c r="P79" s="340">
        <v>336.3</v>
      </c>
      <c r="Q79" s="341">
        <v>83.68</v>
      </c>
      <c r="R79" s="341">
        <v>63.95</v>
      </c>
      <c r="S79" s="341">
        <v>46.53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ref="AK79" si="248">IF(AI79,2*AI79,"")</f>
        <v>80000</v>
      </c>
      <c r="AL79" s="347">
        <f>VLOOKUP(D79&amp;E79,计算辅助页面!$V$5:$Y$18,3,0)</f>
        <v>4</v>
      </c>
      <c r="AM79" s="348">
        <f t="shared" ref="AM79" si="249">IF(AN79="×",AN79,IF(AI79,6*AI79,""))</f>
        <v>240000</v>
      </c>
      <c r="AN79" s="348">
        <f>VLOOKUP(D79&amp;E79,计算辅助页面!$V$5:$Y$18,4,0)</f>
        <v>2</v>
      </c>
      <c r="AO79" s="345">
        <f t="shared" ref="AO79" si="250">IF(AI79,IF(AN79="×",4*(AI79*AJ79+AK79*AL79),4*(AI79*AJ79+AK79*AL79+AM79*AN79)),"")</f>
        <v>4640000</v>
      </c>
      <c r="AP79" s="349">
        <f t="shared" ref="AP79" si="251">IF(AND(AH79,AO79),AO79+AH79,"")</f>
        <v>10444120</v>
      </c>
      <c r="AQ79" s="288" t="s">
        <v>1028</v>
      </c>
      <c r="AR79" s="289" t="str">
        <f t="shared" si="208"/>
        <v>MC20 GT2</v>
      </c>
      <c r="AS79" s="290" t="s">
        <v>1684</v>
      </c>
      <c r="AT79" s="291" t="s">
        <v>1681</v>
      </c>
      <c r="AU79" s="397" t="s">
        <v>703</v>
      </c>
      <c r="AZ79" s="292" t="s">
        <v>1077</v>
      </c>
      <c r="BA79" s="477">
        <f>BF79-O79</f>
        <v>170</v>
      </c>
      <c r="BB79" s="476">
        <f>BK79</f>
        <v>1.3999999999999773</v>
      </c>
      <c r="BC79" s="472">
        <f t="shared" ref="BC79" si="252">BL79</f>
        <v>1.019999999999996</v>
      </c>
      <c r="BD79" s="472">
        <f t="shared" ref="BD79" si="253">BM79</f>
        <v>2.5900000000000034</v>
      </c>
      <c r="BE79" s="472">
        <f t="shared" ref="BE79" si="254">BN79</f>
        <v>1.8699999999999974</v>
      </c>
      <c r="BF79" s="474">
        <v>4002</v>
      </c>
      <c r="BG79" s="476">
        <v>337.7</v>
      </c>
      <c r="BH79" s="480">
        <v>84.7</v>
      </c>
      <c r="BI79" s="480">
        <v>66.540000000000006</v>
      </c>
      <c r="BJ79" s="480">
        <v>48.4</v>
      </c>
      <c r="BK79" s="473">
        <f t="shared" ref="BK79" si="255">IF(BG79="", "", BG79-P79)</f>
        <v>1.3999999999999773</v>
      </c>
      <c r="BL79" s="473">
        <f t="shared" ref="BL79" si="256">IF(BH79="", "", BH79-Q79)</f>
        <v>1.019999999999996</v>
      </c>
      <c r="BM79" s="473">
        <f t="shared" ref="BM79" si="257">IF(BI79="", "", BI79-R79)</f>
        <v>2.5900000000000034</v>
      </c>
      <c r="BN79" s="473">
        <f t="shared" ref="BN79" si="258">IF(BJ79="", "", BJ79-S79)</f>
        <v>1.8699999999999974</v>
      </c>
      <c r="BO79" s="483">
        <v>5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/>
      <c r="CI79" s="293"/>
      <c r="CJ79" s="294" t="s">
        <v>1449</v>
      </c>
      <c r="CK79" s="294"/>
      <c r="CL79" s="294"/>
      <c r="CM79" s="294"/>
      <c r="CN79" s="294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1460</v>
      </c>
      <c r="C80" s="301" t="s">
        <v>746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28"/>
        <v>134</v>
      </c>
      <c r="O80" s="339">
        <v>3843</v>
      </c>
      <c r="P80" s="340">
        <v>322</v>
      </c>
      <c r="Q80" s="341">
        <v>80.98</v>
      </c>
      <c r="R80" s="341">
        <v>83.65</v>
      </c>
      <c r="S80" s="341">
        <v>70.81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29"/>
        <v>80000</v>
      </c>
      <c r="AL80" s="347">
        <f>VLOOKUP(D80&amp;E80,计算辅助页面!$V$5:$Y$18,3,0)</f>
        <v>4</v>
      </c>
      <c r="AM80" s="348">
        <f t="shared" si="230"/>
        <v>240000</v>
      </c>
      <c r="AN80" s="348">
        <f>VLOOKUP(D80&amp;E80,计算辅助页面!$V$5:$Y$18,4,0)</f>
        <v>2</v>
      </c>
      <c r="AO80" s="345">
        <f t="shared" si="231"/>
        <v>4640000</v>
      </c>
      <c r="AP80" s="349">
        <f t="shared" si="232"/>
        <v>10444120</v>
      </c>
      <c r="AQ80" s="288" t="s">
        <v>567</v>
      </c>
      <c r="AR80" s="289" t="str">
        <f t="shared" si="208"/>
        <v>599XX EVO🔑</v>
      </c>
      <c r="AS80" s="290" t="s">
        <v>695</v>
      </c>
      <c r="AT80" s="291" t="s">
        <v>697</v>
      </c>
      <c r="AU80" s="397" t="s">
        <v>703</v>
      </c>
      <c r="AW80" s="292">
        <v>335</v>
      </c>
      <c r="AY80" s="292">
        <v>429</v>
      </c>
      <c r="AZ80" s="292" t="s">
        <v>1077</v>
      </c>
      <c r="BA80" s="477">
        <v>172</v>
      </c>
      <c r="BB80" s="476">
        <v>1.8</v>
      </c>
      <c r="BC80" s="472">
        <v>1.02</v>
      </c>
      <c r="BD80" s="472">
        <v>2.63</v>
      </c>
      <c r="BE80" s="472">
        <v>2.21</v>
      </c>
      <c r="BF80" s="474">
        <f>BA80+O80</f>
        <v>4015</v>
      </c>
      <c r="BG80" s="476">
        <f t="shared" ref="BG80" si="259">BB80+P80</f>
        <v>323.8</v>
      </c>
      <c r="BH80" s="480">
        <f t="shared" ref="BH80" si="260">BC80+Q80</f>
        <v>82</v>
      </c>
      <c r="BI80" s="480">
        <f t="shared" ref="BI80" si="261">BD80+R80</f>
        <v>86.28</v>
      </c>
      <c r="BJ80" s="480">
        <f t="shared" ref="BJ80" si="262">BE80+S80</f>
        <v>73.02</v>
      </c>
      <c r="BK80" s="473">
        <f t="shared" si="216"/>
        <v>1.8000000000000114</v>
      </c>
      <c r="BL80" s="473">
        <f t="shared" si="217"/>
        <v>1.019999999999996</v>
      </c>
      <c r="BM80" s="473">
        <f t="shared" si="218"/>
        <v>2.6299999999999955</v>
      </c>
      <c r="BN80" s="473">
        <f t="shared" si="219"/>
        <v>2.2099999999999937</v>
      </c>
      <c r="BO80" s="483">
        <v>3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841</v>
      </c>
      <c r="CK80" s="294"/>
      <c r="CL80" s="294"/>
      <c r="CM80" s="294"/>
      <c r="CN80" s="294"/>
      <c r="CO80" s="295"/>
      <c r="CP80" s="295"/>
      <c r="CQ80" s="295"/>
      <c r="CR80" s="296">
        <v>305</v>
      </c>
      <c r="CS80" s="297">
        <v>71.2</v>
      </c>
      <c r="CT80" s="297">
        <v>58.47</v>
      </c>
      <c r="CU80" s="297">
        <v>49.68</v>
      </c>
      <c r="CV80" s="297">
        <f>P80-CR80</f>
        <v>17</v>
      </c>
      <c r="CW80" s="297">
        <f>Q80-CS80</f>
        <v>9.7800000000000011</v>
      </c>
      <c r="CX80" s="297">
        <f>R80-CT80</f>
        <v>25.180000000000007</v>
      </c>
      <c r="CY80" s="297">
        <f>S80-CU80</f>
        <v>21.130000000000003</v>
      </c>
      <c r="CZ80" s="297">
        <f>SUM(CV80:CY80)</f>
        <v>73.09</v>
      </c>
      <c r="DA80" s="297">
        <f>0.32*(P80-CR80)+1.75*(Q80-CS80)+1.13*(R80-CT80)+1.28*(S80-CU80)</f>
        <v>78.054800000000014</v>
      </c>
      <c r="DB80" s="295" t="s">
        <v>1806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1461</v>
      </c>
      <c r="C81" s="301" t="s">
        <v>1233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1234</v>
      </c>
      <c r="H81" s="306" t="s">
        <v>448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si="228"/>
        <v>134</v>
      </c>
      <c r="O81" s="339">
        <v>3859</v>
      </c>
      <c r="P81" s="340">
        <v>307.8</v>
      </c>
      <c r="Q81" s="341">
        <v>89.55</v>
      </c>
      <c r="R81" s="341">
        <v>78.930000000000007</v>
      </c>
      <c r="S81" s="341">
        <v>68.930000000000007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29"/>
        <v>80000</v>
      </c>
      <c r="AL81" s="347">
        <f>VLOOKUP(D81&amp;E81,计算辅助页面!$V$5:$Y$18,3,0)</f>
        <v>4</v>
      </c>
      <c r="AM81" s="348">
        <f t="shared" si="230"/>
        <v>240000</v>
      </c>
      <c r="AN81" s="348">
        <f>VLOOKUP(D81&amp;E81,计算辅助页面!$V$5:$Y$18,4,0)</f>
        <v>2</v>
      </c>
      <c r="AO81" s="345">
        <f t="shared" si="231"/>
        <v>4640000</v>
      </c>
      <c r="AP81" s="349">
        <f t="shared" si="232"/>
        <v>10444120</v>
      </c>
      <c r="AQ81" s="288" t="s">
        <v>1233</v>
      </c>
      <c r="AR81" s="289" t="str">
        <f t="shared" si="208"/>
        <v>S1🔑</v>
      </c>
      <c r="AS81" s="290" t="s">
        <v>1228</v>
      </c>
      <c r="AT81" s="291" t="s">
        <v>1235</v>
      </c>
      <c r="AU81" s="397" t="s">
        <v>703</v>
      </c>
      <c r="AW81" s="292">
        <v>321</v>
      </c>
      <c r="AX81" s="292">
        <v>333</v>
      </c>
      <c r="AY81" s="292">
        <v>422</v>
      </c>
      <c r="AZ81" s="292" t="s">
        <v>1077</v>
      </c>
      <c r="BA81" s="481">
        <v>173</v>
      </c>
      <c r="BB81" s="476">
        <v>1.2</v>
      </c>
      <c r="BC81" s="472">
        <v>1.45</v>
      </c>
      <c r="BD81" s="472">
        <v>1.77</v>
      </c>
      <c r="BE81" s="472">
        <v>1.74</v>
      </c>
      <c r="BF81" s="474">
        <f>BA81+O81</f>
        <v>4032</v>
      </c>
      <c r="BG81" s="476">
        <f t="shared" ref="BG81" si="263">BB81+P81</f>
        <v>309</v>
      </c>
      <c r="BH81" s="480">
        <f t="shared" ref="BH81" si="264">BC81+Q81</f>
        <v>91</v>
      </c>
      <c r="BI81" s="480">
        <f t="shared" ref="BI81" si="265">BD81+R81</f>
        <v>80.7</v>
      </c>
      <c r="BJ81" s="480">
        <f t="shared" ref="BJ81" si="266">BE81+S81</f>
        <v>70.67</v>
      </c>
      <c r="BK81" s="473">
        <f t="shared" si="216"/>
        <v>1.1999999999999886</v>
      </c>
      <c r="BL81" s="473">
        <f t="shared" si="217"/>
        <v>1.4500000000000028</v>
      </c>
      <c r="BM81" s="473">
        <f t="shared" si="218"/>
        <v>1.769999999999996</v>
      </c>
      <c r="BN81" s="473">
        <f t="shared" si="219"/>
        <v>1.7399999999999949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1330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1806</v>
      </c>
      <c r="DC81" s="295">
        <v>1</v>
      </c>
      <c r="DD81" s="295"/>
      <c r="DE81" s="295"/>
    </row>
    <row r="82" spans="1:109" ht="21" customHeight="1" thickBot="1">
      <c r="A82" s="299">
        <v>80</v>
      </c>
      <c r="B82" s="338" t="s">
        <v>1149</v>
      </c>
      <c r="C82" s="301" t="s">
        <v>1150</v>
      </c>
      <c r="D82" s="352" t="s">
        <v>197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28"/>
        <v>134</v>
      </c>
      <c r="O82" s="339">
        <v>3871</v>
      </c>
      <c r="P82" s="340">
        <v>348.6</v>
      </c>
      <c r="Q82" s="341">
        <v>74.03</v>
      </c>
      <c r="R82" s="341">
        <v>62.5</v>
      </c>
      <c r="S82" s="341">
        <v>58.63</v>
      </c>
      <c r="T82" s="341"/>
      <c r="U82" s="398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29"/>
        <v>80000</v>
      </c>
      <c r="AL82" s="347">
        <f>VLOOKUP(D82&amp;E82,计算辅助页面!$V$5:$Y$18,3,0)</f>
        <v>4</v>
      </c>
      <c r="AM82" s="348">
        <f t="shared" si="230"/>
        <v>240000</v>
      </c>
      <c r="AN82" s="348">
        <f>VLOOKUP(D82&amp;E82,计算辅助页面!$V$5:$Y$18,4,0)</f>
        <v>2</v>
      </c>
      <c r="AO82" s="345">
        <f t="shared" si="231"/>
        <v>4640000</v>
      </c>
      <c r="AP82" s="349">
        <f t="shared" si="232"/>
        <v>10444120</v>
      </c>
      <c r="AQ82" s="288" t="s">
        <v>565</v>
      </c>
      <c r="AR82" s="289" t="str">
        <f t="shared" si="208"/>
        <v>Diablo GT</v>
      </c>
      <c r="AS82" s="290" t="s">
        <v>1144</v>
      </c>
      <c r="AT82" s="291" t="s">
        <v>1151</v>
      </c>
      <c r="AU82" s="397" t="s">
        <v>703</v>
      </c>
      <c r="AV82" s="292">
        <v>26</v>
      </c>
      <c r="AW82" s="292">
        <v>363</v>
      </c>
      <c r="AY82" s="292">
        <v>475</v>
      </c>
      <c r="AZ82" s="292" t="s">
        <v>1203</v>
      </c>
      <c r="BA82" s="481">
        <v>174</v>
      </c>
      <c r="BB82" s="476">
        <v>1.1000000000000001</v>
      </c>
      <c r="BC82" s="472">
        <v>0.77</v>
      </c>
      <c r="BD82" s="472">
        <v>1.91</v>
      </c>
      <c r="BE82" s="472">
        <v>2.21</v>
      </c>
      <c r="BF82" s="474">
        <f>BA82+O82</f>
        <v>4045</v>
      </c>
      <c r="BG82" s="476">
        <f t="shared" ref="BG82" si="267">BB82+P82</f>
        <v>349.70000000000005</v>
      </c>
      <c r="BH82" s="480">
        <f t="shared" ref="BH82" si="268">BC82+Q82</f>
        <v>74.8</v>
      </c>
      <c r="BI82" s="480">
        <f t="shared" ref="BI82" si="269">BD82+R82</f>
        <v>64.41</v>
      </c>
      <c r="BJ82" s="480">
        <f t="shared" ref="BJ82" si="270">BE82+S82</f>
        <v>60.84</v>
      </c>
      <c r="BK82" s="473">
        <f t="shared" si="216"/>
        <v>1.1000000000000227</v>
      </c>
      <c r="BL82" s="473">
        <f t="shared" si="217"/>
        <v>0.76999999999999602</v>
      </c>
      <c r="BM82" s="473">
        <f t="shared" si="218"/>
        <v>1.9099999999999966</v>
      </c>
      <c r="BN82" s="473">
        <f t="shared" si="219"/>
        <v>2.2100000000000009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1161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1806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1022</v>
      </c>
      <c r="C83" s="301">
        <v>33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>
        <v>35</v>
      </c>
      <c r="I83" s="306">
        <v>15</v>
      </c>
      <c r="J83" s="306">
        <v>21</v>
      </c>
      <c r="K83" s="306">
        <v>28</v>
      </c>
      <c r="L83" s="306">
        <v>35</v>
      </c>
      <c r="M83" s="306" t="s">
        <v>59</v>
      </c>
      <c r="N83" s="307">
        <f t="shared" si="228"/>
        <v>134</v>
      </c>
      <c r="O83" s="339">
        <v>3897</v>
      </c>
      <c r="P83" s="340">
        <v>352.1</v>
      </c>
      <c r="Q83" s="341">
        <v>78.53</v>
      </c>
      <c r="R83" s="341">
        <v>59.47</v>
      </c>
      <c r="S83" s="341">
        <v>47.71</v>
      </c>
      <c r="T83" s="341">
        <v>4.9000000000000004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29"/>
        <v>80000</v>
      </c>
      <c r="AL83" s="347">
        <f>VLOOKUP(D83&amp;E83,计算辅助页面!$V$5:$Y$18,3,0)</f>
        <v>4</v>
      </c>
      <c r="AM83" s="348">
        <f t="shared" si="230"/>
        <v>240000</v>
      </c>
      <c r="AN83" s="348">
        <f>VLOOKUP(D83&amp;E83,计算辅助页面!$V$5:$Y$18,4,0)</f>
        <v>2</v>
      </c>
      <c r="AO83" s="345">
        <f t="shared" si="231"/>
        <v>4640000</v>
      </c>
      <c r="AP83" s="349">
        <f t="shared" si="232"/>
        <v>10444120</v>
      </c>
      <c r="AQ83" s="288" t="s">
        <v>1023</v>
      </c>
      <c r="AR83" s="289" t="str">
        <f t="shared" si="208"/>
        <v>Hussarya 33</v>
      </c>
      <c r="AS83" s="290" t="s">
        <v>925</v>
      </c>
      <c r="AT83" s="291" t="s">
        <v>639</v>
      </c>
      <c r="AU83" s="397" t="s">
        <v>703</v>
      </c>
      <c r="AV83" s="292">
        <v>14</v>
      </c>
      <c r="AW83" s="292">
        <v>366</v>
      </c>
      <c r="AY83" s="292">
        <v>482</v>
      </c>
      <c r="AZ83" s="292" t="s">
        <v>1137</v>
      </c>
      <c r="BA83" s="481">
        <v>174</v>
      </c>
      <c r="BB83" s="476">
        <v>1.3</v>
      </c>
      <c r="BC83" s="472">
        <v>0.77</v>
      </c>
      <c r="BD83" s="472">
        <v>1.58</v>
      </c>
      <c r="BE83" s="472">
        <v>2.2999999999999998</v>
      </c>
      <c r="BF83" s="474">
        <f>BA83+O83</f>
        <v>4071</v>
      </c>
      <c r="BG83" s="476">
        <f t="shared" ref="BG83:BG84" si="271">BB83+P83</f>
        <v>353.40000000000003</v>
      </c>
      <c r="BH83" s="480">
        <f t="shared" ref="BH83:BH84" si="272">BC83+Q83</f>
        <v>79.3</v>
      </c>
      <c r="BI83" s="480">
        <f t="shared" ref="BI83:BI84" si="273">BD83+R83</f>
        <v>61.05</v>
      </c>
      <c r="BJ83" s="480">
        <f t="shared" ref="BJ83:BJ84" si="274">BE83+S83</f>
        <v>50.01</v>
      </c>
      <c r="BK83" s="473">
        <f t="shared" si="216"/>
        <v>1.3000000000000114</v>
      </c>
      <c r="BL83" s="473">
        <f t="shared" si="217"/>
        <v>0.76999999999999602</v>
      </c>
      <c r="BM83" s="473">
        <f t="shared" si="218"/>
        <v>1.5799999999999983</v>
      </c>
      <c r="BN83" s="473">
        <f t="shared" si="219"/>
        <v>2.2999999999999972</v>
      </c>
      <c r="BO83" s="483">
        <v>1</v>
      </c>
      <c r="BP83" s="293"/>
      <c r="BQ83" s="293"/>
      <c r="BR83" s="293"/>
      <c r="BS83" s="293">
        <v>1</v>
      </c>
      <c r="BT83" s="293"/>
      <c r="BU83" s="293">
        <v>1</v>
      </c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>
        <v>1</v>
      </c>
      <c r="CJ83" s="294" t="s">
        <v>1462</v>
      </c>
      <c r="CK83" s="294"/>
      <c r="CL83" s="294"/>
      <c r="CM83" s="294"/>
      <c r="CN83" s="294"/>
      <c r="CO83" s="295"/>
      <c r="CP83" s="295"/>
      <c r="CQ83" s="295"/>
      <c r="CR83" s="296">
        <v>340</v>
      </c>
      <c r="CS83" s="297">
        <v>71.2</v>
      </c>
      <c r="CT83" s="297">
        <v>44.4</v>
      </c>
      <c r="CU83" s="297">
        <v>25.68</v>
      </c>
      <c r="CV83" s="297">
        <f>P83-CR83</f>
        <v>12.100000000000023</v>
      </c>
      <c r="CW83" s="297">
        <f>Q83-CS83</f>
        <v>7.3299999999999983</v>
      </c>
      <c r="CX83" s="297">
        <f>R83-CT83</f>
        <v>15.07</v>
      </c>
      <c r="CY83" s="297">
        <f>S83-CU83</f>
        <v>22.03</v>
      </c>
      <c r="CZ83" s="297">
        <f>SUM(CV83:CY83)</f>
        <v>56.530000000000022</v>
      </c>
      <c r="DA83" s="297">
        <f>0.32*(P83-CR83)+1.75*(Q83-CS83)+1.13*(R83-CT83)+1.28*(S83-CU83)</f>
        <v>61.927000000000007</v>
      </c>
      <c r="DB83" s="295" t="s">
        <v>1808</v>
      </c>
      <c r="DC83" s="295">
        <v>4</v>
      </c>
      <c r="DD83" s="295"/>
      <c r="DE83" s="295"/>
    </row>
    <row r="84" spans="1:109" ht="21" customHeight="1" thickBot="1">
      <c r="A84" s="299">
        <v>82</v>
      </c>
      <c r="B84" s="394" t="s">
        <v>1463</v>
      </c>
      <c r="C84" s="399" t="s">
        <v>1173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28"/>
        <v>134</v>
      </c>
      <c r="O84" s="396">
        <v>3946</v>
      </c>
      <c r="P84" s="340">
        <v>348.4</v>
      </c>
      <c r="Q84" s="341">
        <v>76.180000000000007</v>
      </c>
      <c r="R84" s="341">
        <v>66.08</v>
      </c>
      <c r="S84" s="341">
        <v>58.82</v>
      </c>
      <c r="T84" s="341"/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29"/>
        <v>80000</v>
      </c>
      <c r="AL84" s="347">
        <f>VLOOKUP(D84&amp;E84,计算辅助页面!$V$5:$Y$18,3,0)</f>
        <v>4</v>
      </c>
      <c r="AM84" s="348">
        <f t="shared" si="230"/>
        <v>240000</v>
      </c>
      <c r="AN84" s="348">
        <f>VLOOKUP(D84&amp;E84,计算辅助页面!$V$5:$Y$18,4,0)</f>
        <v>2</v>
      </c>
      <c r="AO84" s="345">
        <f t="shared" si="231"/>
        <v>4640000</v>
      </c>
      <c r="AP84" s="349">
        <f t="shared" si="232"/>
        <v>10444120</v>
      </c>
      <c r="AQ84" s="288" t="s">
        <v>712</v>
      </c>
      <c r="AR84" s="289" t="str">
        <f t="shared" si="208"/>
        <v>EB110🔑</v>
      </c>
      <c r="AS84" s="290" t="s">
        <v>1168</v>
      </c>
      <c r="AT84" s="291" t="s">
        <v>1174</v>
      </c>
      <c r="AU84" s="397" t="s">
        <v>703</v>
      </c>
      <c r="AW84" s="292">
        <v>362</v>
      </c>
      <c r="AY84" s="292">
        <v>475</v>
      </c>
      <c r="AZ84" s="292" t="s">
        <v>1077</v>
      </c>
      <c r="BA84" s="484">
        <v>176</v>
      </c>
      <c r="BB84" s="476">
        <v>1</v>
      </c>
      <c r="BC84" s="472">
        <v>1.32</v>
      </c>
      <c r="BD84" s="472">
        <v>2.15</v>
      </c>
      <c r="BE84" s="472">
        <v>2.02</v>
      </c>
      <c r="BF84" s="474">
        <f>BA84+O84</f>
        <v>4122</v>
      </c>
      <c r="BG84" s="476">
        <f t="shared" si="271"/>
        <v>349.4</v>
      </c>
      <c r="BH84" s="480">
        <f t="shared" si="272"/>
        <v>77.5</v>
      </c>
      <c r="BI84" s="480">
        <f t="shared" si="273"/>
        <v>68.23</v>
      </c>
      <c r="BJ84" s="480">
        <f t="shared" si="274"/>
        <v>60.84</v>
      </c>
      <c r="BK84" s="473">
        <f t="shared" si="216"/>
        <v>1</v>
      </c>
      <c r="BL84" s="473">
        <f t="shared" si="217"/>
        <v>1.3199999999999932</v>
      </c>
      <c r="BM84" s="473">
        <f t="shared" si="218"/>
        <v>2.1500000000000057</v>
      </c>
      <c r="BN84" s="473">
        <f t="shared" si="219"/>
        <v>2.0200000000000031</v>
      </c>
      <c r="BO84" s="483">
        <v>4.0999999999999996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150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293" t="s">
        <v>1464</v>
      </c>
      <c r="C85" s="469" t="s">
        <v>1307</v>
      </c>
      <c r="D85" s="352" t="s">
        <v>197</v>
      </c>
      <c r="E85" s="303" t="s">
        <v>170</v>
      </c>
      <c r="F85" s="345"/>
      <c r="G85" s="351"/>
      <c r="H85" s="400" t="s">
        <v>448</v>
      </c>
      <c r="I85" s="400">
        <v>25</v>
      </c>
      <c r="J85" s="400">
        <v>32</v>
      </c>
      <c r="K85" s="400">
        <v>36</v>
      </c>
      <c r="L85" s="400">
        <v>41</v>
      </c>
      <c r="M85" s="306" t="s">
        <v>59</v>
      </c>
      <c r="N85" s="307">
        <f t="shared" si="228"/>
        <v>134</v>
      </c>
      <c r="O85" s="470">
        <v>3971</v>
      </c>
      <c r="P85" s="340">
        <v>326.3</v>
      </c>
      <c r="Q85" s="341">
        <v>88.03</v>
      </c>
      <c r="R85" s="341">
        <v>72.48</v>
      </c>
      <c r="S85" s="341">
        <v>58.56</v>
      </c>
      <c r="T85" s="341">
        <v>6.1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29"/>
        <v>80000</v>
      </c>
      <c r="AL85" s="347">
        <f>VLOOKUP(D85&amp;E85,计算辅助页面!$V$5:$Y$18,3,0)</f>
        <v>4</v>
      </c>
      <c r="AM85" s="348">
        <f t="shared" si="230"/>
        <v>240000</v>
      </c>
      <c r="AN85" s="348">
        <f>VLOOKUP(D85&amp;E85,计算辅助页面!$V$5:$Y$18,4,0)</f>
        <v>2</v>
      </c>
      <c r="AO85" s="345">
        <f t="shared" si="231"/>
        <v>4640000</v>
      </c>
      <c r="AP85" s="349">
        <f t="shared" si="232"/>
        <v>10444120</v>
      </c>
      <c r="AQ85" s="288" t="s">
        <v>561</v>
      </c>
      <c r="AR85" s="289" t="str">
        <f t="shared" si="208"/>
        <v>Panamera Turbo S🔑</v>
      </c>
      <c r="AS85" s="290" t="s">
        <v>1308</v>
      </c>
      <c r="AT85" s="291" t="s">
        <v>1309</v>
      </c>
      <c r="AU85" s="397" t="s">
        <v>1310</v>
      </c>
      <c r="AW85" s="292">
        <v>340</v>
      </c>
      <c r="AY85" s="292">
        <v>437</v>
      </c>
      <c r="AZ85" s="292" t="s">
        <v>1325</v>
      </c>
      <c r="BK85" s="473" t="str">
        <f t="shared" si="216"/>
        <v/>
      </c>
      <c r="BL85" s="473" t="str">
        <f t="shared" si="217"/>
        <v/>
      </c>
      <c r="BM85" s="473" t="str">
        <f t="shared" si="218"/>
        <v/>
      </c>
      <c r="BN85" s="473" t="str">
        <f t="shared" si="219"/>
        <v/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/>
      <c r="CC85" s="293">
        <v>1</v>
      </c>
      <c r="CD85" s="293"/>
      <c r="CE85" s="293"/>
      <c r="CF85" s="293"/>
      <c r="CG85" s="293"/>
      <c r="CH85" s="293"/>
      <c r="CI85" s="293"/>
      <c r="CJ85" s="294" t="s">
        <v>1329</v>
      </c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customHeight="1" thickBot="1">
      <c r="A86" s="299">
        <v>84</v>
      </c>
      <c r="B86" s="338" t="s">
        <v>500</v>
      </c>
      <c r="C86" s="301" t="s">
        <v>747</v>
      </c>
      <c r="D86" s="352" t="s">
        <v>197</v>
      </c>
      <c r="E86" s="401" t="s">
        <v>170</v>
      </c>
      <c r="F86" s="356">
        <f>9-LEN(E86)-LEN(SUBSTITUTE(E86,"★",""))</f>
        <v>4</v>
      </c>
      <c r="G86" s="357" t="s">
        <v>335</v>
      </c>
      <c r="H86" s="402">
        <v>35</v>
      </c>
      <c r="I86" s="402">
        <v>15</v>
      </c>
      <c r="J86" s="402">
        <v>21</v>
      </c>
      <c r="K86" s="402">
        <v>28</v>
      </c>
      <c r="L86" s="402">
        <v>35</v>
      </c>
      <c r="M86" s="402" t="s">
        <v>59</v>
      </c>
      <c r="N86" s="403">
        <f t="shared" si="228"/>
        <v>134</v>
      </c>
      <c r="O86" s="339">
        <v>3997</v>
      </c>
      <c r="P86" s="340">
        <v>340.7</v>
      </c>
      <c r="Q86" s="341">
        <v>76.56</v>
      </c>
      <c r="R86" s="341">
        <v>75.81</v>
      </c>
      <c r="S86" s="341">
        <v>59.69</v>
      </c>
      <c r="T86" s="341">
        <v>6</v>
      </c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29"/>
        <v>80000</v>
      </c>
      <c r="AL86" s="369">
        <f>VLOOKUP(D86&amp;E86,计算辅助页面!$V$5:$Y$18,3,0)</f>
        <v>4</v>
      </c>
      <c r="AM86" s="370">
        <f t="shared" si="230"/>
        <v>240000</v>
      </c>
      <c r="AN86" s="370">
        <f>VLOOKUP(D86&amp;E86,计算辅助页面!$V$5:$Y$18,4,0)</f>
        <v>2</v>
      </c>
      <c r="AO86" s="356">
        <f t="shared" si="231"/>
        <v>4640000</v>
      </c>
      <c r="AP86" s="371">
        <f t="shared" si="232"/>
        <v>10444120</v>
      </c>
      <c r="AQ86" s="288" t="s">
        <v>565</v>
      </c>
      <c r="AR86" s="289" t="str">
        <f t="shared" si="208"/>
        <v>Gallardo LP 560-4</v>
      </c>
      <c r="AS86" s="290" t="s">
        <v>930</v>
      </c>
      <c r="AT86" s="291" t="s">
        <v>630</v>
      </c>
      <c r="AU86" s="397" t="s">
        <v>703</v>
      </c>
      <c r="AV86" s="292">
        <v>48</v>
      </c>
      <c r="AW86" s="292">
        <v>354</v>
      </c>
      <c r="AY86" s="292">
        <v>462</v>
      </c>
      <c r="AZ86" s="292" t="s">
        <v>1071</v>
      </c>
      <c r="BA86" s="477">
        <v>177</v>
      </c>
      <c r="BB86" s="476">
        <v>1.6</v>
      </c>
      <c r="BC86" s="472">
        <v>0.94</v>
      </c>
      <c r="BD86" s="472">
        <v>2.67</v>
      </c>
      <c r="BE86" s="472">
        <v>2.2320000000000002</v>
      </c>
      <c r="BF86" s="474">
        <f>BA86+O86</f>
        <v>4174</v>
      </c>
      <c r="BG86" s="476">
        <f t="shared" ref="BG86" si="275">BB86+P86</f>
        <v>342.3</v>
      </c>
      <c r="BH86" s="480">
        <f t="shared" ref="BH86" si="276">BC86+Q86</f>
        <v>77.5</v>
      </c>
      <c r="BI86" s="480">
        <f t="shared" ref="BI86" si="277">BD86+R86</f>
        <v>78.48</v>
      </c>
      <c r="BJ86" s="480">
        <f t="shared" ref="BJ86" si="278">BE86+S86</f>
        <v>61.921999999999997</v>
      </c>
      <c r="BK86" s="473">
        <f t="shared" si="216"/>
        <v>1.6000000000000227</v>
      </c>
      <c r="BL86" s="473">
        <f t="shared" si="217"/>
        <v>0.93999999999999773</v>
      </c>
      <c r="BM86" s="473">
        <f t="shared" si="218"/>
        <v>2.6700000000000017</v>
      </c>
      <c r="BN86" s="473">
        <f t="shared" si="219"/>
        <v>2.2319999999999993</v>
      </c>
      <c r="BO86" s="483">
        <v>9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1465</v>
      </c>
      <c r="CK86" s="294"/>
      <c r="CL86" s="294"/>
      <c r="CM86" s="294"/>
      <c r="CN86" s="294"/>
      <c r="CP86" s="295">
        <v>1</v>
      </c>
      <c r="CQ86" s="295"/>
      <c r="CR86" s="296">
        <v>325</v>
      </c>
      <c r="CS86" s="297">
        <v>67.599999999999994</v>
      </c>
      <c r="CT86" s="297">
        <v>50.25</v>
      </c>
      <c r="CU86" s="297">
        <v>38.4</v>
      </c>
      <c r="CV86" s="297">
        <f>P86-CR86</f>
        <v>15.699999999999989</v>
      </c>
      <c r="CW86" s="297">
        <f>Q86-CS86</f>
        <v>8.960000000000008</v>
      </c>
      <c r="CX86" s="297">
        <f>R86-CT86</f>
        <v>25.560000000000002</v>
      </c>
      <c r="CY86" s="297">
        <f>S86-CU86</f>
        <v>21.29</v>
      </c>
      <c r="CZ86" s="297">
        <f>SUM(CV86:CY86)</f>
        <v>71.509999999999991</v>
      </c>
      <c r="DA86" s="297">
        <f>0.32*(P86-CR86)+1.75*(Q86-CS86)+1.13*(R86-CT86)+1.28*(S86-CU86)</f>
        <v>76.838000000000008</v>
      </c>
      <c r="DB86" s="295" t="s">
        <v>1808</v>
      </c>
      <c r="DC86" s="295">
        <v>3</v>
      </c>
      <c r="DD86" s="295"/>
      <c r="DE86" s="295"/>
    </row>
    <row r="87" spans="1:109" ht="21" customHeight="1" thickBot="1">
      <c r="A87" s="268">
        <v>85</v>
      </c>
      <c r="B87" s="338" t="s">
        <v>1466</v>
      </c>
      <c r="C87" s="301" t="s">
        <v>1401</v>
      </c>
      <c r="D87" s="352" t="s">
        <v>197</v>
      </c>
      <c r="E87" s="401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28"/>
        <v>134</v>
      </c>
      <c r="O87" s="339">
        <v>4009</v>
      </c>
      <c r="P87" s="340">
        <v>341.6</v>
      </c>
      <c r="Q87" s="341">
        <v>81.23</v>
      </c>
      <c r="R87" s="341">
        <v>65</v>
      </c>
      <c r="S87" s="341">
        <v>52.13</v>
      </c>
      <c r="T87" s="341"/>
      <c r="U87" s="398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67">
        <v>40000</v>
      </c>
      <c r="AJ87" s="368">
        <f>VLOOKUP(D87&amp;E87,计算辅助页面!$V$5:$Y$18,2,0)</f>
        <v>9</v>
      </c>
      <c r="AK87" s="369">
        <f t="shared" si="229"/>
        <v>80000</v>
      </c>
      <c r="AL87" s="369">
        <f>VLOOKUP(D87&amp;E87,计算辅助页面!$V$5:$Y$18,3,0)</f>
        <v>4</v>
      </c>
      <c r="AM87" s="370">
        <f t="shared" si="230"/>
        <v>240000</v>
      </c>
      <c r="AN87" s="370">
        <f>VLOOKUP(D87&amp;E87,计算辅助页面!$V$5:$Y$18,4,0)</f>
        <v>2</v>
      </c>
      <c r="AO87" s="356">
        <f t="shared" si="231"/>
        <v>4640000</v>
      </c>
      <c r="AP87" s="371">
        <f t="shared" si="232"/>
        <v>10444120</v>
      </c>
      <c r="AQ87" s="288" t="s">
        <v>567</v>
      </c>
      <c r="AR87" s="289" t="str">
        <f t="shared" si="208"/>
        <v>296 GTB🔑</v>
      </c>
      <c r="AS87" s="290" t="s">
        <v>1393</v>
      </c>
      <c r="AT87" s="291" t="s">
        <v>1401</v>
      </c>
      <c r="AU87" s="397" t="s">
        <v>703</v>
      </c>
      <c r="AW87" s="292">
        <v>355</v>
      </c>
      <c r="AY87" s="292">
        <v>463</v>
      </c>
      <c r="AZ87" s="292" t="s">
        <v>1402</v>
      </c>
      <c r="BA87" s="477">
        <v>178</v>
      </c>
      <c r="BB87" s="476">
        <v>1.2</v>
      </c>
      <c r="BC87" s="472">
        <v>0.77</v>
      </c>
      <c r="BD87" s="472">
        <v>2.25</v>
      </c>
      <c r="BE87" s="472">
        <v>2.82</v>
      </c>
      <c r="BF87" s="474">
        <f>BA87+O87</f>
        <v>4187</v>
      </c>
      <c r="BG87" s="476">
        <f t="shared" ref="BG87" si="279">BB87+P87</f>
        <v>342.8</v>
      </c>
      <c r="BH87" s="480">
        <f t="shared" ref="BH87" si="280">BC87+Q87</f>
        <v>82</v>
      </c>
      <c r="BI87" s="480">
        <f t="shared" ref="BI87" si="281">BD87+R87</f>
        <v>67.25</v>
      </c>
      <c r="BJ87" s="480">
        <f t="shared" ref="BJ87" si="282">BE87+S87</f>
        <v>54.95</v>
      </c>
      <c r="BK87" s="473">
        <f t="shared" si="216"/>
        <v>1.1999999999999886</v>
      </c>
      <c r="BL87" s="473">
        <f t="shared" si="217"/>
        <v>0.76999999999999602</v>
      </c>
      <c r="BM87" s="473">
        <f t="shared" si="218"/>
        <v>2.25</v>
      </c>
      <c r="BN87" s="473">
        <f t="shared" si="219"/>
        <v>2.8200000000000003</v>
      </c>
      <c r="BO87" s="483">
        <v>4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4" t="s">
        <v>1415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1808</v>
      </c>
      <c r="DC87" s="295">
        <v>3</v>
      </c>
      <c r="DD87" s="295"/>
      <c r="DE87" s="295"/>
    </row>
    <row r="88" spans="1:109" ht="21" customHeight="1" thickBot="1">
      <c r="A88" s="299">
        <v>86</v>
      </c>
      <c r="B88" s="338" t="s">
        <v>1096</v>
      </c>
      <c r="C88" s="301" t="s">
        <v>1097</v>
      </c>
      <c r="D88" s="352" t="s">
        <v>197</v>
      </c>
      <c r="E88" s="401" t="s">
        <v>170</v>
      </c>
      <c r="F88" s="345"/>
      <c r="G88" s="351"/>
      <c r="H88" s="373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28"/>
        <v>134</v>
      </c>
      <c r="O88" s="339">
        <v>4022</v>
      </c>
      <c r="P88" s="340">
        <v>339.1</v>
      </c>
      <c r="Q88" s="341">
        <v>80.98</v>
      </c>
      <c r="R88" s="341">
        <v>69.09</v>
      </c>
      <c r="S88" s="341">
        <v>57.31</v>
      </c>
      <c r="T88" s="341">
        <v>5.8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29"/>
        <v>80000</v>
      </c>
      <c r="AL88" s="369">
        <f>VLOOKUP(D88&amp;E88,计算辅助页面!$V$5:$Y$18,3,0)</f>
        <v>4</v>
      </c>
      <c r="AM88" s="370">
        <f t="shared" si="230"/>
        <v>240000</v>
      </c>
      <c r="AN88" s="370">
        <f>VLOOKUP(D88&amp;E88,计算辅助页面!$V$5:$Y$18,4,0)</f>
        <v>2</v>
      </c>
      <c r="AO88" s="356">
        <f t="shared" si="231"/>
        <v>4640000</v>
      </c>
      <c r="AP88" s="371">
        <f t="shared" si="232"/>
        <v>10444120</v>
      </c>
      <c r="AQ88" s="288" t="s">
        <v>568</v>
      </c>
      <c r="AR88" s="289" t="str">
        <f t="shared" si="208"/>
        <v>GT</v>
      </c>
      <c r="AS88" s="290" t="s">
        <v>1094</v>
      </c>
      <c r="AT88" s="291" t="s">
        <v>1098</v>
      </c>
      <c r="AU88" s="397" t="s">
        <v>703</v>
      </c>
      <c r="AV88" s="292">
        <v>46</v>
      </c>
      <c r="AW88" s="292">
        <v>353</v>
      </c>
      <c r="AY88" s="292">
        <v>459</v>
      </c>
      <c r="AZ88" s="292" t="s">
        <v>1112</v>
      </c>
      <c r="BA88" s="477">
        <v>178</v>
      </c>
      <c r="BB88" s="476">
        <v>1.4</v>
      </c>
      <c r="BC88" s="472">
        <v>1.02</v>
      </c>
      <c r="BD88" s="472">
        <v>1.59</v>
      </c>
      <c r="BE88" s="472">
        <v>2.37</v>
      </c>
      <c r="BF88" s="474">
        <f>BA88+O88</f>
        <v>4200</v>
      </c>
      <c r="BG88" s="476">
        <f t="shared" ref="BG88" si="283">BB88+P88</f>
        <v>340.5</v>
      </c>
      <c r="BH88" s="480">
        <f t="shared" ref="BH88" si="284">BC88+Q88</f>
        <v>82</v>
      </c>
      <c r="BI88" s="480">
        <f t="shared" ref="BI88" si="285">BD88+R88</f>
        <v>70.680000000000007</v>
      </c>
      <c r="BJ88" s="480">
        <f t="shared" ref="BJ88" si="286">BE88+S88</f>
        <v>59.68</v>
      </c>
      <c r="BK88" s="473">
        <f t="shared" si="216"/>
        <v>1.3999999999999773</v>
      </c>
      <c r="BL88" s="473">
        <f t="shared" si="217"/>
        <v>1.019999999999996</v>
      </c>
      <c r="BM88" s="473">
        <f t="shared" si="218"/>
        <v>1.5900000000000034</v>
      </c>
      <c r="BN88" s="473">
        <f t="shared" si="219"/>
        <v>2.3699999999999974</v>
      </c>
      <c r="BO88" s="483">
        <v>4</v>
      </c>
      <c r="BP88" s="293"/>
      <c r="BQ88" s="293"/>
      <c r="BR88" s="293"/>
      <c r="BS88" s="293"/>
      <c r="BT88" s="293"/>
      <c r="BU88" s="293">
        <v>1</v>
      </c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/>
      <c r="CJ88" s="294" t="s">
        <v>1139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 t="s">
        <v>1808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1467</v>
      </c>
      <c r="C89" s="301" t="s">
        <v>1255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228"/>
        <v>134</v>
      </c>
      <c r="O89" s="339">
        <v>4048</v>
      </c>
      <c r="P89" s="340">
        <v>335.7</v>
      </c>
      <c r="Q89" s="341">
        <v>81.790000000000006</v>
      </c>
      <c r="R89" s="341">
        <v>60.83</v>
      </c>
      <c r="S89" s="341">
        <v>67.41</v>
      </c>
      <c r="T89" s="341">
        <v>7.4</v>
      </c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si="229"/>
        <v>80000</v>
      </c>
      <c r="AL89" s="369">
        <f>VLOOKUP(D89&amp;E89,计算辅助页面!$V$5:$Y$18,3,0)</f>
        <v>4</v>
      </c>
      <c r="AM89" s="370">
        <f t="shared" si="230"/>
        <v>240000</v>
      </c>
      <c r="AN89" s="370">
        <f>VLOOKUP(D89&amp;E89,计算辅助页面!$V$5:$Y$18,4,0)</f>
        <v>2</v>
      </c>
      <c r="AO89" s="356">
        <f t="shared" si="231"/>
        <v>4640000</v>
      </c>
      <c r="AP89" s="371">
        <f t="shared" si="232"/>
        <v>10444120</v>
      </c>
      <c r="AQ89" s="288" t="s">
        <v>564</v>
      </c>
      <c r="AR89" s="289" t="str">
        <f t="shared" si="208"/>
        <v>Mercedes-AMG GT Black Series🔑</v>
      </c>
      <c r="AS89" s="290" t="s">
        <v>1256</v>
      </c>
      <c r="AT89" s="291" t="s">
        <v>1257</v>
      </c>
      <c r="AU89" s="397" t="s">
        <v>703</v>
      </c>
      <c r="AW89" s="292">
        <v>349</v>
      </c>
      <c r="AY89" s="292">
        <v>453</v>
      </c>
      <c r="AZ89" s="292" t="s">
        <v>1077</v>
      </c>
      <c r="BA89" s="477">
        <v>178</v>
      </c>
      <c r="BB89" s="476">
        <v>1.1000000000000001</v>
      </c>
      <c r="BC89" s="472">
        <v>1.1100000000000001</v>
      </c>
      <c r="BD89" s="472">
        <v>1.86</v>
      </c>
      <c r="BE89" s="472">
        <v>1.72</v>
      </c>
      <c r="BF89" s="474">
        <f>BA89+O89</f>
        <v>4226</v>
      </c>
      <c r="BG89" s="476">
        <f t="shared" ref="BG89" si="287">BB89+P89</f>
        <v>336.8</v>
      </c>
      <c r="BH89" s="480">
        <f t="shared" ref="BH89" si="288">BC89+Q89</f>
        <v>82.9</v>
      </c>
      <c r="BI89" s="480">
        <f t="shared" ref="BI89" si="289">BD89+R89</f>
        <v>62.69</v>
      </c>
      <c r="BJ89" s="480">
        <f t="shared" ref="BJ89" si="290">BE89+S89</f>
        <v>69.13</v>
      </c>
      <c r="BK89" s="473">
        <f t="shared" si="216"/>
        <v>1.1000000000000227</v>
      </c>
      <c r="BL89" s="473">
        <f t="shared" si="217"/>
        <v>1.1099999999999994</v>
      </c>
      <c r="BM89" s="473">
        <f t="shared" si="218"/>
        <v>1.8599999999999994</v>
      </c>
      <c r="BN89" s="473">
        <f t="shared" si="219"/>
        <v>1.7199999999999989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1275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1808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1631</v>
      </c>
      <c r="C90" s="301" t="s">
        <v>1604</v>
      </c>
      <c r="D90" s="352" t="s">
        <v>197</v>
      </c>
      <c r="E90" s="401" t="s">
        <v>170</v>
      </c>
      <c r="F90" s="345"/>
      <c r="G90" s="351"/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ref="N90" si="291">IF(COUNTBLANK(H90:M90),"",SUM(H90:M90))</f>
        <v>134</v>
      </c>
      <c r="O90" s="339">
        <v>4073</v>
      </c>
      <c r="P90" s="340">
        <v>348.8</v>
      </c>
      <c r="Q90" s="341">
        <v>80.459999999999994</v>
      </c>
      <c r="R90" s="341">
        <v>54.89</v>
      </c>
      <c r="S90" s="341">
        <v>60.3</v>
      </c>
      <c r="T90" s="341"/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ref="AK90" si="292">IF(AI90,2*AI90,"")</f>
        <v>80000</v>
      </c>
      <c r="AL90" s="369">
        <f>VLOOKUP(D90&amp;E90,计算辅助页面!$V$5:$Y$18,3,0)</f>
        <v>4</v>
      </c>
      <c r="AM90" s="370">
        <f t="shared" ref="AM90" si="293">IF(AN90="×",AN90,IF(AI90,6*AI90,""))</f>
        <v>240000</v>
      </c>
      <c r="AN90" s="370">
        <f>VLOOKUP(D90&amp;E90,计算辅助页面!$V$5:$Y$18,4,0)</f>
        <v>2</v>
      </c>
      <c r="AO90" s="356">
        <f t="shared" ref="AO90" si="294">IF(AI90,IF(AN90="×",4*(AI90*AJ90+AK90*AL90),4*(AI90*AJ90+AK90*AL90+AM90*AN90)),"")</f>
        <v>4640000</v>
      </c>
      <c r="AP90" s="371">
        <f t="shared" ref="AP90" si="295">IF(AND(AH90,AO90),AO90+AH90,"")</f>
        <v>10444120</v>
      </c>
      <c r="AQ90" s="288" t="s">
        <v>567</v>
      </c>
      <c r="AR90" s="289" t="str">
        <f t="shared" si="208"/>
        <v>Daytona SP3🔑</v>
      </c>
      <c r="AS90" s="290" t="s">
        <v>1602</v>
      </c>
      <c r="AT90" s="291" t="s">
        <v>1605</v>
      </c>
      <c r="AU90" s="397" t="s">
        <v>703</v>
      </c>
      <c r="AW90" s="292">
        <v>363</v>
      </c>
      <c r="AY90" s="292">
        <v>476</v>
      </c>
      <c r="AZ90" s="292" t="s">
        <v>1077</v>
      </c>
      <c r="BA90" s="481">
        <f>BF90-O90</f>
        <v>180</v>
      </c>
      <c r="BB90" s="476">
        <v>1.8</v>
      </c>
      <c r="BC90" s="472">
        <v>0.77</v>
      </c>
      <c r="BD90" s="472">
        <v>2.94</v>
      </c>
      <c r="BE90" s="472">
        <v>3.11</v>
      </c>
      <c r="BF90" s="474">
        <v>4253</v>
      </c>
      <c r="BG90" s="476">
        <v>349.7</v>
      </c>
      <c r="BH90" s="480">
        <v>81.099999999999994</v>
      </c>
      <c r="BI90" s="480">
        <v>56.77</v>
      </c>
      <c r="BJ90" s="480">
        <v>62.88</v>
      </c>
      <c r="BK90" s="473">
        <f t="shared" si="216"/>
        <v>0.89999999999997726</v>
      </c>
      <c r="BL90" s="473">
        <f t="shared" si="217"/>
        <v>0.64000000000000057</v>
      </c>
      <c r="BM90" s="473">
        <f t="shared" si="218"/>
        <v>1.8800000000000026</v>
      </c>
      <c r="BN90" s="473">
        <f t="shared" si="219"/>
        <v>2.5800000000000054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841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1808</v>
      </c>
      <c r="DC90" s="295">
        <v>2</v>
      </c>
      <c r="DD90" s="295"/>
      <c r="DE90" s="295"/>
    </row>
    <row r="91" spans="1:109" ht="21" customHeight="1" thickBot="1">
      <c r="A91" s="268">
        <v>89</v>
      </c>
      <c r="B91" s="407" t="s">
        <v>23</v>
      </c>
      <c r="C91" s="389">
        <v>911</v>
      </c>
      <c r="D91" s="271" t="s">
        <v>7</v>
      </c>
      <c r="E91" s="408" t="s">
        <v>44</v>
      </c>
      <c r="F91" s="409">
        <f>9-LEN(E91)-LEN(SUBSTITUTE(E91,"★",""))</f>
        <v>6</v>
      </c>
      <c r="G91" s="335" t="s">
        <v>65</v>
      </c>
      <c r="H91" s="410">
        <v>30</v>
      </c>
      <c r="I91" s="410">
        <v>30</v>
      </c>
      <c r="J91" s="410">
        <v>70</v>
      </c>
      <c r="K91" s="410" t="s">
        <v>59</v>
      </c>
      <c r="L91" s="410" t="s">
        <v>59</v>
      </c>
      <c r="M91" s="410" t="s">
        <v>59</v>
      </c>
      <c r="N91" s="411">
        <f t="shared" si="228"/>
        <v>130</v>
      </c>
      <c r="O91" s="277">
        <v>2186</v>
      </c>
      <c r="P91" s="278">
        <v>328.8</v>
      </c>
      <c r="Q91" s="279">
        <v>71.209999999999994</v>
      </c>
      <c r="R91" s="279">
        <v>45.84</v>
      </c>
      <c r="S91" s="279">
        <v>56.6</v>
      </c>
      <c r="T91" s="279">
        <v>5.9829999999999988</v>
      </c>
      <c r="U91" s="412">
        <v>1840</v>
      </c>
      <c r="V91" s="413">
        <f>VLOOKUP($U91,计算辅助页面!$Z$5:$AM$26,COLUMN()-20,0)</f>
        <v>3000</v>
      </c>
      <c r="W91" s="413">
        <f>VLOOKUP($U91,计算辅助页面!$Z$5:$AM$26,COLUMN()-20,0)</f>
        <v>4800</v>
      </c>
      <c r="X91" s="411">
        <f>VLOOKUP($U91,计算辅助页面!$Z$5:$AM$26,COLUMN()-20,0)</f>
        <v>7200</v>
      </c>
      <c r="Y91" s="411">
        <f>VLOOKUP($U91,计算辅助页面!$Z$5:$AM$26,COLUMN()-20,0)</f>
        <v>10400</v>
      </c>
      <c r="Z91" s="414">
        <f>VLOOKUP($U91,计算辅助页面!$Z$5:$AM$26,COLUMN()-20,0)</f>
        <v>14500</v>
      </c>
      <c r="AA91" s="411">
        <f>VLOOKUP($U91,计算辅助页面!$Z$5:$AM$26,COLUMN()-20,0)</f>
        <v>20500</v>
      </c>
      <c r="AB91" s="411">
        <f>VLOOKUP($U91,计算辅助页面!$Z$5:$AM$26,COLUMN()-20,0)</f>
        <v>28500</v>
      </c>
      <c r="AC91" s="411">
        <f>VLOOKUP($U91,计算辅助页面!$Z$5:$AM$26,COLUMN()-20,0)</f>
        <v>40000</v>
      </c>
      <c r="AD91" s="411">
        <f>VLOOKUP($U91,计算辅助页面!$Z$5:$AM$26,COLUMN()-20,0)</f>
        <v>56000</v>
      </c>
      <c r="AE91" s="411" t="str">
        <f>VLOOKUP($U91,计算辅助页面!$Z$5:$AM$26,COLUMN()-20,0)</f>
        <v>×</v>
      </c>
      <c r="AF91" s="411" t="str">
        <f>VLOOKUP($U91,计算辅助页面!$Z$5:$AM$26,COLUMN()-20,0)</f>
        <v>×</v>
      </c>
      <c r="AG91" s="411" t="str">
        <f>VLOOKUP($U91,计算辅助页面!$Z$5:$AM$26,COLUMN()-20,0)</f>
        <v>×</v>
      </c>
      <c r="AH91" s="273">
        <f>VLOOKUP($U91,计算辅助页面!$Z$5:$AM$26,COLUMN()-20,0)</f>
        <v>746960</v>
      </c>
      <c r="AI91" s="415">
        <v>15000</v>
      </c>
      <c r="AJ91" s="416">
        <f>VLOOKUP(D91&amp;E91,计算辅助页面!$V$5:$Y$18,2,0)</f>
        <v>6</v>
      </c>
      <c r="AK91" s="417">
        <f t="shared" si="229"/>
        <v>30000</v>
      </c>
      <c r="AL91" s="417">
        <f>VLOOKUP(D91&amp;E91,计算辅助页面!$V$5:$Y$18,3,0)</f>
        <v>1</v>
      </c>
      <c r="AM91" s="418">
        <f t="shared" si="230"/>
        <v>90000</v>
      </c>
      <c r="AN91" s="418">
        <f>VLOOKUP(D91&amp;E91,计算辅助页面!$V$5:$Y$18,4,0)</f>
        <v>1</v>
      </c>
      <c r="AO91" s="409">
        <f t="shared" si="231"/>
        <v>840000</v>
      </c>
      <c r="AP91" s="419">
        <f t="shared" si="232"/>
        <v>1586960</v>
      </c>
      <c r="AQ91" s="288" t="s">
        <v>561</v>
      </c>
      <c r="AR91" s="289" t="str">
        <f t="shared" si="208"/>
        <v>911 GTS Coupe</v>
      </c>
      <c r="AS91" s="290" t="s">
        <v>596</v>
      </c>
      <c r="AT91" s="291" t="s">
        <v>619</v>
      </c>
      <c r="AU91" s="274" t="s">
        <v>701</v>
      </c>
      <c r="AV91" s="292">
        <v>4</v>
      </c>
      <c r="AW91" s="292">
        <v>342</v>
      </c>
      <c r="AY91" s="292">
        <v>441</v>
      </c>
      <c r="AZ91" s="292" t="s">
        <v>1418</v>
      </c>
      <c r="BA91" s="477">
        <v>133</v>
      </c>
      <c r="BB91" s="476">
        <v>2.4</v>
      </c>
      <c r="BC91" s="472">
        <v>0.89</v>
      </c>
      <c r="BD91" s="472">
        <v>0.67</v>
      </c>
      <c r="BE91" s="472">
        <v>1.92</v>
      </c>
      <c r="BF91" s="474">
        <f>BA91+O91</f>
        <v>2319</v>
      </c>
      <c r="BG91" s="476">
        <f t="shared" ref="BG91" si="296">BB91+P91</f>
        <v>331.2</v>
      </c>
      <c r="BH91" s="480">
        <f t="shared" ref="BH91" si="297">BC91+Q91</f>
        <v>72.099999999999994</v>
      </c>
      <c r="BI91" s="480">
        <f t="shared" ref="BI91" si="298">BD91+R91</f>
        <v>46.510000000000005</v>
      </c>
      <c r="BJ91" s="480">
        <f t="shared" ref="BJ91" si="299">BE91+S91</f>
        <v>58.52</v>
      </c>
      <c r="BK91" s="473">
        <f t="shared" si="216"/>
        <v>2.3999999999999773</v>
      </c>
      <c r="BL91" s="473">
        <f t="shared" si="217"/>
        <v>0.89000000000000057</v>
      </c>
      <c r="BM91" s="473">
        <f t="shared" si="218"/>
        <v>0.67000000000000171</v>
      </c>
      <c r="BN91" s="473">
        <f t="shared" si="219"/>
        <v>1.9200000000000017</v>
      </c>
      <c r="BO91" s="483">
        <v>5</v>
      </c>
      <c r="BP91" s="293">
        <v>1</v>
      </c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 t="s">
        <v>1468</v>
      </c>
      <c r="CF91" s="293">
        <v>1</v>
      </c>
      <c r="CG91" s="293"/>
      <c r="CH91" s="293"/>
      <c r="CI91" s="293">
        <v>1</v>
      </c>
      <c r="CJ91" s="294" t="s">
        <v>1250</v>
      </c>
      <c r="CK91" s="294"/>
      <c r="CL91" s="294"/>
      <c r="CM91" s="294"/>
      <c r="CN91" s="294"/>
      <c r="CO91" s="295"/>
      <c r="CP91" s="295"/>
      <c r="CQ91" s="295"/>
      <c r="CR91" s="296">
        <v>312</v>
      </c>
      <c r="CS91" s="297">
        <v>64.900000000000006</v>
      </c>
      <c r="CT91" s="297">
        <v>41.08</v>
      </c>
      <c r="CU91" s="297">
        <v>42.95</v>
      </c>
      <c r="CV91" s="297">
        <f t="shared" ref="CV91:CY93" si="300">P91-CR91</f>
        <v>16.800000000000011</v>
      </c>
      <c r="CW91" s="297">
        <f t="shared" si="300"/>
        <v>6.3099999999999881</v>
      </c>
      <c r="CX91" s="297">
        <f t="shared" si="300"/>
        <v>4.7600000000000051</v>
      </c>
      <c r="CY91" s="297">
        <f t="shared" si="300"/>
        <v>13.649999999999999</v>
      </c>
      <c r="CZ91" s="297">
        <f>SUM(CV91:CY91)</f>
        <v>41.52</v>
      </c>
      <c r="DA91" s="297">
        <f>0.32*(P91-CR91)+1.75*(Q91-CS91)+1.13*(R91-CT91)+1.28*(S91-CU91)</f>
        <v>39.269299999999987</v>
      </c>
      <c r="DB91" s="295" t="s">
        <v>1804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00" t="s">
        <v>24</v>
      </c>
      <c r="C92" s="301" t="s">
        <v>1774</v>
      </c>
      <c r="D92" s="302" t="s">
        <v>7</v>
      </c>
      <c r="E92" s="303" t="s">
        <v>44</v>
      </c>
      <c r="F92" s="304">
        <f>9-LEN(E92)-LEN(SUBSTITUTE(E92,"★",""))</f>
        <v>6</v>
      </c>
      <c r="G92" s="305" t="s">
        <v>65</v>
      </c>
      <c r="H92" s="306">
        <v>30</v>
      </c>
      <c r="I92" s="306">
        <v>30</v>
      </c>
      <c r="J92" s="306">
        <v>70</v>
      </c>
      <c r="K92" s="306" t="s">
        <v>59</v>
      </c>
      <c r="L92" s="306" t="s">
        <v>59</v>
      </c>
      <c r="M92" s="306" t="s">
        <v>59</v>
      </c>
      <c r="N92" s="307">
        <f t="shared" si="228"/>
        <v>130</v>
      </c>
      <c r="O92" s="308">
        <v>2330</v>
      </c>
      <c r="P92" s="309">
        <v>340.6</v>
      </c>
      <c r="Q92" s="310">
        <v>74.2</v>
      </c>
      <c r="R92" s="310">
        <v>43.21</v>
      </c>
      <c r="S92" s="310">
        <v>55.4</v>
      </c>
      <c r="T92" s="310">
        <v>5.6660000000000004</v>
      </c>
      <c r="U92" s="311">
        <v>1840</v>
      </c>
      <c r="V92" s="312">
        <f>VLOOKUP($U92,计算辅助页面!$Z$5:$AM$26,COLUMN()-20,0)</f>
        <v>3000</v>
      </c>
      <c r="W92" s="312">
        <f>VLOOKUP($U92,计算辅助页面!$Z$5:$AM$26,COLUMN()-20,0)</f>
        <v>4800</v>
      </c>
      <c r="X92" s="307">
        <f>VLOOKUP($U92,计算辅助页面!$Z$5:$AM$26,COLUMN()-20,0)</f>
        <v>7200</v>
      </c>
      <c r="Y92" s="307">
        <f>VLOOKUP($U92,计算辅助页面!$Z$5:$AM$26,COLUMN()-20,0)</f>
        <v>10400</v>
      </c>
      <c r="Z92" s="313">
        <f>VLOOKUP($U92,计算辅助页面!$Z$5:$AM$26,COLUMN()-20,0)</f>
        <v>14500</v>
      </c>
      <c r="AA92" s="307">
        <f>VLOOKUP($U92,计算辅助页面!$Z$5:$AM$26,COLUMN()-20,0)</f>
        <v>20500</v>
      </c>
      <c r="AB92" s="307">
        <f>VLOOKUP($U92,计算辅助页面!$Z$5:$AM$26,COLUMN()-20,0)</f>
        <v>28500</v>
      </c>
      <c r="AC92" s="307">
        <f>VLOOKUP($U92,计算辅助页面!$Z$5:$AM$26,COLUMN()-20,0)</f>
        <v>40000</v>
      </c>
      <c r="AD92" s="307">
        <f>VLOOKUP($U92,计算辅助页面!$Z$5:$AM$26,COLUMN()-20,0)</f>
        <v>56000</v>
      </c>
      <c r="AE92" s="307" t="str">
        <f>VLOOKUP($U92,计算辅助页面!$Z$5:$AM$26,COLUMN()-20,0)</f>
        <v>×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746960</v>
      </c>
      <c r="AI92" s="314">
        <v>15000</v>
      </c>
      <c r="AJ92" s="315">
        <f>VLOOKUP(D92&amp;E92,计算辅助页面!$V$5:$Y$18,2,0)</f>
        <v>6</v>
      </c>
      <c r="AK92" s="316">
        <f t="shared" si="229"/>
        <v>30000</v>
      </c>
      <c r="AL92" s="316">
        <f>VLOOKUP(D92&amp;E92,计算辅助页面!$V$5:$Y$18,3,0)</f>
        <v>1</v>
      </c>
      <c r="AM92" s="317">
        <f t="shared" si="230"/>
        <v>90000</v>
      </c>
      <c r="AN92" s="317">
        <f>VLOOKUP(D92&amp;E92,计算辅助页面!$V$5:$Y$18,4,0)</f>
        <v>1</v>
      </c>
      <c r="AO92" s="304">
        <f t="shared" si="231"/>
        <v>840000</v>
      </c>
      <c r="AP92" s="318">
        <f t="shared" si="232"/>
        <v>1586960</v>
      </c>
      <c r="AQ92" s="288" t="s">
        <v>566</v>
      </c>
      <c r="AR92" s="289" t="str">
        <f t="shared" si="208"/>
        <v>DB11</v>
      </c>
      <c r="AS92" s="290" t="s">
        <v>596</v>
      </c>
      <c r="AT92" s="291" t="s">
        <v>280</v>
      </c>
      <c r="AU92" s="274" t="s">
        <v>701</v>
      </c>
      <c r="AV92" s="292">
        <v>5</v>
      </c>
      <c r="AW92" s="292">
        <v>354</v>
      </c>
      <c r="AY92" s="292">
        <v>462</v>
      </c>
      <c r="AZ92" s="292" t="s">
        <v>1418</v>
      </c>
      <c r="BK92" s="473" t="str">
        <f t="shared" si="216"/>
        <v/>
      </c>
      <c r="BL92" s="473" t="str">
        <f t="shared" si="217"/>
        <v/>
      </c>
      <c r="BM92" s="473" t="str">
        <f t="shared" si="218"/>
        <v/>
      </c>
      <c r="BN92" s="473" t="str">
        <f t="shared" si="219"/>
        <v/>
      </c>
      <c r="BP92" s="293"/>
      <c r="BQ92" s="293"/>
      <c r="BR92" s="293">
        <v>1</v>
      </c>
      <c r="BS92" s="293">
        <v>1</v>
      </c>
      <c r="BT92" s="293"/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1140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38.03</v>
      </c>
      <c r="CU92" s="297">
        <v>43.92</v>
      </c>
      <c r="CV92" s="297">
        <f t="shared" si="300"/>
        <v>18.600000000000023</v>
      </c>
      <c r="CW92" s="297">
        <f t="shared" si="300"/>
        <v>7.5</v>
      </c>
      <c r="CX92" s="297">
        <f t="shared" si="300"/>
        <v>5.18</v>
      </c>
      <c r="CY92" s="297">
        <f t="shared" si="300"/>
        <v>11.479999999999997</v>
      </c>
      <c r="CZ92" s="297">
        <f>SUM(CV92:CY92)</f>
        <v>42.760000000000019</v>
      </c>
      <c r="DA92" s="297">
        <f>0.32*(P92-CR92)+1.75*(Q92-CS92)+1.13*(R92-CT92)+1.28*(S92-CU92)</f>
        <v>39.6248</v>
      </c>
      <c r="DB92" s="295" t="s">
        <v>1804</v>
      </c>
      <c r="DC92" s="295">
        <v>3</v>
      </c>
      <c r="DD92" s="295"/>
      <c r="DE92" s="295"/>
    </row>
    <row r="93" spans="1:109" ht="21" customHeight="1">
      <c r="A93" s="268">
        <v>91</v>
      </c>
      <c r="B93" s="300" t="s">
        <v>25</v>
      </c>
      <c r="C93" s="301" t="s">
        <v>748</v>
      </c>
      <c r="D93" s="302" t="s">
        <v>7</v>
      </c>
      <c r="E93" s="303" t="s">
        <v>45</v>
      </c>
      <c r="F93" s="304">
        <f>9-LEN(E93)-LEN(SUBSTITUTE(E93,"★",""))</f>
        <v>5</v>
      </c>
      <c r="G93" s="305" t="s">
        <v>67</v>
      </c>
      <c r="H93" s="306">
        <v>30</v>
      </c>
      <c r="I93" s="306">
        <v>18</v>
      </c>
      <c r="J93" s="306">
        <v>24</v>
      </c>
      <c r="K93" s="306">
        <v>36</v>
      </c>
      <c r="L93" s="306" t="s">
        <v>59</v>
      </c>
      <c r="M93" s="306" t="s">
        <v>59</v>
      </c>
      <c r="N93" s="307">
        <f t="shared" si="228"/>
        <v>108</v>
      </c>
      <c r="O93" s="308">
        <v>2500</v>
      </c>
      <c r="P93" s="309">
        <v>341</v>
      </c>
      <c r="Q93" s="310">
        <v>75.55</v>
      </c>
      <c r="R93" s="310">
        <v>49.28</v>
      </c>
      <c r="S93" s="310">
        <v>50.12</v>
      </c>
      <c r="T93" s="310">
        <v>5.1660000000000004</v>
      </c>
      <c r="U93" s="311">
        <v>2880</v>
      </c>
      <c r="V93" s="312">
        <f>VLOOKUP($U93,计算辅助页面!$Z$5:$AM$26,COLUMN()-20,0)</f>
        <v>4700</v>
      </c>
      <c r="W93" s="312">
        <f>VLOOKUP($U93,计算辅助页面!$Z$5:$AM$26,COLUMN()-20,0)</f>
        <v>7500</v>
      </c>
      <c r="X93" s="307">
        <f>VLOOKUP($U93,计算辅助页面!$Z$5:$AM$26,COLUMN()-20,0)</f>
        <v>11300</v>
      </c>
      <c r="Y93" s="307">
        <f>VLOOKUP($U93,计算辅助页面!$Z$5:$AM$26,COLUMN()-20,0)</f>
        <v>16300</v>
      </c>
      <c r="Z93" s="313">
        <f>VLOOKUP($U93,计算辅助页面!$Z$5:$AM$26,COLUMN()-20,0)</f>
        <v>23000</v>
      </c>
      <c r="AA93" s="307">
        <f>VLOOKUP($U93,计算辅助页面!$Z$5:$AM$26,COLUMN()-20,0)</f>
        <v>32000</v>
      </c>
      <c r="AB93" s="307">
        <f>VLOOKUP($U93,计算辅助页面!$Z$5:$AM$26,COLUMN()-20,0)</f>
        <v>44500</v>
      </c>
      <c r="AC93" s="307">
        <f>VLOOKUP($U93,计算辅助页面!$Z$5:$AM$26,COLUMN()-20,0)</f>
        <v>62500</v>
      </c>
      <c r="AD93" s="307">
        <f>VLOOKUP($U93,计算辅助页面!$Z$5:$AM$26,COLUMN()-20,0)</f>
        <v>87500</v>
      </c>
      <c r="AE93" s="307">
        <f>VLOOKUP($U93,计算辅助页面!$Z$5:$AM$26,COLUMN()-20,0)</f>
        <v>122000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1656720</v>
      </c>
      <c r="AI93" s="314">
        <v>20000</v>
      </c>
      <c r="AJ93" s="315">
        <f>VLOOKUP(D93&amp;E93,计算辅助页面!$V$5:$Y$18,2,0)</f>
        <v>6</v>
      </c>
      <c r="AK93" s="316">
        <f t="shared" si="229"/>
        <v>40000</v>
      </c>
      <c r="AL93" s="316">
        <f>VLOOKUP(D93&amp;E93,计算辅助页面!$V$5:$Y$18,3,0)</f>
        <v>4</v>
      </c>
      <c r="AM93" s="317">
        <f t="shared" si="230"/>
        <v>120000</v>
      </c>
      <c r="AN93" s="317">
        <f>VLOOKUP(D93&amp;E93,计算辅助页面!$V$5:$Y$18,4,0)</f>
        <v>2</v>
      </c>
      <c r="AO93" s="304">
        <f t="shared" si="231"/>
        <v>2080000</v>
      </c>
      <c r="AP93" s="318">
        <f t="shared" si="232"/>
        <v>3736720</v>
      </c>
      <c r="AQ93" s="288" t="s">
        <v>592</v>
      </c>
      <c r="AR93" s="289" t="str">
        <f t="shared" si="208"/>
        <v>F-type SVR</v>
      </c>
      <c r="AS93" s="290" t="s">
        <v>596</v>
      </c>
      <c r="AT93" s="291" t="s">
        <v>631</v>
      </c>
      <c r="AU93" s="328" t="s">
        <v>702</v>
      </c>
      <c r="AV93" s="292">
        <v>5</v>
      </c>
      <c r="AW93" s="292">
        <v>355</v>
      </c>
      <c r="AY93" s="292">
        <v>462</v>
      </c>
      <c r="AZ93" s="292" t="s">
        <v>1418</v>
      </c>
      <c r="BA93" s="477">
        <v>123</v>
      </c>
      <c r="BB93" s="476">
        <v>2.2000000000000002</v>
      </c>
      <c r="BC93" s="472">
        <v>1.05</v>
      </c>
      <c r="BD93" s="472">
        <v>0.7</v>
      </c>
      <c r="BE93" s="472">
        <v>0</v>
      </c>
      <c r="BF93" s="474">
        <f>BA93+O93</f>
        <v>2623</v>
      </c>
      <c r="BG93" s="476">
        <f t="shared" ref="BG93" si="301">BB93+P93</f>
        <v>343.2</v>
      </c>
      <c r="BH93" s="480">
        <f t="shared" ref="BH93" si="302">BC93+Q93</f>
        <v>76.599999999999994</v>
      </c>
      <c r="BI93" s="480">
        <f t="shared" ref="BI93" si="303">BD93+R93</f>
        <v>49.980000000000004</v>
      </c>
      <c r="BJ93" s="480">
        <f t="shared" ref="BJ93" si="304">BE93+S93</f>
        <v>50.12</v>
      </c>
      <c r="BK93" s="473">
        <f t="shared" si="216"/>
        <v>2.1999999999999886</v>
      </c>
      <c r="BL93" s="473">
        <f t="shared" si="217"/>
        <v>1.0499999999999972</v>
      </c>
      <c r="BM93" s="473">
        <f t="shared" si="218"/>
        <v>0.70000000000000284</v>
      </c>
      <c r="BN93" s="473">
        <f t="shared" si="219"/>
        <v>0</v>
      </c>
      <c r="BO93" s="483">
        <v>7</v>
      </c>
      <c r="BP93" s="293"/>
      <c r="BQ93" s="293"/>
      <c r="BR93" s="293">
        <v>1</v>
      </c>
      <c r="BS93" s="293">
        <v>1</v>
      </c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>
        <v>1</v>
      </c>
      <c r="CJ93" s="294" t="s">
        <v>26</v>
      </c>
      <c r="CK93" s="294"/>
      <c r="CL93" s="294"/>
      <c r="CM93" s="294"/>
      <c r="CN93" s="294"/>
      <c r="CO93" s="295"/>
      <c r="CP93" s="295"/>
      <c r="CQ93" s="295"/>
      <c r="CR93" s="296">
        <v>322</v>
      </c>
      <c r="CS93" s="297">
        <v>66.7</v>
      </c>
      <c r="CT93" s="297">
        <v>43.33</v>
      </c>
      <c r="CU93" s="297">
        <v>34.31</v>
      </c>
      <c r="CV93" s="297">
        <f t="shared" si="300"/>
        <v>19</v>
      </c>
      <c r="CW93" s="297">
        <f t="shared" si="300"/>
        <v>8.8499999999999943</v>
      </c>
      <c r="CX93" s="297">
        <f t="shared" si="300"/>
        <v>5.9500000000000028</v>
      </c>
      <c r="CY93" s="297">
        <f t="shared" si="300"/>
        <v>15.809999999999995</v>
      </c>
      <c r="CZ93" s="297">
        <f>SUM(CV93:CY93)</f>
        <v>49.609999999999992</v>
      </c>
      <c r="DA93" s="297">
        <f>0.32*(P93-CR93)+1.75*(Q93-CS93)+1.13*(R93-CT93)+1.28*(S93-CU93)</f>
        <v>48.527799999999985</v>
      </c>
      <c r="DB93" s="295"/>
      <c r="DC93" s="295"/>
      <c r="DD93" s="295"/>
      <c r="DE93" s="295"/>
    </row>
    <row r="94" spans="1:109" ht="21" customHeight="1" thickBot="1">
      <c r="A94" s="299">
        <v>92</v>
      </c>
      <c r="B94" s="319" t="s">
        <v>1258</v>
      </c>
      <c r="C94" s="301" t="s">
        <v>1259</v>
      </c>
      <c r="D94" s="302" t="s">
        <v>7</v>
      </c>
      <c r="E94" s="303" t="s">
        <v>45</v>
      </c>
      <c r="F94" s="327"/>
      <c r="G94" s="328"/>
      <c r="H94" s="320">
        <v>55</v>
      </c>
      <c r="I94" s="320">
        <v>35</v>
      </c>
      <c r="J94" s="320">
        <v>44</v>
      </c>
      <c r="K94" s="320">
        <v>54</v>
      </c>
      <c r="L94" s="306" t="s">
        <v>59</v>
      </c>
      <c r="M94" s="306" t="s">
        <v>59</v>
      </c>
      <c r="N94" s="307">
        <f t="shared" si="228"/>
        <v>188</v>
      </c>
      <c r="O94" s="321">
        <v>2576</v>
      </c>
      <c r="P94" s="322">
        <v>338.9</v>
      </c>
      <c r="Q94" s="323">
        <v>73.849999999999994</v>
      </c>
      <c r="R94" s="323">
        <v>43.52</v>
      </c>
      <c r="S94" s="323">
        <v>61.42</v>
      </c>
      <c r="T94" s="323"/>
      <c r="U94" s="324">
        <v>5750</v>
      </c>
      <c r="V94" s="325">
        <f>VLOOKUP($U94,计算辅助页面!$Z$5:$AM$26,COLUMN()-20,0)</f>
        <v>9400</v>
      </c>
      <c r="W94" s="325">
        <f>VLOOKUP($U94,计算辅助页面!$Z$5:$AM$26,COLUMN()-20,0)</f>
        <v>15000</v>
      </c>
      <c r="X94" s="333">
        <f>VLOOKUP($U94,计算辅助页面!$Z$5:$AM$26,COLUMN()-20,0)</f>
        <v>22500</v>
      </c>
      <c r="Y94" s="333">
        <f>VLOOKUP($U94,计算辅助页面!$Z$5:$AM$26,COLUMN()-20,0)</f>
        <v>32500</v>
      </c>
      <c r="Z94" s="420">
        <f>VLOOKUP($U94,计算辅助页面!$Z$5:$AM$26,COLUMN()-20,0)</f>
        <v>45500</v>
      </c>
      <c r="AA94" s="333">
        <f>VLOOKUP($U94,计算辅助页面!$Z$5:$AM$26,COLUMN()-20,0)</f>
        <v>63500</v>
      </c>
      <c r="AB94" s="333">
        <f>VLOOKUP($U94,计算辅助页面!$Z$5:$AM$26,COLUMN()-20,0)</f>
        <v>89000</v>
      </c>
      <c r="AC94" s="333">
        <f>VLOOKUP($U94,计算辅助页面!$Z$5:$AM$26,COLUMN()-20,0)</f>
        <v>125000</v>
      </c>
      <c r="AD94" s="333">
        <f>VLOOKUP($U94,计算辅助页面!$Z$5:$AM$26,COLUMN()-20,0)</f>
        <v>175000</v>
      </c>
      <c r="AE94" s="333">
        <f>VLOOKUP($U94,计算辅助页面!$Z$5:$AM$26,COLUMN()-20,0)</f>
        <v>245000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3312600</v>
      </c>
      <c r="AI94" s="326">
        <v>40000</v>
      </c>
      <c r="AJ94" s="315">
        <f>VLOOKUP(D94&amp;E94,计算辅助页面!$V$5:$Y$18,2,0)</f>
        <v>6</v>
      </c>
      <c r="AK94" s="336">
        <f t="shared" si="229"/>
        <v>80000</v>
      </c>
      <c r="AL94" s="316">
        <f>VLOOKUP(D94&amp;E94,计算辅助页面!$V$5:$Y$18,3,0)</f>
        <v>4</v>
      </c>
      <c r="AM94" s="337">
        <f t="shared" si="230"/>
        <v>240000</v>
      </c>
      <c r="AN94" s="317">
        <f>VLOOKUP(D94&amp;E94,计算辅助页面!$V$5:$Y$18,4,0)</f>
        <v>2</v>
      </c>
      <c r="AO94" s="304">
        <f t="shared" si="231"/>
        <v>4160000</v>
      </c>
      <c r="AP94" s="318">
        <f t="shared" si="232"/>
        <v>7472600</v>
      </c>
      <c r="AQ94" s="288" t="s">
        <v>567</v>
      </c>
      <c r="AR94" s="289" t="str">
        <f t="shared" si="208"/>
        <v>F50</v>
      </c>
      <c r="AS94" s="290" t="s">
        <v>1256</v>
      </c>
      <c r="AT94" s="291" t="s">
        <v>1260</v>
      </c>
      <c r="AU94" s="335" t="s">
        <v>702</v>
      </c>
      <c r="AW94" s="292">
        <v>353</v>
      </c>
      <c r="AY94" s="292">
        <v>459</v>
      </c>
      <c r="AZ94" s="292" t="s">
        <v>1071</v>
      </c>
      <c r="BA94" s="477">
        <v>126</v>
      </c>
      <c r="BB94" s="476">
        <v>1.6</v>
      </c>
      <c r="BC94" s="472">
        <v>0.95</v>
      </c>
      <c r="BD94" s="472">
        <v>0.92</v>
      </c>
      <c r="BE94" s="472">
        <v>2.2599999999999998</v>
      </c>
      <c r="BF94" s="474">
        <f>BA94+O94</f>
        <v>2702</v>
      </c>
      <c r="BG94" s="476">
        <f t="shared" ref="BG94" si="305">BB94+P94</f>
        <v>340.5</v>
      </c>
      <c r="BH94" s="480">
        <f t="shared" ref="BH94" si="306">BC94+Q94</f>
        <v>74.8</v>
      </c>
      <c r="BI94" s="480">
        <f t="shared" ref="BI94" si="307">BD94+R94</f>
        <v>44.440000000000005</v>
      </c>
      <c r="BJ94" s="480">
        <f t="shared" ref="BJ94" si="308">BE94+S94</f>
        <v>63.68</v>
      </c>
      <c r="BK94" s="473">
        <f t="shared" si="216"/>
        <v>1.6000000000000227</v>
      </c>
      <c r="BL94" s="473">
        <f t="shared" si="217"/>
        <v>0.95000000000000284</v>
      </c>
      <c r="BM94" s="473">
        <f t="shared" si="218"/>
        <v>0.92000000000000171</v>
      </c>
      <c r="BN94" s="473">
        <f t="shared" si="219"/>
        <v>2.259999999999998</v>
      </c>
      <c r="BO94" s="483">
        <v>5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/>
      <c r="CJ94" s="294" t="s">
        <v>841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1804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27</v>
      </c>
      <c r="C95" s="301" t="s">
        <v>1773</v>
      </c>
      <c r="D95" s="302" t="s">
        <v>7</v>
      </c>
      <c r="E95" s="303" t="s">
        <v>44</v>
      </c>
      <c r="F95" s="304">
        <f>9-LEN(E95)-LEN(SUBSTITUTE(E95,"★",""))</f>
        <v>6</v>
      </c>
      <c r="G95" s="305" t="s">
        <v>64</v>
      </c>
      <c r="H95" s="306">
        <v>40</v>
      </c>
      <c r="I95" s="306">
        <v>30</v>
      </c>
      <c r="J95" s="306">
        <v>70</v>
      </c>
      <c r="K95" s="306" t="s">
        <v>59</v>
      </c>
      <c r="L95" s="306" t="s">
        <v>59</v>
      </c>
      <c r="M95" s="306" t="s">
        <v>59</v>
      </c>
      <c r="N95" s="307">
        <f t="shared" si="228"/>
        <v>140</v>
      </c>
      <c r="O95" s="308">
        <v>2633</v>
      </c>
      <c r="P95" s="309">
        <v>329.7</v>
      </c>
      <c r="Q95" s="310">
        <v>80.209999999999994</v>
      </c>
      <c r="R95" s="310">
        <v>45.2</v>
      </c>
      <c r="S95" s="310">
        <v>56.71</v>
      </c>
      <c r="T95" s="310">
        <v>5.9659999999999993</v>
      </c>
      <c r="U95" s="311">
        <v>1840</v>
      </c>
      <c r="V95" s="312">
        <f>VLOOKUP($U95,计算辅助页面!$Z$5:$AM$26,COLUMN()-20,0)</f>
        <v>3000</v>
      </c>
      <c r="W95" s="312">
        <f>VLOOKUP($U95,计算辅助页面!$Z$5:$AM$26,COLUMN()-20,0)</f>
        <v>4800</v>
      </c>
      <c r="X95" s="307">
        <f>VLOOKUP($U95,计算辅助页面!$Z$5:$AM$26,COLUMN()-20,0)</f>
        <v>7200</v>
      </c>
      <c r="Y95" s="307">
        <f>VLOOKUP($U95,计算辅助页面!$Z$5:$AM$26,COLUMN()-20,0)</f>
        <v>10400</v>
      </c>
      <c r="Z95" s="313">
        <f>VLOOKUP($U95,计算辅助页面!$Z$5:$AM$26,COLUMN()-20,0)</f>
        <v>14500</v>
      </c>
      <c r="AA95" s="307">
        <f>VLOOKUP($U95,计算辅助页面!$Z$5:$AM$26,COLUMN()-20,0)</f>
        <v>20500</v>
      </c>
      <c r="AB95" s="307">
        <f>VLOOKUP($U95,计算辅助页面!$Z$5:$AM$26,COLUMN()-20,0)</f>
        <v>28500</v>
      </c>
      <c r="AC95" s="307">
        <f>VLOOKUP($U95,计算辅助页面!$Z$5:$AM$26,COLUMN()-20,0)</f>
        <v>40000</v>
      </c>
      <c r="AD95" s="307">
        <f>VLOOKUP($U95,计算辅助页面!$Z$5:$AM$26,COLUMN()-20,0)</f>
        <v>56000</v>
      </c>
      <c r="AE95" s="307" t="str">
        <f>VLOOKUP($U95,计算辅助页面!$Z$5:$AM$26,COLUMN()-20,0)</f>
        <v>×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746960</v>
      </c>
      <c r="AI95" s="314">
        <v>15000</v>
      </c>
      <c r="AJ95" s="315">
        <f>VLOOKUP(D95&amp;E95,计算辅助页面!$V$5:$Y$18,2,0)</f>
        <v>6</v>
      </c>
      <c r="AK95" s="316">
        <f t="shared" si="229"/>
        <v>30000</v>
      </c>
      <c r="AL95" s="316">
        <f>VLOOKUP(D95&amp;E95,计算辅助页面!$V$5:$Y$18,3,0)</f>
        <v>1</v>
      </c>
      <c r="AM95" s="317">
        <f t="shared" si="230"/>
        <v>90000</v>
      </c>
      <c r="AN95" s="317">
        <f>VLOOKUP(D95&amp;E95,计算辅助页面!$V$5:$Y$18,4,0)</f>
        <v>1</v>
      </c>
      <c r="AO95" s="304">
        <f t="shared" si="231"/>
        <v>840000</v>
      </c>
      <c r="AP95" s="318">
        <f t="shared" si="232"/>
        <v>1586960</v>
      </c>
      <c r="AQ95" s="288" t="s">
        <v>1021</v>
      </c>
      <c r="AR95" s="289" t="str">
        <f t="shared" si="208"/>
        <v>W70</v>
      </c>
      <c r="AS95" s="290" t="s">
        <v>596</v>
      </c>
      <c r="AT95" s="291" t="s">
        <v>282</v>
      </c>
      <c r="AU95" s="274" t="s">
        <v>701</v>
      </c>
      <c r="AV95" s="292">
        <v>6</v>
      </c>
      <c r="AW95" s="292">
        <v>342</v>
      </c>
      <c r="AY95" s="292">
        <v>441</v>
      </c>
      <c r="AZ95" s="292" t="s">
        <v>1418</v>
      </c>
      <c r="BK95" s="473" t="str">
        <f t="shared" si="216"/>
        <v/>
      </c>
      <c r="BL95" s="473" t="str">
        <f t="shared" si="217"/>
        <v/>
      </c>
      <c r="BM95" s="473" t="str">
        <f t="shared" si="218"/>
        <v/>
      </c>
      <c r="BN95" s="473" t="str">
        <f t="shared" si="219"/>
        <v/>
      </c>
      <c r="BP95" s="293"/>
      <c r="BQ95" s="293"/>
      <c r="BR95" s="293">
        <v>1</v>
      </c>
      <c r="BS95" s="293">
        <v>1</v>
      </c>
      <c r="BT95" s="293"/>
      <c r="BU95" s="293"/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1060</v>
      </c>
      <c r="CK95" s="294"/>
      <c r="CL95" s="294"/>
      <c r="CM95" s="294"/>
      <c r="CN95" s="294"/>
      <c r="CO95" s="295"/>
      <c r="CP95" s="295"/>
      <c r="CQ95" s="295"/>
      <c r="CR95" s="296">
        <v>313</v>
      </c>
      <c r="CS95" s="297">
        <v>73.900000000000006</v>
      </c>
      <c r="CT95" s="297">
        <v>40.46</v>
      </c>
      <c r="CU95" s="297">
        <v>43.05</v>
      </c>
      <c r="CV95" s="297">
        <f t="shared" ref="CV95:CY100" si="309">P95-CR95</f>
        <v>16.699999999999989</v>
      </c>
      <c r="CW95" s="297">
        <f t="shared" si="309"/>
        <v>6.3099999999999881</v>
      </c>
      <c r="CX95" s="297">
        <f t="shared" si="309"/>
        <v>4.740000000000002</v>
      </c>
      <c r="CY95" s="297">
        <f t="shared" si="309"/>
        <v>13.660000000000004</v>
      </c>
      <c r="CZ95" s="297">
        <f>SUM(CV95:CY95)</f>
        <v>41.409999999999982</v>
      </c>
      <c r="DA95" s="297">
        <f>0.32*(P95-CR95)+1.75*(Q95-CS95)+1.13*(R95-CT95)+1.28*(S95-CU95)</f>
        <v>39.227499999999978</v>
      </c>
      <c r="DB95" s="295" t="s">
        <v>1804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19" t="s">
        <v>442</v>
      </c>
      <c r="C96" s="301" t="s">
        <v>749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28"/>
        <v>188</v>
      </c>
      <c r="O96" s="321">
        <v>2735</v>
      </c>
      <c r="P96" s="322">
        <v>329.8</v>
      </c>
      <c r="Q96" s="323">
        <v>75.150000000000006</v>
      </c>
      <c r="R96" s="323">
        <v>53.7</v>
      </c>
      <c r="S96" s="323">
        <v>68.88</v>
      </c>
      <c r="T96" s="421">
        <v>7.95</v>
      </c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29"/>
        <v>80000</v>
      </c>
      <c r="AL96" s="316">
        <f>VLOOKUP(D96&amp;E96,计算辅助页面!$V$5:$Y$18,3,0)</f>
        <v>4</v>
      </c>
      <c r="AM96" s="337">
        <f t="shared" si="230"/>
        <v>240000</v>
      </c>
      <c r="AN96" s="317">
        <f>VLOOKUP(D96&amp;E96,计算辅助页面!$V$5:$Y$18,4,0)</f>
        <v>2</v>
      </c>
      <c r="AO96" s="304">
        <f t="shared" si="231"/>
        <v>4160000</v>
      </c>
      <c r="AP96" s="318">
        <f t="shared" si="232"/>
        <v>7472600</v>
      </c>
      <c r="AQ96" s="288" t="s">
        <v>561</v>
      </c>
      <c r="AR96" s="289" t="str">
        <f t="shared" si="208"/>
        <v>911 GT1 Evolution</v>
      </c>
      <c r="AS96" s="290" t="s">
        <v>924</v>
      </c>
      <c r="AT96" s="291" t="s">
        <v>622</v>
      </c>
      <c r="AU96" s="328" t="s">
        <v>702</v>
      </c>
      <c r="AV96" s="292">
        <v>44</v>
      </c>
      <c r="AW96" s="292">
        <v>343</v>
      </c>
      <c r="AY96" s="292">
        <v>443</v>
      </c>
      <c r="AZ96" s="292" t="s">
        <v>1137</v>
      </c>
      <c r="BA96" s="477">
        <v>131</v>
      </c>
      <c r="BB96" s="476">
        <v>2.2999999999999998</v>
      </c>
      <c r="BC96" s="472">
        <v>1</v>
      </c>
      <c r="BD96" s="472">
        <v>1.01</v>
      </c>
      <c r="BE96" s="472">
        <v>1.54</v>
      </c>
      <c r="BF96" s="474">
        <f>BA96+O96</f>
        <v>2866</v>
      </c>
      <c r="BG96" s="476">
        <f t="shared" ref="BG96" si="310">BB96+P96</f>
        <v>332.1</v>
      </c>
      <c r="BH96" s="480">
        <f t="shared" ref="BH96" si="311">BC96+Q96</f>
        <v>76.150000000000006</v>
      </c>
      <c r="BI96" s="480">
        <f t="shared" ref="BI96" si="312">BD96+R96</f>
        <v>54.71</v>
      </c>
      <c r="BJ96" s="480">
        <f t="shared" ref="BJ96" si="313">BE96+S96</f>
        <v>70.42</v>
      </c>
      <c r="BK96" s="473">
        <f t="shared" si="216"/>
        <v>2.3000000000000114</v>
      </c>
      <c r="BL96" s="473">
        <f t="shared" si="217"/>
        <v>1</v>
      </c>
      <c r="BM96" s="473">
        <f t="shared" si="218"/>
        <v>1.009999999999998</v>
      </c>
      <c r="BN96" s="473">
        <f t="shared" si="219"/>
        <v>1.5400000000000063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1250</v>
      </c>
      <c r="CK96" s="294"/>
      <c r="CL96" s="294"/>
      <c r="CM96" s="294"/>
      <c r="CN96" s="294"/>
      <c r="CO96" s="295"/>
      <c r="CP96" s="295"/>
      <c r="CQ96" s="295"/>
      <c r="CR96" s="296">
        <v>310</v>
      </c>
      <c r="CS96" s="297">
        <v>66.7</v>
      </c>
      <c r="CT96" s="297">
        <v>45.1</v>
      </c>
      <c r="CU96" s="297">
        <v>55.86</v>
      </c>
      <c r="CV96" s="297">
        <f t="shared" si="309"/>
        <v>19.800000000000011</v>
      </c>
      <c r="CW96" s="297">
        <f t="shared" si="309"/>
        <v>8.4500000000000028</v>
      </c>
      <c r="CX96" s="297">
        <f t="shared" si="309"/>
        <v>8.6000000000000014</v>
      </c>
      <c r="CY96" s="297">
        <f t="shared" si="309"/>
        <v>13.019999999999996</v>
      </c>
      <c r="CZ96" s="297">
        <f>SUM(CV96:CY96)</f>
        <v>49.870000000000012</v>
      </c>
      <c r="DA96" s="297">
        <f>0.32*(P96-CR96)+1.75*(Q96-CS96)+1.13*(R96-CT96)+1.28*(S96-CU96)</f>
        <v>47.507100000000001</v>
      </c>
      <c r="DB96" s="295"/>
      <c r="DC96" s="295"/>
      <c r="DD96" s="295"/>
      <c r="DE96" s="295"/>
    </row>
    <row r="97" spans="1:109" ht="21" customHeight="1">
      <c r="A97" s="268">
        <v>95</v>
      </c>
      <c r="B97" s="300" t="s">
        <v>28</v>
      </c>
      <c r="C97" s="301" t="s">
        <v>1776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35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28"/>
        <v>113</v>
      </c>
      <c r="O97" s="308">
        <v>2816</v>
      </c>
      <c r="P97" s="309">
        <v>362.8</v>
      </c>
      <c r="Q97" s="310">
        <v>79.150000000000006</v>
      </c>
      <c r="R97" s="310">
        <v>34.36</v>
      </c>
      <c r="S97" s="310">
        <v>54.49</v>
      </c>
      <c r="T97" s="310">
        <v>5.35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29"/>
        <v>40000</v>
      </c>
      <c r="AL97" s="316">
        <f>VLOOKUP(D97&amp;E97,计算辅助页面!$V$5:$Y$18,3,0)</f>
        <v>4</v>
      </c>
      <c r="AM97" s="317">
        <f t="shared" si="230"/>
        <v>120000</v>
      </c>
      <c r="AN97" s="317">
        <f>VLOOKUP(D97&amp;E97,计算辅助页面!$V$5:$Y$18,4,0)</f>
        <v>2</v>
      </c>
      <c r="AO97" s="304">
        <f t="shared" si="231"/>
        <v>2080000</v>
      </c>
      <c r="AP97" s="318">
        <f t="shared" si="232"/>
        <v>3736720</v>
      </c>
      <c r="AQ97" s="288" t="s">
        <v>563</v>
      </c>
      <c r="AR97" s="289" t="str">
        <f t="shared" si="208"/>
        <v>GT</v>
      </c>
      <c r="AS97" s="290" t="s">
        <v>596</v>
      </c>
      <c r="AT97" s="291" t="s">
        <v>650</v>
      </c>
      <c r="AU97" s="328" t="s">
        <v>702</v>
      </c>
      <c r="AV97" s="292">
        <v>7</v>
      </c>
      <c r="AW97" s="292">
        <v>377</v>
      </c>
      <c r="AY97" s="292">
        <v>500</v>
      </c>
      <c r="AZ97" s="292" t="s">
        <v>1418</v>
      </c>
      <c r="BK97" s="473" t="str">
        <f t="shared" si="216"/>
        <v/>
      </c>
      <c r="BL97" s="473" t="str">
        <f t="shared" si="217"/>
        <v/>
      </c>
      <c r="BM97" s="473" t="str">
        <f t="shared" si="218"/>
        <v/>
      </c>
      <c r="BN97" s="473" t="str">
        <f t="shared" si="219"/>
        <v/>
      </c>
      <c r="BP97" s="293"/>
      <c r="BQ97" s="293"/>
      <c r="BR97" s="293">
        <v>1</v>
      </c>
      <c r="BS97" s="293">
        <v>1</v>
      </c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1469</v>
      </c>
      <c r="CK97" s="294"/>
      <c r="CL97" s="294"/>
      <c r="CM97" s="294"/>
      <c r="CN97" s="294"/>
      <c r="CO97" s="295"/>
      <c r="CP97" s="295"/>
      <c r="CQ97" s="295"/>
      <c r="CR97" s="296">
        <v>348</v>
      </c>
      <c r="CS97" s="297">
        <v>70.3</v>
      </c>
      <c r="CT97" s="297">
        <v>29.92</v>
      </c>
      <c r="CU97" s="297">
        <v>38.29</v>
      </c>
      <c r="CV97" s="297">
        <f t="shared" si="309"/>
        <v>14.800000000000011</v>
      </c>
      <c r="CW97" s="297">
        <f t="shared" si="309"/>
        <v>8.8500000000000085</v>
      </c>
      <c r="CX97" s="297">
        <f t="shared" si="309"/>
        <v>4.4399999999999977</v>
      </c>
      <c r="CY97" s="297">
        <f t="shared" si="309"/>
        <v>16.200000000000003</v>
      </c>
      <c r="CZ97" s="297">
        <f>SUM(CV97:CY97)</f>
        <v>44.29000000000002</v>
      </c>
      <c r="DA97" s="297">
        <f>0.32*(P97-CR97)+1.75*(Q97-CS97)+1.13*(R97-CT97)+1.28*(S97-CU97)</f>
        <v>45.976700000000022</v>
      </c>
      <c r="DB97" s="295" t="s">
        <v>1804</v>
      </c>
      <c r="DC97" s="295">
        <v>2</v>
      </c>
      <c r="DD97" s="295"/>
      <c r="DE97" s="295"/>
    </row>
    <row r="98" spans="1:109" ht="21" customHeight="1" thickBot="1">
      <c r="A98" s="299">
        <v>96</v>
      </c>
      <c r="B98" s="300" t="s">
        <v>29</v>
      </c>
      <c r="C98" s="301" t="s">
        <v>1775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06">
        <v>40</v>
      </c>
      <c r="I98" s="306">
        <v>18</v>
      </c>
      <c r="J98" s="306">
        <v>24</v>
      </c>
      <c r="K98" s="306">
        <v>36</v>
      </c>
      <c r="L98" s="306" t="s">
        <v>59</v>
      </c>
      <c r="M98" s="306" t="s">
        <v>59</v>
      </c>
      <c r="N98" s="307">
        <f t="shared" si="228"/>
        <v>118</v>
      </c>
      <c r="O98" s="308">
        <v>2983</v>
      </c>
      <c r="P98" s="309">
        <v>336.6</v>
      </c>
      <c r="Q98" s="310">
        <v>81.05</v>
      </c>
      <c r="R98" s="310">
        <v>45.56</v>
      </c>
      <c r="S98" s="310">
        <v>68.209999999999994</v>
      </c>
      <c r="T98" s="310">
        <v>7.6159999999999997</v>
      </c>
      <c r="U98" s="311">
        <v>2880</v>
      </c>
      <c r="V98" s="312">
        <f>VLOOKUP($U98,计算辅助页面!$Z$5:$AM$26,COLUMN()-20,0)</f>
        <v>4700</v>
      </c>
      <c r="W98" s="312">
        <f>VLOOKUP($U98,计算辅助页面!$Z$5:$AM$26,COLUMN()-20,0)</f>
        <v>7500</v>
      </c>
      <c r="X98" s="307">
        <f>VLOOKUP($U98,计算辅助页面!$Z$5:$AM$26,COLUMN()-20,0)</f>
        <v>11300</v>
      </c>
      <c r="Y98" s="307">
        <f>VLOOKUP($U98,计算辅助页面!$Z$5:$AM$26,COLUMN()-20,0)</f>
        <v>16300</v>
      </c>
      <c r="Z98" s="313">
        <f>VLOOKUP($U98,计算辅助页面!$Z$5:$AM$26,COLUMN()-20,0)</f>
        <v>23000</v>
      </c>
      <c r="AA98" s="307">
        <f>VLOOKUP($U98,计算辅助页面!$Z$5:$AM$26,COLUMN()-20,0)</f>
        <v>32000</v>
      </c>
      <c r="AB98" s="307">
        <f>VLOOKUP($U98,计算辅助页面!$Z$5:$AM$26,COLUMN()-20,0)</f>
        <v>44500</v>
      </c>
      <c r="AC98" s="307">
        <f>VLOOKUP($U98,计算辅助页面!$Z$5:$AM$26,COLUMN()-20,0)</f>
        <v>62500</v>
      </c>
      <c r="AD98" s="307">
        <f>VLOOKUP($U98,计算辅助页面!$Z$5:$AM$26,COLUMN()-20,0)</f>
        <v>87500</v>
      </c>
      <c r="AE98" s="307">
        <f>VLOOKUP($U98,计算辅助页面!$Z$5:$AM$26,COLUMN()-20,0)</f>
        <v>122000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1656720</v>
      </c>
      <c r="AI98" s="314">
        <v>20000</v>
      </c>
      <c r="AJ98" s="315">
        <f>VLOOKUP(D98&amp;E98,计算辅助页面!$V$5:$Y$18,2,0)</f>
        <v>6</v>
      </c>
      <c r="AK98" s="316">
        <f t="shared" si="229"/>
        <v>40000</v>
      </c>
      <c r="AL98" s="316">
        <f>VLOOKUP(D98&amp;E98,计算辅助页面!$V$5:$Y$18,3,0)</f>
        <v>4</v>
      </c>
      <c r="AM98" s="317">
        <f t="shared" si="230"/>
        <v>120000</v>
      </c>
      <c r="AN98" s="317">
        <f>VLOOKUP(D98&amp;E98,计算辅助页面!$V$5:$Y$18,4,0)</f>
        <v>2</v>
      </c>
      <c r="AO98" s="304">
        <f t="shared" si="231"/>
        <v>2080000</v>
      </c>
      <c r="AP98" s="318">
        <f t="shared" si="232"/>
        <v>3736720</v>
      </c>
      <c r="AQ98" s="288" t="s">
        <v>565</v>
      </c>
      <c r="AR98" s="289" t="str">
        <f t="shared" si="208"/>
        <v>Asterion</v>
      </c>
      <c r="AS98" s="290" t="s">
        <v>596</v>
      </c>
      <c r="AT98" s="291" t="s">
        <v>624</v>
      </c>
      <c r="AU98" s="328" t="s">
        <v>702</v>
      </c>
      <c r="AW98" s="292">
        <v>350</v>
      </c>
      <c r="AY98" s="292">
        <v>455</v>
      </c>
      <c r="AZ98" s="292" t="s">
        <v>1470</v>
      </c>
      <c r="BA98" s="477">
        <v>139</v>
      </c>
      <c r="BB98" s="476">
        <v>2</v>
      </c>
      <c r="BC98" s="472">
        <v>0.95</v>
      </c>
      <c r="BD98" s="472">
        <v>0.95</v>
      </c>
      <c r="BE98" s="472">
        <v>1.19</v>
      </c>
      <c r="BF98" s="474">
        <f>BA98+O98</f>
        <v>3122</v>
      </c>
      <c r="BG98" s="476">
        <f t="shared" ref="BG98" si="314">BB98+P98</f>
        <v>338.6</v>
      </c>
      <c r="BH98" s="480">
        <f t="shared" ref="BH98" si="315">BC98+Q98</f>
        <v>82</v>
      </c>
      <c r="BI98" s="480">
        <f t="shared" ref="BI98" si="316">BD98+R98</f>
        <v>46.510000000000005</v>
      </c>
      <c r="BJ98" s="480">
        <f t="shared" ref="BJ98" si="317">BE98+S98</f>
        <v>69.399999999999991</v>
      </c>
      <c r="BK98" s="473">
        <f t="shared" si="216"/>
        <v>2</v>
      </c>
      <c r="BL98" s="473">
        <f t="shared" si="217"/>
        <v>0.95000000000000284</v>
      </c>
      <c r="BM98" s="473">
        <f t="shared" si="218"/>
        <v>0.95000000000000284</v>
      </c>
      <c r="BN98" s="473">
        <f t="shared" si="219"/>
        <v>1.1899999999999977</v>
      </c>
      <c r="BO98" s="483">
        <v>3</v>
      </c>
      <c r="BP98" s="293"/>
      <c r="BQ98" s="293">
        <v>1</v>
      </c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>
        <v>1</v>
      </c>
      <c r="CG98" s="293"/>
      <c r="CH98" s="293"/>
      <c r="CI98" s="293"/>
      <c r="CJ98" s="294" t="s">
        <v>1471</v>
      </c>
      <c r="CK98" s="294"/>
      <c r="CL98" s="294"/>
      <c r="CM98" s="294"/>
      <c r="CN98" s="294"/>
      <c r="CO98" s="295">
        <v>1</v>
      </c>
      <c r="CP98" s="295"/>
      <c r="CQ98" s="295"/>
      <c r="CR98" s="296">
        <v>320</v>
      </c>
      <c r="CS98" s="297">
        <v>73</v>
      </c>
      <c r="CT98" s="297">
        <v>37.51</v>
      </c>
      <c r="CU98" s="297">
        <v>58.07</v>
      </c>
      <c r="CV98" s="297">
        <f t="shared" si="309"/>
        <v>16.600000000000023</v>
      </c>
      <c r="CW98" s="297">
        <f t="shared" si="309"/>
        <v>8.0499999999999972</v>
      </c>
      <c r="CX98" s="297">
        <f t="shared" si="309"/>
        <v>8.0500000000000043</v>
      </c>
      <c r="CY98" s="297">
        <f t="shared" si="309"/>
        <v>10.139999999999993</v>
      </c>
      <c r="CZ98" s="297">
        <f>SUM(CV98:CY98)</f>
        <v>42.840000000000018</v>
      </c>
      <c r="DA98" s="297">
        <f>0.32*(P98-CR98)+1.75*(Q98-CS98)+1.13*(R98-CT98)+1.28*(S98-CU98)</f>
        <v>41.475200000000001</v>
      </c>
      <c r="DB98" s="295" t="s">
        <v>1804</v>
      </c>
      <c r="DC98" s="295">
        <v>1</v>
      </c>
      <c r="DD98" s="295"/>
      <c r="DE98" s="295"/>
    </row>
    <row r="99" spans="1:109" ht="21" customHeight="1">
      <c r="A99" s="268">
        <v>97</v>
      </c>
      <c r="B99" s="319" t="s">
        <v>1701</v>
      </c>
      <c r="C99" s="301" t="s">
        <v>1702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ref="N99:N100" si="318">IF(COUNTBLANK(H99:M99),"",SUM(H99:M99))</f>
        <v>188</v>
      </c>
      <c r="O99" s="321">
        <v>3025</v>
      </c>
      <c r="P99" s="322">
        <v>335.2</v>
      </c>
      <c r="Q99" s="323">
        <v>75.650000000000006</v>
      </c>
      <c r="R99" s="323">
        <v>46.89</v>
      </c>
      <c r="S99" s="323">
        <v>73.819999999999993</v>
      </c>
      <c r="T99" s="323"/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ref="AK99" si="319">IF(AI99,2*AI99,"")</f>
        <v>80000</v>
      </c>
      <c r="AL99" s="316">
        <f>VLOOKUP(D99&amp;E99,计算辅助页面!$V$5:$Y$18,3,0)</f>
        <v>4</v>
      </c>
      <c r="AM99" s="317">
        <f t="shared" ref="AM99" si="320">IF(AN99="×",AN99,IF(AI99,6*AI99,""))</f>
        <v>240000</v>
      </c>
      <c r="AN99" s="317">
        <f>VLOOKUP(D99&amp;E99,计算辅助页面!$V$5:$Y$18,4,0)</f>
        <v>2</v>
      </c>
      <c r="AO99" s="304">
        <f t="shared" ref="AO99" si="321">IF(AI99,IF(AN99="×",4*(AI99*AJ99+AK99*AL99),4*(AI99*AJ99+AK99*AL99+AM99*AN99)),"")</f>
        <v>4160000</v>
      </c>
      <c r="AP99" s="318">
        <f t="shared" ref="AP99" si="322">IF(AND(AH99,AO99),AO99+AH99,"")</f>
        <v>7472600</v>
      </c>
      <c r="AQ99" s="288" t="s">
        <v>1703</v>
      </c>
      <c r="AR99" s="289" t="str">
        <f t="shared" si="208"/>
        <v>Mustang RTR Spec 5 10th Anniv.</v>
      </c>
      <c r="AS99" s="290" t="s">
        <v>1743</v>
      </c>
      <c r="AT99" s="291" t="s">
        <v>1704</v>
      </c>
      <c r="AU99" s="328" t="s">
        <v>702</v>
      </c>
      <c r="AZ99" s="292" t="s">
        <v>1071</v>
      </c>
      <c r="BA99" s="481">
        <f>BF99-O99</f>
        <v>140</v>
      </c>
      <c r="BB99" s="476">
        <f>BK99</f>
        <v>1.6000000000000227</v>
      </c>
      <c r="BC99" s="472">
        <f t="shared" ref="BC99" si="323">BL99</f>
        <v>0.94999999999998863</v>
      </c>
      <c r="BD99" s="472">
        <f t="shared" ref="BD99" si="324">BM99</f>
        <v>0.92000000000000171</v>
      </c>
      <c r="BE99" s="472">
        <f t="shared" ref="BE99" si="325">BN99</f>
        <v>1.2600000000000051</v>
      </c>
      <c r="BF99" s="474">
        <v>3165</v>
      </c>
      <c r="BG99" s="476">
        <v>336.8</v>
      </c>
      <c r="BH99" s="480">
        <v>76.599999999999994</v>
      </c>
      <c r="BI99" s="480">
        <v>47.81</v>
      </c>
      <c r="BJ99" s="480">
        <v>75.08</v>
      </c>
      <c r="BK99" s="473">
        <f t="shared" ref="BK99" si="326">IF(BG99="", "", BG99-P99)</f>
        <v>1.6000000000000227</v>
      </c>
      <c r="BL99" s="473">
        <f t="shared" ref="BL99" si="327">IF(BH99="", "", BH99-Q99)</f>
        <v>0.94999999999998863</v>
      </c>
      <c r="BM99" s="473">
        <f t="shared" ref="BM99" si="328">IF(BI99="", "", BI99-R99)</f>
        <v>0.92000000000000171</v>
      </c>
      <c r="BN99" s="473">
        <f t="shared" ref="BN99" si="329">IF(BJ99="", "", BJ99-S99)</f>
        <v>1.2600000000000051</v>
      </c>
      <c r="BO99" s="483">
        <v>7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1735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319" t="s">
        <v>865</v>
      </c>
      <c r="C100" s="301" t="s">
        <v>866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318"/>
        <v>188</v>
      </c>
      <c r="O100" s="321">
        <v>3069</v>
      </c>
      <c r="P100" s="322">
        <v>331.7</v>
      </c>
      <c r="Q100" s="323">
        <v>77.45</v>
      </c>
      <c r="R100" s="323">
        <v>60.49</v>
      </c>
      <c r="S100" s="323">
        <v>66.78</v>
      </c>
      <c r="T100" s="323">
        <v>7.33</v>
      </c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29"/>
        <v>80000</v>
      </c>
      <c r="AL100" s="316">
        <f>VLOOKUP(D100&amp;E100,计算辅助页面!$V$5:$Y$18,3,0)</f>
        <v>4</v>
      </c>
      <c r="AM100" s="317">
        <f t="shared" si="230"/>
        <v>240000</v>
      </c>
      <c r="AN100" s="317">
        <f>VLOOKUP(D100&amp;E100,计算辅助页面!$V$5:$Y$18,4,0)</f>
        <v>2</v>
      </c>
      <c r="AO100" s="304">
        <f t="shared" si="231"/>
        <v>4160000</v>
      </c>
      <c r="AP100" s="318">
        <f t="shared" si="232"/>
        <v>7472600</v>
      </c>
      <c r="AQ100" s="288" t="s">
        <v>867</v>
      </c>
      <c r="AR100" s="289" t="str">
        <f t="shared" si="208"/>
        <v>Roma</v>
      </c>
      <c r="AS100" s="290" t="s">
        <v>876</v>
      </c>
      <c r="AT100" s="291" t="s">
        <v>882</v>
      </c>
      <c r="AU100" s="328" t="s">
        <v>702</v>
      </c>
      <c r="AV100" s="292">
        <v>22</v>
      </c>
      <c r="AW100" s="292">
        <v>345</v>
      </c>
      <c r="AY100" s="292">
        <v>446</v>
      </c>
      <c r="AZ100" s="292" t="s">
        <v>1137</v>
      </c>
      <c r="BA100" s="477">
        <v>141</v>
      </c>
      <c r="BB100" s="476">
        <v>1.4</v>
      </c>
      <c r="BC100" s="472">
        <v>0.95</v>
      </c>
      <c r="BD100" s="472">
        <v>1.71</v>
      </c>
      <c r="BE100" s="472">
        <v>1.81</v>
      </c>
      <c r="BF100" s="474">
        <f>BA100+O100</f>
        <v>3210</v>
      </c>
      <c r="BG100" s="476">
        <f t="shared" ref="BG100" si="330">BB100+P100</f>
        <v>333.09999999999997</v>
      </c>
      <c r="BH100" s="480">
        <f t="shared" ref="BH100" si="331">BC100+Q100</f>
        <v>78.400000000000006</v>
      </c>
      <c r="BI100" s="480">
        <f t="shared" ref="BI100" si="332">BD100+R100</f>
        <v>62.2</v>
      </c>
      <c r="BJ100" s="480">
        <f t="shared" ref="BJ100" si="333">BE100+S100</f>
        <v>68.59</v>
      </c>
      <c r="BK100" s="473">
        <f t="shared" si="216"/>
        <v>1.3999999999999773</v>
      </c>
      <c r="BL100" s="473">
        <f t="shared" si="217"/>
        <v>0.95000000000000284</v>
      </c>
      <c r="BM100" s="473">
        <f t="shared" si="218"/>
        <v>1.7100000000000009</v>
      </c>
      <c r="BN100" s="473">
        <f t="shared" si="219"/>
        <v>1.8100000000000023</v>
      </c>
      <c r="BO100" s="483">
        <v>6</v>
      </c>
      <c r="BP100" s="293"/>
      <c r="BQ100" s="293"/>
      <c r="BR100" s="293"/>
      <c r="BS100" s="293"/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1472</v>
      </c>
      <c r="CK100" s="294"/>
      <c r="CL100" s="294"/>
      <c r="CM100" s="294"/>
      <c r="CN100" s="294"/>
      <c r="CO100" s="295"/>
      <c r="CP100" s="295"/>
      <c r="CQ100" s="295"/>
      <c r="CR100" s="296">
        <v>320</v>
      </c>
      <c r="CS100" s="297">
        <v>69.400000000000006</v>
      </c>
      <c r="CT100" s="297">
        <v>46.11</v>
      </c>
      <c r="CU100" s="297">
        <v>51.38</v>
      </c>
      <c r="CV100" s="297">
        <f t="shared" si="309"/>
        <v>11.699999999999989</v>
      </c>
      <c r="CW100" s="297">
        <f t="shared" si="309"/>
        <v>8.0499999999999972</v>
      </c>
      <c r="CX100" s="297">
        <f t="shared" si="309"/>
        <v>14.380000000000003</v>
      </c>
      <c r="CY100" s="297">
        <f t="shared" si="309"/>
        <v>15.399999999999999</v>
      </c>
      <c r="CZ100" s="297">
        <f>SUM(CV100:CY100)</f>
        <v>49.529999999999987</v>
      </c>
      <c r="DA100" s="297">
        <f>0.32*(P100-CR100)+1.75*(Q100-CS100)+1.13*(R100-CT100)+1.28*(S100-CU100)</f>
        <v>53.792899999999989</v>
      </c>
      <c r="DB100" s="295" t="s">
        <v>1804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1067</v>
      </c>
      <c r="C101" s="301" t="s">
        <v>1805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28"/>
        <v>188</v>
      </c>
      <c r="O101" s="321">
        <v>3112</v>
      </c>
      <c r="P101" s="322">
        <v>337</v>
      </c>
      <c r="Q101" s="323">
        <v>78.73</v>
      </c>
      <c r="R101" s="323">
        <v>50.41</v>
      </c>
      <c r="S101" s="323">
        <v>59.6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si="229"/>
        <v>80000</v>
      </c>
      <c r="AL101" s="316">
        <f>VLOOKUP(D101&amp;E101,计算辅助页面!$V$5:$Y$18,3,0)</f>
        <v>4</v>
      </c>
      <c r="AM101" s="317">
        <f t="shared" si="230"/>
        <v>240000</v>
      </c>
      <c r="AN101" s="317">
        <f>VLOOKUP(D101&amp;E101,计算辅助页面!$V$5:$Y$18,4,0)</f>
        <v>2</v>
      </c>
      <c r="AO101" s="304">
        <f t="shared" si="231"/>
        <v>4160000</v>
      </c>
      <c r="AP101" s="318">
        <f t="shared" si="232"/>
        <v>7472600</v>
      </c>
      <c r="AQ101" s="288" t="s">
        <v>1069</v>
      </c>
      <c r="AR101" s="289" t="str">
        <f t="shared" si="208"/>
        <v>AF10</v>
      </c>
      <c r="AS101" s="290" t="s">
        <v>1065</v>
      </c>
      <c r="AT101" s="291" t="s">
        <v>1070</v>
      </c>
      <c r="AU101" s="328" t="s">
        <v>702</v>
      </c>
      <c r="AV101" s="292">
        <v>45</v>
      </c>
      <c r="AW101" s="292">
        <v>351</v>
      </c>
      <c r="AY101" s="292">
        <v>455</v>
      </c>
      <c r="AZ101" s="292" t="s">
        <v>1071</v>
      </c>
      <c r="BK101" s="473" t="str">
        <f t="shared" si="216"/>
        <v/>
      </c>
      <c r="BL101" s="473" t="str">
        <f t="shared" si="217"/>
        <v/>
      </c>
      <c r="BM101" s="473" t="str">
        <f t="shared" si="218"/>
        <v/>
      </c>
      <c r="BN101" s="473" t="str">
        <f t="shared" si="219"/>
        <v/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1068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 t="s">
        <v>1804</v>
      </c>
      <c r="DC101" s="295">
        <v>1</v>
      </c>
      <c r="DD101" s="295"/>
      <c r="DE101" s="295"/>
    </row>
    <row r="102" spans="1:109" ht="21" customHeight="1" thickBot="1">
      <c r="A102" s="299">
        <v>100</v>
      </c>
      <c r="B102" s="319" t="s">
        <v>1317</v>
      </c>
      <c r="C102" s="301" t="s">
        <v>1318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228"/>
        <v>188</v>
      </c>
      <c r="O102" s="321">
        <v>3134</v>
      </c>
      <c r="P102" s="322">
        <v>333.3</v>
      </c>
      <c r="Q102" s="323">
        <v>79.459999999999994</v>
      </c>
      <c r="R102" s="323">
        <v>53.36</v>
      </c>
      <c r="S102" s="323">
        <v>63.69</v>
      </c>
      <c r="T102" s="323">
        <v>6.6</v>
      </c>
      <c r="U102" s="324">
        <v>5750</v>
      </c>
      <c r="V102" s="325">
        <f>VLOOKUP($U102,计算辅助页面!$Z$5:$AM$26,COLUMN()-20,0)</f>
        <v>9400</v>
      </c>
      <c r="W102" s="325">
        <f>VLOOKUP($U102,计算辅助页面!$Z$5:$AM$26,COLUMN()-20,0)</f>
        <v>15000</v>
      </c>
      <c r="X102" s="333">
        <f>VLOOKUP($U102,计算辅助页面!$Z$5:$AM$26,COLUMN()-20,0)</f>
        <v>22500</v>
      </c>
      <c r="Y102" s="333">
        <f>VLOOKUP($U102,计算辅助页面!$Z$5:$AM$26,COLUMN()-20,0)</f>
        <v>32500</v>
      </c>
      <c r="Z102" s="420">
        <f>VLOOKUP($U102,计算辅助页面!$Z$5:$AM$26,COLUMN()-20,0)</f>
        <v>45500</v>
      </c>
      <c r="AA102" s="333">
        <f>VLOOKUP($U102,计算辅助页面!$Z$5:$AM$26,COLUMN()-20,0)</f>
        <v>63500</v>
      </c>
      <c r="AB102" s="333">
        <f>VLOOKUP($U102,计算辅助页面!$Z$5:$AM$26,COLUMN()-20,0)</f>
        <v>89000</v>
      </c>
      <c r="AC102" s="333">
        <f>VLOOKUP($U102,计算辅助页面!$Z$5:$AM$26,COLUMN()-20,0)</f>
        <v>125000</v>
      </c>
      <c r="AD102" s="333">
        <f>VLOOKUP($U102,计算辅助页面!$Z$5:$AM$26,COLUMN()-20,0)</f>
        <v>175000</v>
      </c>
      <c r="AE102" s="333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36">
        <f t="shared" si="229"/>
        <v>80000</v>
      </c>
      <c r="AL102" s="316">
        <f>VLOOKUP(D102&amp;E102,计算辅助页面!$V$5:$Y$18,3,0)</f>
        <v>4</v>
      </c>
      <c r="AM102" s="337">
        <f t="shared" si="230"/>
        <v>240000</v>
      </c>
      <c r="AN102" s="317">
        <f>VLOOKUP(D102&amp;E102,计算辅助页面!$V$5:$Y$18,4,0)</f>
        <v>2</v>
      </c>
      <c r="AO102" s="304">
        <f t="shared" si="231"/>
        <v>4160000</v>
      </c>
      <c r="AP102" s="318">
        <f t="shared" si="232"/>
        <v>7472600</v>
      </c>
      <c r="AQ102" s="288" t="s">
        <v>557</v>
      </c>
      <c r="AR102" s="289" t="str">
        <f t="shared" si="208"/>
        <v>M4 GT3</v>
      </c>
      <c r="AS102" s="290" t="s">
        <v>1308</v>
      </c>
      <c r="AT102" s="291" t="s">
        <v>1319</v>
      </c>
      <c r="AU102" s="328" t="s">
        <v>702</v>
      </c>
      <c r="AW102" s="292">
        <v>347</v>
      </c>
      <c r="AY102" s="292">
        <v>449</v>
      </c>
      <c r="AZ102" s="292" t="s">
        <v>1326</v>
      </c>
      <c r="BA102" s="477">
        <v>143</v>
      </c>
      <c r="BB102" s="476">
        <v>1.6</v>
      </c>
      <c r="BC102" s="472">
        <v>1.19</v>
      </c>
      <c r="BD102" s="472">
        <v>0.93</v>
      </c>
      <c r="BE102" s="472">
        <v>1.22</v>
      </c>
      <c r="BF102" s="474">
        <f>BA102+O102</f>
        <v>3277</v>
      </c>
      <c r="BG102" s="476">
        <f t="shared" ref="BG102" si="334">BB102+P102</f>
        <v>334.90000000000003</v>
      </c>
      <c r="BH102" s="480">
        <f t="shared" ref="BH102" si="335">BC102+Q102</f>
        <v>80.649999999999991</v>
      </c>
      <c r="BI102" s="480">
        <f t="shared" ref="BI102" si="336">BD102+R102</f>
        <v>54.29</v>
      </c>
      <c r="BJ102" s="480">
        <f t="shared" ref="BJ102" si="337">BE102+S102</f>
        <v>64.91</v>
      </c>
      <c r="BK102" s="473">
        <f t="shared" si="216"/>
        <v>1.6000000000000227</v>
      </c>
      <c r="BL102" s="473">
        <f t="shared" si="217"/>
        <v>1.1899999999999977</v>
      </c>
      <c r="BM102" s="473">
        <f t="shared" si="218"/>
        <v>0.92999999999999972</v>
      </c>
      <c r="BN102" s="473">
        <f t="shared" si="219"/>
        <v>1.2199999999999989</v>
      </c>
      <c r="BO102" s="483">
        <v>7</v>
      </c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1333</v>
      </c>
      <c r="CK102" s="294"/>
      <c r="CL102" s="294"/>
      <c r="CM102" s="294"/>
      <c r="CN102" s="294"/>
      <c r="CO102" s="295"/>
      <c r="CP102" s="295"/>
      <c r="CQ102" s="295"/>
      <c r="CR102" s="296"/>
      <c r="CS102" s="297"/>
      <c r="CT102" s="297"/>
      <c r="CU102" s="297"/>
      <c r="CV102" s="297"/>
      <c r="CW102" s="297"/>
      <c r="CX102" s="297"/>
      <c r="CY102" s="297"/>
      <c r="CZ102" s="297"/>
      <c r="DA102" s="297"/>
      <c r="DB102" s="295" t="s">
        <v>1804</v>
      </c>
      <c r="DC102" s="295">
        <v>1</v>
      </c>
      <c r="DD102" s="295"/>
      <c r="DE102" s="295"/>
    </row>
    <row r="103" spans="1:109" ht="21" customHeight="1">
      <c r="A103" s="268">
        <v>101</v>
      </c>
      <c r="B103" s="300" t="s">
        <v>30</v>
      </c>
      <c r="C103" s="301" t="s">
        <v>750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66</v>
      </c>
      <c r="H103" s="306">
        <v>40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>IF(COUNTBLANK(H103:M103),"",SUM(H103:M103))</f>
        <v>118</v>
      </c>
      <c r="O103" s="308">
        <v>3155</v>
      </c>
      <c r="P103" s="309">
        <v>368</v>
      </c>
      <c r="Q103" s="310">
        <v>76.55</v>
      </c>
      <c r="R103" s="310">
        <v>36.14</v>
      </c>
      <c r="S103" s="310">
        <v>61.1</v>
      </c>
      <c r="T103" s="310">
        <v>5.9329999999999998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>IF(AI103,2*AI103,"")</f>
        <v>40000</v>
      </c>
      <c r="AL103" s="316">
        <f>VLOOKUP(D103&amp;E103,计算辅助页面!$V$5:$Y$18,3,0)</f>
        <v>4</v>
      </c>
      <c r="AM103" s="317">
        <f>IF(AN103="×",AN103,IF(AI103,6*AI103,""))</f>
        <v>120000</v>
      </c>
      <c r="AN103" s="317">
        <f>VLOOKUP(D103&amp;E103,计算辅助页面!$V$5:$Y$18,4,0)</f>
        <v>2</v>
      </c>
      <c r="AO103" s="304">
        <f>IF(AI103,IF(AN103="×",4*(AI103*AJ103+AK103*AL103),4*(AI103*AJ103+AK103*AL103+AM103*AN103)),"")</f>
        <v>2080000</v>
      </c>
      <c r="AP103" s="318">
        <f>IF(AND(AH103,AO103),AO103+AH103,"")</f>
        <v>3736720</v>
      </c>
      <c r="AQ103" s="288" t="s">
        <v>1020</v>
      </c>
      <c r="AR103" s="289" t="str">
        <f>TRIM(RIGHT(B103,LEN(B103)-LEN(AQ103)-1))</f>
        <v>Cien Concept</v>
      </c>
      <c r="AS103" s="290" t="s">
        <v>596</v>
      </c>
      <c r="AT103" s="291" t="s">
        <v>661</v>
      </c>
      <c r="AU103" s="328" t="s">
        <v>702</v>
      </c>
      <c r="AW103" s="292">
        <v>383</v>
      </c>
      <c r="AY103" s="292">
        <v>509</v>
      </c>
      <c r="AZ103" s="292" t="s">
        <v>1443</v>
      </c>
      <c r="BK103" s="473" t="str">
        <f t="shared" ref="BK103:BN104" si="338">IF(BG103="", "", BG103-P103)</f>
        <v/>
      </c>
      <c r="BL103" s="473" t="str">
        <f t="shared" si="338"/>
        <v/>
      </c>
      <c r="BM103" s="473" t="str">
        <f t="shared" si="338"/>
        <v/>
      </c>
      <c r="BN103" s="473" t="str">
        <f t="shared" si="338"/>
        <v/>
      </c>
      <c r="BP103" s="293"/>
      <c r="BQ103" s="293"/>
      <c r="BR103" s="293"/>
      <c r="BS103" s="293"/>
      <c r="BT103" s="293">
        <v>1</v>
      </c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1473</v>
      </c>
      <c r="CK103" s="294"/>
      <c r="CL103" s="294"/>
      <c r="CM103" s="294"/>
      <c r="CN103" s="294"/>
      <c r="CO103" s="295">
        <v>1</v>
      </c>
      <c r="CP103" s="295"/>
      <c r="CQ103" s="295"/>
      <c r="CR103" s="296">
        <v>350</v>
      </c>
      <c r="CS103" s="297">
        <v>68.5</v>
      </c>
      <c r="CT103" s="297">
        <v>30.04</v>
      </c>
      <c r="CU103" s="297">
        <v>50.68</v>
      </c>
      <c r="CV103" s="297">
        <f t="shared" ref="CV103:CY105" si="339">P103-CR103</f>
        <v>18</v>
      </c>
      <c r="CW103" s="297">
        <f t="shared" si="339"/>
        <v>8.0499999999999972</v>
      </c>
      <c r="CX103" s="297">
        <f t="shared" si="339"/>
        <v>6.1000000000000014</v>
      </c>
      <c r="CY103" s="297">
        <f t="shared" si="339"/>
        <v>10.420000000000002</v>
      </c>
      <c r="CZ103" s="297">
        <f>SUM(CV103:CY103)</f>
        <v>42.57</v>
      </c>
      <c r="DA103" s="297">
        <f>0.32*(P103-CR103)+1.75*(Q103-CS103)+1.13*(R103-CT103)+1.28*(S103-CU103)</f>
        <v>40.078099999999999</v>
      </c>
      <c r="DB103" s="295" t="s">
        <v>1804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1787</v>
      </c>
      <c r="C104" s="301" t="s">
        <v>1755</v>
      </c>
      <c r="D104" s="302" t="s">
        <v>7</v>
      </c>
      <c r="E104" s="303" t="s">
        <v>45</v>
      </c>
      <c r="F104" s="327"/>
      <c r="G104" s="328"/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ref="N104" si="340">IF(COUNTBLANK(H104:M104),"",SUM(H104:M104))</f>
        <v>175</v>
      </c>
      <c r="O104" s="321">
        <v>3178</v>
      </c>
      <c r="P104" s="322">
        <v>331</v>
      </c>
      <c r="Q104" s="323">
        <v>78.23</v>
      </c>
      <c r="R104" s="323">
        <v>56.43</v>
      </c>
      <c r="S104" s="323">
        <v>60.73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ref="AK104" si="341">IF(AI104,2*AI104,"")</f>
        <v>80000</v>
      </c>
      <c r="AL104" s="316">
        <f>VLOOKUP(D104&amp;E104,计算辅助页面!$V$5:$Y$18,3,0)</f>
        <v>4</v>
      </c>
      <c r="AM104" s="337">
        <f t="shared" ref="AM104" si="342">IF(AN104="×",AN104,IF(AI104,6*AI104,""))</f>
        <v>240000</v>
      </c>
      <c r="AN104" s="317">
        <f>VLOOKUP(D104&amp;E104,计算辅助页面!$V$5:$Y$18,4,0)</f>
        <v>2</v>
      </c>
      <c r="AO104" s="304">
        <f t="shared" ref="AO104" si="343">IF(AI104,IF(AN104="×",4*(AI104*AJ104+AK104*AL104),4*(AI104*AJ104+AK104*AL104+AM104*AN104)),"")</f>
        <v>4160000</v>
      </c>
      <c r="AP104" s="318">
        <f t="shared" ref="AP104" si="344">IF(AND(AH104,AO104),AO104+AH104,"")</f>
        <v>7472600</v>
      </c>
      <c r="AQ104" s="288" t="s">
        <v>566</v>
      </c>
      <c r="AR104" s="289" t="str">
        <f>TRIM(RIGHT(B104,LEN(B104)-LEN(AQ104)-1))</f>
        <v>Valour🔑</v>
      </c>
      <c r="AS104" s="290" t="s">
        <v>1753</v>
      </c>
      <c r="AT104" s="291" t="s">
        <v>1756</v>
      </c>
      <c r="AU104" s="328" t="s">
        <v>702</v>
      </c>
      <c r="AZ104" s="292" t="s">
        <v>1077</v>
      </c>
      <c r="BK104" s="473" t="str">
        <f t="shared" si="338"/>
        <v/>
      </c>
      <c r="BL104" s="473" t="str">
        <f t="shared" si="338"/>
        <v/>
      </c>
      <c r="BM104" s="473" t="str">
        <f t="shared" si="338"/>
        <v/>
      </c>
      <c r="BN104" s="473" t="str">
        <f t="shared" si="338"/>
        <v/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1140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1786</v>
      </c>
      <c r="C105" s="301" t="s">
        <v>751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20" t="s">
        <v>448</v>
      </c>
      <c r="I105" s="320">
        <v>35</v>
      </c>
      <c r="J105" s="320">
        <v>55</v>
      </c>
      <c r="K105" s="320">
        <v>85</v>
      </c>
      <c r="L105" s="306" t="s">
        <v>59</v>
      </c>
      <c r="M105" s="306" t="s">
        <v>59</v>
      </c>
      <c r="N105" s="307">
        <f t="shared" si="228"/>
        <v>175</v>
      </c>
      <c r="O105" s="321">
        <v>3200</v>
      </c>
      <c r="P105" s="322">
        <v>315.5</v>
      </c>
      <c r="Q105" s="323">
        <v>86.26</v>
      </c>
      <c r="R105" s="323">
        <v>79</v>
      </c>
      <c r="S105" s="323">
        <v>67.88</v>
      </c>
      <c r="T105" s="323">
        <v>8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229"/>
        <v>80000</v>
      </c>
      <c r="AL105" s="316">
        <f>VLOOKUP(D105&amp;E105,计算辅助页面!$V$5:$Y$18,3,0)</f>
        <v>4</v>
      </c>
      <c r="AM105" s="337">
        <f t="shared" si="230"/>
        <v>240000</v>
      </c>
      <c r="AN105" s="317">
        <f>VLOOKUP(D105&amp;E105,计算辅助页面!$V$5:$Y$18,4,0)</f>
        <v>2</v>
      </c>
      <c r="AO105" s="304">
        <f t="shared" si="231"/>
        <v>4160000</v>
      </c>
      <c r="AP105" s="318">
        <f t="shared" si="232"/>
        <v>7472600</v>
      </c>
      <c r="AQ105" s="288" t="s">
        <v>563</v>
      </c>
      <c r="AR105" s="289" t="str">
        <f t="shared" si="208"/>
        <v>GT MKII🔑</v>
      </c>
      <c r="AS105" s="290" t="s">
        <v>928</v>
      </c>
      <c r="AT105" s="291" t="s">
        <v>613</v>
      </c>
      <c r="AU105" s="328" t="s">
        <v>702</v>
      </c>
      <c r="AW105" s="292">
        <v>329</v>
      </c>
      <c r="AY105" s="292">
        <v>419</v>
      </c>
      <c r="AZ105" s="292" t="s">
        <v>1077</v>
      </c>
      <c r="BA105" s="477">
        <v>145</v>
      </c>
      <c r="BB105" s="476">
        <v>1.8</v>
      </c>
      <c r="BC105" s="472">
        <v>1.1399999999999999</v>
      </c>
      <c r="BD105" s="472">
        <v>2.5</v>
      </c>
      <c r="BE105" s="472">
        <v>2.21</v>
      </c>
      <c r="BF105" s="474">
        <f>BA105+O105</f>
        <v>3345</v>
      </c>
      <c r="BG105" s="476">
        <f t="shared" ref="BG105" si="345">BB105+P105</f>
        <v>317.3</v>
      </c>
      <c r="BH105" s="480">
        <f t="shared" ref="BH105" si="346">BC105+Q105</f>
        <v>87.4</v>
      </c>
      <c r="BI105" s="480">
        <f t="shared" ref="BI105" si="347">BD105+R105</f>
        <v>81.5</v>
      </c>
      <c r="BJ105" s="480">
        <f t="shared" ref="BJ105" si="348">BE105+S105</f>
        <v>70.089999999999989</v>
      </c>
      <c r="BK105" s="473">
        <f t="shared" si="216"/>
        <v>1.8000000000000114</v>
      </c>
      <c r="BL105" s="473">
        <f t="shared" si="217"/>
        <v>1.1400000000000006</v>
      </c>
      <c r="BM105" s="473">
        <f t="shared" si="218"/>
        <v>2.5</v>
      </c>
      <c r="BN105" s="473">
        <f t="shared" si="219"/>
        <v>2.2099999999999937</v>
      </c>
      <c r="BO105" s="483">
        <v>3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>
        <v>1</v>
      </c>
      <c r="CB105" s="293"/>
      <c r="CC105" s="293">
        <v>1</v>
      </c>
      <c r="CD105" s="293">
        <v>1</v>
      </c>
      <c r="CE105" s="293"/>
      <c r="CF105" s="293"/>
      <c r="CG105" s="293"/>
      <c r="CH105" s="293"/>
      <c r="CI105" s="293"/>
      <c r="CJ105" s="294" t="s">
        <v>1474</v>
      </c>
      <c r="CK105" s="294"/>
      <c r="CL105" s="294"/>
      <c r="CM105" s="294"/>
      <c r="CN105" s="294"/>
      <c r="CO105" s="295"/>
      <c r="CP105" s="295"/>
      <c r="CQ105" s="295"/>
      <c r="CR105" s="296">
        <v>300</v>
      </c>
      <c r="CS105" s="297">
        <v>76.599999999999994</v>
      </c>
      <c r="CT105" s="297">
        <v>57.8</v>
      </c>
      <c r="CU105" s="297">
        <v>49.12</v>
      </c>
      <c r="CV105" s="297">
        <f t="shared" si="339"/>
        <v>15.5</v>
      </c>
      <c r="CW105" s="297">
        <f t="shared" si="339"/>
        <v>9.6600000000000108</v>
      </c>
      <c r="CX105" s="297">
        <f t="shared" si="339"/>
        <v>21.200000000000003</v>
      </c>
      <c r="CY105" s="297">
        <f t="shared" si="339"/>
        <v>18.759999999999998</v>
      </c>
      <c r="CZ105" s="297">
        <f>SUM(CV105:CY105)</f>
        <v>65.12</v>
      </c>
      <c r="DA105" s="297">
        <f>0.32*(P105-CR105)+1.75*(Q105-CS105)+1.13*(R105-CT105)+1.28*(S105-CU105)</f>
        <v>69.833800000000025</v>
      </c>
      <c r="DB105" s="295" t="s">
        <v>1806</v>
      </c>
      <c r="DC105" s="295">
        <v>4</v>
      </c>
      <c r="DD105" s="295"/>
      <c r="DE105" s="295"/>
    </row>
    <row r="106" spans="1:109" ht="21" customHeight="1" thickBot="1">
      <c r="A106" s="299">
        <v>104</v>
      </c>
      <c r="B106" s="319" t="s">
        <v>1634</v>
      </c>
      <c r="C106" s="301" t="s">
        <v>1601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ref="N106" si="349">IF(COUNTBLANK(H106:M106),"",SUM(H106:M106))</f>
        <v>188</v>
      </c>
      <c r="O106" s="321">
        <v>3222</v>
      </c>
      <c r="P106" s="322">
        <v>320.3</v>
      </c>
      <c r="Q106" s="323">
        <v>85.88</v>
      </c>
      <c r="R106" s="323">
        <v>73.05</v>
      </c>
      <c r="S106" s="323">
        <v>57.09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50">IF(AI106,2*AI106,"")</f>
        <v>80000</v>
      </c>
      <c r="AL106" s="316">
        <f>VLOOKUP(D106&amp;E106,计算辅助页面!$V$5:$Y$18,3,0)</f>
        <v>4</v>
      </c>
      <c r="AM106" s="337">
        <f t="shared" ref="AM106" si="351">IF(AN106="×",AN106,IF(AI106,6*AI106,""))</f>
        <v>240000</v>
      </c>
      <c r="AN106" s="317">
        <f>VLOOKUP(D106&amp;E106,计算辅助页面!$V$5:$Y$18,4,0)</f>
        <v>2</v>
      </c>
      <c r="AO106" s="304">
        <f t="shared" ref="AO106" si="352">IF(AI106,IF(AN106="×",4*(AI106*AJ106+AK106*AL106),4*(AI106*AJ106+AK106*AL106+AM106*AN106)),"")</f>
        <v>4160000</v>
      </c>
      <c r="AP106" s="318">
        <f t="shared" ref="AP106" si="353">IF(AND(AH106,AO106),AO106+AH106,"")</f>
        <v>7472600</v>
      </c>
      <c r="AQ106" s="288" t="s">
        <v>565</v>
      </c>
      <c r="AR106" s="289" t="str">
        <f t="shared" si="208"/>
        <v>Huracan STO</v>
      </c>
      <c r="AS106" s="290" t="s">
        <v>1602</v>
      </c>
      <c r="AT106" s="291" t="s">
        <v>1603</v>
      </c>
      <c r="AU106" s="328" t="s">
        <v>702</v>
      </c>
      <c r="AZ106" s="292" t="s">
        <v>1071</v>
      </c>
      <c r="BA106" s="481">
        <f>BF106-O106</f>
        <v>146</v>
      </c>
      <c r="BB106" s="476">
        <f>BK106</f>
        <v>1.1999999999999886</v>
      </c>
      <c r="BC106" s="472">
        <f t="shared" ref="BC106:BE106" si="354">BL106</f>
        <v>1.5200000000000102</v>
      </c>
      <c r="BD106" s="472">
        <f t="shared" si="354"/>
        <v>2.7199999999999989</v>
      </c>
      <c r="BE106" s="472">
        <f t="shared" si="354"/>
        <v>2.1299999999999955</v>
      </c>
      <c r="BF106" s="474">
        <v>3368</v>
      </c>
      <c r="BG106" s="476">
        <v>321.5</v>
      </c>
      <c r="BH106" s="480">
        <v>87.4</v>
      </c>
      <c r="BI106" s="480">
        <v>75.77</v>
      </c>
      <c r="BJ106" s="480">
        <v>59.22</v>
      </c>
      <c r="BK106" s="473">
        <f t="shared" si="216"/>
        <v>1.1999999999999886</v>
      </c>
      <c r="BL106" s="473">
        <f t="shared" si="217"/>
        <v>1.5200000000000102</v>
      </c>
      <c r="BM106" s="473">
        <f t="shared" si="218"/>
        <v>2.7199999999999989</v>
      </c>
      <c r="BN106" s="473">
        <f t="shared" si="219"/>
        <v>2.1299999999999955</v>
      </c>
      <c r="BO106" s="483">
        <v>1</v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1625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 t="s">
        <v>1806</v>
      </c>
      <c r="DC106" s="295">
        <v>4</v>
      </c>
      <c r="DD106" s="295"/>
      <c r="DE106" s="295"/>
    </row>
    <row r="107" spans="1:109" ht="21" customHeight="1">
      <c r="A107" s="268">
        <v>105</v>
      </c>
      <c r="B107" s="319" t="s">
        <v>394</v>
      </c>
      <c r="C107" s="301" t="s">
        <v>752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>
        <v>40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28"/>
        <v>173</v>
      </c>
      <c r="O107" s="321">
        <v>3245</v>
      </c>
      <c r="P107" s="322">
        <v>341</v>
      </c>
      <c r="Q107" s="323">
        <v>79.25</v>
      </c>
      <c r="R107" s="323">
        <v>58.34</v>
      </c>
      <c r="S107" s="323">
        <v>54.1</v>
      </c>
      <c r="T107" s="323">
        <v>5.54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29"/>
        <v>80000</v>
      </c>
      <c r="AL107" s="316">
        <f>VLOOKUP(D107&amp;E107,计算辅助页面!$V$5:$Y$18,3,0)</f>
        <v>4</v>
      </c>
      <c r="AM107" s="337">
        <f t="shared" si="230"/>
        <v>240000</v>
      </c>
      <c r="AN107" s="317">
        <f>VLOOKUP(D107&amp;E107,计算辅助页面!$V$5:$Y$18,4,0)</f>
        <v>2</v>
      </c>
      <c r="AO107" s="304">
        <f t="shared" si="231"/>
        <v>4160000</v>
      </c>
      <c r="AP107" s="318">
        <f t="shared" si="232"/>
        <v>7472600</v>
      </c>
      <c r="AQ107" s="288" t="s">
        <v>860</v>
      </c>
      <c r="AR107" s="289" t="str">
        <f t="shared" si="208"/>
        <v>Zerouno</v>
      </c>
      <c r="AS107" s="290" t="s">
        <v>927</v>
      </c>
      <c r="AT107" s="291" t="s">
        <v>632</v>
      </c>
      <c r="AU107" s="328" t="s">
        <v>702</v>
      </c>
      <c r="AV107" s="292">
        <v>8</v>
      </c>
      <c r="AW107" s="292">
        <v>355</v>
      </c>
      <c r="AY107" s="292">
        <v>462</v>
      </c>
      <c r="AZ107" s="292" t="s">
        <v>1418</v>
      </c>
      <c r="BA107" s="481">
        <v>146</v>
      </c>
      <c r="BB107" s="476">
        <v>1.3</v>
      </c>
      <c r="BC107" s="472">
        <v>0.95</v>
      </c>
      <c r="BD107" s="472">
        <v>1.32</v>
      </c>
      <c r="BE107" s="472">
        <v>1.8</v>
      </c>
      <c r="BF107" s="474">
        <f>BA107+O107</f>
        <v>3391</v>
      </c>
      <c r="BG107" s="476">
        <f t="shared" ref="BG107:BG108" si="355">BB107+P107</f>
        <v>342.3</v>
      </c>
      <c r="BH107" s="480">
        <f t="shared" ref="BH107:BH108" si="356">BC107+Q107</f>
        <v>80.2</v>
      </c>
      <c r="BI107" s="480">
        <f t="shared" ref="BI107:BI108" si="357">BD107+R107</f>
        <v>59.660000000000004</v>
      </c>
      <c r="BJ107" s="480">
        <f t="shared" ref="BJ107:BJ108" si="358">BE107+S107</f>
        <v>55.9</v>
      </c>
      <c r="BK107" s="473">
        <f t="shared" si="216"/>
        <v>1.3000000000000114</v>
      </c>
      <c r="BL107" s="473">
        <f t="shared" si="217"/>
        <v>0.95000000000000284</v>
      </c>
      <c r="BM107" s="473">
        <f t="shared" si="218"/>
        <v>1.3200000000000003</v>
      </c>
      <c r="BN107" s="473">
        <f t="shared" si="219"/>
        <v>1.7999999999999972</v>
      </c>
      <c r="BO107" s="483">
        <v>1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1475</v>
      </c>
      <c r="CK107" s="294"/>
      <c r="CL107" s="294"/>
      <c r="CM107" s="294"/>
      <c r="CN107" s="294"/>
      <c r="CO107" s="295"/>
      <c r="CP107" s="295"/>
      <c r="CQ107" s="295"/>
      <c r="CR107" s="296">
        <v>330</v>
      </c>
      <c r="CS107" s="297">
        <v>71.2</v>
      </c>
      <c r="CT107" s="297">
        <v>47.13</v>
      </c>
      <c r="CU107" s="297">
        <v>38.82</v>
      </c>
      <c r="CV107" s="297">
        <f>P107-CR107</f>
        <v>11</v>
      </c>
      <c r="CW107" s="297">
        <f>Q107-CS107</f>
        <v>8.0499999999999972</v>
      </c>
      <c r="CX107" s="297">
        <f>R107-CT107</f>
        <v>11.21</v>
      </c>
      <c r="CY107" s="297">
        <f>S107-CU107</f>
        <v>15.280000000000001</v>
      </c>
      <c r="CZ107" s="297">
        <f>SUM(CV107:CY107)</f>
        <v>45.54</v>
      </c>
      <c r="DA107" s="297">
        <f>0.32*(P107-CR107)+1.75*(Q107-CS107)+1.13*(R107-CT107)+1.28*(S107-CU107)</f>
        <v>49.833199999999991</v>
      </c>
      <c r="DB107" s="295" t="s">
        <v>1806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1381</v>
      </c>
      <c r="C108" s="301" t="s">
        <v>1382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28"/>
        <v>188</v>
      </c>
      <c r="O108" s="321">
        <v>3267</v>
      </c>
      <c r="P108" s="322">
        <v>337.7</v>
      </c>
      <c r="Q108" s="323">
        <v>81.05</v>
      </c>
      <c r="R108" s="323">
        <v>68.33</v>
      </c>
      <c r="S108" s="323">
        <v>47.34</v>
      </c>
      <c r="T108" s="323">
        <v>4.8</v>
      </c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29"/>
        <v>80000</v>
      </c>
      <c r="AL108" s="316">
        <f>VLOOKUP(D108&amp;E108,计算辅助页面!$V$5:$Y$18,3,0)</f>
        <v>4</v>
      </c>
      <c r="AM108" s="337">
        <f t="shared" si="230"/>
        <v>240000</v>
      </c>
      <c r="AN108" s="317">
        <f>VLOOKUP(D108&amp;E108,计算辅助页面!$V$5:$Y$18,4,0)</f>
        <v>2</v>
      </c>
      <c r="AO108" s="304">
        <f t="shared" si="231"/>
        <v>4160000</v>
      </c>
      <c r="AP108" s="318">
        <f t="shared" si="232"/>
        <v>7472600</v>
      </c>
      <c r="AQ108" s="288" t="s">
        <v>568</v>
      </c>
      <c r="AR108" s="289" t="str">
        <f t="shared" ref="AR108:AR142" si="359">TRIM(RIGHT(B108,LEN(B108)-LEN(AQ108)-1))</f>
        <v>Artura</v>
      </c>
      <c r="AS108" s="290" t="s">
        <v>1373</v>
      </c>
      <c r="AT108" s="291" t="s">
        <v>1383</v>
      </c>
      <c r="AU108" s="328" t="s">
        <v>702</v>
      </c>
      <c r="AW108" s="292">
        <v>351</v>
      </c>
      <c r="AY108" s="292">
        <v>457</v>
      </c>
      <c r="AZ108" s="292" t="s">
        <v>1071</v>
      </c>
      <c r="BA108" s="477">
        <v>147</v>
      </c>
      <c r="BB108" s="476">
        <v>0.9</v>
      </c>
      <c r="BC108" s="472">
        <v>0.95</v>
      </c>
      <c r="BD108" s="472">
        <v>2.0699999999999998</v>
      </c>
      <c r="BE108" s="472">
        <v>2.15</v>
      </c>
      <c r="BF108" s="474">
        <f>BA108+O108</f>
        <v>3414</v>
      </c>
      <c r="BG108" s="476">
        <f t="shared" si="355"/>
        <v>338.59999999999997</v>
      </c>
      <c r="BH108" s="480">
        <f t="shared" si="356"/>
        <v>82</v>
      </c>
      <c r="BI108" s="480">
        <f t="shared" si="357"/>
        <v>70.399999999999991</v>
      </c>
      <c r="BJ108" s="480">
        <f t="shared" si="358"/>
        <v>49.49</v>
      </c>
      <c r="BK108" s="473">
        <f t="shared" si="216"/>
        <v>0.89999999999997726</v>
      </c>
      <c r="BL108" s="473">
        <f t="shared" si="217"/>
        <v>0.95000000000000284</v>
      </c>
      <c r="BM108" s="473">
        <f t="shared" si="218"/>
        <v>2.0699999999999932</v>
      </c>
      <c r="BN108" s="473">
        <f t="shared" si="219"/>
        <v>2.1499999999999986</v>
      </c>
      <c r="BO108" s="483">
        <v>4</v>
      </c>
      <c r="BP108" s="293"/>
      <c r="BQ108" s="293"/>
      <c r="BR108" s="293"/>
      <c r="BS108" s="293"/>
      <c r="BT108" s="293"/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1731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1806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1476</v>
      </c>
      <c r="C109" s="301" t="s">
        <v>1122</v>
      </c>
      <c r="D109" s="302" t="s">
        <v>7</v>
      </c>
      <c r="E109" s="303" t="s">
        <v>45</v>
      </c>
      <c r="F109" s="327"/>
      <c r="G109" s="328"/>
      <c r="H109" s="320" t="s">
        <v>448</v>
      </c>
      <c r="I109" s="320">
        <v>35</v>
      </c>
      <c r="J109" s="320">
        <v>55</v>
      </c>
      <c r="K109" s="320">
        <v>85</v>
      </c>
      <c r="L109" s="306" t="s">
        <v>59</v>
      </c>
      <c r="M109" s="306" t="s">
        <v>59</v>
      </c>
      <c r="N109" s="307">
        <f t="shared" si="228"/>
        <v>175</v>
      </c>
      <c r="O109" s="321">
        <v>3289</v>
      </c>
      <c r="P109" s="322">
        <v>332.6</v>
      </c>
      <c r="Q109" s="323">
        <v>76.739999999999995</v>
      </c>
      <c r="R109" s="323">
        <v>66.010000000000005</v>
      </c>
      <c r="S109" s="323">
        <v>76.94</v>
      </c>
      <c r="T109" s="323"/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29"/>
        <v>80000</v>
      </c>
      <c r="AL109" s="316">
        <f>VLOOKUP(D109&amp;E109,计算辅助页面!$V$5:$Y$18,3,0)</f>
        <v>4</v>
      </c>
      <c r="AM109" s="337">
        <f t="shared" si="230"/>
        <v>240000</v>
      </c>
      <c r="AN109" s="317">
        <f>VLOOKUP(D109&amp;E109,计算辅助页面!$V$5:$Y$18,4,0)</f>
        <v>2</v>
      </c>
      <c r="AO109" s="304">
        <f t="shared" si="231"/>
        <v>4160000</v>
      </c>
      <c r="AP109" s="318">
        <f t="shared" si="232"/>
        <v>7472600</v>
      </c>
      <c r="AQ109" s="288" t="s">
        <v>1069</v>
      </c>
      <c r="AR109" s="289" t="str">
        <f t="shared" si="359"/>
        <v>AF8 Falcon Edition🔑</v>
      </c>
      <c r="AS109" s="290" t="s">
        <v>1117</v>
      </c>
      <c r="AT109" s="291" t="s">
        <v>1123</v>
      </c>
      <c r="AU109" s="328" t="s">
        <v>702</v>
      </c>
      <c r="AW109" s="292">
        <v>346</v>
      </c>
      <c r="AY109" s="292">
        <v>448</v>
      </c>
      <c r="AZ109" s="292" t="s">
        <v>1077</v>
      </c>
      <c r="BA109" s="481">
        <v>148</v>
      </c>
      <c r="BB109" s="476">
        <v>1.4</v>
      </c>
      <c r="BC109" s="472">
        <v>0.76</v>
      </c>
      <c r="BD109" s="472">
        <v>1.48</v>
      </c>
      <c r="BE109" s="472">
        <v>1.64</v>
      </c>
      <c r="BF109" s="474">
        <f>BA109+O109</f>
        <v>3437</v>
      </c>
      <c r="BG109" s="476">
        <f t="shared" ref="BG109" si="360">BB109+P109</f>
        <v>334</v>
      </c>
      <c r="BH109" s="480">
        <f t="shared" ref="BH109" si="361">BC109+Q109</f>
        <v>77.5</v>
      </c>
      <c r="BI109" s="480">
        <f t="shared" ref="BI109" si="362">BD109+R109</f>
        <v>67.490000000000009</v>
      </c>
      <c r="BJ109" s="480">
        <f t="shared" ref="BJ109" si="363">BE109+S109</f>
        <v>78.58</v>
      </c>
      <c r="BK109" s="473">
        <f t="shared" si="216"/>
        <v>1.3999999999999773</v>
      </c>
      <c r="BL109" s="473">
        <f t="shared" si="217"/>
        <v>0.76000000000000512</v>
      </c>
      <c r="BM109" s="473">
        <f t="shared" si="218"/>
        <v>1.480000000000004</v>
      </c>
      <c r="BN109" s="473">
        <f t="shared" si="219"/>
        <v>1.6400000000000006</v>
      </c>
      <c r="BO109" s="483">
        <v>1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>
        <v>1</v>
      </c>
      <c r="CD109" s="293">
        <v>1</v>
      </c>
      <c r="CE109" s="293"/>
      <c r="CF109" s="293"/>
      <c r="CG109" s="293"/>
      <c r="CH109" s="293"/>
      <c r="CI109" s="293"/>
      <c r="CJ109" s="294" t="s">
        <v>1068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00" t="s">
        <v>32</v>
      </c>
      <c r="C110" s="301">
        <v>488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 t="shared" si="228"/>
        <v>118</v>
      </c>
      <c r="O110" s="308">
        <v>3334</v>
      </c>
      <c r="P110" s="309">
        <v>347.6</v>
      </c>
      <c r="Q110" s="310">
        <v>80.239999999999995</v>
      </c>
      <c r="R110" s="310">
        <v>48.38</v>
      </c>
      <c r="S110" s="310">
        <v>65.84</v>
      </c>
      <c r="T110" s="310">
        <v>6.5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 t="shared" si="229"/>
        <v>40000</v>
      </c>
      <c r="AL110" s="316">
        <f>VLOOKUP(D110&amp;E110,计算辅助页面!$V$5:$Y$18,3,0)</f>
        <v>4</v>
      </c>
      <c r="AM110" s="317">
        <f t="shared" si="230"/>
        <v>120000</v>
      </c>
      <c r="AN110" s="317">
        <f>VLOOKUP(D110&amp;E110,计算辅助页面!$V$5:$Y$18,4,0)</f>
        <v>2</v>
      </c>
      <c r="AO110" s="304">
        <f t="shared" si="231"/>
        <v>2080000</v>
      </c>
      <c r="AP110" s="318">
        <f t="shared" si="232"/>
        <v>3736720</v>
      </c>
      <c r="AQ110" s="288" t="s">
        <v>567</v>
      </c>
      <c r="AR110" s="289" t="str">
        <f t="shared" si="359"/>
        <v>488 GTB</v>
      </c>
      <c r="AS110" s="290" t="s">
        <v>596</v>
      </c>
      <c r="AT110" s="291" t="s">
        <v>635</v>
      </c>
      <c r="AU110" s="328" t="s">
        <v>702</v>
      </c>
      <c r="AV110" s="292">
        <v>8</v>
      </c>
      <c r="AW110" s="292">
        <v>362</v>
      </c>
      <c r="AY110" s="292">
        <v>474</v>
      </c>
      <c r="AZ110" s="292" t="s">
        <v>1418</v>
      </c>
      <c r="BA110" s="477">
        <v>149</v>
      </c>
      <c r="BB110" s="476">
        <v>2.1</v>
      </c>
      <c r="BC110" s="472">
        <v>0.86</v>
      </c>
      <c r="BD110" s="472">
        <v>0.74</v>
      </c>
      <c r="BE110" s="472">
        <v>1.1200000000000001</v>
      </c>
      <c r="BF110" s="474">
        <f>BA110+O110</f>
        <v>3483</v>
      </c>
      <c r="BG110" s="476">
        <f t="shared" ref="BG110" si="364">BB110+P110</f>
        <v>349.70000000000005</v>
      </c>
      <c r="BH110" s="480">
        <f t="shared" ref="BH110" si="365">BC110+Q110</f>
        <v>81.099999999999994</v>
      </c>
      <c r="BI110" s="480">
        <f t="shared" ref="BI110" si="366">BD110+R110</f>
        <v>49.120000000000005</v>
      </c>
      <c r="BJ110" s="480">
        <f t="shared" ref="BJ110" si="367">BE110+S110</f>
        <v>66.960000000000008</v>
      </c>
      <c r="BK110" s="473">
        <f t="shared" si="216"/>
        <v>2.1000000000000227</v>
      </c>
      <c r="BL110" s="473">
        <f t="shared" si="217"/>
        <v>0.85999999999999943</v>
      </c>
      <c r="BM110" s="473">
        <f t="shared" si="218"/>
        <v>0.74000000000000199</v>
      </c>
      <c r="BN110" s="473">
        <f t="shared" si="219"/>
        <v>1.1200000000000045</v>
      </c>
      <c r="BO110" s="483">
        <v>3</v>
      </c>
      <c r="BP110" s="293"/>
      <c r="BQ110" s="293"/>
      <c r="BR110" s="293">
        <v>1</v>
      </c>
      <c r="BS110" s="293">
        <v>1</v>
      </c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>
        <v>1</v>
      </c>
      <c r="CJ110" s="294" t="s">
        <v>841</v>
      </c>
      <c r="CK110" s="294"/>
      <c r="CL110" s="294"/>
      <c r="CM110" s="294"/>
      <c r="CN110" s="294"/>
      <c r="CO110" s="295"/>
      <c r="CP110" s="295"/>
      <c r="CQ110" s="295"/>
      <c r="CR110" s="296">
        <v>330</v>
      </c>
      <c r="CS110" s="297">
        <v>73</v>
      </c>
      <c r="CT110" s="297">
        <v>42</v>
      </c>
      <c r="CU110" s="297">
        <v>56.41</v>
      </c>
      <c r="CV110" s="297">
        <f>P110-CR110</f>
        <v>17.600000000000023</v>
      </c>
      <c r="CW110" s="297">
        <f>Q110-CS110</f>
        <v>7.2399999999999949</v>
      </c>
      <c r="CX110" s="297">
        <f>R110-CT110</f>
        <v>6.3800000000000026</v>
      </c>
      <c r="CY110" s="297">
        <f>S110-CU110</f>
        <v>9.4300000000000068</v>
      </c>
      <c r="CZ110" s="297">
        <f>SUM(CV110:CY110)</f>
        <v>40.650000000000027</v>
      </c>
      <c r="DA110" s="297">
        <f>0.32*(P110-CR110)+1.75*(Q110-CS110)+1.13*(R110-CT110)+1.28*(S110-CU110)</f>
        <v>37.581800000000008</v>
      </c>
      <c r="DB110" s="295" t="s">
        <v>1806</v>
      </c>
      <c r="DC110" s="295">
        <v>3</v>
      </c>
      <c r="DD110" s="295"/>
      <c r="DE110" s="295"/>
    </row>
    <row r="111" spans="1:109" ht="21" customHeight="1">
      <c r="A111" s="268">
        <v>109</v>
      </c>
      <c r="B111" s="319" t="s">
        <v>1287</v>
      </c>
      <c r="C111" s="301" t="s">
        <v>1288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28"/>
        <v>188</v>
      </c>
      <c r="O111" s="321">
        <v>3380</v>
      </c>
      <c r="P111" s="322">
        <v>338.5</v>
      </c>
      <c r="Q111" s="323">
        <v>86.45</v>
      </c>
      <c r="R111" s="323">
        <v>48.72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229"/>
        <v>80000</v>
      </c>
      <c r="AL111" s="316">
        <f>VLOOKUP(D111&amp;E111,计算辅助页面!$V$5:$Y$18,3,0)</f>
        <v>4</v>
      </c>
      <c r="AM111" s="317">
        <f t="shared" si="230"/>
        <v>240000</v>
      </c>
      <c r="AN111" s="317">
        <f>VLOOKUP(D111&amp;E111,计算辅助页面!$V$5:$Y$18,4,0)</f>
        <v>2</v>
      </c>
      <c r="AO111" s="304">
        <f t="shared" si="231"/>
        <v>4160000</v>
      </c>
      <c r="AP111" s="318">
        <f t="shared" si="232"/>
        <v>7472600</v>
      </c>
      <c r="AQ111" s="288" t="s">
        <v>1289</v>
      </c>
      <c r="AR111" s="289" t="str">
        <f t="shared" si="359"/>
        <v>Motion</v>
      </c>
      <c r="AS111" s="290" t="s">
        <v>1279</v>
      </c>
      <c r="AT111" s="291" t="s">
        <v>1290</v>
      </c>
      <c r="AU111" s="328" t="s">
        <v>702</v>
      </c>
      <c r="AW111" s="292">
        <v>352</v>
      </c>
      <c r="AY111" s="292">
        <v>458</v>
      </c>
      <c r="AZ111" s="292" t="s">
        <v>1302</v>
      </c>
      <c r="BK111" s="473" t="str">
        <f t="shared" si="216"/>
        <v/>
      </c>
      <c r="BL111" s="473" t="str">
        <f t="shared" si="217"/>
        <v/>
      </c>
      <c r="BM111" s="473" t="str">
        <f t="shared" si="218"/>
        <v/>
      </c>
      <c r="BN111" s="473" t="str">
        <f t="shared" si="219"/>
        <v/>
      </c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1306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1806</v>
      </c>
      <c r="DC111" s="295">
        <v>3</v>
      </c>
      <c r="DD111" s="295"/>
      <c r="DE111" s="295"/>
    </row>
    <row r="112" spans="1:109" ht="21" customHeight="1" thickBot="1">
      <c r="A112" s="299">
        <v>110</v>
      </c>
      <c r="B112" s="319" t="s">
        <v>1045</v>
      </c>
      <c r="C112" s="301" t="s">
        <v>1046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228"/>
        <v>188</v>
      </c>
      <c r="O112" s="321">
        <v>3425</v>
      </c>
      <c r="P112" s="322">
        <v>346.2</v>
      </c>
      <c r="Q112" s="323">
        <v>81.849999999999994</v>
      </c>
      <c r="R112" s="323">
        <v>47.31</v>
      </c>
      <c r="S112" s="323">
        <v>61.18</v>
      </c>
      <c r="T112" s="323"/>
      <c r="U112" s="324">
        <v>5750</v>
      </c>
      <c r="V112" s="312">
        <f>VLOOKUP($U112,计算辅助页面!$Z$5:$AM$26,COLUMN()-20,0)</f>
        <v>9400</v>
      </c>
      <c r="W112" s="312">
        <f>VLOOKUP($U112,计算辅助页面!$Z$5:$AM$26,COLUMN()-20,0)</f>
        <v>15000</v>
      </c>
      <c r="X112" s="307">
        <f>VLOOKUP($U112,计算辅助页面!$Z$5:$AM$26,COLUMN()-20,0)</f>
        <v>22500</v>
      </c>
      <c r="Y112" s="307">
        <f>VLOOKUP($U112,计算辅助页面!$Z$5:$AM$26,COLUMN()-20,0)</f>
        <v>32500</v>
      </c>
      <c r="Z112" s="313">
        <f>VLOOKUP($U112,计算辅助页面!$Z$5:$AM$26,COLUMN()-20,0)</f>
        <v>45500</v>
      </c>
      <c r="AA112" s="307">
        <f>VLOOKUP($U112,计算辅助页面!$Z$5:$AM$26,COLUMN()-20,0)</f>
        <v>63500</v>
      </c>
      <c r="AB112" s="307">
        <f>VLOOKUP($U112,计算辅助页面!$Z$5:$AM$26,COLUMN()-20,0)</f>
        <v>89000</v>
      </c>
      <c r="AC112" s="307">
        <f>VLOOKUP($U112,计算辅助页面!$Z$5:$AM$26,COLUMN()-20,0)</f>
        <v>125000</v>
      </c>
      <c r="AD112" s="307">
        <f>VLOOKUP($U112,计算辅助页面!$Z$5:$AM$26,COLUMN()-20,0)</f>
        <v>175000</v>
      </c>
      <c r="AE112" s="307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16">
        <f t="shared" ref="AK112:AK146" si="368">IF(AI112,2*AI112,"")</f>
        <v>80000</v>
      </c>
      <c r="AL112" s="316">
        <f>VLOOKUP(D112&amp;E112,计算辅助页面!$V$5:$Y$18,3,0)</f>
        <v>4</v>
      </c>
      <c r="AM112" s="317">
        <f t="shared" ref="AM112:AM146" si="369">IF(AN112="×",AN112,IF(AI112,6*AI112,""))</f>
        <v>240000</v>
      </c>
      <c r="AN112" s="317">
        <f>VLOOKUP(D112&amp;E112,计算辅助页面!$V$5:$Y$18,4,0)</f>
        <v>2</v>
      </c>
      <c r="AO112" s="304">
        <f t="shared" ref="AO112:AO146" si="370">IF(AI112,IF(AN112="×",4*(AI112*AJ112+AK112*AL112),4*(AI112*AJ112+AK112*AL112+AM112*AN112)),"")</f>
        <v>4160000</v>
      </c>
      <c r="AP112" s="318">
        <f t="shared" ref="AP112:AP146" si="371">IF(AND(AH112,AO112),AO112+AH112,"")</f>
        <v>7472600</v>
      </c>
      <c r="AQ112" s="288" t="s">
        <v>1047</v>
      </c>
      <c r="AR112" s="289" t="str">
        <f t="shared" si="359"/>
        <v>GTE</v>
      </c>
      <c r="AS112" s="290" t="s">
        <v>1042</v>
      </c>
      <c r="AT112" s="291" t="s">
        <v>1048</v>
      </c>
      <c r="AU112" s="328" t="s">
        <v>702</v>
      </c>
      <c r="AV112" s="292">
        <v>25</v>
      </c>
      <c r="AW112" s="292">
        <v>360</v>
      </c>
      <c r="AY112" s="292">
        <v>471</v>
      </c>
      <c r="AZ112" s="292" t="s">
        <v>1137</v>
      </c>
      <c r="BA112" s="477">
        <v>152</v>
      </c>
      <c r="BB112" s="476">
        <v>1.7</v>
      </c>
      <c r="BC112" s="472">
        <v>1.05</v>
      </c>
      <c r="BD112" s="472">
        <v>0.87</v>
      </c>
      <c r="BE112" s="472">
        <v>1.46</v>
      </c>
      <c r="BF112" s="474">
        <f>BA112+O112</f>
        <v>3577</v>
      </c>
      <c r="BG112" s="476">
        <f t="shared" ref="BG112:BG113" si="372">BB112+P112</f>
        <v>347.9</v>
      </c>
      <c r="BH112" s="480">
        <f t="shared" ref="BH112:BH113" si="373">BC112+Q112</f>
        <v>82.899999999999991</v>
      </c>
      <c r="BI112" s="480">
        <f t="shared" ref="BI112:BI113" si="374">BD112+R112</f>
        <v>48.18</v>
      </c>
      <c r="BJ112" s="480">
        <f t="shared" ref="BJ112:BJ113" si="375">BE112+S112</f>
        <v>62.64</v>
      </c>
      <c r="BK112" s="473">
        <f t="shared" si="216"/>
        <v>1.6999999999999886</v>
      </c>
      <c r="BL112" s="473">
        <f t="shared" si="217"/>
        <v>1.0499999999999972</v>
      </c>
      <c r="BM112" s="473">
        <f t="shared" si="218"/>
        <v>0.86999999999999744</v>
      </c>
      <c r="BN112" s="473">
        <f t="shared" si="219"/>
        <v>1.4600000000000009</v>
      </c>
      <c r="BO112" s="483">
        <v>3</v>
      </c>
      <c r="BP112" s="293"/>
      <c r="BQ112" s="293"/>
      <c r="BR112" s="293"/>
      <c r="BS112" s="293"/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/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1806</v>
      </c>
      <c r="DC112" s="295">
        <v>3</v>
      </c>
      <c r="DD112" s="295"/>
      <c r="DE112" s="295"/>
    </row>
    <row r="113" spans="1:109" ht="21" customHeight="1">
      <c r="A113" s="268">
        <v>111</v>
      </c>
      <c r="B113" s="300" t="s">
        <v>1732</v>
      </c>
      <c r="C113" s="301" t="s">
        <v>753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 t="shared" si="228"/>
        <v>118</v>
      </c>
      <c r="O113" s="308">
        <v>3519</v>
      </c>
      <c r="P113" s="309">
        <v>368.8</v>
      </c>
      <c r="Q113" s="310">
        <v>79.44</v>
      </c>
      <c r="R113" s="310">
        <v>38.58</v>
      </c>
      <c r="S113" s="310">
        <v>63.11</v>
      </c>
      <c r="T113" s="310">
        <v>6.1659999999999995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 t="shared" si="368"/>
        <v>40000</v>
      </c>
      <c r="AL113" s="316">
        <f>VLOOKUP(D113&amp;E113,计算辅助页面!$V$5:$Y$18,3,0)</f>
        <v>4</v>
      </c>
      <c r="AM113" s="317">
        <f t="shared" si="369"/>
        <v>120000</v>
      </c>
      <c r="AN113" s="317">
        <f>VLOOKUP(D113&amp;E113,计算辅助页面!$V$5:$Y$18,4,0)</f>
        <v>2</v>
      </c>
      <c r="AO113" s="304">
        <f t="shared" si="370"/>
        <v>2080000</v>
      </c>
      <c r="AP113" s="318">
        <f t="shared" si="371"/>
        <v>3736720</v>
      </c>
      <c r="AQ113" s="288" t="s">
        <v>1019</v>
      </c>
      <c r="AR113" s="289" t="str">
        <f t="shared" si="359"/>
        <v>kenhaus 003S</v>
      </c>
      <c r="AS113" s="290" t="s">
        <v>596</v>
      </c>
      <c r="AT113" s="291" t="s">
        <v>286</v>
      </c>
      <c r="AU113" s="328" t="s">
        <v>702</v>
      </c>
      <c r="AV113" s="292">
        <v>10</v>
      </c>
      <c r="AW113" s="292">
        <v>383</v>
      </c>
      <c r="AY113" s="292">
        <v>510</v>
      </c>
      <c r="AZ113" s="292" t="s">
        <v>1418</v>
      </c>
      <c r="BA113" s="477">
        <v>154</v>
      </c>
      <c r="BB113" s="476">
        <v>2.2000000000000002</v>
      </c>
      <c r="BC113" s="472">
        <v>0.76</v>
      </c>
      <c r="BD113" s="472">
        <v>0.74</v>
      </c>
      <c r="BE113" s="472">
        <v>1.47</v>
      </c>
      <c r="BF113" s="474">
        <f>BA113+O113</f>
        <v>3673</v>
      </c>
      <c r="BG113" s="476">
        <f t="shared" si="372"/>
        <v>371</v>
      </c>
      <c r="BH113" s="480">
        <f t="shared" si="373"/>
        <v>80.2</v>
      </c>
      <c r="BI113" s="480">
        <f t="shared" si="374"/>
        <v>39.32</v>
      </c>
      <c r="BJ113" s="480">
        <f t="shared" si="375"/>
        <v>64.58</v>
      </c>
      <c r="BK113" s="473">
        <f t="shared" si="216"/>
        <v>2.1999999999999886</v>
      </c>
      <c r="BL113" s="473">
        <f t="shared" si="217"/>
        <v>0.76000000000000512</v>
      </c>
      <c r="BM113" s="473">
        <f t="shared" si="218"/>
        <v>0.74000000000000199</v>
      </c>
      <c r="BN113" s="473">
        <f t="shared" si="219"/>
        <v>1.4699999999999989</v>
      </c>
      <c r="BO113" s="483">
        <v>7</v>
      </c>
      <c r="BP113" s="293"/>
      <c r="BQ113" s="293"/>
      <c r="BR113" s="293">
        <v>1</v>
      </c>
      <c r="BS113" s="293">
        <v>1</v>
      </c>
      <c r="BT113" s="293"/>
      <c r="BU113" s="293">
        <v>1</v>
      </c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>
        <v>1</v>
      </c>
      <c r="CJ113" s="294" t="s">
        <v>1733</v>
      </c>
      <c r="CK113" s="294"/>
      <c r="CL113" s="294"/>
      <c r="CM113" s="294"/>
      <c r="CN113" s="294"/>
      <c r="CO113" s="295"/>
      <c r="CP113" s="295"/>
      <c r="CQ113" s="295"/>
      <c r="CR113" s="296">
        <v>350</v>
      </c>
      <c r="CS113" s="297">
        <v>73</v>
      </c>
      <c r="CT113" s="297">
        <v>32.33</v>
      </c>
      <c r="CU113" s="297">
        <v>50.68</v>
      </c>
      <c r="CV113" s="297">
        <f>P113-CR113</f>
        <v>18.800000000000011</v>
      </c>
      <c r="CW113" s="297">
        <f>Q113-CS113</f>
        <v>6.4399999999999977</v>
      </c>
      <c r="CX113" s="297">
        <f>R113-CT113</f>
        <v>6.25</v>
      </c>
      <c r="CY113" s="297">
        <f>S113-CU113</f>
        <v>12.43</v>
      </c>
      <c r="CZ113" s="297">
        <f>SUM(CV113:CY113)</f>
        <v>43.920000000000009</v>
      </c>
      <c r="DA113" s="297">
        <f>0.32*(P113-CR113)+1.75*(Q113-CS113)+1.13*(R113-CT113)+1.28*(S113-CU113)</f>
        <v>40.258899999999997</v>
      </c>
      <c r="DB113" s="295" t="s">
        <v>1806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953</v>
      </c>
      <c r="C114" s="301" t="s">
        <v>954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si="228"/>
        <v>162</v>
      </c>
      <c r="O114" s="321">
        <v>3533</v>
      </c>
      <c r="P114" s="322">
        <v>339.1</v>
      </c>
      <c r="Q114" s="323">
        <v>81.31</v>
      </c>
      <c r="R114" s="323">
        <v>75.510000000000005</v>
      </c>
      <c r="S114" s="323">
        <v>65.900000000000006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si="368"/>
        <v>100000</v>
      </c>
      <c r="AL114" s="316">
        <f>VLOOKUP(D114&amp;E114,计算辅助页面!$V$5:$Y$18,3,0)</f>
        <v>5</v>
      </c>
      <c r="AM114" s="317">
        <f t="shared" si="369"/>
        <v>300000</v>
      </c>
      <c r="AN114" s="317">
        <f>VLOOKUP(D114&amp;E114,计算辅助页面!$V$5:$Y$18,4,0)</f>
        <v>2</v>
      </c>
      <c r="AO114" s="304">
        <f t="shared" si="370"/>
        <v>6000000</v>
      </c>
      <c r="AP114" s="318">
        <f t="shared" si="371"/>
        <v>12369280</v>
      </c>
      <c r="AQ114" s="288" t="s">
        <v>568</v>
      </c>
      <c r="AR114" s="289" t="str">
        <f t="shared" si="359"/>
        <v>Elva</v>
      </c>
      <c r="AS114" s="290" t="s">
        <v>955</v>
      </c>
      <c r="AT114" s="291" t="s">
        <v>957</v>
      </c>
      <c r="AU114" s="328" t="s">
        <v>703</v>
      </c>
      <c r="AV114" s="292">
        <v>26</v>
      </c>
      <c r="AW114" s="292">
        <v>353</v>
      </c>
      <c r="AY114" s="292">
        <v>459</v>
      </c>
      <c r="AZ114" s="292" t="s">
        <v>1071</v>
      </c>
      <c r="BA114" s="477">
        <v>140</v>
      </c>
      <c r="BB114" s="476">
        <v>1.4</v>
      </c>
      <c r="BC114" s="472">
        <v>0.69</v>
      </c>
      <c r="BD114" s="472">
        <v>2.66</v>
      </c>
      <c r="BE114" s="472">
        <v>1.78</v>
      </c>
      <c r="BF114" s="474">
        <f>BA114+O114</f>
        <v>3673</v>
      </c>
      <c r="BG114" s="476">
        <f t="shared" ref="BG114" si="376">BB114+P114</f>
        <v>340.5</v>
      </c>
      <c r="BH114" s="480">
        <f t="shared" ref="BH114" si="377">BC114+Q114</f>
        <v>82</v>
      </c>
      <c r="BI114" s="480">
        <f t="shared" ref="BI114" si="378">BD114+R114</f>
        <v>78.17</v>
      </c>
      <c r="BJ114" s="480">
        <f t="shared" ref="BJ114" si="379">BE114+S114</f>
        <v>67.680000000000007</v>
      </c>
      <c r="BK114" s="473">
        <f t="shared" si="216"/>
        <v>1.3999999999999773</v>
      </c>
      <c r="BL114" s="473">
        <f t="shared" si="217"/>
        <v>0.68999999999999773</v>
      </c>
      <c r="BM114" s="473">
        <f t="shared" si="218"/>
        <v>2.6599999999999966</v>
      </c>
      <c r="BN114" s="473">
        <f t="shared" si="219"/>
        <v>1.7800000000000011</v>
      </c>
      <c r="BO114" s="483">
        <v>3</v>
      </c>
      <c r="BP114" s="293"/>
      <c r="BQ114" s="293"/>
      <c r="BR114" s="293"/>
      <c r="BS114" s="293"/>
      <c r="BT114" s="293"/>
      <c r="BU114" s="293"/>
      <c r="BV114" s="293">
        <v>1</v>
      </c>
      <c r="BW114" s="293"/>
      <c r="BX114" s="293"/>
      <c r="BY114" s="293"/>
      <c r="BZ114" s="293"/>
      <c r="CA114" s="293"/>
      <c r="CB114" s="293"/>
      <c r="CC114" s="293"/>
      <c r="CD114" s="293">
        <v>1</v>
      </c>
      <c r="CE114" s="293"/>
      <c r="CF114" s="293"/>
      <c r="CG114" s="293" t="s">
        <v>1163</v>
      </c>
      <c r="CH114" s="293"/>
      <c r="CI114" s="293"/>
      <c r="CJ114" s="294" t="s">
        <v>1139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1806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1682</v>
      </c>
      <c r="C115" s="301" t="s">
        <v>1683</v>
      </c>
      <c r="D115" s="302" t="s">
        <v>7</v>
      </c>
      <c r="E115" s="303" t="s">
        <v>78</v>
      </c>
      <c r="F115" s="327"/>
      <c r="G115" s="328"/>
      <c r="H115" s="306">
        <v>45</v>
      </c>
      <c r="I115" s="306">
        <v>17</v>
      </c>
      <c r="J115" s="306">
        <v>23</v>
      </c>
      <c r="K115" s="306">
        <v>32</v>
      </c>
      <c r="L115" s="306">
        <v>45</v>
      </c>
      <c r="M115" s="306" t="s">
        <v>59</v>
      </c>
      <c r="N115" s="307">
        <f t="shared" ref="N115" si="380">IF(COUNTBLANK(H115:M115),"",SUM(H115:M115))</f>
        <v>162</v>
      </c>
      <c r="O115" s="321">
        <v>3580</v>
      </c>
      <c r="P115" s="322">
        <v>343.2</v>
      </c>
      <c r="Q115" s="323">
        <v>74.11</v>
      </c>
      <c r="R115" s="323">
        <v>69.680000000000007</v>
      </c>
      <c r="S115" s="323">
        <v>77.89</v>
      </c>
      <c r="T115" s="323"/>
      <c r="U115" s="324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ref="AK115" si="381">IF(AI115,2*AI115,"")</f>
        <v>100000</v>
      </c>
      <c r="AL115" s="316">
        <f>VLOOKUP(D115&amp;E115,计算辅助页面!$V$5:$Y$18,3,0)</f>
        <v>5</v>
      </c>
      <c r="AM115" s="317">
        <f t="shared" ref="AM115" si="382">IF(AN115="×",AN115,IF(AI115,6*AI115,""))</f>
        <v>300000</v>
      </c>
      <c r="AN115" s="317">
        <f>VLOOKUP(D115&amp;E115,计算辅助页面!$V$5:$Y$18,4,0)</f>
        <v>2</v>
      </c>
      <c r="AO115" s="304">
        <f t="shared" ref="AO115" si="383">IF(AI115,IF(AN115="×",4*(AI115*AJ115+AK115*AL115),4*(AI115*AJ115+AK115*AL115+AM115*AN115)),"")</f>
        <v>6000000</v>
      </c>
      <c r="AP115" s="318">
        <f t="shared" ref="AP115" si="384">IF(AND(AH115,AO115),AO115+AH115,"")</f>
        <v>12369280</v>
      </c>
      <c r="AQ115" s="288" t="s">
        <v>566</v>
      </c>
      <c r="AR115" s="289" t="str">
        <f t="shared" si="359"/>
        <v>DB12</v>
      </c>
      <c r="AS115" s="290" t="s">
        <v>1684</v>
      </c>
      <c r="AT115" s="291" t="s">
        <v>1685</v>
      </c>
      <c r="AU115" s="328" t="s">
        <v>703</v>
      </c>
      <c r="AZ115" s="292" t="s">
        <v>1071</v>
      </c>
      <c r="BA115" s="477">
        <f>BF115-O115</f>
        <v>141</v>
      </c>
      <c r="BB115" s="476">
        <f>BK115</f>
        <v>1.9000000000000341</v>
      </c>
      <c r="BC115" s="472">
        <f t="shared" ref="BC115" si="385">BL115</f>
        <v>0.68999999999999773</v>
      </c>
      <c r="BD115" s="472">
        <f t="shared" ref="BD115" si="386">BM115</f>
        <v>1.6799999999999926</v>
      </c>
      <c r="BE115" s="472">
        <f t="shared" ref="BE115" si="387">BN115</f>
        <v>2.5499999999999972</v>
      </c>
      <c r="BF115" s="474">
        <v>3721</v>
      </c>
      <c r="BG115" s="476">
        <v>345.1</v>
      </c>
      <c r="BH115" s="480">
        <v>74.8</v>
      </c>
      <c r="BI115" s="480">
        <v>71.36</v>
      </c>
      <c r="BJ115" s="480">
        <v>80.44</v>
      </c>
      <c r="BK115" s="473">
        <f t="shared" ref="BK115" si="388">IF(BG115="", "", BG115-P115)</f>
        <v>1.9000000000000341</v>
      </c>
      <c r="BL115" s="473">
        <f t="shared" ref="BL115" si="389">IF(BH115="", "", BH115-Q115)</f>
        <v>0.68999999999999773</v>
      </c>
      <c r="BM115" s="473">
        <f t="shared" ref="BM115" si="390">IF(BI115="", "", BI115-R115)</f>
        <v>1.6799999999999926</v>
      </c>
      <c r="BN115" s="473">
        <f t="shared" ref="BN115" si="391">IF(BJ115="", "", BJ115-S115)</f>
        <v>2.5499999999999972</v>
      </c>
      <c r="BO115" s="483">
        <v>5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1140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1806</v>
      </c>
      <c r="DC115" s="295">
        <v>2</v>
      </c>
      <c r="DD115" s="295"/>
      <c r="DE115" s="295"/>
    </row>
    <row r="116" spans="1:109" ht="21" customHeight="1" thickBot="1">
      <c r="A116" s="299">
        <v>114</v>
      </c>
      <c r="B116" s="319" t="s">
        <v>1477</v>
      </c>
      <c r="C116" s="301" t="s">
        <v>1210</v>
      </c>
      <c r="D116" s="302" t="s">
        <v>7</v>
      </c>
      <c r="E116" s="303" t="s">
        <v>78</v>
      </c>
      <c r="F116" s="327"/>
      <c r="G116" s="328"/>
      <c r="H116" s="306" t="s">
        <v>407</v>
      </c>
      <c r="I116" s="320">
        <v>26</v>
      </c>
      <c r="J116" s="320">
        <v>34</v>
      </c>
      <c r="K116" s="320">
        <v>40</v>
      </c>
      <c r="L116" s="320">
        <v>62</v>
      </c>
      <c r="M116" s="306" t="s">
        <v>59</v>
      </c>
      <c r="N116" s="307">
        <f t="shared" si="228"/>
        <v>162</v>
      </c>
      <c r="O116" s="321">
        <v>3627</v>
      </c>
      <c r="P116" s="322">
        <v>373.5</v>
      </c>
      <c r="Q116" s="323">
        <v>76.72</v>
      </c>
      <c r="R116" s="323">
        <v>52.63</v>
      </c>
      <c r="S116" s="323">
        <v>55.45</v>
      </c>
      <c r="T116" s="323"/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368"/>
        <v>100000</v>
      </c>
      <c r="AL116" s="316">
        <f>VLOOKUP(D116&amp;E116,计算辅助页面!$V$5:$Y$18,3,0)</f>
        <v>5</v>
      </c>
      <c r="AM116" s="317">
        <f t="shared" si="369"/>
        <v>300000</v>
      </c>
      <c r="AN116" s="317">
        <f>VLOOKUP(D116&amp;E116,计算辅助页面!$V$5:$Y$18,4,0)</f>
        <v>2</v>
      </c>
      <c r="AO116" s="304">
        <f t="shared" si="370"/>
        <v>6000000</v>
      </c>
      <c r="AP116" s="318">
        <f t="shared" si="371"/>
        <v>12369280</v>
      </c>
      <c r="AQ116" s="288" t="s">
        <v>559</v>
      </c>
      <c r="AR116" s="289" t="str">
        <f t="shared" si="359"/>
        <v>R390 GT1🔑</v>
      </c>
      <c r="AS116" s="290" t="s">
        <v>1201</v>
      </c>
      <c r="AT116" s="291" t="s">
        <v>1215</v>
      </c>
      <c r="AU116" s="328" t="s">
        <v>703</v>
      </c>
      <c r="AW116" s="292">
        <v>388</v>
      </c>
      <c r="AY116" s="292">
        <v>519</v>
      </c>
      <c r="AZ116" s="292" t="s">
        <v>1077</v>
      </c>
      <c r="BA116" s="477">
        <v>143</v>
      </c>
      <c r="BB116" s="476">
        <v>2.1</v>
      </c>
      <c r="BC116" s="472">
        <v>0.78</v>
      </c>
      <c r="BD116" s="472">
        <v>0.73</v>
      </c>
      <c r="BE116" s="472">
        <v>2.2000000000000002</v>
      </c>
      <c r="BF116" s="474">
        <f>BA116+O116</f>
        <v>3770</v>
      </c>
      <c r="BG116" s="476">
        <f t="shared" ref="BG116:BG117" si="392">BB116+P116</f>
        <v>375.6</v>
      </c>
      <c r="BH116" s="480">
        <f t="shared" ref="BH116:BH117" si="393">BC116+Q116</f>
        <v>77.5</v>
      </c>
      <c r="BI116" s="480">
        <f t="shared" ref="BI116:BI117" si="394">BD116+R116</f>
        <v>53.36</v>
      </c>
      <c r="BJ116" s="480">
        <f t="shared" ref="BJ116:BJ117" si="395">BE116+S116</f>
        <v>57.650000000000006</v>
      </c>
      <c r="BK116" s="473">
        <f t="shared" si="216"/>
        <v>2.1000000000000227</v>
      </c>
      <c r="BL116" s="473">
        <f t="shared" si="217"/>
        <v>0.78000000000000114</v>
      </c>
      <c r="BM116" s="473">
        <f t="shared" si="218"/>
        <v>0.72999999999999687</v>
      </c>
      <c r="BN116" s="473">
        <f t="shared" si="219"/>
        <v>2.2000000000000028</v>
      </c>
      <c r="BO116" s="483">
        <v>3</v>
      </c>
      <c r="BP116" s="293"/>
      <c r="BQ116" s="293"/>
      <c r="BR116" s="293"/>
      <c r="BS116" s="293"/>
      <c r="BT116" s="293"/>
      <c r="BU116" s="293"/>
      <c r="BV116" s="293"/>
      <c r="BW116" s="293"/>
      <c r="BX116" s="293"/>
      <c r="BY116" s="293"/>
      <c r="BZ116" s="293"/>
      <c r="CA116" s="293"/>
      <c r="CB116" s="293"/>
      <c r="CC116" s="293">
        <v>1</v>
      </c>
      <c r="CD116" s="293"/>
      <c r="CE116" s="293"/>
      <c r="CF116" s="293"/>
      <c r="CG116" s="293"/>
      <c r="CH116" s="293"/>
      <c r="CI116" s="293"/>
      <c r="CJ116" s="294" t="s">
        <v>1216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1806</v>
      </c>
      <c r="DC116" s="295">
        <v>2</v>
      </c>
      <c r="DD116" s="295"/>
      <c r="DE116" s="295"/>
    </row>
    <row r="117" spans="1:109" ht="21" customHeight="1">
      <c r="A117" s="268">
        <v>115</v>
      </c>
      <c r="B117" s="300" t="s">
        <v>34</v>
      </c>
      <c r="C117" s="301" t="s">
        <v>1807</v>
      </c>
      <c r="D117" s="302" t="s">
        <v>7</v>
      </c>
      <c r="E117" s="303" t="s">
        <v>78</v>
      </c>
      <c r="F117" s="304">
        <f>9-LEN(E117)-LEN(SUBSTITUTE(E117,"★",""))</f>
        <v>4</v>
      </c>
      <c r="G117" s="305" t="s">
        <v>68</v>
      </c>
      <c r="H117" s="306">
        <v>30</v>
      </c>
      <c r="I117" s="306">
        <v>9</v>
      </c>
      <c r="J117" s="306">
        <v>13</v>
      </c>
      <c r="K117" s="306">
        <v>21</v>
      </c>
      <c r="L117" s="306">
        <v>32</v>
      </c>
      <c r="M117" s="306" t="s">
        <v>59</v>
      </c>
      <c r="N117" s="307">
        <f t="shared" si="228"/>
        <v>105</v>
      </c>
      <c r="O117" s="308">
        <v>3724</v>
      </c>
      <c r="P117" s="309">
        <v>360.5</v>
      </c>
      <c r="Q117" s="310">
        <v>78.38</v>
      </c>
      <c r="R117" s="310">
        <v>40.130000000000003</v>
      </c>
      <c r="S117" s="310">
        <v>80.180000000000007</v>
      </c>
      <c r="T117" s="310">
        <v>9.6660000000000004</v>
      </c>
      <c r="U117" s="311">
        <v>3910</v>
      </c>
      <c r="V117" s="312">
        <f>VLOOKUP($U117,计算辅助页面!$Z$5:$AM$26,COLUMN()-20,0)</f>
        <v>6400</v>
      </c>
      <c r="W117" s="312">
        <f>VLOOKUP($U117,计算辅助页面!$Z$5:$AM$26,COLUMN()-20,0)</f>
        <v>10200</v>
      </c>
      <c r="X117" s="307">
        <f>VLOOKUP($U117,计算辅助页面!$Z$5:$AM$26,COLUMN()-20,0)</f>
        <v>15300</v>
      </c>
      <c r="Y117" s="307">
        <f>VLOOKUP($U117,计算辅助页面!$Z$5:$AM$26,COLUMN()-20,0)</f>
        <v>22100</v>
      </c>
      <c r="Z117" s="313">
        <f>VLOOKUP($U117,计算辅助页面!$Z$5:$AM$26,COLUMN()-20,0)</f>
        <v>31000</v>
      </c>
      <c r="AA117" s="307">
        <f>VLOOKUP($U117,计算辅助页面!$Z$5:$AM$26,COLUMN()-20,0)</f>
        <v>43500</v>
      </c>
      <c r="AB117" s="307">
        <f>VLOOKUP($U117,计算辅助页面!$Z$5:$AM$26,COLUMN()-20,0)</f>
        <v>60500</v>
      </c>
      <c r="AC117" s="307">
        <f>VLOOKUP($U117,计算辅助页面!$Z$5:$AM$26,COLUMN()-20,0)</f>
        <v>85000</v>
      </c>
      <c r="AD117" s="307">
        <f>VLOOKUP($U117,计算辅助页面!$Z$5:$AM$26,COLUMN()-20,0)</f>
        <v>119000</v>
      </c>
      <c r="AE117" s="307">
        <f>VLOOKUP($U117,计算辅助页面!$Z$5:$AM$26,COLUMN()-20,0)</f>
        <v>166000</v>
      </c>
      <c r="AF117" s="307">
        <f>VLOOKUP($U117,计算辅助页面!$Z$5:$AM$26,COLUMN()-20,0)</f>
        <v>233000</v>
      </c>
      <c r="AG117" s="307" t="str">
        <f>VLOOKUP($U117,计算辅助页面!$Z$5:$AM$26,COLUMN()-20,0)</f>
        <v>×</v>
      </c>
      <c r="AH117" s="304">
        <f>VLOOKUP($U117,计算辅助页面!$Z$5:$AM$26,COLUMN()-20,0)</f>
        <v>3183640</v>
      </c>
      <c r="AI117" s="314">
        <v>25000</v>
      </c>
      <c r="AJ117" s="315">
        <f>VLOOKUP(D117&amp;E117,计算辅助页面!$V$5:$Y$18,2,0)</f>
        <v>8</v>
      </c>
      <c r="AK117" s="316">
        <f t="shared" si="368"/>
        <v>50000</v>
      </c>
      <c r="AL117" s="316">
        <f>VLOOKUP(D117&amp;E117,计算辅助页面!$V$5:$Y$18,3,0)</f>
        <v>5</v>
      </c>
      <c r="AM117" s="317">
        <f t="shared" si="369"/>
        <v>150000</v>
      </c>
      <c r="AN117" s="317">
        <f>VLOOKUP(D117&amp;E117,计算辅助页面!$V$5:$Y$18,4,0)</f>
        <v>2</v>
      </c>
      <c r="AO117" s="304">
        <f t="shared" si="370"/>
        <v>3000000</v>
      </c>
      <c r="AP117" s="318">
        <f t="shared" si="371"/>
        <v>6183640</v>
      </c>
      <c r="AQ117" s="288" t="s">
        <v>567</v>
      </c>
      <c r="AR117" s="289" t="str">
        <f t="shared" si="359"/>
        <v>F12tdf</v>
      </c>
      <c r="AS117" s="290" t="s">
        <v>596</v>
      </c>
      <c r="AT117" s="291" t="s">
        <v>647</v>
      </c>
      <c r="AU117" s="328" t="s">
        <v>703</v>
      </c>
      <c r="AV117" s="292">
        <v>13</v>
      </c>
      <c r="AW117" s="292">
        <v>375</v>
      </c>
      <c r="AY117" s="292">
        <v>496</v>
      </c>
      <c r="AZ117" s="292" t="s">
        <v>1418</v>
      </c>
      <c r="BA117" s="477">
        <v>145</v>
      </c>
      <c r="BB117" s="476">
        <v>2.2000000000000002</v>
      </c>
      <c r="BC117" s="472">
        <v>0.47</v>
      </c>
      <c r="BD117" s="472">
        <v>0.89</v>
      </c>
      <c r="BE117" s="472">
        <v>1.1200000000000001</v>
      </c>
      <c r="BF117" s="474">
        <f>BA117+O117</f>
        <v>3869</v>
      </c>
      <c r="BG117" s="476">
        <f t="shared" si="392"/>
        <v>362.7</v>
      </c>
      <c r="BH117" s="480">
        <f t="shared" si="393"/>
        <v>78.849999999999994</v>
      </c>
      <c r="BI117" s="480">
        <f t="shared" si="394"/>
        <v>41.02</v>
      </c>
      <c r="BJ117" s="480">
        <f t="shared" si="395"/>
        <v>81.300000000000011</v>
      </c>
      <c r="BK117" s="473">
        <f t="shared" si="216"/>
        <v>2.1999999999999886</v>
      </c>
      <c r="BL117" s="473">
        <f t="shared" si="217"/>
        <v>0.46999999999999886</v>
      </c>
      <c r="BM117" s="473">
        <f t="shared" si="218"/>
        <v>0.89000000000000057</v>
      </c>
      <c r="BN117" s="473">
        <f t="shared" si="219"/>
        <v>1.1200000000000045</v>
      </c>
      <c r="BO117" s="483">
        <v>7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1478</v>
      </c>
      <c r="CK117" s="294"/>
      <c r="CL117" s="294"/>
      <c r="CM117" s="294"/>
      <c r="CN117" s="294"/>
      <c r="CO117" s="295"/>
      <c r="CP117" s="295"/>
      <c r="CQ117" s="295"/>
      <c r="CR117" s="296">
        <v>340</v>
      </c>
      <c r="CS117" s="297">
        <v>73.900000000000006</v>
      </c>
      <c r="CT117" s="297">
        <v>31.67</v>
      </c>
      <c r="CU117" s="297">
        <v>69.61</v>
      </c>
      <c r="CV117" s="297">
        <f>P117-CR117</f>
        <v>20.5</v>
      </c>
      <c r="CW117" s="297">
        <f>Q117-CS117</f>
        <v>4.4799999999999898</v>
      </c>
      <c r="CX117" s="297">
        <f>R117-CT117</f>
        <v>8.4600000000000009</v>
      </c>
      <c r="CY117" s="297">
        <f>S117-CU117</f>
        <v>10.570000000000007</v>
      </c>
      <c r="CZ117" s="297">
        <f>SUM(CV117:CY117)</f>
        <v>44.01</v>
      </c>
      <c r="DA117" s="297">
        <f>0.32*(P117-CR117)+1.75*(Q117-CS117)+1.13*(R117-CT117)+1.28*(S117-CU117)</f>
        <v>37.489399999999989</v>
      </c>
      <c r="DB117" s="295" t="s">
        <v>1806</v>
      </c>
      <c r="DC117" s="295">
        <v>2</v>
      </c>
      <c r="DD117" s="295"/>
      <c r="DE117" s="295"/>
    </row>
    <row r="118" spans="1:109" ht="21" customHeight="1" thickBot="1">
      <c r="A118" s="299">
        <v>116</v>
      </c>
      <c r="B118" s="338" t="s">
        <v>1384</v>
      </c>
      <c r="C118" s="301" t="s">
        <v>1385</v>
      </c>
      <c r="D118" s="302" t="s">
        <v>7</v>
      </c>
      <c r="E118" s="303" t="s">
        <v>78</v>
      </c>
      <c r="F118" s="327"/>
      <c r="G118" s="328"/>
      <c r="H118" s="400">
        <v>45</v>
      </c>
      <c r="I118" s="400">
        <v>17</v>
      </c>
      <c r="J118" s="400">
        <v>23</v>
      </c>
      <c r="K118" s="400">
        <v>32</v>
      </c>
      <c r="L118" s="400">
        <v>45</v>
      </c>
      <c r="M118" s="306" t="s">
        <v>59</v>
      </c>
      <c r="N118" s="307">
        <f t="shared" si="228"/>
        <v>162</v>
      </c>
      <c r="O118" s="339">
        <v>3773</v>
      </c>
      <c r="P118" s="340">
        <v>335.7</v>
      </c>
      <c r="Q118" s="341">
        <v>81.63</v>
      </c>
      <c r="R118" s="341">
        <v>90.79</v>
      </c>
      <c r="S118" s="341">
        <v>75.84</v>
      </c>
      <c r="T118" s="341">
        <v>9.4</v>
      </c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68"/>
        <v>100000</v>
      </c>
      <c r="AL118" s="316">
        <f>VLOOKUP(D118&amp;E118,计算辅助页面!$V$5:$Y$18,3,0)</f>
        <v>5</v>
      </c>
      <c r="AM118" s="317">
        <f t="shared" si="369"/>
        <v>300000</v>
      </c>
      <c r="AN118" s="317">
        <f>VLOOKUP(D118&amp;E118,计算辅助页面!$V$5:$Y$18,4,0)</f>
        <v>2</v>
      </c>
      <c r="AO118" s="304">
        <f t="shared" si="370"/>
        <v>6000000</v>
      </c>
      <c r="AP118" s="318">
        <f t="shared" si="371"/>
        <v>12369280</v>
      </c>
      <c r="AQ118" s="288" t="s">
        <v>1028</v>
      </c>
      <c r="AR118" s="289" t="str">
        <f t="shared" si="359"/>
        <v>MC20</v>
      </c>
      <c r="AS118" s="290" t="s">
        <v>1373</v>
      </c>
      <c r="AT118" s="291" t="s">
        <v>1386</v>
      </c>
      <c r="AU118" s="328" t="s">
        <v>703</v>
      </c>
      <c r="AW118" s="292">
        <v>349</v>
      </c>
      <c r="AY118" s="292">
        <v>453</v>
      </c>
      <c r="AZ118" s="292" t="s">
        <v>1395</v>
      </c>
      <c r="BK118" s="473" t="str">
        <f t="shared" si="216"/>
        <v/>
      </c>
      <c r="BL118" s="473" t="str">
        <f t="shared" si="217"/>
        <v/>
      </c>
      <c r="BM118" s="473" t="str">
        <f t="shared" si="218"/>
        <v/>
      </c>
      <c r="BN118" s="473" t="str">
        <f t="shared" si="219"/>
        <v/>
      </c>
      <c r="BP118" s="293"/>
      <c r="BQ118" s="293"/>
      <c r="BR118" s="293"/>
      <c r="BS118" s="293"/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1449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1806</v>
      </c>
      <c r="DC118" s="295">
        <v>1</v>
      </c>
      <c r="DD118" s="295"/>
      <c r="DE118" s="295"/>
    </row>
    <row r="119" spans="1:109" ht="21" customHeight="1">
      <c r="A119" s="268">
        <v>117</v>
      </c>
      <c r="B119" s="338" t="s">
        <v>862</v>
      </c>
      <c r="C119" s="301" t="s">
        <v>863</v>
      </c>
      <c r="D119" s="352" t="s">
        <v>7</v>
      </c>
      <c r="E119" s="303" t="s">
        <v>78</v>
      </c>
      <c r="F119" s="304">
        <f>9-LEN(E119)-LEN(SUBSTITUTE(E119,"★",""))</f>
        <v>4</v>
      </c>
      <c r="G119" s="305" t="s">
        <v>864</v>
      </c>
      <c r="H119" s="306">
        <v>45</v>
      </c>
      <c r="I119" s="306">
        <v>17</v>
      </c>
      <c r="J119" s="306">
        <v>23</v>
      </c>
      <c r="K119" s="306">
        <v>32</v>
      </c>
      <c r="L119" s="306">
        <v>45</v>
      </c>
      <c r="M119" s="306" t="s">
        <v>59</v>
      </c>
      <c r="N119" s="307">
        <f t="shared" si="228"/>
        <v>162</v>
      </c>
      <c r="O119" s="339">
        <v>3792</v>
      </c>
      <c r="P119" s="340">
        <v>354.1</v>
      </c>
      <c r="Q119" s="341">
        <v>77.540000000000006</v>
      </c>
      <c r="R119" s="341">
        <v>67.180000000000007</v>
      </c>
      <c r="S119" s="341">
        <v>61.13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68"/>
        <v>100000</v>
      </c>
      <c r="AL119" s="316">
        <f>VLOOKUP(D119&amp;E119,计算辅助页面!$V$5:$Y$18,3,0)</f>
        <v>5</v>
      </c>
      <c r="AM119" s="317">
        <f t="shared" si="369"/>
        <v>300000</v>
      </c>
      <c r="AN119" s="317">
        <f>VLOOKUP(D119&amp;E119,计算辅助页面!$V$5:$Y$18,4,0)</f>
        <v>2</v>
      </c>
      <c r="AO119" s="304">
        <f t="shared" si="370"/>
        <v>6000000</v>
      </c>
      <c r="AP119" s="318">
        <f t="shared" si="371"/>
        <v>12369280</v>
      </c>
      <c r="AQ119" s="288" t="s">
        <v>565</v>
      </c>
      <c r="AR119" s="289" t="str">
        <f t="shared" si="359"/>
        <v>Murcielago LP 640 Roadster</v>
      </c>
      <c r="AS119" s="290" t="s">
        <v>876</v>
      </c>
      <c r="AT119" s="291" t="s">
        <v>883</v>
      </c>
      <c r="AU119" s="328" t="s">
        <v>703</v>
      </c>
      <c r="AV119" s="292">
        <v>27</v>
      </c>
      <c r="AW119" s="292">
        <v>368</v>
      </c>
      <c r="AY119" s="292">
        <v>484</v>
      </c>
      <c r="AZ119" s="292" t="s">
        <v>1071</v>
      </c>
      <c r="BA119" s="481">
        <v>292</v>
      </c>
      <c r="BB119" s="476">
        <v>1.2</v>
      </c>
      <c r="BC119" s="472">
        <v>0.86</v>
      </c>
      <c r="BD119" s="472">
        <v>1.83</v>
      </c>
      <c r="BE119" s="472">
        <v>2.4700000000000002</v>
      </c>
      <c r="BF119" s="474">
        <f t="shared" ref="BF119:BF124" si="396">BA119+O119</f>
        <v>4084</v>
      </c>
      <c r="BG119" s="476">
        <f t="shared" ref="BG119" si="397">BB119+P119</f>
        <v>355.3</v>
      </c>
      <c r="BH119" s="480">
        <f t="shared" ref="BH119" si="398">BC119+Q119</f>
        <v>78.400000000000006</v>
      </c>
      <c r="BI119" s="480">
        <f t="shared" ref="BI119" si="399">BD119+R119</f>
        <v>69.010000000000005</v>
      </c>
      <c r="BJ119" s="480">
        <f t="shared" ref="BJ119" si="400">BE119+S119</f>
        <v>63.6</v>
      </c>
      <c r="BK119" s="473">
        <f t="shared" si="216"/>
        <v>1.1999999999999886</v>
      </c>
      <c r="BL119" s="473">
        <f t="shared" si="217"/>
        <v>0.85999999999999943</v>
      </c>
      <c r="BM119" s="473">
        <f t="shared" si="218"/>
        <v>1.8299999999999983</v>
      </c>
      <c r="BN119" s="473">
        <f t="shared" si="219"/>
        <v>2.4699999999999989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/>
      <c r="CB119" s="293"/>
      <c r="CC119" s="293"/>
      <c r="CD119" s="293">
        <v>1</v>
      </c>
      <c r="CE119" s="293"/>
      <c r="CF119" s="293"/>
      <c r="CG119" s="293" t="s">
        <v>1163</v>
      </c>
      <c r="CH119" s="293"/>
      <c r="CI119" s="293"/>
      <c r="CJ119" s="294" t="s">
        <v>1479</v>
      </c>
      <c r="CK119" s="294"/>
      <c r="CL119" s="294"/>
      <c r="CM119" s="294"/>
      <c r="CN119" s="294"/>
      <c r="CP119" s="295">
        <v>1</v>
      </c>
      <c r="CQ119" s="295"/>
      <c r="CR119" s="296">
        <v>342.3</v>
      </c>
      <c r="CS119" s="297">
        <v>69.400000000000006</v>
      </c>
      <c r="CT119" s="297">
        <v>49.88</v>
      </c>
      <c r="CU119" s="297">
        <v>37.840000000000003</v>
      </c>
      <c r="CV119" s="297">
        <f>P119-CR119</f>
        <v>11.800000000000011</v>
      </c>
      <c r="CW119" s="297">
        <f>Q119-CS119</f>
        <v>8.14</v>
      </c>
      <c r="CX119" s="297">
        <f>R119-CT119</f>
        <v>17.300000000000004</v>
      </c>
      <c r="CY119" s="297">
        <f>S119-CU119</f>
        <v>23.29</v>
      </c>
      <c r="CZ119" s="297">
        <f>SUM(CV119:CY119)</f>
        <v>60.530000000000015</v>
      </c>
      <c r="DA119" s="297">
        <f>0.32*(P119-CR119)+1.75*(Q119-CS119)+1.13*(R119-CT119)+1.28*(S119-CU119)</f>
        <v>67.381200000000007</v>
      </c>
      <c r="DB119" s="295" t="s">
        <v>1808</v>
      </c>
      <c r="DC119" s="295">
        <v>4</v>
      </c>
      <c r="DD119" s="295"/>
      <c r="DE119" s="295"/>
    </row>
    <row r="120" spans="1:109" ht="21" customHeight="1" thickBot="1">
      <c r="A120" s="299">
        <v>118</v>
      </c>
      <c r="B120" s="338" t="s">
        <v>1175</v>
      </c>
      <c r="C120" s="301" t="s">
        <v>1176</v>
      </c>
      <c r="D120" s="352" t="s">
        <v>177</v>
      </c>
      <c r="E120" s="329" t="s">
        <v>170</v>
      </c>
      <c r="F120" s="327">
        <v>45</v>
      </c>
      <c r="G120" s="328" t="s">
        <v>1177</v>
      </c>
      <c r="H120" s="400">
        <v>45</v>
      </c>
      <c r="I120" s="400">
        <v>17</v>
      </c>
      <c r="J120" s="400">
        <v>23</v>
      </c>
      <c r="K120" s="400">
        <v>32</v>
      </c>
      <c r="L120" s="400">
        <v>45</v>
      </c>
      <c r="M120" s="306" t="s">
        <v>59</v>
      </c>
      <c r="N120" s="307">
        <f t="shared" si="228"/>
        <v>162</v>
      </c>
      <c r="O120" s="339">
        <v>3821</v>
      </c>
      <c r="P120" s="340">
        <v>349.5</v>
      </c>
      <c r="Q120" s="341">
        <v>80.5</v>
      </c>
      <c r="R120" s="341">
        <v>70.61</v>
      </c>
      <c r="S120" s="341">
        <v>62.26</v>
      </c>
      <c r="T120" s="341"/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368"/>
        <v>100000</v>
      </c>
      <c r="AL120" s="316">
        <f>VLOOKUP(D120&amp;E120,计算辅助页面!$V$5:$Y$18,3,0)</f>
        <v>5</v>
      </c>
      <c r="AM120" s="317">
        <f t="shared" si="369"/>
        <v>300000</v>
      </c>
      <c r="AN120" s="317">
        <f>VLOOKUP(D120&amp;E120,计算辅助页面!$V$5:$Y$18,4,0)</f>
        <v>2</v>
      </c>
      <c r="AO120" s="304">
        <f t="shared" si="370"/>
        <v>6000000</v>
      </c>
      <c r="AP120" s="318">
        <f t="shared" si="371"/>
        <v>12369280</v>
      </c>
      <c r="AQ120" s="288" t="s">
        <v>568</v>
      </c>
      <c r="AR120" s="289" t="str">
        <f t="shared" si="359"/>
        <v>765LT</v>
      </c>
      <c r="AS120" s="290" t="s">
        <v>1168</v>
      </c>
      <c r="AT120" s="291" t="s">
        <v>1178</v>
      </c>
      <c r="AU120" s="328" t="s">
        <v>703</v>
      </c>
      <c r="AV120" s="292">
        <v>49</v>
      </c>
      <c r="AW120" s="292">
        <v>363</v>
      </c>
      <c r="AY120" s="292">
        <v>477</v>
      </c>
      <c r="AZ120" s="292" t="s">
        <v>1186</v>
      </c>
      <c r="BA120" s="477">
        <v>148</v>
      </c>
      <c r="BB120" s="476">
        <v>2.1</v>
      </c>
      <c r="BC120" s="472">
        <v>0.6</v>
      </c>
      <c r="BD120" s="472">
        <v>1.71</v>
      </c>
      <c r="BE120" s="472">
        <v>2.91</v>
      </c>
      <c r="BF120" s="474">
        <f t="shared" si="396"/>
        <v>3969</v>
      </c>
      <c r="BG120" s="476">
        <f t="shared" ref="BG120" si="401">BB120+P120</f>
        <v>351.6</v>
      </c>
      <c r="BH120" s="480">
        <f t="shared" ref="BH120" si="402">BC120+Q120</f>
        <v>81.099999999999994</v>
      </c>
      <c r="BI120" s="480">
        <f t="shared" ref="BI120" si="403">BD120+R120</f>
        <v>72.319999999999993</v>
      </c>
      <c r="BJ120" s="480">
        <f t="shared" ref="BJ120" si="404">BE120+S120</f>
        <v>65.17</v>
      </c>
      <c r="BK120" s="473">
        <f t="shared" si="216"/>
        <v>2.1000000000000227</v>
      </c>
      <c r="BL120" s="473">
        <f t="shared" si="217"/>
        <v>0.59999999999999432</v>
      </c>
      <c r="BM120" s="473">
        <f t="shared" si="218"/>
        <v>1.7099999999999937</v>
      </c>
      <c r="BN120" s="473">
        <f t="shared" si="219"/>
        <v>2.9100000000000037</v>
      </c>
      <c r="BO120" s="483">
        <v>3</v>
      </c>
      <c r="BP120" s="293"/>
      <c r="BQ120" s="293"/>
      <c r="BR120" s="293"/>
      <c r="BS120" s="293"/>
      <c r="BT120" s="293"/>
      <c r="BU120" s="293"/>
      <c r="BV120" s="293"/>
      <c r="BW120" s="293"/>
      <c r="BX120" s="293"/>
      <c r="BY120" s="293"/>
      <c r="BZ120" s="293"/>
      <c r="CA120" s="293"/>
      <c r="CB120" s="293">
        <v>1</v>
      </c>
      <c r="CC120" s="293"/>
      <c r="CD120" s="293"/>
      <c r="CE120" s="293"/>
      <c r="CF120" s="293"/>
      <c r="CG120" s="293"/>
      <c r="CH120" s="293"/>
      <c r="CI120" s="293"/>
      <c r="CJ120" s="294" t="s">
        <v>1139</v>
      </c>
      <c r="CK120" s="294"/>
      <c r="CL120" s="294"/>
      <c r="CM120" s="294"/>
      <c r="CN120" s="294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1806</v>
      </c>
      <c r="DC120" s="295">
        <v>1</v>
      </c>
      <c r="DD120" s="295"/>
      <c r="DE120" s="295"/>
    </row>
    <row r="121" spans="1:109" ht="21" customHeight="1">
      <c r="A121" s="268">
        <v>119</v>
      </c>
      <c r="B121" s="338" t="s">
        <v>395</v>
      </c>
      <c r="C121" s="301" t="s">
        <v>754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68</v>
      </c>
      <c r="H121" s="306">
        <v>30</v>
      </c>
      <c r="I121" s="306">
        <v>9</v>
      </c>
      <c r="J121" s="306">
        <v>13</v>
      </c>
      <c r="K121" s="306">
        <v>21</v>
      </c>
      <c r="L121" s="306">
        <v>32</v>
      </c>
      <c r="M121" s="306" t="s">
        <v>59</v>
      </c>
      <c r="N121" s="307">
        <f t="shared" si="228"/>
        <v>105</v>
      </c>
      <c r="O121" s="339">
        <v>3921</v>
      </c>
      <c r="P121" s="340">
        <v>331.2</v>
      </c>
      <c r="Q121" s="341">
        <v>76.55</v>
      </c>
      <c r="R121" s="341">
        <v>92.99</v>
      </c>
      <c r="S121" s="341">
        <v>80.87</v>
      </c>
      <c r="T121" s="341">
        <v>11.63</v>
      </c>
      <c r="U121" s="311">
        <v>3910</v>
      </c>
      <c r="V121" s="312">
        <f>VLOOKUP($U121,计算辅助页面!$Z$5:$AM$26,COLUMN()-20,0)</f>
        <v>6400</v>
      </c>
      <c r="W121" s="312">
        <f>VLOOKUP($U121,计算辅助页面!$Z$5:$AM$26,COLUMN()-20,0)</f>
        <v>10200</v>
      </c>
      <c r="X121" s="307">
        <f>VLOOKUP($U121,计算辅助页面!$Z$5:$AM$26,COLUMN()-20,0)</f>
        <v>15300</v>
      </c>
      <c r="Y121" s="307">
        <f>VLOOKUP($U121,计算辅助页面!$Z$5:$AM$26,COLUMN()-20,0)</f>
        <v>22100</v>
      </c>
      <c r="Z121" s="313">
        <f>VLOOKUP($U121,计算辅助页面!$Z$5:$AM$26,COLUMN()-20,0)</f>
        <v>31000</v>
      </c>
      <c r="AA121" s="307">
        <f>VLOOKUP($U121,计算辅助页面!$Z$5:$AM$26,COLUMN()-20,0)</f>
        <v>43500</v>
      </c>
      <c r="AB121" s="307">
        <f>VLOOKUP($U121,计算辅助页面!$Z$5:$AM$26,COLUMN()-20,0)</f>
        <v>60500</v>
      </c>
      <c r="AC121" s="307">
        <f>VLOOKUP($U121,计算辅助页面!$Z$5:$AM$26,COLUMN()-20,0)</f>
        <v>85000</v>
      </c>
      <c r="AD121" s="307">
        <f>VLOOKUP($U121,计算辅助页面!$Z$5:$AM$26,COLUMN()-20,0)</f>
        <v>119000</v>
      </c>
      <c r="AE121" s="307">
        <f>VLOOKUP($U121,计算辅助页面!$Z$5:$AM$26,COLUMN()-20,0)</f>
        <v>166000</v>
      </c>
      <c r="AF121" s="307">
        <f>VLOOKUP($U121,计算辅助页面!$Z$5:$AM$26,COLUMN()-20,0)</f>
        <v>233000</v>
      </c>
      <c r="AG121" s="307" t="str">
        <f>VLOOKUP($U121,计算辅助页面!$Z$5:$AM$26,COLUMN()-20,0)</f>
        <v>×</v>
      </c>
      <c r="AH121" s="304">
        <f>VLOOKUP($U121,计算辅助页面!$Z$5:$AM$26,COLUMN()-20,0)</f>
        <v>3183640</v>
      </c>
      <c r="AI121" s="314">
        <v>25000</v>
      </c>
      <c r="AJ121" s="315">
        <f>VLOOKUP(D121&amp;E121,计算辅助页面!$V$5:$Y$18,2,0)</f>
        <v>8</v>
      </c>
      <c r="AK121" s="316">
        <f t="shared" si="368"/>
        <v>50000</v>
      </c>
      <c r="AL121" s="316">
        <f>VLOOKUP(D121&amp;E121,计算辅助页面!$V$5:$Y$18,3,0)</f>
        <v>5</v>
      </c>
      <c r="AM121" s="317">
        <f t="shared" si="369"/>
        <v>150000</v>
      </c>
      <c r="AN121" s="317">
        <f>VLOOKUP(D121&amp;E121,计算辅助页面!$V$5:$Y$18,4,0)</f>
        <v>2</v>
      </c>
      <c r="AO121" s="304">
        <f t="shared" si="370"/>
        <v>3000000</v>
      </c>
      <c r="AP121" s="318">
        <f t="shared" si="371"/>
        <v>6183640</v>
      </c>
      <c r="AQ121" s="288" t="s">
        <v>877</v>
      </c>
      <c r="AR121" s="289" t="str">
        <f t="shared" si="359"/>
        <v>Grand Sport</v>
      </c>
      <c r="AS121" s="290" t="s">
        <v>596</v>
      </c>
      <c r="AT121" s="291" t="s">
        <v>686</v>
      </c>
      <c r="AU121" s="328" t="s">
        <v>703</v>
      </c>
      <c r="AV121" s="292">
        <v>13</v>
      </c>
      <c r="AW121" s="292">
        <v>345</v>
      </c>
      <c r="AY121" s="292">
        <v>445</v>
      </c>
      <c r="AZ121" s="292" t="s">
        <v>1418</v>
      </c>
      <c r="BA121" s="477">
        <v>150</v>
      </c>
      <c r="BB121" s="476">
        <v>1.8</v>
      </c>
      <c r="BC121" s="472">
        <v>0.95</v>
      </c>
      <c r="BD121" s="472">
        <v>2.41</v>
      </c>
      <c r="BE121" s="472">
        <v>1.5</v>
      </c>
      <c r="BF121" s="474">
        <f t="shared" si="396"/>
        <v>4071</v>
      </c>
      <c r="BG121" s="476">
        <f t="shared" ref="BG121" si="405">BB121+P121</f>
        <v>333</v>
      </c>
      <c r="BH121" s="480">
        <f t="shared" ref="BH121" si="406">BC121+Q121</f>
        <v>77.5</v>
      </c>
      <c r="BI121" s="480">
        <f t="shared" ref="BI121" si="407">BD121+R121</f>
        <v>95.399999999999991</v>
      </c>
      <c r="BJ121" s="480">
        <f t="shared" ref="BJ121" si="408">BE121+S121</f>
        <v>82.37</v>
      </c>
      <c r="BK121" s="473">
        <f t="shared" si="216"/>
        <v>1.8000000000000114</v>
      </c>
      <c r="BL121" s="473">
        <f t="shared" si="217"/>
        <v>0.95000000000000284</v>
      </c>
      <c r="BM121" s="473">
        <f t="shared" si="218"/>
        <v>2.4099999999999966</v>
      </c>
      <c r="BN121" s="473">
        <f t="shared" si="219"/>
        <v>1.5</v>
      </c>
      <c r="BO121" s="483">
        <v>3</v>
      </c>
      <c r="BP121" s="293"/>
      <c r="BQ121" s="293"/>
      <c r="BR121" s="293">
        <v>1</v>
      </c>
      <c r="BS121" s="293">
        <v>1</v>
      </c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>
        <v>1</v>
      </c>
      <c r="CG121" s="293" t="s">
        <v>1421</v>
      </c>
      <c r="CH121" s="293"/>
      <c r="CI121" s="293">
        <v>1</v>
      </c>
      <c r="CJ121" s="294" t="s">
        <v>1480</v>
      </c>
      <c r="CK121" s="294"/>
      <c r="CL121" s="294"/>
      <c r="CM121" s="294"/>
      <c r="CN121" s="294"/>
      <c r="CO121" s="295"/>
      <c r="CP121" s="295"/>
      <c r="CQ121" s="295"/>
      <c r="CR121" s="296">
        <v>314</v>
      </c>
      <c r="CS121" s="297">
        <v>67.599999999999994</v>
      </c>
      <c r="CT121" s="297">
        <v>70.28</v>
      </c>
      <c r="CU121" s="297">
        <v>66.739999999999995</v>
      </c>
      <c r="CV121" s="297">
        <f t="shared" ref="CV121:CY125" si="409">P121-CR121</f>
        <v>17.199999999999989</v>
      </c>
      <c r="CW121" s="297">
        <f t="shared" si="409"/>
        <v>8.9500000000000028</v>
      </c>
      <c r="CX121" s="297">
        <f t="shared" si="409"/>
        <v>22.709999999999994</v>
      </c>
      <c r="CY121" s="297">
        <f t="shared" si="409"/>
        <v>14.13000000000001</v>
      </c>
      <c r="CZ121" s="297">
        <f>SUM(CV121:CY121)</f>
        <v>62.989999999999995</v>
      </c>
      <c r="DA121" s="297">
        <f>0.32*(P121-CR121)+1.75*(Q121-CS121)+1.13*(R121-CT121)+1.28*(S121-CU121)</f>
        <v>64.915199999999999</v>
      </c>
      <c r="DB121" s="295"/>
      <c r="DC121" s="295"/>
      <c r="DD121" s="295"/>
      <c r="DE121" s="295"/>
    </row>
    <row r="122" spans="1:109" ht="21" customHeight="1" thickBot="1">
      <c r="A122" s="299">
        <v>120</v>
      </c>
      <c r="B122" s="338" t="s">
        <v>589</v>
      </c>
      <c r="C122" s="301" t="s">
        <v>755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28"/>
        <v>162</v>
      </c>
      <c r="O122" s="339">
        <v>3946</v>
      </c>
      <c r="P122" s="340">
        <v>335.1</v>
      </c>
      <c r="Q122" s="341">
        <v>80.959999999999994</v>
      </c>
      <c r="R122" s="341">
        <v>89.37</v>
      </c>
      <c r="S122" s="341">
        <v>75.16</v>
      </c>
      <c r="T122" s="341">
        <v>9.33</v>
      </c>
      <c r="U122" s="311">
        <v>7820</v>
      </c>
      <c r="V122" s="312">
        <f>VLOOKUP($U123,计算辅助页面!$Z$5:$AM$26,COLUMN()-20,0)</f>
        <v>12800</v>
      </c>
      <c r="W122" s="312">
        <f>VLOOKUP($U123,计算辅助页面!$Z$5:$AM$26,COLUMN()-20,0)</f>
        <v>20400</v>
      </c>
      <c r="X122" s="307">
        <f>VLOOKUP($U123,计算辅助页面!$Z$5:$AM$26,COLUMN()-20,0)</f>
        <v>30600</v>
      </c>
      <c r="Y122" s="307">
        <f>VLOOKUP($U123,计算辅助页面!$Z$5:$AM$26,COLUMN()-20,0)</f>
        <v>44200</v>
      </c>
      <c r="Z122" s="313">
        <f>VLOOKUP($U123,计算辅助页面!$Z$5:$AM$26,COLUMN()-20,0)</f>
        <v>62000</v>
      </c>
      <c r="AA122" s="307">
        <f>VLOOKUP($U123,计算辅助页面!$Z$5:$AM$26,COLUMN()-20,0)</f>
        <v>86500</v>
      </c>
      <c r="AB122" s="307">
        <f>VLOOKUP($U123,计算辅助页面!$Z$5:$AM$26,COLUMN()-20,0)</f>
        <v>121500</v>
      </c>
      <c r="AC122" s="307">
        <f>VLOOKUP($U123,计算辅助页面!$Z$5:$AM$26,COLUMN()-20,0)</f>
        <v>170000</v>
      </c>
      <c r="AD122" s="307">
        <f>VLOOKUP($U123,计算辅助页面!$Z$5:$AM$26,COLUMN()-20,0)</f>
        <v>237500</v>
      </c>
      <c r="AE122" s="307">
        <f>VLOOKUP($U123,计算辅助页面!$Z$5:$AM$26,COLUMN()-20,0)</f>
        <v>333000</v>
      </c>
      <c r="AF122" s="307">
        <f>VLOOKUP($U123,计算辅助页面!$Z$5:$AM$26,COLUMN()-20,0)</f>
        <v>466000</v>
      </c>
      <c r="AG122" s="307" t="str">
        <f>VLOOKUP($U123,计算辅助页面!$Z$5:$AM$26,COLUMN()-20,0)</f>
        <v>×</v>
      </c>
      <c r="AH122" s="304">
        <f>VLOOKUP($U123,计算辅助页面!$Z$5:$AM$26,COLUMN()-20,0)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68"/>
        <v>100000</v>
      </c>
      <c r="AL122" s="316">
        <f>VLOOKUP(D122&amp;E122,计算辅助页面!$V$5:$Y$18,3,0)</f>
        <v>5</v>
      </c>
      <c r="AM122" s="317">
        <f t="shared" si="369"/>
        <v>300000</v>
      </c>
      <c r="AN122" s="317">
        <f>VLOOKUP(D122&amp;E122,计算辅助页面!$V$5:$Y$18,4,0)</f>
        <v>2</v>
      </c>
      <c r="AO122" s="304">
        <f t="shared" si="370"/>
        <v>6000000</v>
      </c>
      <c r="AP122" s="318">
        <f t="shared" si="371"/>
        <v>12369280</v>
      </c>
      <c r="AQ122" s="288" t="s">
        <v>1017</v>
      </c>
      <c r="AR122" s="289" t="str">
        <f t="shared" si="359"/>
        <v>AP-0</v>
      </c>
      <c r="AS122" s="290" t="s">
        <v>926</v>
      </c>
      <c r="AT122" s="291" t="s">
        <v>687</v>
      </c>
      <c r="AU122" s="328" t="s">
        <v>703</v>
      </c>
      <c r="AV122" s="292">
        <v>28</v>
      </c>
      <c r="AW122" s="292">
        <v>349</v>
      </c>
      <c r="AX122" s="292">
        <v>358</v>
      </c>
      <c r="AY122" s="292">
        <v>465</v>
      </c>
      <c r="AZ122" s="292" t="s">
        <v>1137</v>
      </c>
      <c r="BA122" s="477">
        <v>163</v>
      </c>
      <c r="BB122" s="476">
        <v>1.7</v>
      </c>
      <c r="BC122" s="472">
        <v>1.04</v>
      </c>
      <c r="BD122" s="472">
        <v>3.07</v>
      </c>
      <c r="BE122" s="472">
        <v>1.91</v>
      </c>
      <c r="BF122" s="474">
        <f t="shared" si="396"/>
        <v>4109</v>
      </c>
      <c r="BG122" s="476">
        <f t="shared" ref="BG122:BG124" si="410">BB122+P122</f>
        <v>336.8</v>
      </c>
      <c r="BH122" s="480">
        <f t="shared" ref="BH122:BH124" si="411">BC122+Q122</f>
        <v>82</v>
      </c>
      <c r="BI122" s="480">
        <f t="shared" ref="BI122:BI124" si="412">BD122+R122</f>
        <v>92.44</v>
      </c>
      <c r="BJ122" s="480">
        <f t="shared" ref="BJ122:BJ124" si="413">BE122+S122</f>
        <v>77.069999999999993</v>
      </c>
      <c r="BK122" s="473">
        <f t="shared" si="216"/>
        <v>1.6999999999999886</v>
      </c>
      <c r="BL122" s="473">
        <f t="shared" si="217"/>
        <v>1.0400000000000063</v>
      </c>
      <c r="BM122" s="473">
        <f t="shared" si="218"/>
        <v>3.0699999999999932</v>
      </c>
      <c r="BN122" s="473">
        <f t="shared" si="219"/>
        <v>1.9099999999999966</v>
      </c>
      <c r="BO122" s="483">
        <v>3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>
        <v>320</v>
      </c>
      <c r="CS122" s="297">
        <v>71.2</v>
      </c>
      <c r="CT122" s="297">
        <v>60.46</v>
      </c>
      <c r="CU122" s="297">
        <v>57.11</v>
      </c>
      <c r="CV122" s="297">
        <f t="shared" si="409"/>
        <v>15.100000000000023</v>
      </c>
      <c r="CW122" s="297">
        <f t="shared" si="409"/>
        <v>9.7599999999999909</v>
      </c>
      <c r="CX122" s="297">
        <f t="shared" si="409"/>
        <v>28.910000000000004</v>
      </c>
      <c r="CY122" s="297">
        <f t="shared" si="409"/>
        <v>18.049999999999997</v>
      </c>
      <c r="CZ122" s="297">
        <f>SUM(CV122:CY122)</f>
        <v>71.820000000000022</v>
      </c>
      <c r="DA122" s="297">
        <f>0.32*(P122-CR122)+1.75*(Q122-CS122)+1.13*(R122-CT122)+1.28*(S122-CU122)</f>
        <v>77.684299999999993</v>
      </c>
      <c r="DB122" s="295" t="s">
        <v>1808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329</v>
      </c>
      <c r="C123" s="301" t="s">
        <v>756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28"/>
        <v>162</v>
      </c>
      <c r="O123" s="339">
        <v>3946</v>
      </c>
      <c r="P123" s="340">
        <v>337.8</v>
      </c>
      <c r="Q123" s="341">
        <v>78.260000000000005</v>
      </c>
      <c r="R123" s="341">
        <v>86.85</v>
      </c>
      <c r="S123" s="341">
        <v>80.459999999999994</v>
      </c>
      <c r="T123" s="341">
        <v>11.13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68"/>
        <v>100000</v>
      </c>
      <c r="AL123" s="316">
        <f>VLOOKUP(D123&amp;E123,计算辅助页面!$V$5:$Y$18,3,0)</f>
        <v>5</v>
      </c>
      <c r="AM123" s="317">
        <f t="shared" si="369"/>
        <v>300000</v>
      </c>
      <c r="AN123" s="317">
        <f>VLOOKUP(D123&amp;E123,计算辅助页面!$V$5:$Y$18,4,0)</f>
        <v>2</v>
      </c>
      <c r="AO123" s="304">
        <f t="shared" si="370"/>
        <v>6000000</v>
      </c>
      <c r="AP123" s="318">
        <f t="shared" si="371"/>
        <v>12369280</v>
      </c>
      <c r="AQ123" s="288" t="s">
        <v>566</v>
      </c>
      <c r="AR123" s="289" t="str">
        <f t="shared" si="359"/>
        <v>Vantage GT12</v>
      </c>
      <c r="AS123" s="290" t="s">
        <v>925</v>
      </c>
      <c r="AT123" s="291" t="s">
        <v>625</v>
      </c>
      <c r="AU123" s="328" t="s">
        <v>703</v>
      </c>
      <c r="AV123" s="292">
        <v>15</v>
      </c>
      <c r="AW123" s="292">
        <v>352</v>
      </c>
      <c r="AY123" s="292">
        <v>457</v>
      </c>
      <c r="AZ123" s="292" t="s">
        <v>1481</v>
      </c>
      <c r="BA123" s="477">
        <v>151</v>
      </c>
      <c r="BB123" s="476">
        <v>1.7</v>
      </c>
      <c r="BC123" s="472">
        <v>1.04</v>
      </c>
      <c r="BD123" s="472">
        <v>2.39</v>
      </c>
      <c r="BE123" s="472">
        <v>2.04</v>
      </c>
      <c r="BF123" s="474">
        <f t="shared" si="396"/>
        <v>4097</v>
      </c>
      <c r="BG123" s="476">
        <f t="shared" si="410"/>
        <v>339.5</v>
      </c>
      <c r="BH123" s="480">
        <f t="shared" si="411"/>
        <v>79.300000000000011</v>
      </c>
      <c r="BI123" s="480">
        <f t="shared" si="412"/>
        <v>89.24</v>
      </c>
      <c r="BJ123" s="480">
        <f t="shared" si="413"/>
        <v>82.5</v>
      </c>
      <c r="BK123" s="473">
        <f t="shared" si="216"/>
        <v>1.6999999999999886</v>
      </c>
      <c r="BL123" s="473">
        <f t="shared" si="217"/>
        <v>1.0400000000000063</v>
      </c>
      <c r="BM123" s="473">
        <f t="shared" si="218"/>
        <v>2.3900000000000006</v>
      </c>
      <c r="BN123" s="473">
        <f t="shared" si="219"/>
        <v>2.0400000000000063</v>
      </c>
      <c r="BO123" s="483">
        <v>4</v>
      </c>
      <c r="BP123" s="293"/>
      <c r="BQ123" s="293"/>
      <c r="BR123" s="293"/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1140</v>
      </c>
      <c r="CK123" s="294"/>
      <c r="CL123" s="294"/>
      <c r="CM123" s="294"/>
      <c r="CN123" s="294"/>
      <c r="CO123" s="295"/>
      <c r="CP123" s="295"/>
      <c r="CQ123" s="295"/>
      <c r="CR123" s="296">
        <v>322</v>
      </c>
      <c r="CS123" s="297">
        <v>68.5</v>
      </c>
      <c r="CT123" s="297">
        <v>64.33</v>
      </c>
      <c r="CU123" s="297">
        <v>61.21</v>
      </c>
      <c r="CV123" s="297">
        <f t="shared" si="409"/>
        <v>15.800000000000011</v>
      </c>
      <c r="CW123" s="297">
        <f t="shared" si="409"/>
        <v>9.7600000000000051</v>
      </c>
      <c r="CX123" s="297">
        <f t="shared" si="409"/>
        <v>22.519999999999996</v>
      </c>
      <c r="CY123" s="297">
        <f t="shared" si="409"/>
        <v>19.249999999999993</v>
      </c>
      <c r="CZ123" s="297">
        <f>SUM(CV123:CY123)</f>
        <v>67.330000000000013</v>
      </c>
      <c r="DA123" s="297">
        <f>0.32*(P123-CR123)+1.75*(Q123-CS123)+1.13*(R123-CT123)+1.28*(S123-CU123)</f>
        <v>72.22359999999999</v>
      </c>
      <c r="DB123" s="295" t="s">
        <v>1808</v>
      </c>
      <c r="DC123" s="295">
        <v>4</v>
      </c>
      <c r="DD123" s="295"/>
      <c r="DE123" s="295"/>
    </row>
    <row r="124" spans="1:109" ht="21" customHeight="1" thickBot="1">
      <c r="A124" s="299">
        <v>122</v>
      </c>
      <c r="B124" s="338" t="s">
        <v>707</v>
      </c>
      <c r="C124" s="301" t="s">
        <v>757</v>
      </c>
      <c r="D124" s="302" t="s">
        <v>7</v>
      </c>
      <c r="E124" s="303" t="s">
        <v>78</v>
      </c>
      <c r="F124" s="304">
        <f>9-LEN(E124)-LEN(SUBSTITUTE(E124,"★",""))</f>
        <v>4</v>
      </c>
      <c r="G124" s="305" t="s">
        <v>167</v>
      </c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228"/>
        <v>162</v>
      </c>
      <c r="O124" s="339">
        <v>3953</v>
      </c>
      <c r="P124" s="340">
        <v>348.3</v>
      </c>
      <c r="Q124" s="341">
        <v>84.65</v>
      </c>
      <c r="R124" s="341">
        <v>73.17</v>
      </c>
      <c r="S124" s="341">
        <v>69.12</v>
      </c>
      <c r="T124" s="341">
        <v>7.46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68"/>
        <v>100000</v>
      </c>
      <c r="AL124" s="316">
        <f>VLOOKUP(D124&amp;E124,计算辅助页面!$V$5:$Y$18,3,0)</f>
        <v>5</v>
      </c>
      <c r="AM124" s="317">
        <f t="shared" si="369"/>
        <v>300000</v>
      </c>
      <c r="AN124" s="317">
        <f>VLOOKUP(D124&amp;E124,计算辅助页面!$V$5:$Y$18,4,0)</f>
        <v>2</v>
      </c>
      <c r="AO124" s="304">
        <f t="shared" si="370"/>
        <v>6000000</v>
      </c>
      <c r="AP124" s="318">
        <f t="shared" si="371"/>
        <v>12369280</v>
      </c>
      <c r="AQ124" s="288" t="s">
        <v>713</v>
      </c>
      <c r="AR124" s="289" t="str">
        <f t="shared" si="359"/>
        <v>IE</v>
      </c>
      <c r="AS124" s="290" t="s">
        <v>714</v>
      </c>
      <c r="AT124" s="291" t="s">
        <v>850</v>
      </c>
      <c r="AU124" s="328" t="s">
        <v>703</v>
      </c>
      <c r="AV124" s="292">
        <v>46</v>
      </c>
      <c r="AW124" s="292">
        <v>362</v>
      </c>
      <c r="AY124" s="292">
        <v>475</v>
      </c>
      <c r="AZ124" s="292" t="s">
        <v>1071</v>
      </c>
      <c r="BA124" s="477">
        <v>162</v>
      </c>
      <c r="BB124" s="476">
        <v>1.4</v>
      </c>
      <c r="BC124" s="472">
        <v>0.95</v>
      </c>
      <c r="BD124" s="472">
        <v>2.7</v>
      </c>
      <c r="BE124" s="472">
        <v>0.91</v>
      </c>
      <c r="BF124" s="474">
        <f t="shared" si="396"/>
        <v>4115</v>
      </c>
      <c r="BG124" s="476">
        <f t="shared" si="410"/>
        <v>349.7</v>
      </c>
      <c r="BH124" s="480">
        <f t="shared" si="411"/>
        <v>85.600000000000009</v>
      </c>
      <c r="BI124" s="480">
        <f t="shared" si="412"/>
        <v>75.87</v>
      </c>
      <c r="BJ124" s="480">
        <f t="shared" si="413"/>
        <v>70.03</v>
      </c>
      <c r="BK124" s="473">
        <f t="shared" si="216"/>
        <v>1.3999999999999773</v>
      </c>
      <c r="BL124" s="473">
        <f t="shared" si="217"/>
        <v>0.95000000000000284</v>
      </c>
      <c r="BM124" s="473">
        <f t="shared" si="218"/>
        <v>2.7000000000000028</v>
      </c>
      <c r="BN124" s="473">
        <f t="shared" si="219"/>
        <v>0.90999999999999659</v>
      </c>
      <c r="BO124" s="483">
        <v>8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/>
      <c r="CH124" s="293"/>
      <c r="CI124" s="293"/>
      <c r="CJ124" s="294" t="s">
        <v>1482</v>
      </c>
      <c r="CK124" s="294"/>
      <c r="CL124" s="294"/>
      <c r="CM124" s="294"/>
      <c r="CN124" s="294"/>
      <c r="CP124" s="295">
        <v>1</v>
      </c>
      <c r="CQ124" s="295"/>
      <c r="CR124" s="296">
        <v>335</v>
      </c>
      <c r="CS124" s="297">
        <v>75.7</v>
      </c>
      <c r="CT124" s="297">
        <v>47.64</v>
      </c>
      <c r="CU124" s="297">
        <v>51.09</v>
      </c>
      <c r="CV124" s="297">
        <f t="shared" si="409"/>
        <v>13.300000000000011</v>
      </c>
      <c r="CW124" s="297">
        <f t="shared" si="409"/>
        <v>8.9500000000000028</v>
      </c>
      <c r="CX124" s="297">
        <f t="shared" si="409"/>
        <v>25.53</v>
      </c>
      <c r="CY124" s="297">
        <f t="shared" si="409"/>
        <v>18.03</v>
      </c>
      <c r="CZ124" s="297">
        <f>SUM(CV124:CY124)</f>
        <v>65.810000000000016</v>
      </c>
      <c r="DA124" s="297">
        <f>0.32*(P124-CR124)+1.75*(Q124-CS124)+1.13*(R124-CT124)+1.28*(S124-CU124)</f>
        <v>71.845800000000011</v>
      </c>
      <c r="DB124" s="295" t="s">
        <v>1808</v>
      </c>
      <c r="DC124" s="295">
        <v>4</v>
      </c>
      <c r="DD124" s="295"/>
      <c r="DE124" s="295"/>
    </row>
    <row r="125" spans="1:109" ht="21" customHeight="1">
      <c r="A125" s="268">
        <v>123</v>
      </c>
      <c r="B125" s="300" t="s">
        <v>163</v>
      </c>
      <c r="C125" s="301" t="s">
        <v>1777</v>
      </c>
      <c r="D125" s="302" t="s">
        <v>7</v>
      </c>
      <c r="E125" s="303" t="s">
        <v>170</v>
      </c>
      <c r="F125" s="304">
        <f>9-LEN(E125)-LEN(SUBSTITUTE(E125,"★",""))</f>
        <v>4</v>
      </c>
      <c r="G125" s="305" t="s">
        <v>167</v>
      </c>
      <c r="H125" s="306">
        <v>30</v>
      </c>
      <c r="I125" s="306">
        <v>9</v>
      </c>
      <c r="J125" s="306">
        <v>13</v>
      </c>
      <c r="K125" s="306">
        <v>21</v>
      </c>
      <c r="L125" s="306">
        <v>32</v>
      </c>
      <c r="M125" s="306" t="s">
        <v>59</v>
      </c>
      <c r="N125" s="307">
        <f t="shared" si="228"/>
        <v>105</v>
      </c>
      <c r="O125" s="308">
        <v>3971</v>
      </c>
      <c r="P125" s="309">
        <v>370.6</v>
      </c>
      <c r="Q125" s="310">
        <v>77.040000000000006</v>
      </c>
      <c r="R125" s="310">
        <v>45.74</v>
      </c>
      <c r="S125" s="310">
        <v>85</v>
      </c>
      <c r="T125" s="310">
        <v>10.7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68"/>
        <v>100000</v>
      </c>
      <c r="AL125" s="316">
        <f>VLOOKUP(D125&amp;E125,计算辅助页面!$V$5:$Y$18,3,0)</f>
        <v>5</v>
      </c>
      <c r="AM125" s="317">
        <f t="shared" si="369"/>
        <v>300000</v>
      </c>
      <c r="AN125" s="317">
        <f>VLOOKUP(D125&amp;E125,计算辅助页面!$V$5:$Y$18,4,0)</f>
        <v>2</v>
      </c>
      <c r="AO125" s="304">
        <f t="shared" si="370"/>
        <v>6000000</v>
      </c>
      <c r="AP125" s="318">
        <f t="shared" si="371"/>
        <v>12369280</v>
      </c>
      <c r="AQ125" s="288" t="s">
        <v>1018</v>
      </c>
      <c r="AR125" s="289" t="str">
        <f t="shared" si="359"/>
        <v>R1 550</v>
      </c>
      <c r="AS125" s="290" t="s">
        <v>830</v>
      </c>
      <c r="AT125" s="291">
        <v>550</v>
      </c>
      <c r="AU125" s="328" t="s">
        <v>703</v>
      </c>
      <c r="AV125" s="292">
        <v>27</v>
      </c>
      <c r="AW125" s="292">
        <v>384</v>
      </c>
      <c r="AY125" s="292">
        <v>511</v>
      </c>
      <c r="AZ125" s="292" t="s">
        <v>1423</v>
      </c>
      <c r="BK125" s="473" t="str">
        <f t="shared" si="216"/>
        <v/>
      </c>
      <c r="BL125" s="473" t="str">
        <f t="shared" si="217"/>
        <v/>
      </c>
      <c r="BM125" s="473" t="str">
        <f t="shared" si="218"/>
        <v/>
      </c>
      <c r="BN125" s="473" t="str">
        <f t="shared" si="219"/>
        <v/>
      </c>
      <c r="BP125" s="293"/>
      <c r="BQ125" s="293"/>
      <c r="BR125" s="293"/>
      <c r="BS125" s="293">
        <v>1</v>
      </c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>
        <v>1</v>
      </c>
      <c r="CJ125" s="294"/>
      <c r="CK125" s="294"/>
      <c r="CL125" s="294"/>
      <c r="CM125" s="294"/>
      <c r="CN125" s="294"/>
      <c r="CO125" s="295">
        <v>1</v>
      </c>
      <c r="CP125" s="295"/>
      <c r="CQ125" s="295"/>
      <c r="CR125" s="296">
        <v>353.2</v>
      </c>
      <c r="CS125" s="297">
        <v>69.569999999999993</v>
      </c>
      <c r="CT125" s="297">
        <v>38.03</v>
      </c>
      <c r="CU125" s="297">
        <v>67.05</v>
      </c>
      <c r="CV125" s="297">
        <f t="shared" si="409"/>
        <v>17.400000000000034</v>
      </c>
      <c r="CW125" s="297">
        <f t="shared" si="409"/>
        <v>7.4700000000000131</v>
      </c>
      <c r="CX125" s="297">
        <f t="shared" si="409"/>
        <v>7.7100000000000009</v>
      </c>
      <c r="CY125" s="297">
        <f t="shared" si="409"/>
        <v>17.950000000000003</v>
      </c>
      <c r="CZ125" s="297">
        <f>SUM(CV125:CY125)</f>
        <v>50.530000000000051</v>
      </c>
      <c r="DA125" s="297">
        <f>0.32*(P125-CR125)+1.75*(Q125-CS125)+1.13*(R125-CT125)+1.28*(S125-CU125)</f>
        <v>50.328800000000044</v>
      </c>
      <c r="DB125" s="295" t="s">
        <v>1808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19" t="s">
        <v>1483</v>
      </c>
      <c r="C126" s="301" t="s">
        <v>1152</v>
      </c>
      <c r="D126" s="302" t="s">
        <v>7</v>
      </c>
      <c r="E126" s="303" t="s">
        <v>170</v>
      </c>
      <c r="F126" s="327"/>
      <c r="G126" s="328"/>
      <c r="H126" s="306" t="s">
        <v>448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228"/>
        <v>162</v>
      </c>
      <c r="O126" s="321">
        <v>3984</v>
      </c>
      <c r="P126" s="322">
        <v>356.3</v>
      </c>
      <c r="Q126" s="323">
        <v>78.349999999999994</v>
      </c>
      <c r="R126" s="323">
        <v>67.650000000000006</v>
      </c>
      <c r="S126" s="323">
        <v>74.41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68"/>
        <v>100000</v>
      </c>
      <c r="AL126" s="316">
        <f>VLOOKUP(D126&amp;E126,计算辅助页面!$V$5:$Y$18,3,0)</f>
        <v>5</v>
      </c>
      <c r="AM126" s="317">
        <f t="shared" si="369"/>
        <v>300000</v>
      </c>
      <c r="AN126" s="317">
        <f>VLOOKUP(D126&amp;E126,计算辅助页面!$V$5:$Y$18,4,0)</f>
        <v>2</v>
      </c>
      <c r="AO126" s="304">
        <f t="shared" si="370"/>
        <v>6000000</v>
      </c>
      <c r="AP126" s="318">
        <f t="shared" si="371"/>
        <v>12369280</v>
      </c>
      <c r="AQ126" s="288" t="s">
        <v>565</v>
      </c>
      <c r="AR126" s="289" t="str">
        <f t="shared" si="359"/>
        <v>Reventon Roadster🔑</v>
      </c>
      <c r="AS126" s="290" t="s">
        <v>1144</v>
      </c>
      <c r="AT126" s="291" t="s">
        <v>1153</v>
      </c>
      <c r="AU126" s="328" t="s">
        <v>703</v>
      </c>
      <c r="AW126" s="292">
        <v>371</v>
      </c>
      <c r="AY126" s="292">
        <v>489</v>
      </c>
      <c r="AZ126" s="292" t="s">
        <v>1077</v>
      </c>
      <c r="BA126" s="477">
        <f>BF126-O126</f>
        <v>151</v>
      </c>
      <c r="BB126" s="476">
        <f>BK126</f>
        <v>1.6999999999999886</v>
      </c>
      <c r="BC126" s="472">
        <f t="shared" ref="BC126" si="414">BL126</f>
        <v>0.95000000000000284</v>
      </c>
      <c r="BD126" s="472">
        <f t="shared" ref="BD126" si="415">BM126</f>
        <v>1.75</v>
      </c>
      <c r="BE126" s="472">
        <f t="shared" ref="BE126" si="416">BN126</f>
        <v>1.9900000000000091</v>
      </c>
      <c r="BF126" s="474">
        <v>4135</v>
      </c>
      <c r="BG126" s="476">
        <v>358</v>
      </c>
      <c r="BH126" s="480">
        <v>79.3</v>
      </c>
      <c r="BI126" s="480">
        <v>69.400000000000006</v>
      </c>
      <c r="BJ126" s="480">
        <v>76.400000000000006</v>
      </c>
      <c r="BK126" s="473">
        <f t="shared" si="216"/>
        <v>1.6999999999999886</v>
      </c>
      <c r="BL126" s="473">
        <f t="shared" si="217"/>
        <v>0.95000000000000284</v>
      </c>
      <c r="BM126" s="473">
        <f t="shared" si="218"/>
        <v>1.75</v>
      </c>
      <c r="BN126" s="473">
        <f t="shared" si="219"/>
        <v>1.9900000000000091</v>
      </c>
      <c r="BO126" s="483">
        <v>6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>
        <v>1</v>
      </c>
      <c r="CE126" s="293"/>
      <c r="CF126" s="293"/>
      <c r="CG126" s="293" t="s">
        <v>1163</v>
      </c>
      <c r="CH126" s="293"/>
      <c r="CI126" s="293"/>
      <c r="CJ126" s="294" t="s">
        <v>1160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1808</v>
      </c>
      <c r="DC126" s="295">
        <v>3</v>
      </c>
      <c r="DD126" s="295"/>
      <c r="DE126" s="295"/>
    </row>
    <row r="127" spans="1:109" ht="21" customHeight="1">
      <c r="A127" s="268">
        <v>125</v>
      </c>
      <c r="B127" s="319" t="s">
        <v>692</v>
      </c>
      <c r="C127" s="301" t="s">
        <v>758</v>
      </c>
      <c r="D127" s="302" t="s">
        <v>7</v>
      </c>
      <c r="E127" s="303" t="s">
        <v>170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28"/>
        <v>162</v>
      </c>
      <c r="O127" s="321">
        <v>4009</v>
      </c>
      <c r="P127" s="322">
        <v>364.8</v>
      </c>
      <c r="Q127" s="323">
        <v>75.290000000000006</v>
      </c>
      <c r="R127" s="323">
        <v>64.95</v>
      </c>
      <c r="S127" s="323">
        <v>72.260000000000005</v>
      </c>
      <c r="T127" s="323">
        <v>7.37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68"/>
        <v>100000</v>
      </c>
      <c r="AL127" s="316">
        <f>VLOOKUP(D127&amp;E127,计算辅助页面!$V$5:$Y$18,3,0)</f>
        <v>5</v>
      </c>
      <c r="AM127" s="317">
        <f t="shared" si="369"/>
        <v>300000</v>
      </c>
      <c r="AN127" s="317">
        <f>VLOOKUP(D127&amp;E127,计算辅助页面!$V$5:$Y$18,4,0)</f>
        <v>2</v>
      </c>
      <c r="AO127" s="304">
        <f t="shared" si="370"/>
        <v>6000000</v>
      </c>
      <c r="AP127" s="318">
        <f t="shared" si="371"/>
        <v>12369280</v>
      </c>
      <c r="AQ127" s="288" t="s">
        <v>567</v>
      </c>
      <c r="AR127" s="289" t="str">
        <f t="shared" si="359"/>
        <v>Enzo Ferrari</v>
      </c>
      <c r="AS127" s="290" t="s">
        <v>695</v>
      </c>
      <c r="AT127" s="291" t="s">
        <v>698</v>
      </c>
      <c r="AU127" s="328" t="s">
        <v>703</v>
      </c>
      <c r="AV127" s="292">
        <v>48</v>
      </c>
      <c r="AW127" s="292">
        <v>379</v>
      </c>
      <c r="AY127" s="292">
        <v>503</v>
      </c>
      <c r="AZ127" s="292" t="s">
        <v>1071</v>
      </c>
      <c r="BA127" s="481">
        <v>152</v>
      </c>
      <c r="BB127" s="476">
        <v>1.6</v>
      </c>
      <c r="BC127" s="472">
        <v>0.86</v>
      </c>
      <c r="BD127" s="472">
        <v>1.67</v>
      </c>
      <c r="BE127" s="472">
        <v>1.21</v>
      </c>
      <c r="BF127" s="474">
        <f>BA127+O127</f>
        <v>4161</v>
      </c>
      <c r="BG127" s="476">
        <f t="shared" ref="BG127" si="417">BB127+P127</f>
        <v>366.40000000000003</v>
      </c>
      <c r="BH127" s="480">
        <f t="shared" ref="BH127" si="418">BC127+Q127</f>
        <v>76.150000000000006</v>
      </c>
      <c r="BI127" s="480">
        <f t="shared" ref="BI127" si="419">BD127+R127</f>
        <v>66.62</v>
      </c>
      <c r="BJ127" s="480">
        <f t="shared" ref="BJ127" si="420">BE127+S127</f>
        <v>73.47</v>
      </c>
      <c r="BK127" s="473">
        <f t="shared" si="216"/>
        <v>1.6000000000000227</v>
      </c>
      <c r="BL127" s="473">
        <f t="shared" si="217"/>
        <v>0.85999999999999943</v>
      </c>
      <c r="BM127" s="473">
        <f t="shared" si="218"/>
        <v>1.6700000000000017</v>
      </c>
      <c r="BN127" s="473">
        <f t="shared" si="219"/>
        <v>1.2099999999999937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1484</v>
      </c>
      <c r="CK127" s="294"/>
      <c r="CL127" s="294"/>
      <c r="CM127" s="294"/>
      <c r="CN127" s="294"/>
      <c r="CP127" s="295">
        <v>1</v>
      </c>
      <c r="CQ127" s="295"/>
      <c r="CR127" s="296">
        <v>350</v>
      </c>
      <c r="CS127" s="297">
        <v>67.150000000000006</v>
      </c>
      <c r="CT127" s="297">
        <v>49.16</v>
      </c>
      <c r="CU127" s="297">
        <v>60.88</v>
      </c>
      <c r="CV127" s="297">
        <f>P127-CR127</f>
        <v>14.800000000000011</v>
      </c>
      <c r="CW127" s="297">
        <f>Q127-CS127</f>
        <v>8.14</v>
      </c>
      <c r="CX127" s="297">
        <f>R127-CT127</f>
        <v>15.790000000000006</v>
      </c>
      <c r="CY127" s="297">
        <f>S127-CU127</f>
        <v>11.380000000000003</v>
      </c>
      <c r="CZ127" s="297">
        <f>SUM(CV127:CY127)</f>
        <v>50.110000000000021</v>
      </c>
      <c r="DA127" s="297">
        <f>0.32*(P127-CR127)+1.75*(Q127-CS127)+1.13*(R127-CT127)+1.28*(S127-CU127)</f>
        <v>51.390100000000011</v>
      </c>
      <c r="DB127" s="295"/>
      <c r="DC127" s="295"/>
      <c r="DD127" s="295"/>
      <c r="DE127" s="295"/>
    </row>
    <row r="128" spans="1:109" ht="21" customHeight="1" thickBot="1">
      <c r="A128" s="299">
        <v>126</v>
      </c>
      <c r="B128" s="319" t="s">
        <v>1099</v>
      </c>
      <c r="C128" s="301" t="s">
        <v>1100</v>
      </c>
      <c r="D128" s="302" t="s">
        <v>7</v>
      </c>
      <c r="E128" s="303" t="s">
        <v>170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28"/>
        <v>162</v>
      </c>
      <c r="O128" s="321">
        <v>4022</v>
      </c>
      <c r="P128" s="322">
        <v>363.5</v>
      </c>
      <c r="Q128" s="323">
        <v>79.34</v>
      </c>
      <c r="R128" s="323">
        <v>68.7</v>
      </c>
      <c r="S128" s="323">
        <v>56.61</v>
      </c>
      <c r="T128" s="323">
        <v>5.4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68"/>
        <v>100000</v>
      </c>
      <c r="AL128" s="316">
        <f>VLOOKUP(D128&amp;E128,计算辅助页面!$V$5:$Y$18,3,0)</f>
        <v>5</v>
      </c>
      <c r="AM128" s="317">
        <f t="shared" si="369"/>
        <v>300000</v>
      </c>
      <c r="AN128" s="317">
        <f>VLOOKUP(D128&amp;E128,计算辅助页面!$V$5:$Y$18,4,0)</f>
        <v>2</v>
      </c>
      <c r="AO128" s="304">
        <f t="shared" si="370"/>
        <v>6000000</v>
      </c>
      <c r="AP128" s="318">
        <f t="shared" si="371"/>
        <v>12369280</v>
      </c>
      <c r="AQ128" s="288" t="s">
        <v>566</v>
      </c>
      <c r="AR128" s="289" t="str">
        <f t="shared" si="359"/>
        <v>One77</v>
      </c>
      <c r="AS128" s="290" t="s">
        <v>1094</v>
      </c>
      <c r="AT128" s="291" t="s">
        <v>1101</v>
      </c>
      <c r="AU128" s="328" t="s">
        <v>703</v>
      </c>
      <c r="AV128" s="292">
        <v>29</v>
      </c>
      <c r="AW128" s="292">
        <v>378</v>
      </c>
      <c r="AY128" s="292">
        <v>501</v>
      </c>
      <c r="AZ128" s="292" t="s">
        <v>1071</v>
      </c>
      <c r="BA128" s="481">
        <v>152</v>
      </c>
      <c r="BB128" s="476">
        <v>1</v>
      </c>
      <c r="BC128" s="472">
        <v>0.86</v>
      </c>
      <c r="BD128" s="472">
        <v>1.61</v>
      </c>
      <c r="BE128" s="472">
        <v>1.89</v>
      </c>
      <c r="BF128" s="474">
        <f>BA128+O128</f>
        <v>4174</v>
      </c>
      <c r="BG128" s="476">
        <f t="shared" ref="BG128" si="421">BB128+P128</f>
        <v>364.5</v>
      </c>
      <c r="BH128" s="480">
        <f t="shared" ref="BH128" si="422">BC128+Q128</f>
        <v>80.2</v>
      </c>
      <c r="BI128" s="480">
        <f t="shared" ref="BI128" si="423">BD128+R128</f>
        <v>70.31</v>
      </c>
      <c r="BJ128" s="480">
        <f t="shared" ref="BJ128" si="424">BE128+S128</f>
        <v>58.5</v>
      </c>
      <c r="BK128" s="473">
        <f t="shared" si="216"/>
        <v>1</v>
      </c>
      <c r="BL128" s="473">
        <f t="shared" si="217"/>
        <v>0.85999999999999943</v>
      </c>
      <c r="BM128" s="473">
        <f t="shared" si="218"/>
        <v>1.6099999999999994</v>
      </c>
      <c r="BN128" s="473">
        <f t="shared" si="219"/>
        <v>1.8900000000000006</v>
      </c>
      <c r="BO128" s="483">
        <v>1</v>
      </c>
      <c r="BP128" s="293"/>
      <c r="BQ128" s="293"/>
      <c r="BR128" s="293"/>
      <c r="BS128" s="293"/>
      <c r="BT128" s="293"/>
      <c r="BU128" s="293"/>
      <c r="BV128" s="293">
        <v>1</v>
      </c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1140</v>
      </c>
      <c r="CK128" s="294"/>
      <c r="CL128" s="294"/>
      <c r="CM128" s="294"/>
      <c r="CN128" s="294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 t="s">
        <v>1808</v>
      </c>
      <c r="DC128" s="295">
        <v>3</v>
      </c>
      <c r="DD128" s="295"/>
      <c r="DE128" s="295"/>
    </row>
    <row r="129" spans="1:109" ht="21" customHeight="1">
      <c r="A129" s="268">
        <v>127</v>
      </c>
      <c r="B129" s="319" t="s">
        <v>1799</v>
      </c>
      <c r="C129" s="301" t="s">
        <v>1790</v>
      </c>
      <c r="D129" s="302" t="s">
        <v>177</v>
      </c>
      <c r="E129" s="303" t="s">
        <v>78</v>
      </c>
      <c r="F129" s="327"/>
      <c r="G129" s="328"/>
      <c r="H129" s="320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ref="N129" si="425">IF(COUNTBLANK(H129:M129),"",SUM(H129:M129))</f>
        <v>162</v>
      </c>
      <c r="O129" s="321">
        <v>4046</v>
      </c>
      <c r="P129" s="322">
        <v>327.5</v>
      </c>
      <c r="Q129" s="323">
        <v>85.06</v>
      </c>
      <c r="R129" s="323">
        <v>80.95</v>
      </c>
      <c r="S129" s="323">
        <v>77.819999999999993</v>
      </c>
      <c r="T129" s="323"/>
      <c r="U129" s="324"/>
      <c r="V129" s="325"/>
      <c r="W129" s="325"/>
      <c r="X129" s="333"/>
      <c r="Y129" s="333"/>
      <c r="Z129" s="420"/>
      <c r="AA129" s="333"/>
      <c r="AB129" s="333"/>
      <c r="AC129" s="333"/>
      <c r="AD129" s="333"/>
      <c r="AE129" s="333"/>
      <c r="AF129" s="333"/>
      <c r="AG129" s="333"/>
      <c r="AH129" s="327"/>
      <c r="AI129" s="326"/>
      <c r="AJ129" s="429"/>
      <c r="AK129" s="336"/>
      <c r="AL129" s="336"/>
      <c r="AM129" s="337"/>
      <c r="AN129" s="337"/>
      <c r="AO129" s="327"/>
      <c r="AP129" s="318"/>
      <c r="AQ129" s="288" t="s">
        <v>561</v>
      </c>
      <c r="AR129" s="289" t="str">
        <f>TRIM(RIGHT(B129,LEN(B129)-LEN(AQ129)-1))</f>
        <v>911 GTS Security [估算]</v>
      </c>
      <c r="AS129" s="290" t="s">
        <v>1743</v>
      </c>
      <c r="AT129" s="291" t="s">
        <v>1791</v>
      </c>
      <c r="AU129" s="328" t="s">
        <v>703</v>
      </c>
      <c r="AZ129" s="292" t="s">
        <v>1485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/>
      <c r="DC129" s="295"/>
      <c r="DD129" s="295"/>
      <c r="DE129" s="295"/>
    </row>
    <row r="130" spans="1:109" ht="21" customHeight="1" thickBot="1">
      <c r="A130" s="299">
        <v>128</v>
      </c>
      <c r="B130" s="300" t="s">
        <v>179</v>
      </c>
      <c r="C130" s="301" t="s">
        <v>759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167</v>
      </c>
      <c r="H130" s="306">
        <v>30</v>
      </c>
      <c r="I130" s="306">
        <v>9</v>
      </c>
      <c r="J130" s="306">
        <v>13</v>
      </c>
      <c r="K130" s="306">
        <v>21</v>
      </c>
      <c r="L130" s="306">
        <v>32</v>
      </c>
      <c r="M130" s="306" t="s">
        <v>59</v>
      </c>
      <c r="N130" s="307">
        <f t="shared" si="228"/>
        <v>105</v>
      </c>
      <c r="O130" s="308">
        <v>4047</v>
      </c>
      <c r="P130" s="309">
        <v>374.1</v>
      </c>
      <c r="Q130" s="310">
        <v>80.319999999999993</v>
      </c>
      <c r="R130" s="310">
        <v>58.13</v>
      </c>
      <c r="S130" s="310">
        <v>60.57</v>
      </c>
      <c r="T130" s="310">
        <v>5.8160000000000007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68"/>
        <v>100000</v>
      </c>
      <c r="AL130" s="316">
        <f>VLOOKUP(D130&amp;E130,计算辅助页面!$V$5:$Y$18,3,0)</f>
        <v>5</v>
      </c>
      <c r="AM130" s="317">
        <f t="shared" si="369"/>
        <v>300000</v>
      </c>
      <c r="AN130" s="317">
        <f>VLOOKUP(D130&amp;E130,计算辅助页面!$V$5:$Y$18,4,0)</f>
        <v>2</v>
      </c>
      <c r="AO130" s="304">
        <f t="shared" si="370"/>
        <v>6000000</v>
      </c>
      <c r="AP130" s="318">
        <f t="shared" si="371"/>
        <v>12369280</v>
      </c>
      <c r="AQ130" s="288" t="s">
        <v>713</v>
      </c>
      <c r="AR130" s="289" t="str">
        <f t="shared" si="359"/>
        <v>N</v>
      </c>
      <c r="AS130" s="290" t="s">
        <v>929</v>
      </c>
      <c r="AT130" s="291" t="s">
        <v>667</v>
      </c>
      <c r="AU130" s="328" t="s">
        <v>703</v>
      </c>
      <c r="AV130" s="292">
        <v>14</v>
      </c>
      <c r="AW130" s="292">
        <v>389</v>
      </c>
      <c r="AY130" s="292">
        <v>520</v>
      </c>
      <c r="AZ130" s="292" t="s">
        <v>1481</v>
      </c>
      <c r="BA130" s="477">
        <v>153</v>
      </c>
      <c r="BB130" s="476">
        <v>1.5</v>
      </c>
      <c r="BC130" s="472">
        <v>0.78</v>
      </c>
      <c r="BD130" s="472">
        <v>1.67</v>
      </c>
      <c r="BE130" s="472">
        <v>1.38</v>
      </c>
      <c r="BF130" s="474">
        <f>BA130+O130</f>
        <v>4200</v>
      </c>
      <c r="BG130" s="476">
        <f t="shared" ref="BG130" si="426">BB130+P130</f>
        <v>375.6</v>
      </c>
      <c r="BH130" s="480">
        <f t="shared" ref="BH130" si="427">BC130+Q130</f>
        <v>81.099999999999994</v>
      </c>
      <c r="BI130" s="480">
        <f t="shared" ref="BI130" si="428">BD130+R130</f>
        <v>59.800000000000004</v>
      </c>
      <c r="BJ130" s="480">
        <f t="shared" ref="BJ130" si="429">BE130+S130</f>
        <v>61.95</v>
      </c>
      <c r="BK130" s="473">
        <f t="shared" si="216"/>
        <v>1.5</v>
      </c>
      <c r="BL130" s="473">
        <f t="shared" si="217"/>
        <v>0.78000000000000114</v>
      </c>
      <c r="BM130" s="473">
        <f t="shared" si="218"/>
        <v>1.6700000000000017</v>
      </c>
      <c r="BN130" s="473">
        <f t="shared" si="219"/>
        <v>1.3800000000000026</v>
      </c>
      <c r="BO130" s="483">
        <v>8</v>
      </c>
      <c r="BP130" s="293"/>
      <c r="BQ130" s="293"/>
      <c r="BR130" s="293"/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1482</v>
      </c>
      <c r="CK130" s="294"/>
      <c r="CL130" s="294"/>
      <c r="CM130" s="294"/>
      <c r="CN130" s="294"/>
      <c r="CO130" s="295"/>
      <c r="CP130" s="295"/>
      <c r="CQ130" s="295"/>
      <c r="CR130" s="296">
        <v>360</v>
      </c>
      <c r="CS130" s="297">
        <v>73</v>
      </c>
      <c r="CT130" s="297">
        <v>42.36</v>
      </c>
      <c r="CU130" s="297">
        <v>47.57</v>
      </c>
      <c r="CV130" s="297">
        <f t="shared" ref="CV130:CY133" si="430">P130-CR130</f>
        <v>14.100000000000023</v>
      </c>
      <c r="CW130" s="297">
        <f t="shared" si="430"/>
        <v>7.3199999999999932</v>
      </c>
      <c r="CX130" s="297">
        <f t="shared" si="430"/>
        <v>15.770000000000003</v>
      </c>
      <c r="CY130" s="297">
        <f t="shared" si="430"/>
        <v>13</v>
      </c>
      <c r="CZ130" s="297">
        <f>SUM(CV130:CY130)</f>
        <v>50.190000000000019</v>
      </c>
      <c r="DA130" s="297">
        <f>0.32*(P130-CR130)+1.75*(Q130-CS130)+1.13*(R130-CT130)+1.28*(S130-CU130)</f>
        <v>51.7821</v>
      </c>
      <c r="DB130" s="295" t="s">
        <v>1808</v>
      </c>
      <c r="DC130" s="295">
        <v>3</v>
      </c>
      <c r="DD130" s="295"/>
      <c r="DE130" s="295"/>
    </row>
    <row r="131" spans="1:109" ht="21" customHeight="1">
      <c r="A131" s="268">
        <v>129</v>
      </c>
      <c r="B131" s="300" t="s">
        <v>182</v>
      </c>
      <c r="C131" s="301" t="s">
        <v>760</v>
      </c>
      <c r="D131" s="302" t="s">
        <v>177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28"/>
        <v>162</v>
      </c>
      <c r="O131" s="308">
        <v>4058</v>
      </c>
      <c r="P131" s="309">
        <v>353.3</v>
      </c>
      <c r="Q131" s="310">
        <v>78.180000000000007</v>
      </c>
      <c r="R131" s="310">
        <v>66.599999999999994</v>
      </c>
      <c r="S131" s="310">
        <v>79.540000000000006</v>
      </c>
      <c r="T131" s="310">
        <v>9.8169999999999984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68"/>
        <v>100000</v>
      </c>
      <c r="AL131" s="316">
        <f>VLOOKUP(D131&amp;E131,计算辅助页面!$V$5:$Y$18,3,0)</f>
        <v>5</v>
      </c>
      <c r="AM131" s="317">
        <f t="shared" si="369"/>
        <v>300000</v>
      </c>
      <c r="AN131" s="317">
        <f>VLOOKUP(D131&amp;E131,计算辅助页面!$V$5:$Y$18,4,0)</f>
        <v>2</v>
      </c>
      <c r="AO131" s="304">
        <f t="shared" si="370"/>
        <v>6000000</v>
      </c>
      <c r="AP131" s="318">
        <f t="shared" si="371"/>
        <v>12369280</v>
      </c>
      <c r="AQ131" s="288" t="s">
        <v>564</v>
      </c>
      <c r="AR131" s="289" t="str">
        <f t="shared" si="359"/>
        <v>SLR McLaren</v>
      </c>
      <c r="AS131" s="290" t="s">
        <v>931</v>
      </c>
      <c r="AT131" s="291" t="s">
        <v>640</v>
      </c>
      <c r="AU131" s="328" t="s">
        <v>703</v>
      </c>
      <c r="AW131" s="292">
        <v>367</v>
      </c>
      <c r="AY131" s="292">
        <v>484</v>
      </c>
      <c r="AZ131" s="292" t="s">
        <v>1485</v>
      </c>
      <c r="BK131" s="473" t="str">
        <f t="shared" si="216"/>
        <v/>
      </c>
      <c r="BL131" s="473" t="str">
        <f t="shared" si="217"/>
        <v/>
      </c>
      <c r="BM131" s="473" t="str">
        <f t="shared" si="218"/>
        <v/>
      </c>
      <c r="BN131" s="473" t="str">
        <f t="shared" si="219"/>
        <v/>
      </c>
      <c r="BP131" s="293"/>
      <c r="BQ131" s="293"/>
      <c r="BR131" s="293"/>
      <c r="BS131" s="293"/>
      <c r="BT131" s="293"/>
      <c r="BU131" s="293"/>
      <c r="BV131" s="293"/>
      <c r="BW131" s="293"/>
      <c r="BX131" s="293">
        <v>1</v>
      </c>
      <c r="BY131" s="293"/>
      <c r="BZ131" s="293"/>
      <c r="CA131" s="293"/>
      <c r="CB131" s="293"/>
      <c r="CC131" s="293"/>
      <c r="CD131" s="293"/>
      <c r="CE131" s="293"/>
      <c r="CF131" s="293"/>
      <c r="CG131" s="293" t="s">
        <v>1421</v>
      </c>
      <c r="CH131" s="293"/>
      <c r="CI131" s="293"/>
      <c r="CJ131" s="294" t="s">
        <v>91</v>
      </c>
      <c r="CK131" s="294"/>
      <c r="CL131" s="294"/>
      <c r="CM131" s="294"/>
      <c r="CN131" s="294"/>
      <c r="CO131" s="295"/>
      <c r="CP131" s="295"/>
      <c r="CQ131" s="295"/>
      <c r="CR131" s="296">
        <v>334</v>
      </c>
      <c r="CS131" s="297">
        <v>67.599999999999994</v>
      </c>
      <c r="CT131" s="297">
        <v>43.84</v>
      </c>
      <c r="CU131" s="297">
        <v>54.93</v>
      </c>
      <c r="CV131" s="297">
        <f t="shared" si="430"/>
        <v>19.300000000000011</v>
      </c>
      <c r="CW131" s="297">
        <f t="shared" si="430"/>
        <v>10.580000000000013</v>
      </c>
      <c r="CX131" s="297">
        <f t="shared" si="430"/>
        <v>22.759999999999991</v>
      </c>
      <c r="CY131" s="297">
        <f t="shared" si="430"/>
        <v>24.610000000000007</v>
      </c>
      <c r="CZ131" s="297">
        <f>SUM(CV131:CY131)</f>
        <v>77.250000000000028</v>
      </c>
      <c r="DA131" s="297">
        <f>0.32*(P131-CR131)+1.75*(Q131-CS131)+1.13*(R131-CT131)+1.28*(S131-CU131)</f>
        <v>81.910600000000017</v>
      </c>
      <c r="DB131" s="295" t="s">
        <v>1808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377</v>
      </c>
      <c r="C132" s="301" t="s">
        <v>761</v>
      </c>
      <c r="D132" s="302" t="s">
        <v>177</v>
      </c>
      <c r="E132" s="303" t="s">
        <v>78</v>
      </c>
      <c r="F132" s="304">
        <f>9-LEN(E132)-LEN(SUBSTITUTE(E132,"★",""))</f>
        <v>4</v>
      </c>
      <c r="G132" s="305" t="s">
        <v>386</v>
      </c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228"/>
        <v>162</v>
      </c>
      <c r="O132" s="321">
        <v>4059</v>
      </c>
      <c r="P132" s="322">
        <v>355.4</v>
      </c>
      <c r="Q132" s="323">
        <v>79.16</v>
      </c>
      <c r="R132" s="323">
        <v>70.739999999999995</v>
      </c>
      <c r="S132" s="323">
        <v>73.88</v>
      </c>
      <c r="T132" s="422">
        <v>8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368"/>
        <v>100000</v>
      </c>
      <c r="AL132" s="316">
        <f>VLOOKUP(D132&amp;E132,计算辅助页面!$V$5:$Y$18,3,0)</f>
        <v>5</v>
      </c>
      <c r="AM132" s="317">
        <f t="shared" si="369"/>
        <v>300000</v>
      </c>
      <c r="AN132" s="317">
        <f>VLOOKUP(D132&amp;E132,计算辅助页面!$V$5:$Y$18,4,0)</f>
        <v>2</v>
      </c>
      <c r="AO132" s="304">
        <f t="shared" si="370"/>
        <v>6000000</v>
      </c>
      <c r="AP132" s="318">
        <f t="shared" si="371"/>
        <v>12369280</v>
      </c>
      <c r="AQ132" s="288" t="s">
        <v>566</v>
      </c>
      <c r="AR132" s="289" t="str">
        <f t="shared" si="359"/>
        <v>DBS SuperLeggera</v>
      </c>
      <c r="AS132" s="290" t="s">
        <v>932</v>
      </c>
      <c r="AT132" s="291" t="s">
        <v>643</v>
      </c>
      <c r="AU132" s="328" t="s">
        <v>703</v>
      </c>
      <c r="AV132" s="292">
        <v>16</v>
      </c>
      <c r="AW132" s="292">
        <v>370</v>
      </c>
      <c r="AY132" s="292">
        <v>487</v>
      </c>
      <c r="AZ132" s="292" t="s">
        <v>1481</v>
      </c>
      <c r="BA132" s="481">
        <f>BF132-O132</f>
        <v>175</v>
      </c>
      <c r="BB132" s="476">
        <f>BK132</f>
        <v>1.7000000000000455</v>
      </c>
      <c r="BC132" s="472">
        <f t="shared" ref="BC132" si="431">BL132</f>
        <v>1.0400000000000063</v>
      </c>
      <c r="BD132" s="472">
        <f t="shared" ref="BD132" si="432">BM132</f>
        <v>2.4100000000000108</v>
      </c>
      <c r="BE132" s="472">
        <f t="shared" ref="BE132" si="433">BN132</f>
        <v>2.3700000000000045</v>
      </c>
      <c r="BF132" s="474">
        <v>4234</v>
      </c>
      <c r="BG132" s="476">
        <v>357.1</v>
      </c>
      <c r="BH132" s="480">
        <v>80.2</v>
      </c>
      <c r="BI132" s="480">
        <v>73.150000000000006</v>
      </c>
      <c r="BJ132" s="480">
        <v>76.25</v>
      </c>
      <c r="BK132" s="473">
        <f t="shared" si="216"/>
        <v>1.7000000000000455</v>
      </c>
      <c r="BL132" s="473">
        <f t="shared" si="217"/>
        <v>1.0400000000000063</v>
      </c>
      <c r="BM132" s="473">
        <f t="shared" si="218"/>
        <v>2.4100000000000108</v>
      </c>
      <c r="BN132" s="473">
        <f t="shared" si="219"/>
        <v>2.3700000000000045</v>
      </c>
      <c r="BO132" s="483">
        <v>6</v>
      </c>
      <c r="BP132" s="293"/>
      <c r="BQ132" s="293"/>
      <c r="BR132" s="293"/>
      <c r="BS132" s="293">
        <v>1</v>
      </c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 t="s">
        <v>1486</v>
      </c>
      <c r="CK132" s="294"/>
      <c r="CL132" s="294"/>
      <c r="CM132" s="294"/>
      <c r="CN132" s="294"/>
      <c r="CO132" s="295"/>
      <c r="CP132" s="295"/>
      <c r="CQ132" s="295"/>
      <c r="CR132" s="296">
        <v>339</v>
      </c>
      <c r="CS132" s="297">
        <v>69.400000000000006</v>
      </c>
      <c r="CT132" s="297">
        <v>48.04</v>
      </c>
      <c r="CU132" s="297">
        <v>51.53</v>
      </c>
      <c r="CV132" s="297">
        <f t="shared" si="430"/>
        <v>16.399999999999977</v>
      </c>
      <c r="CW132" s="297">
        <f t="shared" si="430"/>
        <v>9.7599999999999909</v>
      </c>
      <c r="CX132" s="297">
        <f t="shared" si="430"/>
        <v>22.699999999999996</v>
      </c>
      <c r="CY132" s="297">
        <f t="shared" si="430"/>
        <v>22.349999999999994</v>
      </c>
      <c r="CZ132" s="297">
        <f>SUM(CV132:CY132)</f>
        <v>71.209999999999951</v>
      </c>
      <c r="DA132" s="297">
        <f>0.32*(P132-CR132)+1.75*(Q132-CS132)+1.13*(R132-CT132)+1.28*(S132-CU132)</f>
        <v>76.586999999999961</v>
      </c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1487</v>
      </c>
      <c r="C133" s="301" t="s">
        <v>868</v>
      </c>
      <c r="D133" s="302" t="s">
        <v>177</v>
      </c>
      <c r="E133" s="303" t="s">
        <v>78</v>
      </c>
      <c r="F133" s="327"/>
      <c r="G133" s="328"/>
      <c r="H133" s="306" t="s">
        <v>448</v>
      </c>
      <c r="I133" s="320">
        <v>26</v>
      </c>
      <c r="J133" s="320">
        <v>35</v>
      </c>
      <c r="K133" s="320">
        <v>40</v>
      </c>
      <c r="L133" s="320">
        <v>62</v>
      </c>
      <c r="M133" s="306" t="s">
        <v>59</v>
      </c>
      <c r="N133" s="307">
        <f t="shared" si="228"/>
        <v>163</v>
      </c>
      <c r="O133" s="321">
        <v>4061</v>
      </c>
      <c r="P133" s="322">
        <v>340.5</v>
      </c>
      <c r="Q133" s="323">
        <v>85.1</v>
      </c>
      <c r="R133" s="323">
        <v>75.81</v>
      </c>
      <c r="S133" s="323">
        <v>74.78</v>
      </c>
      <c r="T133" s="422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68"/>
        <v>100000</v>
      </c>
      <c r="AL133" s="316">
        <f>VLOOKUP(D133&amp;E133,计算辅助页面!$V$5:$Y$18,3,0)</f>
        <v>5</v>
      </c>
      <c r="AM133" s="317">
        <f t="shared" si="369"/>
        <v>300000</v>
      </c>
      <c r="AN133" s="317">
        <f>VLOOKUP(D133&amp;E133,计算辅助页面!$V$5:$Y$18,4,0)</f>
        <v>2</v>
      </c>
      <c r="AO133" s="304">
        <f t="shared" si="370"/>
        <v>6000000</v>
      </c>
      <c r="AP133" s="318">
        <f t="shared" si="371"/>
        <v>12369280</v>
      </c>
      <c r="AQ133" s="288" t="s">
        <v>565</v>
      </c>
      <c r="AR133" s="289" t="str">
        <f t="shared" si="359"/>
        <v>Essenza SCV12🔑</v>
      </c>
      <c r="AS133" s="290" t="s">
        <v>876</v>
      </c>
      <c r="AT133" s="291" t="s">
        <v>884</v>
      </c>
      <c r="AU133" s="328" t="s">
        <v>703</v>
      </c>
      <c r="AW133" s="292">
        <v>355</v>
      </c>
      <c r="AY133" s="292">
        <v>462</v>
      </c>
      <c r="AZ133" s="292" t="s">
        <v>1077</v>
      </c>
      <c r="BA133" s="481">
        <v>165</v>
      </c>
      <c r="BB133" s="476">
        <v>2.4</v>
      </c>
      <c r="BC133" s="472">
        <v>0.95</v>
      </c>
      <c r="BD133" s="472">
        <v>2.79</v>
      </c>
      <c r="BE133" s="472">
        <v>2.85</v>
      </c>
      <c r="BF133" s="474">
        <f>BA133+O133</f>
        <v>4226</v>
      </c>
      <c r="BG133" s="476">
        <f t="shared" ref="BG133" si="434">BB133+P133</f>
        <v>342.9</v>
      </c>
      <c r="BH133" s="480">
        <f t="shared" ref="BH133" si="435">BC133+Q133</f>
        <v>86.05</v>
      </c>
      <c r="BI133" s="480">
        <f t="shared" ref="BI133" si="436">BD133+R133</f>
        <v>78.600000000000009</v>
      </c>
      <c r="BJ133" s="480">
        <f t="shared" ref="BJ133" si="437">BE133+S133</f>
        <v>77.63</v>
      </c>
      <c r="BK133" s="473">
        <f t="shared" si="216"/>
        <v>2.3999999999999773</v>
      </c>
      <c r="BL133" s="473">
        <f t="shared" si="217"/>
        <v>0.95000000000000284</v>
      </c>
      <c r="BM133" s="473">
        <f t="shared" si="218"/>
        <v>2.7900000000000063</v>
      </c>
      <c r="BN133" s="473">
        <f t="shared" si="219"/>
        <v>2.8499999999999943</v>
      </c>
      <c r="BO133" s="483">
        <v>1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>
        <v>1</v>
      </c>
      <c r="CB133" s="293"/>
      <c r="CC133" s="293">
        <v>1</v>
      </c>
      <c r="CD133" s="293">
        <v>1</v>
      </c>
      <c r="CE133" s="293"/>
      <c r="CF133" s="293"/>
      <c r="CG133" s="293"/>
      <c r="CH133" s="293"/>
      <c r="CI133" s="293"/>
      <c r="CJ133" s="294" t="s">
        <v>1160</v>
      </c>
      <c r="CK133" s="294"/>
      <c r="CL133" s="294"/>
      <c r="CM133" s="294"/>
      <c r="CN133" s="294"/>
      <c r="CO133" s="295"/>
      <c r="CP133" s="295"/>
      <c r="CQ133" s="295"/>
      <c r="CR133" s="296">
        <v>318</v>
      </c>
      <c r="CS133" s="297">
        <v>76.150000000000006</v>
      </c>
      <c r="CT133" s="297">
        <v>49.51</v>
      </c>
      <c r="CU133" s="297">
        <v>47.37</v>
      </c>
      <c r="CV133" s="297">
        <f t="shared" si="430"/>
        <v>22.5</v>
      </c>
      <c r="CW133" s="297">
        <f t="shared" si="430"/>
        <v>8.9499999999999886</v>
      </c>
      <c r="CX133" s="297">
        <f t="shared" si="430"/>
        <v>26.300000000000004</v>
      </c>
      <c r="CY133" s="297">
        <f t="shared" si="430"/>
        <v>27.410000000000004</v>
      </c>
      <c r="CZ133" s="297">
        <f>SUM(CV133:CY133)</f>
        <v>85.16</v>
      </c>
      <c r="DA133" s="297">
        <f>0.32*(P133-CR133)+1.75*(Q133-CS133)+1.13*(R133-CT133)+1.28*(S133-CU133)</f>
        <v>87.666299999999978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19" t="s">
        <v>1780</v>
      </c>
      <c r="C134" s="301" t="s">
        <v>1656</v>
      </c>
      <c r="D134" s="302" t="s">
        <v>1657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ref="N134" si="438">IF(COUNTBLANK(H134:M134),"",SUM(H134:M134))</f>
        <v>163</v>
      </c>
      <c r="O134" s="321">
        <v>4062</v>
      </c>
      <c r="P134" s="322">
        <v>353.8</v>
      </c>
      <c r="Q134" s="323">
        <v>85.38</v>
      </c>
      <c r="R134" s="323">
        <v>70.150000000000006</v>
      </c>
      <c r="S134" s="323">
        <v>56.43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439">IF(AI134,2*AI134,"")</f>
        <v>100000</v>
      </c>
      <c r="AL134" s="316">
        <f>VLOOKUP(D134&amp;E134,计算辅助页面!$V$5:$Y$18,3,0)</f>
        <v>5</v>
      </c>
      <c r="AM134" s="317">
        <f t="shared" ref="AM134" si="440">IF(AN134="×",AN134,IF(AI134,6*AI134,""))</f>
        <v>300000</v>
      </c>
      <c r="AN134" s="317">
        <f>VLOOKUP(D134&amp;E134,计算辅助页面!$V$5:$Y$18,4,0)</f>
        <v>2</v>
      </c>
      <c r="AO134" s="304">
        <f t="shared" ref="AO134" si="441">IF(AI134,IF(AN134="×",4*(AI134*AJ134+AK134*AL134),4*(AI134*AJ134+AK134*AL134+AM134*AN134)),"")</f>
        <v>6000000</v>
      </c>
      <c r="AP134" s="318">
        <f t="shared" ref="AP134" si="442">IF(AND(AH134,AO134),AO134+AH134,"")</f>
        <v>12369280</v>
      </c>
      <c r="AQ134" s="288" t="s">
        <v>565</v>
      </c>
      <c r="AR134" s="289" t="str">
        <f t="shared" si="359"/>
        <v>SC63🔑</v>
      </c>
      <c r="AS134" s="290" t="s">
        <v>1649</v>
      </c>
      <c r="AT134" s="291" t="s">
        <v>1658</v>
      </c>
      <c r="AU134" s="328" t="s">
        <v>703</v>
      </c>
      <c r="AZ134" s="292" t="s">
        <v>1077</v>
      </c>
      <c r="BA134" s="481">
        <f>BF134-O134</f>
        <v>185</v>
      </c>
      <c r="BB134" s="476">
        <f>BK134</f>
        <v>1.5</v>
      </c>
      <c r="BC134" s="472">
        <f t="shared" ref="BC134" si="443">BL134</f>
        <v>1.1200000000000045</v>
      </c>
      <c r="BD134" s="472">
        <f t="shared" ref="BD134" si="444">BM134</f>
        <v>2.7299999999999898</v>
      </c>
      <c r="BE134" s="472">
        <f t="shared" ref="BE134" si="445">BN134</f>
        <v>3.0499999999999972</v>
      </c>
      <c r="BF134" s="474">
        <v>4247</v>
      </c>
      <c r="BG134" s="476">
        <v>355.3</v>
      </c>
      <c r="BH134" s="480">
        <v>86.5</v>
      </c>
      <c r="BI134" s="480">
        <v>72.88</v>
      </c>
      <c r="BJ134" s="480">
        <v>59.48</v>
      </c>
      <c r="BK134" s="473">
        <f t="shared" ref="BK134" si="446">IF(BG134="", "", BG134-P134)</f>
        <v>1.5</v>
      </c>
      <c r="BL134" s="473">
        <f t="shared" ref="BL134" si="447">IF(BH134="", "", BH134-Q134)</f>
        <v>1.1200000000000045</v>
      </c>
      <c r="BM134" s="473">
        <f t="shared" ref="BM134" si="448">IF(BI134="", "", BI134-R134)</f>
        <v>2.7299999999999898</v>
      </c>
      <c r="BN134" s="473">
        <f t="shared" ref="BN134" si="449">IF(BJ134="", "", BJ134-S134)</f>
        <v>3.0499999999999972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 t="s">
        <v>1160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1261</v>
      </c>
      <c r="C135" s="301" t="s">
        <v>1262</v>
      </c>
      <c r="D135" s="302" t="s">
        <v>177</v>
      </c>
      <c r="E135" s="303" t="s">
        <v>78</v>
      </c>
      <c r="F135" s="327"/>
      <c r="G135" s="328"/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28"/>
        <v>162</v>
      </c>
      <c r="O135" s="321">
        <v>4075</v>
      </c>
      <c r="P135" s="322">
        <v>340.5</v>
      </c>
      <c r="Q135" s="323">
        <v>86.11</v>
      </c>
      <c r="R135" s="323">
        <v>83.17</v>
      </c>
      <c r="S135" s="323">
        <v>74.540000000000006</v>
      </c>
      <c r="T135" s="422">
        <v>8.6999999999999993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68"/>
        <v>100000</v>
      </c>
      <c r="AL135" s="316">
        <f>VLOOKUP(D135&amp;E135,计算辅助页面!$V$5:$Y$18,3,0)</f>
        <v>5</v>
      </c>
      <c r="AM135" s="317">
        <f t="shared" si="369"/>
        <v>300000</v>
      </c>
      <c r="AN135" s="317">
        <f>VLOOKUP(D135&amp;E135,计算辅助页面!$V$5:$Y$18,4,0)</f>
        <v>2</v>
      </c>
      <c r="AO135" s="304">
        <f t="shared" si="370"/>
        <v>6000000</v>
      </c>
      <c r="AP135" s="318">
        <f t="shared" si="371"/>
        <v>12369280</v>
      </c>
      <c r="AQ135" s="288" t="s">
        <v>568</v>
      </c>
      <c r="AR135" s="289" t="str">
        <f t="shared" si="359"/>
        <v>600LT Spider</v>
      </c>
      <c r="AS135" s="290" t="s">
        <v>1256</v>
      </c>
      <c r="AT135" s="291" t="s">
        <v>1262</v>
      </c>
      <c r="AU135" s="328" t="s">
        <v>703</v>
      </c>
      <c r="AW135" s="292">
        <v>354</v>
      </c>
      <c r="AY135" s="292">
        <v>461</v>
      </c>
      <c r="AZ135" s="292" t="s">
        <v>1300</v>
      </c>
      <c r="BA135" s="477">
        <v>178</v>
      </c>
      <c r="BB135" s="476">
        <v>1.8</v>
      </c>
      <c r="BC135" s="472">
        <v>1.29</v>
      </c>
      <c r="BD135" s="472">
        <v>3.58</v>
      </c>
      <c r="BE135" s="472">
        <v>3.43</v>
      </c>
      <c r="BF135" s="474">
        <f>BA135+O135</f>
        <v>4253</v>
      </c>
      <c r="BG135" s="476">
        <f t="shared" ref="BG135" si="450">BB135+P135</f>
        <v>342.3</v>
      </c>
      <c r="BH135" s="480">
        <f t="shared" ref="BH135" si="451">BC135+Q135</f>
        <v>87.4</v>
      </c>
      <c r="BI135" s="480">
        <f t="shared" ref="BI135" si="452">BD135+R135</f>
        <v>86.75</v>
      </c>
      <c r="BJ135" s="480">
        <f t="shared" ref="BJ135" si="453">BE135+S135</f>
        <v>77.970000000000013</v>
      </c>
      <c r="BK135" s="473">
        <f t="shared" si="216"/>
        <v>1.8000000000000114</v>
      </c>
      <c r="BL135" s="473">
        <f t="shared" si="217"/>
        <v>1.2900000000000063</v>
      </c>
      <c r="BM135" s="473">
        <f t="shared" si="218"/>
        <v>3.5799999999999983</v>
      </c>
      <c r="BN135" s="473">
        <f t="shared" si="219"/>
        <v>3.4300000000000068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 t="s">
        <v>1139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1808</v>
      </c>
      <c r="DC135" s="295">
        <v>2</v>
      </c>
      <c r="DD135" s="295"/>
      <c r="DE135" s="295"/>
    </row>
    <row r="136" spans="1:109" ht="21" customHeight="1" thickBot="1">
      <c r="A136" s="299">
        <v>134</v>
      </c>
      <c r="B136" s="319" t="s">
        <v>1488</v>
      </c>
      <c r="C136" s="301" t="s">
        <v>1348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28"/>
        <v>163</v>
      </c>
      <c r="O136" s="321">
        <v>4076</v>
      </c>
      <c r="P136" s="322">
        <v>335.4</v>
      </c>
      <c r="Q136" s="323">
        <v>89.3</v>
      </c>
      <c r="R136" s="323">
        <v>83.12</v>
      </c>
      <c r="S136" s="323">
        <v>76.83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68"/>
        <v>100000</v>
      </c>
      <c r="AL136" s="316">
        <f>VLOOKUP(D136&amp;E136,计算辅助页面!$V$5:$Y$18,3,0)</f>
        <v>5</v>
      </c>
      <c r="AM136" s="317">
        <f t="shared" si="369"/>
        <v>300000</v>
      </c>
      <c r="AN136" s="317">
        <f>VLOOKUP(D136&amp;E136,计算辅助页面!$V$5:$Y$18,4,0)</f>
        <v>2</v>
      </c>
      <c r="AO136" s="304">
        <f t="shared" si="370"/>
        <v>6000000</v>
      </c>
      <c r="AP136" s="318">
        <f t="shared" si="371"/>
        <v>12369280</v>
      </c>
      <c r="AQ136" s="288" t="s">
        <v>568</v>
      </c>
      <c r="AR136" s="289" t="str">
        <f t="shared" si="359"/>
        <v>Solus GT🔑</v>
      </c>
      <c r="AS136" s="290" t="s">
        <v>1343</v>
      </c>
      <c r="AT136" s="291" t="s">
        <v>1347</v>
      </c>
      <c r="AU136" s="328" t="s">
        <v>703</v>
      </c>
      <c r="AW136" s="292">
        <v>349</v>
      </c>
      <c r="AY136" s="292">
        <v>453</v>
      </c>
      <c r="AZ136" s="292" t="s">
        <v>1368</v>
      </c>
      <c r="BA136" s="481">
        <f>BF136-O136</f>
        <v>166</v>
      </c>
      <c r="BB136" s="476">
        <f>BK136</f>
        <v>1.4000000000000341</v>
      </c>
      <c r="BC136" s="472">
        <f t="shared" ref="BC136" si="454">BL136</f>
        <v>1.25</v>
      </c>
      <c r="BD136" s="472">
        <f t="shared" ref="BD136" si="455">BM136</f>
        <v>3.3699999999999903</v>
      </c>
      <c r="BE136" s="472">
        <f t="shared" ref="BE136" si="456">BN136</f>
        <v>4.2000000000000028</v>
      </c>
      <c r="BF136" s="474">
        <v>4242</v>
      </c>
      <c r="BG136" s="476">
        <v>336.8</v>
      </c>
      <c r="BH136" s="480">
        <v>90.55</v>
      </c>
      <c r="BI136" s="480">
        <v>86.49</v>
      </c>
      <c r="BJ136" s="480">
        <v>81.03</v>
      </c>
      <c r="BK136" s="473">
        <f t="shared" si="216"/>
        <v>1.4000000000000341</v>
      </c>
      <c r="BL136" s="473">
        <f t="shared" si="217"/>
        <v>1.25</v>
      </c>
      <c r="BM136" s="473">
        <f t="shared" si="218"/>
        <v>3.3699999999999903</v>
      </c>
      <c r="BN136" s="473">
        <f t="shared" si="219"/>
        <v>4.2000000000000028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>
        <v>1</v>
      </c>
      <c r="CD136" s="293"/>
      <c r="CE136" s="293"/>
      <c r="CF136" s="293"/>
      <c r="CG136" s="293"/>
      <c r="CH136" s="293"/>
      <c r="CI136" s="293"/>
      <c r="CJ136" s="294" t="s">
        <v>1360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1124</v>
      </c>
      <c r="C137" s="301" t="s">
        <v>1125</v>
      </c>
      <c r="D137" s="302" t="s">
        <v>177</v>
      </c>
      <c r="E137" s="303" t="s">
        <v>78</v>
      </c>
      <c r="F137" s="327"/>
      <c r="G137" s="328"/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28"/>
        <v>162</v>
      </c>
      <c r="O137" s="321">
        <v>4076</v>
      </c>
      <c r="P137" s="322">
        <v>349.5</v>
      </c>
      <c r="Q137" s="323">
        <v>83.43</v>
      </c>
      <c r="R137" s="323">
        <v>82.74</v>
      </c>
      <c r="S137" s="323">
        <v>69.66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68"/>
        <v>100000</v>
      </c>
      <c r="AL137" s="316">
        <f>VLOOKUP(D137&amp;E137,计算辅助页面!$V$5:$Y$18,3,0)</f>
        <v>5</v>
      </c>
      <c r="AM137" s="317">
        <f t="shared" si="369"/>
        <v>300000</v>
      </c>
      <c r="AN137" s="317">
        <f>VLOOKUP(D137&amp;E137,计算辅助页面!$V$5:$Y$18,4,0)</f>
        <v>2</v>
      </c>
      <c r="AO137" s="304">
        <f t="shared" si="370"/>
        <v>6000000</v>
      </c>
      <c r="AP137" s="318">
        <f t="shared" si="371"/>
        <v>12369280</v>
      </c>
      <c r="AQ137" s="288" t="s">
        <v>1126</v>
      </c>
      <c r="AR137" s="289" t="str">
        <f t="shared" si="359"/>
        <v>Berlinetta</v>
      </c>
      <c r="AS137" s="290" t="s">
        <v>1117</v>
      </c>
      <c r="AT137" s="291" t="s">
        <v>1127</v>
      </c>
      <c r="AU137" s="328" t="s">
        <v>703</v>
      </c>
      <c r="AV137" s="292">
        <v>47</v>
      </c>
      <c r="AW137" s="292">
        <v>362</v>
      </c>
      <c r="AY137" s="292">
        <v>474</v>
      </c>
      <c r="AZ137" s="292" t="s">
        <v>1071</v>
      </c>
      <c r="BA137" s="477">
        <v>156</v>
      </c>
      <c r="BB137" s="476">
        <v>2.1</v>
      </c>
      <c r="BC137" s="472">
        <v>0.82</v>
      </c>
      <c r="BD137" s="472">
        <v>3.39</v>
      </c>
      <c r="BE137" s="472">
        <v>3.69</v>
      </c>
      <c r="BF137" s="474">
        <f>BA137+O137</f>
        <v>4232</v>
      </c>
      <c r="BG137" s="476">
        <f t="shared" ref="BG137" si="457">BB137+P137</f>
        <v>351.6</v>
      </c>
      <c r="BH137" s="480">
        <f t="shared" ref="BH137" si="458">BC137+Q137</f>
        <v>84.25</v>
      </c>
      <c r="BI137" s="480">
        <f t="shared" ref="BI137" si="459">BD137+R137</f>
        <v>86.13</v>
      </c>
      <c r="BJ137" s="480">
        <f t="shared" ref="BJ137" si="460">BE137+S137</f>
        <v>73.349999999999994</v>
      </c>
      <c r="BK137" s="473">
        <f t="shared" si="216"/>
        <v>2.1000000000000227</v>
      </c>
      <c r="BL137" s="473">
        <f t="shared" si="217"/>
        <v>0.81999999999999318</v>
      </c>
      <c r="BM137" s="473">
        <f t="shared" si="218"/>
        <v>3.3900000000000006</v>
      </c>
      <c r="BN137" s="473">
        <f t="shared" si="219"/>
        <v>3.6899999999999977</v>
      </c>
      <c r="BO137" s="483">
        <v>3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 t="s">
        <v>1808</v>
      </c>
      <c r="DC137" s="295">
        <v>2</v>
      </c>
      <c r="DD137" s="295"/>
      <c r="DE137" s="295"/>
    </row>
    <row r="138" spans="1:109" ht="21" customHeight="1" thickBot="1">
      <c r="A138" s="299">
        <v>136</v>
      </c>
      <c r="B138" s="319" t="s">
        <v>1392</v>
      </c>
      <c r="C138" s="301" t="s">
        <v>1746</v>
      </c>
      <c r="D138" s="423" t="s">
        <v>177</v>
      </c>
      <c r="E138" s="303" t="s">
        <v>78</v>
      </c>
      <c r="F138" s="327"/>
      <c r="G138" s="328"/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28"/>
        <v>162</v>
      </c>
      <c r="O138" s="321">
        <v>4091</v>
      </c>
      <c r="P138" s="322">
        <v>340.4</v>
      </c>
      <c r="Q138" s="323">
        <v>88.49</v>
      </c>
      <c r="R138" s="323">
        <v>75.739999999999995</v>
      </c>
      <c r="S138" s="323">
        <v>67.64</v>
      </c>
      <c r="T138" s="422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68"/>
        <v>100000</v>
      </c>
      <c r="AL138" s="316">
        <f>VLOOKUP(D138&amp;E138,计算辅助页面!$V$5:$Y$18,3,0)</f>
        <v>5</v>
      </c>
      <c r="AM138" s="317">
        <f t="shared" si="369"/>
        <v>300000</v>
      </c>
      <c r="AN138" s="317">
        <f>VLOOKUP(D138&amp;E138,计算辅助页面!$V$5:$Y$18,4,0)</f>
        <v>2</v>
      </c>
      <c r="AO138" s="304">
        <f t="shared" si="370"/>
        <v>6000000</v>
      </c>
      <c r="AP138" s="318">
        <f t="shared" si="371"/>
        <v>12369280</v>
      </c>
      <c r="AQ138" s="288" t="s">
        <v>565</v>
      </c>
      <c r="AR138" s="289" t="str">
        <f t="shared" si="359"/>
        <v>Invencible</v>
      </c>
      <c r="AS138" s="290" t="s">
        <v>1393</v>
      </c>
      <c r="AT138" s="291" t="s">
        <v>1394</v>
      </c>
      <c r="AU138" s="328" t="s">
        <v>703</v>
      </c>
      <c r="AW138" s="292">
        <v>354</v>
      </c>
      <c r="AY138" s="292">
        <v>461</v>
      </c>
      <c r="AZ138" s="292" t="s">
        <v>1395</v>
      </c>
      <c r="BK138" s="473" t="str">
        <f t="shared" si="216"/>
        <v/>
      </c>
      <c r="BL138" s="473" t="str">
        <f t="shared" si="217"/>
        <v/>
      </c>
      <c r="BM138" s="473" t="str">
        <f t="shared" si="218"/>
        <v/>
      </c>
      <c r="BN138" s="473" t="str">
        <f t="shared" si="219"/>
        <v/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1162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1808</v>
      </c>
      <c r="DC138" s="295">
        <v>2</v>
      </c>
      <c r="DD138" s="295"/>
      <c r="DE138" s="295"/>
    </row>
    <row r="139" spans="1:109" ht="21" customHeight="1">
      <c r="A139" s="268">
        <v>137</v>
      </c>
      <c r="B139" s="300" t="s">
        <v>259</v>
      </c>
      <c r="C139" s="301" t="s">
        <v>762</v>
      </c>
      <c r="D139" s="423" t="s">
        <v>177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28"/>
        <v>162</v>
      </c>
      <c r="O139" s="308">
        <v>4109</v>
      </c>
      <c r="P139" s="309">
        <v>344</v>
      </c>
      <c r="Q139" s="310">
        <v>84.31</v>
      </c>
      <c r="R139" s="310">
        <v>75.97</v>
      </c>
      <c r="S139" s="310">
        <v>82.43</v>
      </c>
      <c r="T139" s="310">
        <v>11.517000000000001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68"/>
        <v>100000</v>
      </c>
      <c r="AL139" s="316">
        <f>VLOOKUP(D139&amp;E139,计算辅助页面!$V$5:$Y$18,3,0)</f>
        <v>5</v>
      </c>
      <c r="AM139" s="317">
        <f t="shared" si="369"/>
        <v>300000</v>
      </c>
      <c r="AN139" s="317">
        <f>VLOOKUP(D139&amp;E139,计算辅助页面!$V$5:$Y$18,4,0)</f>
        <v>2</v>
      </c>
      <c r="AO139" s="304">
        <f t="shared" si="370"/>
        <v>6000000</v>
      </c>
      <c r="AP139" s="318">
        <f t="shared" si="371"/>
        <v>12369280</v>
      </c>
      <c r="AQ139" s="288" t="s">
        <v>565</v>
      </c>
      <c r="AR139" s="289" t="str">
        <f t="shared" si="359"/>
        <v>Huracan EVO Spyder</v>
      </c>
      <c r="AS139" s="290" t="s">
        <v>933</v>
      </c>
      <c r="AT139" s="291" t="s">
        <v>634</v>
      </c>
      <c r="AU139" s="328" t="s">
        <v>703</v>
      </c>
      <c r="AV139" s="292">
        <v>18</v>
      </c>
      <c r="AW139" s="292">
        <v>358</v>
      </c>
      <c r="AY139" s="292">
        <v>468</v>
      </c>
      <c r="AZ139" s="292" t="s">
        <v>1481</v>
      </c>
      <c r="BA139" s="481">
        <v>223</v>
      </c>
      <c r="BB139" s="476">
        <v>2</v>
      </c>
      <c r="BC139" s="472">
        <v>1.29</v>
      </c>
      <c r="BD139" s="472">
        <v>3.11</v>
      </c>
      <c r="BE139" s="472">
        <v>3.23</v>
      </c>
      <c r="BF139" s="474">
        <f>BA139+O139</f>
        <v>4332</v>
      </c>
      <c r="BG139" s="476">
        <f t="shared" ref="BG139:BG140" si="461">BB139+P139</f>
        <v>346</v>
      </c>
      <c r="BH139" s="480">
        <f t="shared" ref="BH139:BH140" si="462">BC139+Q139</f>
        <v>85.600000000000009</v>
      </c>
      <c r="BI139" s="480">
        <f t="shared" ref="BI139:BI140" si="463">BD139+R139</f>
        <v>79.08</v>
      </c>
      <c r="BJ139" s="480">
        <f t="shared" ref="BJ139:BJ140" si="464">BE139+S139</f>
        <v>85.660000000000011</v>
      </c>
      <c r="BK139" s="473">
        <f t="shared" si="216"/>
        <v>2</v>
      </c>
      <c r="BL139" s="473">
        <f t="shared" si="217"/>
        <v>1.2900000000000063</v>
      </c>
      <c r="BM139" s="473">
        <f t="shared" si="218"/>
        <v>3.1099999999999994</v>
      </c>
      <c r="BN139" s="473">
        <f t="shared" si="219"/>
        <v>3.230000000000004</v>
      </c>
      <c r="BO139" s="483">
        <v>1</v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>
        <v>1</v>
      </c>
      <c r="CG139" s="293" t="s">
        <v>1421</v>
      </c>
      <c r="CH139" s="293"/>
      <c r="CI139" s="293">
        <v>1</v>
      </c>
      <c r="CJ139" s="294" t="s">
        <v>1489</v>
      </c>
      <c r="CK139" s="294"/>
      <c r="CL139" s="294"/>
      <c r="CM139" s="294"/>
      <c r="CN139" s="294"/>
      <c r="CO139" s="295"/>
      <c r="CP139" s="295"/>
      <c r="CQ139" s="295"/>
      <c r="CR139" s="296">
        <v>325</v>
      </c>
      <c r="CS139" s="297">
        <v>72.099999999999994</v>
      </c>
      <c r="CT139" s="297">
        <v>46.62</v>
      </c>
      <c r="CU139" s="297">
        <v>51.94</v>
      </c>
      <c r="CV139" s="297">
        <f t="shared" ref="CV139:CY140" si="465">P139-CR139</f>
        <v>19</v>
      </c>
      <c r="CW139" s="297">
        <f t="shared" si="465"/>
        <v>12.210000000000008</v>
      </c>
      <c r="CX139" s="297">
        <f t="shared" si="465"/>
        <v>29.35</v>
      </c>
      <c r="CY139" s="297">
        <f t="shared" si="465"/>
        <v>30.490000000000009</v>
      </c>
      <c r="CZ139" s="297">
        <f>SUM(CV139:CY139)</f>
        <v>91.050000000000011</v>
      </c>
      <c r="DA139" s="297">
        <f>0.32*(P139-CR139)+1.75*(Q139-CS139)+1.13*(R139-CT139)+1.28*(S139-CU139)</f>
        <v>99.640200000000021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445</v>
      </c>
      <c r="C140" s="301" t="s">
        <v>763</v>
      </c>
      <c r="D140" s="423" t="s">
        <v>177</v>
      </c>
      <c r="E140" s="303" t="s">
        <v>78</v>
      </c>
      <c r="F140" s="304">
        <f>9-LEN(E140)-LEN(SUBSTITUTE(E140,"★",""))</f>
        <v>4</v>
      </c>
      <c r="G140" s="305" t="s">
        <v>167</v>
      </c>
      <c r="H140" s="320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28"/>
        <v>162</v>
      </c>
      <c r="O140" s="321">
        <v>4126</v>
      </c>
      <c r="P140" s="322">
        <v>347.8</v>
      </c>
      <c r="Q140" s="323">
        <v>78.67</v>
      </c>
      <c r="R140" s="323">
        <v>84.88</v>
      </c>
      <c r="S140" s="323">
        <v>82.91</v>
      </c>
      <c r="T140" s="323">
        <v>11.45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68"/>
        <v>100000</v>
      </c>
      <c r="AL140" s="316">
        <f>VLOOKUP(D140&amp;E140,计算辅助页面!$V$5:$Y$18,3,0)</f>
        <v>5</v>
      </c>
      <c r="AM140" s="317">
        <f t="shared" si="369"/>
        <v>300000</v>
      </c>
      <c r="AN140" s="317">
        <f>VLOOKUP(D140&amp;E140,计算辅助页面!$V$5:$Y$18,4,0)</f>
        <v>2</v>
      </c>
      <c r="AO140" s="304">
        <f t="shared" si="370"/>
        <v>6000000</v>
      </c>
      <c r="AP140" s="318">
        <f t="shared" si="371"/>
        <v>12369280</v>
      </c>
      <c r="AQ140" s="288" t="s">
        <v>561</v>
      </c>
      <c r="AR140" s="289" t="str">
        <f t="shared" si="359"/>
        <v>Carrera GT</v>
      </c>
      <c r="AS140" s="290" t="s">
        <v>924</v>
      </c>
      <c r="AT140" s="291" t="s">
        <v>636</v>
      </c>
      <c r="AU140" s="328" t="s">
        <v>703</v>
      </c>
      <c r="AV140" s="292">
        <v>50</v>
      </c>
      <c r="AW140" s="292">
        <v>362</v>
      </c>
      <c r="AY140" s="292">
        <v>474</v>
      </c>
      <c r="AZ140" s="292" t="s">
        <v>1113</v>
      </c>
      <c r="BA140" s="477">
        <v>172</v>
      </c>
      <c r="BB140" s="476">
        <v>1.9</v>
      </c>
      <c r="BC140" s="472">
        <v>1.08</v>
      </c>
      <c r="BD140" s="472">
        <v>2.4500000000000002</v>
      </c>
      <c r="BE140" s="472">
        <v>2.39</v>
      </c>
      <c r="BF140" s="474">
        <f>BA140+O140</f>
        <v>4298</v>
      </c>
      <c r="BG140" s="476">
        <f t="shared" si="461"/>
        <v>349.7</v>
      </c>
      <c r="BH140" s="480">
        <f t="shared" si="462"/>
        <v>79.75</v>
      </c>
      <c r="BI140" s="480">
        <f t="shared" si="463"/>
        <v>87.33</v>
      </c>
      <c r="BJ140" s="480">
        <f t="shared" si="464"/>
        <v>85.3</v>
      </c>
      <c r="BK140" s="473">
        <f t="shared" si="216"/>
        <v>1.8999999999999773</v>
      </c>
      <c r="BL140" s="473">
        <f t="shared" si="217"/>
        <v>1.0799999999999983</v>
      </c>
      <c r="BM140" s="473">
        <f t="shared" si="218"/>
        <v>2.4500000000000028</v>
      </c>
      <c r="BN140" s="473">
        <f t="shared" si="219"/>
        <v>2.3900000000000006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>
        <v>1</v>
      </c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1490</v>
      </c>
      <c r="CK140" s="294"/>
      <c r="CL140" s="294"/>
      <c r="CM140" s="294"/>
      <c r="CN140" s="294"/>
      <c r="CO140" s="295"/>
      <c r="CP140" s="295"/>
      <c r="CQ140" s="295"/>
      <c r="CR140" s="296">
        <v>330</v>
      </c>
      <c r="CS140" s="297">
        <v>68.5</v>
      </c>
      <c r="CT140" s="297">
        <v>61.79</v>
      </c>
      <c r="CU140" s="297">
        <v>60.32</v>
      </c>
      <c r="CV140" s="297">
        <f t="shared" si="465"/>
        <v>17.800000000000011</v>
      </c>
      <c r="CW140" s="297">
        <f t="shared" si="465"/>
        <v>10.170000000000002</v>
      </c>
      <c r="CX140" s="297">
        <f t="shared" si="465"/>
        <v>23.089999999999996</v>
      </c>
      <c r="CY140" s="297">
        <f t="shared" si="465"/>
        <v>22.589999999999996</v>
      </c>
      <c r="CZ140" s="297">
        <f>SUM(CV140:CY140)</f>
        <v>73.650000000000006</v>
      </c>
      <c r="DA140" s="297">
        <f>0.32*(P140-CR140)+1.75*(Q140-CS140)+1.13*(R140-CT140)+1.28*(S140-CU140)</f>
        <v>78.500399999999999</v>
      </c>
      <c r="DB140" s="295" t="s">
        <v>1808</v>
      </c>
      <c r="DC140" s="295">
        <v>1</v>
      </c>
      <c r="DD140" s="295"/>
      <c r="DE140" s="295"/>
    </row>
    <row r="141" spans="1:109" ht="21" customHeight="1">
      <c r="A141" s="268">
        <v>139</v>
      </c>
      <c r="B141" s="319" t="s">
        <v>1072</v>
      </c>
      <c r="C141" s="301" t="s">
        <v>1073</v>
      </c>
      <c r="D141" s="423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28"/>
        <v>162</v>
      </c>
      <c r="O141" s="321">
        <v>4153</v>
      </c>
      <c r="P141" s="322">
        <v>349.5</v>
      </c>
      <c r="Q141" s="323">
        <v>86.36</v>
      </c>
      <c r="R141" s="323">
        <v>73.86</v>
      </c>
      <c r="S141" s="323">
        <v>64.59</v>
      </c>
      <c r="T141" s="323">
        <v>6.6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68"/>
        <v>100000</v>
      </c>
      <c r="AL141" s="316">
        <f>VLOOKUP(D141&amp;E141,计算辅助页面!$V$5:$Y$18,3,0)</f>
        <v>5</v>
      </c>
      <c r="AM141" s="317">
        <f t="shared" si="369"/>
        <v>300000</v>
      </c>
      <c r="AN141" s="317">
        <f>VLOOKUP(D141&amp;E141,计算辅助页面!$V$5:$Y$18,4,0)</f>
        <v>2</v>
      </c>
      <c r="AO141" s="304">
        <f t="shared" si="370"/>
        <v>6000000</v>
      </c>
      <c r="AP141" s="318">
        <f t="shared" si="371"/>
        <v>12369280</v>
      </c>
      <c r="AQ141" s="288" t="s">
        <v>559</v>
      </c>
      <c r="AR141" s="289" t="str">
        <f t="shared" si="359"/>
        <v>GTR-50 Italdesign</v>
      </c>
      <c r="AS141" s="290" t="s">
        <v>1065</v>
      </c>
      <c r="AT141" s="291" t="s">
        <v>1074</v>
      </c>
      <c r="AU141" s="328" t="s">
        <v>703</v>
      </c>
      <c r="AV141" s="292">
        <v>30</v>
      </c>
      <c r="AW141" s="292">
        <v>363</v>
      </c>
      <c r="AY141" s="292">
        <v>477</v>
      </c>
      <c r="AZ141" s="292" t="s">
        <v>1091</v>
      </c>
      <c r="BA141" s="477">
        <v>219</v>
      </c>
      <c r="BB141" s="476">
        <v>2.1</v>
      </c>
      <c r="BC141" s="472">
        <v>1.04</v>
      </c>
      <c r="BD141" s="472">
        <v>3.07</v>
      </c>
      <c r="BE141" s="472">
        <v>2.62</v>
      </c>
      <c r="BF141" s="474">
        <f>BA141+O141</f>
        <v>4372</v>
      </c>
      <c r="BG141" s="476">
        <f t="shared" ref="BG141" si="466">BB141+P141</f>
        <v>351.6</v>
      </c>
      <c r="BH141" s="480">
        <f t="shared" ref="BH141" si="467">BC141+Q141</f>
        <v>87.4</v>
      </c>
      <c r="BI141" s="480">
        <f t="shared" ref="BI141" si="468">BD141+R141</f>
        <v>76.929999999999993</v>
      </c>
      <c r="BJ141" s="480">
        <f t="shared" ref="BJ141" si="469">BE141+S141</f>
        <v>67.210000000000008</v>
      </c>
      <c r="BK141" s="473">
        <f t="shared" si="216"/>
        <v>2.1000000000000227</v>
      </c>
      <c r="BL141" s="473">
        <f t="shared" si="217"/>
        <v>1.0400000000000063</v>
      </c>
      <c r="BM141" s="473">
        <f t="shared" si="218"/>
        <v>3.0699999999999932</v>
      </c>
      <c r="BN141" s="473">
        <f t="shared" si="219"/>
        <v>2.6200000000000045</v>
      </c>
      <c r="BO141" s="483">
        <v>3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1491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1492</v>
      </c>
      <c r="C142" s="301" t="s">
        <v>938</v>
      </c>
      <c r="D142" s="423" t="s">
        <v>177</v>
      </c>
      <c r="E142" s="303" t="s">
        <v>78</v>
      </c>
      <c r="F142" s="327"/>
      <c r="G142" s="328"/>
      <c r="H142" s="306" t="s">
        <v>448</v>
      </c>
      <c r="I142" s="320">
        <v>26</v>
      </c>
      <c r="J142" s="320">
        <v>35</v>
      </c>
      <c r="K142" s="320">
        <v>40</v>
      </c>
      <c r="L142" s="320">
        <v>62</v>
      </c>
      <c r="M142" s="306" t="s">
        <v>59</v>
      </c>
      <c r="N142" s="307">
        <f t="shared" si="228"/>
        <v>163</v>
      </c>
      <c r="O142" s="321">
        <v>4171</v>
      </c>
      <c r="P142" s="322">
        <v>342.4</v>
      </c>
      <c r="Q142" s="323">
        <v>85.38</v>
      </c>
      <c r="R142" s="323">
        <v>82.88</v>
      </c>
      <c r="S142" s="323">
        <v>67.36</v>
      </c>
      <c r="T142" s="323">
        <v>7.16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68"/>
        <v>100000</v>
      </c>
      <c r="AL142" s="316">
        <f>VLOOKUP(D142&amp;E142,计算辅助页面!$V$5:$Y$18,3,0)</f>
        <v>5</v>
      </c>
      <c r="AM142" s="317">
        <f t="shared" si="369"/>
        <v>300000</v>
      </c>
      <c r="AN142" s="317">
        <f>VLOOKUP(D142&amp;E142,计算辅助页面!$V$5:$Y$18,4,0)</f>
        <v>2</v>
      </c>
      <c r="AO142" s="304">
        <f t="shared" si="370"/>
        <v>6000000</v>
      </c>
      <c r="AP142" s="318">
        <f t="shared" si="371"/>
        <v>12369280</v>
      </c>
      <c r="AQ142" s="288" t="s">
        <v>939</v>
      </c>
      <c r="AR142" s="289" t="str">
        <f t="shared" si="359"/>
        <v>TSR-S🔑</v>
      </c>
      <c r="AS142" s="290" t="s">
        <v>942</v>
      </c>
      <c r="AT142" s="291" t="s">
        <v>948</v>
      </c>
      <c r="AU142" s="328" t="s">
        <v>703</v>
      </c>
      <c r="AW142" s="292">
        <v>359</v>
      </c>
      <c r="AX142" s="292">
        <v>366</v>
      </c>
      <c r="AY142" s="292">
        <v>478</v>
      </c>
      <c r="AZ142" s="292" t="s">
        <v>1077</v>
      </c>
      <c r="BA142" s="477">
        <f>BF142-O142</f>
        <v>228</v>
      </c>
      <c r="BB142" s="476">
        <f>BK142</f>
        <v>1.8000000000000114</v>
      </c>
      <c r="BC142" s="472">
        <f t="shared" ref="BC142" si="470">BL142</f>
        <v>1.1200000000000045</v>
      </c>
      <c r="BD142" s="472">
        <f t="shared" ref="BD142" si="471">BM142</f>
        <v>3.4500000000000028</v>
      </c>
      <c r="BE142" s="472">
        <f t="shared" ref="BE142" si="472">BN142</f>
        <v>2.8599999999999994</v>
      </c>
      <c r="BF142" s="474">
        <v>4399</v>
      </c>
      <c r="BG142" s="476">
        <v>344.2</v>
      </c>
      <c r="BH142" s="480">
        <v>86.5</v>
      </c>
      <c r="BI142" s="480">
        <v>86.33</v>
      </c>
      <c r="BJ142" s="480">
        <v>70.22</v>
      </c>
      <c r="BK142" s="473">
        <f t="shared" si="216"/>
        <v>1.8000000000000114</v>
      </c>
      <c r="BL142" s="473">
        <f t="shared" si="217"/>
        <v>1.1200000000000045</v>
      </c>
      <c r="BM142" s="473">
        <f t="shared" si="218"/>
        <v>3.4500000000000028</v>
      </c>
      <c r="BN142" s="473">
        <f t="shared" si="219"/>
        <v>2.8599999999999994</v>
      </c>
      <c r="BO142" s="483">
        <v>5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>
        <v>1</v>
      </c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1493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74.8</v>
      </c>
      <c r="CT142" s="297">
        <v>50.25</v>
      </c>
      <c r="CU142" s="297">
        <v>40.340000000000003</v>
      </c>
      <c r="CV142" s="297">
        <f>P142-CR142</f>
        <v>17.399999999999977</v>
      </c>
      <c r="CW142" s="297">
        <f>Q142-CS142</f>
        <v>10.579999999999998</v>
      </c>
      <c r="CX142" s="297">
        <f>R142-CT142</f>
        <v>32.629999999999995</v>
      </c>
      <c r="CY142" s="297">
        <f>S142-CU142</f>
        <v>27.019999999999996</v>
      </c>
      <c r="CZ142" s="297">
        <f>SUM(CV142:CY142)</f>
        <v>87.629999999999967</v>
      </c>
      <c r="DA142" s="297">
        <f>0.32*(P142-CR142)+1.75*(Q142-CS142)+1.13*(R142-CT142)+1.28*(S142-CU142)</f>
        <v>95.54049999999998</v>
      </c>
      <c r="DB142" s="295" t="s">
        <v>1808</v>
      </c>
      <c r="DC142" s="295">
        <v>1</v>
      </c>
      <c r="DD142" s="295"/>
      <c r="DE142" s="295"/>
    </row>
    <row r="143" spans="1:109" ht="21" customHeight="1">
      <c r="A143" s="268">
        <v>141</v>
      </c>
      <c r="B143" s="319" t="s">
        <v>1154</v>
      </c>
      <c r="C143" s="301" t="s">
        <v>1155</v>
      </c>
      <c r="D143" s="423" t="s">
        <v>177</v>
      </c>
      <c r="E143" s="303" t="s">
        <v>79</v>
      </c>
      <c r="F143" s="327"/>
      <c r="G143" s="328"/>
      <c r="H143" s="306">
        <v>55</v>
      </c>
      <c r="I143" s="306">
        <v>18</v>
      </c>
      <c r="J143" s="306">
        <v>24</v>
      </c>
      <c r="K143" s="306">
        <v>32</v>
      </c>
      <c r="L143" s="306">
        <v>47</v>
      </c>
      <c r="M143" s="306">
        <v>50</v>
      </c>
      <c r="N143" s="307">
        <f t="shared" si="228"/>
        <v>226</v>
      </c>
      <c r="O143" s="321">
        <v>4183</v>
      </c>
      <c r="P143" s="322">
        <v>346.5</v>
      </c>
      <c r="Q143" s="323">
        <v>87.26</v>
      </c>
      <c r="R143" s="323">
        <v>70.27</v>
      </c>
      <c r="S143" s="323">
        <v>74.760000000000005</v>
      </c>
      <c r="T143" s="323"/>
      <c r="U143" s="311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68"/>
        <v>140000</v>
      </c>
      <c r="AL143" s="316">
        <f>VLOOKUP(D143&amp;E143,计算辅助页面!$V$5:$Y$18,3,0)</f>
        <v>5</v>
      </c>
      <c r="AM143" s="317">
        <f t="shared" si="369"/>
        <v>420000</v>
      </c>
      <c r="AN143" s="317">
        <f>VLOOKUP(D143&amp;E143,计算辅助页面!$V$5:$Y$18,4,0)</f>
        <v>3</v>
      </c>
      <c r="AO143" s="304">
        <f t="shared" si="370"/>
        <v>10080000</v>
      </c>
      <c r="AP143" s="318">
        <f t="shared" si="371"/>
        <v>22003560</v>
      </c>
      <c r="AQ143" s="288" t="s">
        <v>565</v>
      </c>
      <c r="AR143" s="289" t="str">
        <f t="shared" ref="AR143:AR169" si="473">TRIM(RIGHT(B143,LEN(B143)-LEN(AQ143)-1))</f>
        <v>Sesto Elemento</v>
      </c>
      <c r="AS143" s="290" t="s">
        <v>1144</v>
      </c>
      <c r="AT143" s="291" t="s">
        <v>1156</v>
      </c>
      <c r="AU143" s="328" t="s">
        <v>703</v>
      </c>
      <c r="AV143" s="292">
        <v>52</v>
      </c>
      <c r="AW143" s="292">
        <v>360</v>
      </c>
      <c r="AY143" s="292">
        <v>472</v>
      </c>
      <c r="AZ143" s="292" t="s">
        <v>1113</v>
      </c>
      <c r="BA143" s="481">
        <f>BF143-O143</f>
        <v>229</v>
      </c>
      <c r="BB143" s="476">
        <f>BK143</f>
        <v>2.3000000000000114</v>
      </c>
      <c r="BC143" s="472">
        <f t="shared" ref="BC143" si="474">BL143</f>
        <v>1.039999999999992</v>
      </c>
      <c r="BD143" s="472">
        <f t="shared" ref="BD143" si="475">BM143</f>
        <v>3.1700000000000017</v>
      </c>
      <c r="BE143" s="472">
        <f t="shared" ref="BE143" si="476">BN143</f>
        <v>3.25</v>
      </c>
      <c r="BF143" s="474">
        <v>4412</v>
      </c>
      <c r="BG143" s="476">
        <v>348.8</v>
      </c>
      <c r="BH143" s="480">
        <v>88.3</v>
      </c>
      <c r="BI143" s="480">
        <v>73.44</v>
      </c>
      <c r="BJ143" s="480">
        <v>78.010000000000005</v>
      </c>
      <c r="BK143" s="473">
        <f t="shared" si="216"/>
        <v>2.3000000000000114</v>
      </c>
      <c r="BL143" s="473">
        <f t="shared" si="217"/>
        <v>1.039999999999992</v>
      </c>
      <c r="BM143" s="473">
        <f t="shared" si="218"/>
        <v>3.1700000000000017</v>
      </c>
      <c r="BN143" s="473">
        <f t="shared" si="219"/>
        <v>3.25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>
        <v>1</v>
      </c>
      <c r="CE143" s="293"/>
      <c r="CF143" s="293"/>
      <c r="CG143" s="293"/>
      <c r="CH143" s="293"/>
      <c r="CI143" s="293"/>
      <c r="CJ143" s="294" t="s">
        <v>1162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00" t="s">
        <v>331</v>
      </c>
      <c r="C144" s="301" t="s">
        <v>764</v>
      </c>
      <c r="D144" s="423" t="s">
        <v>177</v>
      </c>
      <c r="E144" s="303" t="s">
        <v>79</v>
      </c>
      <c r="F144" s="304">
        <f>9-LEN(E144)-LEN(SUBSTITUTE(E144,"★",""))</f>
        <v>3</v>
      </c>
      <c r="G144" s="305" t="s">
        <v>69</v>
      </c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28"/>
        <v>226</v>
      </c>
      <c r="O144" s="308">
        <v>4211</v>
      </c>
      <c r="P144" s="309">
        <v>339.4</v>
      </c>
      <c r="Q144" s="310">
        <v>85.84</v>
      </c>
      <c r="R144" s="310">
        <v>92.97</v>
      </c>
      <c r="S144" s="310">
        <v>86.39</v>
      </c>
      <c r="T144" s="310">
        <v>14.23</v>
      </c>
      <c r="U144" s="311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68"/>
        <v>140000</v>
      </c>
      <c r="AL144" s="316">
        <f>VLOOKUP(D144&amp;E144,计算辅助页面!$V$5:$Y$18,3,0)</f>
        <v>5</v>
      </c>
      <c r="AM144" s="317">
        <f t="shared" si="369"/>
        <v>420000</v>
      </c>
      <c r="AN144" s="317">
        <f>VLOOKUP(D144&amp;E144,计算辅助页面!$V$5:$Y$18,4,0)</f>
        <v>3</v>
      </c>
      <c r="AO144" s="304">
        <f t="shared" si="370"/>
        <v>10080000</v>
      </c>
      <c r="AP144" s="318">
        <f t="shared" si="371"/>
        <v>22003560</v>
      </c>
      <c r="AQ144" s="288" t="s">
        <v>561</v>
      </c>
      <c r="AR144" s="289" t="str">
        <f t="shared" si="473"/>
        <v>911 GT3 RS</v>
      </c>
      <c r="AS144" s="290" t="s">
        <v>925</v>
      </c>
      <c r="AT144" s="291" t="s">
        <v>627</v>
      </c>
      <c r="AU144" s="328" t="s">
        <v>703</v>
      </c>
      <c r="AV144" s="292">
        <v>30</v>
      </c>
      <c r="AW144" s="292">
        <v>353</v>
      </c>
      <c r="AY144" s="292">
        <v>460</v>
      </c>
      <c r="AZ144" s="292" t="s">
        <v>1494</v>
      </c>
      <c r="BA144" s="481">
        <v>255</v>
      </c>
      <c r="BB144" s="476">
        <v>2.9</v>
      </c>
      <c r="BC144" s="472">
        <v>1.56</v>
      </c>
      <c r="BD144" s="472">
        <v>4.32</v>
      </c>
      <c r="BE144" s="472">
        <v>3.62</v>
      </c>
      <c r="BF144" s="474">
        <f>BA144+O144</f>
        <v>4466</v>
      </c>
      <c r="BG144" s="476">
        <f t="shared" ref="BG144" si="477">BB144+P144</f>
        <v>342.29999999999995</v>
      </c>
      <c r="BH144" s="480">
        <f t="shared" ref="BH144" si="478">BC144+Q144</f>
        <v>87.4</v>
      </c>
      <c r="BI144" s="480">
        <f t="shared" ref="BI144" si="479">BD144+R144</f>
        <v>97.289999999999992</v>
      </c>
      <c r="BJ144" s="480">
        <f t="shared" ref="BJ144" si="480">BE144+S144</f>
        <v>90.01</v>
      </c>
      <c r="BK144" s="473">
        <f t="shared" ref="BK144:BK216" si="481">IF(BG144="", "", BG144-P144)</f>
        <v>2.8999999999999773</v>
      </c>
      <c r="BL144" s="473">
        <f t="shared" ref="BL144:BL216" si="482">IF(BH144="", "", BH144-Q144)</f>
        <v>1.5600000000000023</v>
      </c>
      <c r="BM144" s="473">
        <f t="shared" ref="BM144:BM216" si="483">IF(BI144="", "", BI144-R144)</f>
        <v>4.3199999999999932</v>
      </c>
      <c r="BN144" s="473">
        <f t="shared" ref="BN144:BN216" si="484">IF(BJ144="", "", BJ144-S144)</f>
        <v>3.6200000000000045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1495</v>
      </c>
      <c r="CK144" s="294"/>
      <c r="CL144" s="294"/>
      <c r="CM144" s="294"/>
      <c r="CN144" s="294"/>
      <c r="CO144" s="295"/>
      <c r="CP144" s="295"/>
      <c r="CQ144" s="295"/>
      <c r="CR144" s="296">
        <v>312</v>
      </c>
      <c r="CS144" s="297">
        <v>71.2</v>
      </c>
      <c r="CT144" s="297">
        <v>52.35</v>
      </c>
      <c r="CU144" s="297">
        <v>52.35</v>
      </c>
      <c r="CV144" s="297">
        <f t="shared" ref="CV144:CY145" si="485">P144-CR144</f>
        <v>27.399999999999977</v>
      </c>
      <c r="CW144" s="297">
        <f t="shared" si="485"/>
        <v>14.64</v>
      </c>
      <c r="CX144" s="297">
        <f t="shared" si="485"/>
        <v>40.619999999999997</v>
      </c>
      <c r="CY144" s="297">
        <f t="shared" si="485"/>
        <v>34.04</v>
      </c>
      <c r="CZ144" s="297">
        <f>SUM(CV144:CY144)</f>
        <v>116.69999999999996</v>
      </c>
      <c r="DA144" s="297">
        <f>0.32*(P144-CR144)+1.75*(Q144-CS144)+1.13*(R144-CT144)+1.28*(S144-CU144)</f>
        <v>123.85979999999998</v>
      </c>
      <c r="DB144" s="295" t="s">
        <v>1809</v>
      </c>
      <c r="DC144" s="295">
        <v>4</v>
      </c>
      <c r="DD144" s="295"/>
      <c r="DE144" s="295"/>
    </row>
    <row r="145" spans="1:109" ht="21" customHeight="1" thickBot="1">
      <c r="A145" s="268">
        <v>143</v>
      </c>
      <c r="B145" s="319" t="s">
        <v>1750</v>
      </c>
      <c r="C145" s="301" t="s">
        <v>765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69</v>
      </c>
      <c r="H145" s="306" t="s">
        <v>448</v>
      </c>
      <c r="I145" s="306">
        <v>26</v>
      </c>
      <c r="J145" s="306">
        <v>34</v>
      </c>
      <c r="K145" s="306">
        <v>46</v>
      </c>
      <c r="L145" s="306">
        <v>61</v>
      </c>
      <c r="M145" s="306">
        <v>73</v>
      </c>
      <c r="N145" s="307">
        <f t="shared" si="228"/>
        <v>240</v>
      </c>
      <c r="O145" s="321">
        <v>4255</v>
      </c>
      <c r="P145" s="322">
        <v>351.2</v>
      </c>
      <c r="Q145" s="323">
        <v>82.76</v>
      </c>
      <c r="R145" s="323">
        <v>77.11</v>
      </c>
      <c r="S145" s="323">
        <v>76.98</v>
      </c>
      <c r="T145" s="323">
        <v>8.9499999999999993</v>
      </c>
      <c r="U145" s="398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si="368"/>
        <v>140000</v>
      </c>
      <c r="AL145" s="316">
        <f>VLOOKUP(D145&amp;E145,计算辅助页面!$V$5:$Y$18,3,0)</f>
        <v>5</v>
      </c>
      <c r="AM145" s="317">
        <f t="shared" si="369"/>
        <v>420000</v>
      </c>
      <c r="AN145" s="317">
        <f>VLOOKUP(D145&amp;E145,计算辅助页面!$V$5:$Y$18,4,0)</f>
        <v>3</v>
      </c>
      <c r="AO145" s="304">
        <f t="shared" si="370"/>
        <v>10080000</v>
      </c>
      <c r="AP145" s="318">
        <f t="shared" si="371"/>
        <v>22003560</v>
      </c>
      <c r="AQ145" s="288" t="s">
        <v>567</v>
      </c>
      <c r="AR145" s="289" t="str">
        <f t="shared" si="473"/>
        <v>488 Challenge EVO🔑</v>
      </c>
      <c r="AS145" s="290" t="s">
        <v>695</v>
      </c>
      <c r="AT145" s="291" t="s">
        <v>921</v>
      </c>
      <c r="AU145" s="328" t="s">
        <v>703</v>
      </c>
      <c r="AW145" s="292">
        <v>365</v>
      </c>
      <c r="AY145" s="292">
        <v>480</v>
      </c>
      <c r="AZ145" s="292" t="s">
        <v>1077</v>
      </c>
      <c r="BA145" s="481">
        <v>225</v>
      </c>
      <c r="BB145" s="476">
        <v>2.2000000000000002</v>
      </c>
      <c r="BC145" s="472">
        <v>1.04</v>
      </c>
      <c r="BD145" s="472">
        <v>3.19</v>
      </c>
      <c r="BE145" s="472">
        <v>2.81</v>
      </c>
      <c r="BF145" s="474">
        <f>BA145+O145</f>
        <v>4480</v>
      </c>
      <c r="BG145" s="476">
        <f t="shared" ref="BG145:BJ145" si="486">BB145+P145</f>
        <v>353.4</v>
      </c>
      <c r="BH145" s="480">
        <f t="shared" si="486"/>
        <v>83.800000000000011</v>
      </c>
      <c r="BI145" s="480">
        <f t="shared" si="486"/>
        <v>80.3</v>
      </c>
      <c r="BJ145" s="480">
        <f t="shared" si="486"/>
        <v>79.790000000000006</v>
      </c>
      <c r="BK145" s="473">
        <f t="shared" si="481"/>
        <v>2.1999999999999886</v>
      </c>
      <c r="BL145" s="473">
        <f t="shared" si="482"/>
        <v>1.0400000000000063</v>
      </c>
      <c r="BM145" s="473">
        <f t="shared" si="483"/>
        <v>3.1899999999999977</v>
      </c>
      <c r="BN145" s="473">
        <f t="shared" si="484"/>
        <v>2.8100000000000023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841</v>
      </c>
      <c r="CK145" s="294"/>
      <c r="CL145" s="294"/>
      <c r="CM145" s="294"/>
      <c r="CN145" s="294"/>
      <c r="CO145" s="295"/>
      <c r="CP145" s="295"/>
      <c r="CQ145" s="295"/>
      <c r="CR145" s="296">
        <v>330</v>
      </c>
      <c r="CS145" s="297">
        <v>73</v>
      </c>
      <c r="CT145" s="297">
        <v>47.13</v>
      </c>
      <c r="CU145" s="297">
        <v>50.55</v>
      </c>
      <c r="CV145" s="297">
        <f t="shared" si="485"/>
        <v>21.199999999999989</v>
      </c>
      <c r="CW145" s="297">
        <f t="shared" si="485"/>
        <v>9.7600000000000051</v>
      </c>
      <c r="CX145" s="297">
        <f t="shared" si="485"/>
        <v>29.979999999999997</v>
      </c>
      <c r="CY145" s="297">
        <f t="shared" si="485"/>
        <v>26.430000000000007</v>
      </c>
      <c r="CZ145" s="297">
        <f>SUM(CV145:CY145)</f>
        <v>87.37</v>
      </c>
      <c r="DA145" s="297">
        <f>0.32*(P145-CR145)+1.75*(Q145-CS145)+1.13*(R145-CT145)+1.28*(S145-CU145)</f>
        <v>91.57180000000001</v>
      </c>
      <c r="DB145" s="295" t="s">
        <v>1809</v>
      </c>
      <c r="DC145" s="295">
        <v>4</v>
      </c>
      <c r="DD145" s="295"/>
      <c r="DE145" s="295"/>
    </row>
    <row r="146" spans="1:109" ht="21" customHeight="1" thickBot="1">
      <c r="A146" s="299">
        <v>144</v>
      </c>
      <c r="B146" s="319" t="s">
        <v>1314</v>
      </c>
      <c r="C146" s="301" t="s">
        <v>1315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28"/>
        <v>226</v>
      </c>
      <c r="O146" s="321">
        <v>4265</v>
      </c>
      <c r="P146" s="322">
        <v>355</v>
      </c>
      <c r="Q146" s="323">
        <v>85.46</v>
      </c>
      <c r="R146" s="323">
        <v>70.34</v>
      </c>
      <c r="S146" s="323">
        <v>65.790000000000006</v>
      </c>
      <c r="T146" s="323">
        <v>6.6</v>
      </c>
      <c r="U146" s="398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68"/>
        <v>140000</v>
      </c>
      <c r="AL146" s="316">
        <f>VLOOKUP(D146&amp;E146,计算辅助页面!$V$5:$Y$18,3,0)</f>
        <v>5</v>
      </c>
      <c r="AM146" s="317">
        <f t="shared" si="369"/>
        <v>420000</v>
      </c>
      <c r="AN146" s="317">
        <f>VLOOKUP(D146&amp;E146,计算辅助页面!$V$5:$Y$18,4,0)</f>
        <v>3</v>
      </c>
      <c r="AO146" s="304">
        <f t="shared" si="370"/>
        <v>10080000</v>
      </c>
      <c r="AP146" s="318">
        <f t="shared" si="371"/>
        <v>22003560</v>
      </c>
      <c r="AQ146" s="288" t="s">
        <v>713</v>
      </c>
      <c r="AR146" s="289" t="str">
        <f t="shared" si="473"/>
        <v>EVO</v>
      </c>
      <c r="AS146" s="290" t="s">
        <v>1308</v>
      </c>
      <c r="AT146" s="291" t="s">
        <v>1316</v>
      </c>
      <c r="AU146" s="328" t="s">
        <v>703</v>
      </c>
      <c r="AW146" s="292">
        <v>369</v>
      </c>
      <c r="AY146" s="292">
        <v>487</v>
      </c>
      <c r="AZ146" s="292" t="s">
        <v>1327</v>
      </c>
      <c r="BA146" s="481">
        <f>BF146-O146</f>
        <v>207</v>
      </c>
      <c r="BB146" s="476">
        <f>BK146</f>
        <v>2.1000000000000227</v>
      </c>
      <c r="BC146" s="472">
        <f t="shared" ref="BC146" si="487">BL146</f>
        <v>1.0400000000000063</v>
      </c>
      <c r="BD146" s="472">
        <f t="shared" ref="BD146" si="488">BM146</f>
        <v>2.8100000000000023</v>
      </c>
      <c r="BE146" s="472">
        <f t="shared" ref="BE146" si="489">BN146</f>
        <v>2.1899999999999977</v>
      </c>
      <c r="BF146" s="474">
        <v>4472</v>
      </c>
      <c r="BG146" s="476">
        <v>357.1</v>
      </c>
      <c r="BH146" s="480">
        <v>86.5</v>
      </c>
      <c r="BI146" s="480">
        <v>73.150000000000006</v>
      </c>
      <c r="BJ146" s="480">
        <v>67.98</v>
      </c>
      <c r="BK146" s="473">
        <f t="shared" si="481"/>
        <v>2.1000000000000227</v>
      </c>
      <c r="BL146" s="473">
        <f t="shared" si="482"/>
        <v>1.0400000000000063</v>
      </c>
      <c r="BM146" s="473">
        <f t="shared" si="483"/>
        <v>2.8100000000000023</v>
      </c>
      <c r="BN146" s="473">
        <f t="shared" si="484"/>
        <v>2.1899999999999977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/>
      <c r="CI146" s="293"/>
      <c r="CJ146" s="294" t="s">
        <v>1332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508</v>
      </c>
      <c r="C147" s="301" t="s">
        <v>766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511</v>
      </c>
      <c r="H147" s="306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ref="N147:N222" si="490">IF(COUNTBLANK(H147:M147),"",SUM(H147:M147))</f>
        <v>240</v>
      </c>
      <c r="O147" s="308">
        <v>4276</v>
      </c>
      <c r="P147" s="309">
        <v>368.1</v>
      </c>
      <c r="Q147" s="310">
        <v>81.14</v>
      </c>
      <c r="R147" s="310">
        <v>65.02</v>
      </c>
      <c r="S147" s="310">
        <v>63.31</v>
      </c>
      <c r="T147" s="310">
        <v>6.22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ref="AK147:AK167" si="491">IF(AI147,2*AI147,"")</f>
        <v>140000</v>
      </c>
      <c r="AL147" s="316">
        <f>VLOOKUP(D147&amp;E147,计算辅助页面!$V$5:$Y$18,3,0)</f>
        <v>5</v>
      </c>
      <c r="AM147" s="317">
        <f t="shared" ref="AM147:AM167" si="492">IF(AN147="×",AN147,IF(AI147,6*AI147,""))</f>
        <v>420000</v>
      </c>
      <c r="AN147" s="317">
        <f>VLOOKUP(D147&amp;E147,计算辅助页面!$V$5:$Y$18,4,0)</f>
        <v>3</v>
      </c>
      <c r="AO147" s="304">
        <f t="shared" ref="AO147:AO167" si="493">IF(AI147,IF(AN147="×",4*(AI147*AJ147+AK147*AL147),4*(AI147*AJ147+AK147*AL147+AM147*AN147)),"")</f>
        <v>10080000</v>
      </c>
      <c r="AP147" s="318">
        <f t="shared" ref="AP147:AP167" si="494">IF(AND(AH147,AO147),AO147+AH147,"")</f>
        <v>22003560</v>
      </c>
      <c r="AQ147" s="288" t="s">
        <v>562</v>
      </c>
      <c r="AR147" s="289" t="str">
        <f t="shared" si="473"/>
        <v>Evija</v>
      </c>
      <c r="AS147" s="290" t="s">
        <v>923</v>
      </c>
      <c r="AT147" s="291" t="s">
        <v>662</v>
      </c>
      <c r="AU147" s="328" t="s">
        <v>703</v>
      </c>
      <c r="AV147" s="292">
        <v>49</v>
      </c>
      <c r="AW147" s="292">
        <v>383</v>
      </c>
      <c r="AY147" s="292">
        <v>509</v>
      </c>
      <c r="AZ147" s="292" t="s">
        <v>1113</v>
      </c>
      <c r="BA147" s="477">
        <v>218</v>
      </c>
      <c r="BB147" s="476">
        <v>1.9</v>
      </c>
      <c r="BC147" s="472">
        <v>0.86</v>
      </c>
      <c r="BD147" s="472">
        <v>2.09</v>
      </c>
      <c r="BE147" s="472">
        <v>2.21</v>
      </c>
      <c r="BF147" s="474">
        <f>BA147+O147</f>
        <v>4494</v>
      </c>
      <c r="BG147" s="476">
        <f t="shared" ref="BG147" si="495">BB147+P147</f>
        <v>370</v>
      </c>
      <c r="BH147" s="480">
        <f t="shared" ref="BH147" si="496">BC147+Q147</f>
        <v>82</v>
      </c>
      <c r="BI147" s="480">
        <f t="shared" ref="BI147" si="497">BD147+R147</f>
        <v>67.11</v>
      </c>
      <c r="BJ147" s="480">
        <f t="shared" ref="BJ147" si="498">BE147+S147</f>
        <v>65.52</v>
      </c>
      <c r="BK147" s="473">
        <f t="shared" si="481"/>
        <v>1.8999999999999773</v>
      </c>
      <c r="BL147" s="473">
        <f t="shared" si="482"/>
        <v>0.85999999999999943</v>
      </c>
      <c r="BM147" s="473">
        <f t="shared" si="483"/>
        <v>2.0900000000000034</v>
      </c>
      <c r="BN147" s="473">
        <f t="shared" si="484"/>
        <v>2.2099999999999937</v>
      </c>
      <c r="BO147" s="483">
        <v>4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>
        <v>1</v>
      </c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1496</v>
      </c>
      <c r="CK147" s="294"/>
      <c r="CL147" s="294"/>
      <c r="CM147" s="294"/>
      <c r="CN147" s="294"/>
      <c r="CO147" s="295"/>
      <c r="CP147" s="295"/>
      <c r="CQ147" s="295"/>
      <c r="CR147" s="296">
        <v>350</v>
      </c>
      <c r="CS147" s="297">
        <v>73</v>
      </c>
      <c r="CT147" s="297">
        <v>45.33</v>
      </c>
      <c r="CU147" s="297">
        <v>42.53</v>
      </c>
      <c r="CV147" s="297">
        <f t="shared" ref="CV147:CY149" si="499">P147-CR147</f>
        <v>18.100000000000023</v>
      </c>
      <c r="CW147" s="297">
        <f t="shared" si="499"/>
        <v>8.14</v>
      </c>
      <c r="CX147" s="297">
        <f t="shared" si="499"/>
        <v>19.689999999999998</v>
      </c>
      <c r="CY147" s="297">
        <f t="shared" si="499"/>
        <v>20.78</v>
      </c>
      <c r="CZ147" s="297">
        <f>SUM(CV147:CY147)</f>
        <v>66.710000000000022</v>
      </c>
      <c r="DA147" s="297">
        <f>0.32*(P147-CR147)+1.75*(Q147-CS147)+1.13*(R147-CT147)+1.28*(S147-CU147)</f>
        <v>68.885100000000008</v>
      </c>
      <c r="DB147" s="295" t="s">
        <v>1809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72" t="s">
        <v>1798</v>
      </c>
      <c r="C148" s="301" t="s">
        <v>1792</v>
      </c>
      <c r="D148" s="423" t="s">
        <v>177</v>
      </c>
      <c r="E148" s="303" t="s">
        <v>78</v>
      </c>
      <c r="F148" s="327"/>
      <c r="G148" s="328"/>
      <c r="H148" s="320">
        <v>45</v>
      </c>
      <c r="I148" s="306">
        <v>17</v>
      </c>
      <c r="J148" s="306">
        <v>23</v>
      </c>
      <c r="K148" s="306">
        <v>32</v>
      </c>
      <c r="L148" s="306">
        <v>45</v>
      </c>
      <c r="M148" s="306" t="s">
        <v>59</v>
      </c>
      <c r="N148" s="307">
        <f t="shared" ref="N148" si="500">IF(COUNTBLANK(H148:M148),"",SUM(H148:M148))</f>
        <v>162</v>
      </c>
      <c r="O148" s="374">
        <v>4308</v>
      </c>
      <c r="P148" s="375">
        <v>371</v>
      </c>
      <c r="Q148" s="376">
        <v>79.349999999999994</v>
      </c>
      <c r="R148" s="376">
        <v>76.739999999999995</v>
      </c>
      <c r="S148" s="376">
        <v>52.14</v>
      </c>
      <c r="T148" s="376"/>
      <c r="U148" s="377"/>
      <c r="V148" s="378"/>
      <c r="W148" s="378"/>
      <c r="X148" s="379"/>
      <c r="Y148" s="379"/>
      <c r="Z148" s="380"/>
      <c r="AA148" s="379"/>
      <c r="AB148" s="379"/>
      <c r="AC148" s="379"/>
      <c r="AD148" s="379"/>
      <c r="AE148" s="379"/>
      <c r="AF148" s="379"/>
      <c r="AG148" s="379"/>
      <c r="AH148" s="387"/>
      <c r="AI148" s="326"/>
      <c r="AJ148" s="429"/>
      <c r="AK148" s="336"/>
      <c r="AL148" s="336"/>
      <c r="AM148" s="337"/>
      <c r="AN148" s="337"/>
      <c r="AO148" s="327"/>
      <c r="AP148" s="318"/>
      <c r="AQ148" s="288" t="s">
        <v>565</v>
      </c>
      <c r="AR148" s="289" t="str">
        <f t="shared" si="473"/>
        <v>Gallardo Security [估算]</v>
      </c>
      <c r="AS148" s="290" t="s">
        <v>1743</v>
      </c>
      <c r="AT148" s="291" t="s">
        <v>1793</v>
      </c>
      <c r="AU148" s="328" t="s">
        <v>703</v>
      </c>
      <c r="AZ148" s="292" t="s">
        <v>1485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/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514</v>
      </c>
      <c r="C149" s="301" t="s">
        <v>767</v>
      </c>
      <c r="D149" s="423" t="s">
        <v>336</v>
      </c>
      <c r="E149" s="355" t="s">
        <v>79</v>
      </c>
      <c r="F149" s="304">
        <f>9-LEN(E149)-LEN(SUBSTITUTE(E149,"★",""))</f>
        <v>3</v>
      </c>
      <c r="G149" s="305" t="s">
        <v>69</v>
      </c>
      <c r="H149" s="306" t="s">
        <v>448</v>
      </c>
      <c r="I149" s="306">
        <v>26</v>
      </c>
      <c r="J149" s="306">
        <v>34</v>
      </c>
      <c r="K149" s="306">
        <v>46</v>
      </c>
      <c r="L149" s="306">
        <v>61</v>
      </c>
      <c r="M149" s="306">
        <v>78</v>
      </c>
      <c r="N149" s="307">
        <f t="shared" si="490"/>
        <v>245</v>
      </c>
      <c r="O149" s="374">
        <v>4309</v>
      </c>
      <c r="P149" s="375">
        <v>377.6</v>
      </c>
      <c r="Q149" s="376">
        <v>74.66</v>
      </c>
      <c r="R149" s="376">
        <v>66.61</v>
      </c>
      <c r="S149" s="376">
        <v>73.12</v>
      </c>
      <c r="T149" s="376">
        <v>7.4</v>
      </c>
      <c r="U149" s="398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91"/>
        <v>140000</v>
      </c>
      <c r="AL149" s="316">
        <f>VLOOKUP(D149&amp;E149,计算辅助页面!$V$5:$Y$18,3,0)</f>
        <v>5</v>
      </c>
      <c r="AM149" s="317">
        <f t="shared" si="492"/>
        <v>420000</v>
      </c>
      <c r="AN149" s="317">
        <f>VLOOKUP(D149&amp;E149,计算辅助页面!$V$5:$Y$18,4,0)</f>
        <v>3</v>
      </c>
      <c r="AO149" s="304">
        <f t="shared" si="493"/>
        <v>10080000</v>
      </c>
      <c r="AP149" s="318">
        <f t="shared" si="494"/>
        <v>22003560</v>
      </c>
      <c r="AQ149" s="288" t="s">
        <v>568</v>
      </c>
      <c r="AR149" s="289" t="str">
        <f t="shared" si="473"/>
        <v>F1 LM🔑</v>
      </c>
      <c r="AS149" s="290" t="s">
        <v>926</v>
      </c>
      <c r="AT149" s="291" t="s">
        <v>670</v>
      </c>
      <c r="AU149" s="328" t="s">
        <v>703</v>
      </c>
      <c r="AW149" s="292">
        <v>392</v>
      </c>
      <c r="AY149" s="292">
        <v>526</v>
      </c>
      <c r="AZ149" s="292" t="s">
        <v>1077</v>
      </c>
      <c r="BA149" s="477">
        <v>212</v>
      </c>
      <c r="BB149" s="476">
        <v>1.7</v>
      </c>
      <c r="BC149" s="472">
        <v>1.04</v>
      </c>
      <c r="BD149" s="472">
        <v>1.73</v>
      </c>
      <c r="BE149" s="472">
        <v>2.25</v>
      </c>
      <c r="BF149" s="474">
        <f>BA149+O149</f>
        <v>4521</v>
      </c>
      <c r="BG149" s="476">
        <f t="shared" ref="BG149" si="501">BB149+P149</f>
        <v>379.3</v>
      </c>
      <c r="BH149" s="480">
        <f t="shared" ref="BH149" si="502">BC149+Q149</f>
        <v>75.7</v>
      </c>
      <c r="BI149" s="480">
        <f t="shared" ref="BI149" si="503">BD149+R149</f>
        <v>68.34</v>
      </c>
      <c r="BJ149" s="480">
        <f t="shared" ref="BJ149" si="504">BE149+S149</f>
        <v>75.37</v>
      </c>
      <c r="BK149" s="473">
        <f t="shared" si="481"/>
        <v>1.6999999999999886</v>
      </c>
      <c r="BL149" s="473">
        <f t="shared" si="482"/>
        <v>1.0400000000000063</v>
      </c>
      <c r="BM149" s="473">
        <f t="shared" si="483"/>
        <v>1.730000000000004</v>
      </c>
      <c r="BN149" s="473">
        <f t="shared" si="484"/>
        <v>2.25</v>
      </c>
      <c r="BO149" s="483">
        <v>5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>
        <v>1</v>
      </c>
      <c r="CE149" s="293"/>
      <c r="CF149" s="293"/>
      <c r="CG149" s="293"/>
      <c r="CH149" s="293"/>
      <c r="CI149" s="293"/>
      <c r="CJ149" s="294" t="s">
        <v>1139</v>
      </c>
      <c r="CK149" s="294"/>
      <c r="CL149" s="294"/>
      <c r="CM149" s="294"/>
      <c r="CN149" s="294"/>
      <c r="CO149" s="295"/>
      <c r="CP149" s="295"/>
      <c r="CQ149" s="295"/>
      <c r="CR149" s="296">
        <v>364.2</v>
      </c>
      <c r="CS149" s="297">
        <v>65.989999999999995</v>
      </c>
      <c r="CT149" s="297">
        <v>52.17</v>
      </c>
      <c r="CU149" s="297">
        <v>54.76</v>
      </c>
      <c r="CV149" s="297">
        <f t="shared" si="499"/>
        <v>13.400000000000034</v>
      </c>
      <c r="CW149" s="297">
        <f t="shared" si="499"/>
        <v>8.6700000000000017</v>
      </c>
      <c r="CX149" s="297">
        <f t="shared" si="499"/>
        <v>14.439999999999998</v>
      </c>
      <c r="CY149" s="297">
        <f t="shared" si="499"/>
        <v>18.360000000000007</v>
      </c>
      <c r="CZ149" s="297">
        <f>SUM(CV149:CY149)</f>
        <v>54.87000000000004</v>
      </c>
      <c r="DA149" s="297">
        <f>0.32*(P149-CR149)+1.75*(Q149-CS149)+1.13*(R149-CT149)+1.28*(S149-CU149)</f>
        <v>59.278500000000022</v>
      </c>
      <c r="DB149" s="295"/>
      <c r="DC149" s="295"/>
      <c r="DD149" s="295"/>
      <c r="DE149" s="295"/>
    </row>
    <row r="150" spans="1:109" ht="21" customHeight="1" thickBot="1">
      <c r="A150" s="299">
        <v>148</v>
      </c>
      <c r="B150" s="372" t="s">
        <v>1192</v>
      </c>
      <c r="C150" s="301" t="s">
        <v>1197</v>
      </c>
      <c r="D150" s="423" t="s">
        <v>7</v>
      </c>
      <c r="E150" s="355" t="s">
        <v>79</v>
      </c>
      <c r="F150" s="327"/>
      <c r="G150" s="328"/>
      <c r="H150" s="320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si="490"/>
        <v>240</v>
      </c>
      <c r="O150" s="374">
        <v>4327</v>
      </c>
      <c r="P150" s="375">
        <v>361.5</v>
      </c>
      <c r="Q150" s="376">
        <v>83.36</v>
      </c>
      <c r="R150" s="376">
        <v>79.150000000000006</v>
      </c>
      <c r="S150" s="376">
        <v>45.82</v>
      </c>
      <c r="T150" s="376"/>
      <c r="U150" s="398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91"/>
        <v>140000</v>
      </c>
      <c r="AL150" s="316">
        <f>VLOOKUP(D150&amp;E150,计算辅助页面!$V$5:$Y$18,3,0)</f>
        <v>5</v>
      </c>
      <c r="AM150" s="317">
        <f t="shared" si="492"/>
        <v>420000</v>
      </c>
      <c r="AN150" s="317">
        <f>VLOOKUP(D150&amp;E150,计算辅助页面!$V$5:$Y$18,4,0)</f>
        <v>3</v>
      </c>
      <c r="AO150" s="304">
        <f t="shared" si="493"/>
        <v>10080000</v>
      </c>
      <c r="AP150" s="318">
        <f t="shared" si="494"/>
        <v>22003560</v>
      </c>
      <c r="AQ150" s="288" t="s">
        <v>1193</v>
      </c>
      <c r="AR150" s="289" t="str">
        <f t="shared" si="473"/>
        <v>Interceptor</v>
      </c>
      <c r="AS150" s="290" t="s">
        <v>1168</v>
      </c>
      <c r="AT150" s="291" t="s">
        <v>1194</v>
      </c>
      <c r="AU150" s="328" t="s">
        <v>703</v>
      </c>
      <c r="AZ150" s="292" t="s">
        <v>1186</v>
      </c>
      <c r="BK150" s="473" t="str">
        <f t="shared" si="481"/>
        <v/>
      </c>
      <c r="BL150" s="473" t="str">
        <f t="shared" si="482"/>
        <v/>
      </c>
      <c r="BM150" s="473" t="str">
        <f t="shared" si="483"/>
        <v/>
      </c>
      <c r="BN150" s="473" t="str">
        <f t="shared" si="484"/>
        <v/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1725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 thickBot="1">
      <c r="A151" s="268">
        <v>149</v>
      </c>
      <c r="B151" s="372" t="s">
        <v>1497</v>
      </c>
      <c r="C151" s="301" t="s">
        <v>941</v>
      </c>
      <c r="D151" s="423" t="s">
        <v>7</v>
      </c>
      <c r="E151" s="355" t="s">
        <v>79</v>
      </c>
      <c r="F151" s="327"/>
      <c r="G151" s="328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si="490"/>
        <v>245</v>
      </c>
      <c r="O151" s="374">
        <v>4348</v>
      </c>
      <c r="P151" s="375">
        <v>370.5</v>
      </c>
      <c r="Q151" s="376">
        <v>79.08</v>
      </c>
      <c r="R151" s="376">
        <v>84.44</v>
      </c>
      <c r="S151" s="323">
        <v>54.64</v>
      </c>
      <c r="T151" s="376">
        <v>5.0999999999999996</v>
      </c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si="491"/>
        <v>140000</v>
      </c>
      <c r="AL151" s="316">
        <f>VLOOKUP(D151&amp;E151,计算辅助页面!$V$5:$Y$18,3,0)</f>
        <v>5</v>
      </c>
      <c r="AM151" s="317">
        <f t="shared" si="492"/>
        <v>420000</v>
      </c>
      <c r="AN151" s="317">
        <f>VLOOKUP(D151&amp;E151,计算辅助页面!$V$5:$Y$18,4,0)</f>
        <v>3</v>
      </c>
      <c r="AO151" s="304">
        <f t="shared" si="493"/>
        <v>10080000</v>
      </c>
      <c r="AP151" s="318">
        <f t="shared" si="494"/>
        <v>22003560</v>
      </c>
      <c r="AQ151" s="288" t="s">
        <v>949</v>
      </c>
      <c r="AR151" s="289" t="str">
        <f t="shared" si="473"/>
        <v>W12 Coupe🔑</v>
      </c>
      <c r="AS151" s="290" t="s">
        <v>942</v>
      </c>
      <c r="AT151" s="291" t="s">
        <v>945</v>
      </c>
      <c r="AU151" s="328" t="s">
        <v>703</v>
      </c>
      <c r="AW151" s="292">
        <v>385</v>
      </c>
      <c r="AY151" s="292">
        <v>513</v>
      </c>
      <c r="AZ151" s="292" t="s">
        <v>1113</v>
      </c>
      <c r="BK151" s="473" t="str">
        <f t="shared" si="481"/>
        <v/>
      </c>
      <c r="BL151" s="473" t="str">
        <f t="shared" si="482"/>
        <v/>
      </c>
      <c r="BM151" s="473" t="str">
        <f t="shared" si="483"/>
        <v/>
      </c>
      <c r="BN151" s="473" t="str">
        <f t="shared" si="484"/>
        <v/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>
        <v>1</v>
      </c>
      <c r="CA151" s="293"/>
      <c r="CB151" s="293"/>
      <c r="CC151" s="293">
        <v>1</v>
      </c>
      <c r="CD151" s="293">
        <v>1</v>
      </c>
      <c r="CE151" s="293"/>
      <c r="CF151" s="293"/>
      <c r="CG151" s="293"/>
      <c r="CH151" s="293"/>
      <c r="CI151" s="293"/>
      <c r="CJ151" s="294" t="s">
        <v>111</v>
      </c>
      <c r="CK151" s="294"/>
      <c r="CL151" s="294"/>
      <c r="CM151" s="294"/>
      <c r="CN151" s="294"/>
      <c r="CO151" s="295"/>
      <c r="CP151" s="295"/>
      <c r="CQ151" s="295"/>
      <c r="CR151" s="296">
        <v>357</v>
      </c>
      <c r="CS151" s="297">
        <v>68.5</v>
      </c>
      <c r="CT151" s="297">
        <v>57.23</v>
      </c>
      <c r="CU151" s="297">
        <v>30.21</v>
      </c>
      <c r="CV151" s="297">
        <f>P151-CR151</f>
        <v>13.5</v>
      </c>
      <c r="CW151" s="297">
        <f>Q151-CS151</f>
        <v>10.579999999999998</v>
      </c>
      <c r="CX151" s="297">
        <f>R151-CT151</f>
        <v>27.21</v>
      </c>
      <c r="CY151" s="297">
        <f>S151-CU151</f>
        <v>24.43</v>
      </c>
      <c r="CZ151" s="297">
        <f>SUM(CV151:CY151)</f>
        <v>75.72</v>
      </c>
      <c r="DA151" s="297">
        <f>0.32*(P151-CR151)+1.75*(Q151-CS151)+1.13*(R151-CT151)+1.28*(S151-CU151)</f>
        <v>84.852699999999999</v>
      </c>
      <c r="DB151" s="295" t="s">
        <v>1809</v>
      </c>
      <c r="DC151" s="295">
        <v>3</v>
      </c>
      <c r="DD151" s="295"/>
      <c r="DE151" s="295"/>
    </row>
    <row r="152" spans="1:109" ht="21" customHeight="1" thickBot="1">
      <c r="A152" s="299">
        <v>150</v>
      </c>
      <c r="B152" s="372" t="s">
        <v>1179</v>
      </c>
      <c r="C152" s="301" t="s">
        <v>1180</v>
      </c>
      <c r="D152" s="423" t="s">
        <v>177</v>
      </c>
      <c r="E152" s="424" t="s">
        <v>190</v>
      </c>
      <c r="F152" s="409"/>
      <c r="G152" s="335"/>
      <c r="H152" s="410">
        <v>55</v>
      </c>
      <c r="I152" s="410">
        <v>18</v>
      </c>
      <c r="J152" s="410">
        <v>24</v>
      </c>
      <c r="K152" s="410">
        <v>32</v>
      </c>
      <c r="L152" s="306">
        <v>47</v>
      </c>
      <c r="M152" s="306">
        <v>50</v>
      </c>
      <c r="N152" s="307">
        <f t="shared" si="490"/>
        <v>226</v>
      </c>
      <c r="O152" s="425">
        <v>4363</v>
      </c>
      <c r="P152" s="375">
        <v>376.6</v>
      </c>
      <c r="Q152" s="376">
        <v>83.17</v>
      </c>
      <c r="R152" s="376">
        <v>58.41</v>
      </c>
      <c r="S152" s="392">
        <v>64.38</v>
      </c>
      <c r="T152" s="376">
        <v>6.1</v>
      </c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491"/>
        <v>140000</v>
      </c>
      <c r="AL152" s="316">
        <f>VLOOKUP(D152&amp;E152,计算辅助页面!$V$5:$Y$18,3,0)</f>
        <v>5</v>
      </c>
      <c r="AM152" s="317">
        <f t="shared" si="492"/>
        <v>420000</v>
      </c>
      <c r="AN152" s="317">
        <f>VLOOKUP(D152&amp;E152,计算辅助页面!$V$5:$Y$18,4,0)</f>
        <v>3</v>
      </c>
      <c r="AO152" s="304">
        <f t="shared" si="493"/>
        <v>10080000</v>
      </c>
      <c r="AP152" s="318">
        <f t="shared" si="494"/>
        <v>22003560</v>
      </c>
      <c r="AQ152" s="288" t="s">
        <v>872</v>
      </c>
      <c r="AR152" s="289" t="str">
        <f t="shared" si="473"/>
        <v>Huayra R</v>
      </c>
      <c r="AS152" s="290" t="s">
        <v>1168</v>
      </c>
      <c r="AT152" s="291" t="s">
        <v>1181</v>
      </c>
      <c r="AU152" s="335" t="s">
        <v>703</v>
      </c>
      <c r="AW152" s="292">
        <v>391</v>
      </c>
      <c r="AY152" s="292">
        <v>524</v>
      </c>
      <c r="AZ152" s="292" t="s">
        <v>1113</v>
      </c>
      <c r="BA152" s="481">
        <f>BF152-O152</f>
        <v>213</v>
      </c>
      <c r="BB152" s="476">
        <v>1.8</v>
      </c>
      <c r="BC152" s="472">
        <v>1.08</v>
      </c>
      <c r="BD152" s="472">
        <v>1.71</v>
      </c>
      <c r="BE152" s="472">
        <v>2.2200000000000002</v>
      </c>
      <c r="BF152" s="474">
        <v>4576</v>
      </c>
      <c r="BG152" s="476">
        <v>378.4</v>
      </c>
      <c r="BH152" s="480">
        <v>84.25</v>
      </c>
      <c r="BI152" s="480">
        <v>60.12</v>
      </c>
      <c r="BJ152" s="480">
        <v>66.599999999999994</v>
      </c>
      <c r="BK152" s="473">
        <f t="shared" si="481"/>
        <v>1.7999999999999545</v>
      </c>
      <c r="BL152" s="473">
        <f t="shared" si="482"/>
        <v>1.0799999999999983</v>
      </c>
      <c r="BM152" s="473">
        <f t="shared" si="483"/>
        <v>1.7100000000000009</v>
      </c>
      <c r="BN152" s="473">
        <f t="shared" si="484"/>
        <v>2.2199999999999989</v>
      </c>
      <c r="BO152" s="483">
        <v>1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1189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1498</v>
      </c>
      <c r="C153" s="301" t="s">
        <v>1278</v>
      </c>
      <c r="D153" s="423" t="s">
        <v>177</v>
      </c>
      <c r="E153" s="424" t="s">
        <v>190</v>
      </c>
      <c r="F153" s="327"/>
      <c r="G153" s="328"/>
      <c r="H153" s="306" t="s">
        <v>448</v>
      </c>
      <c r="I153" s="306">
        <v>26</v>
      </c>
      <c r="J153" s="306">
        <v>34</v>
      </c>
      <c r="K153" s="306">
        <v>46</v>
      </c>
      <c r="L153" s="306">
        <v>61</v>
      </c>
      <c r="M153" s="306">
        <v>78</v>
      </c>
      <c r="N153" s="307">
        <f t="shared" si="490"/>
        <v>245</v>
      </c>
      <c r="O153" s="374">
        <v>4375</v>
      </c>
      <c r="P153" s="375">
        <v>361.5</v>
      </c>
      <c r="Q153" s="376">
        <v>86.36</v>
      </c>
      <c r="R153" s="376">
        <v>76.33</v>
      </c>
      <c r="S153" s="376">
        <v>54.22</v>
      </c>
      <c r="T153" s="376">
        <v>5.2</v>
      </c>
      <c r="U153" s="311">
        <v>9890</v>
      </c>
      <c r="V153" s="404">
        <f>VLOOKUP($U153,计算辅助页面!$Z$5:$AM$26,COLUMN()-20,0)</f>
        <v>16100</v>
      </c>
      <c r="W153" s="404">
        <f>VLOOKUP($U153,计算辅助页面!$Z$5:$AM$26,COLUMN()-20,0)</f>
        <v>25800</v>
      </c>
      <c r="X153" s="403">
        <f>VLOOKUP($U153,计算辅助页面!$Z$5:$AM$26,COLUMN()-20,0)</f>
        <v>38700</v>
      </c>
      <c r="Y153" s="403">
        <f>VLOOKUP($U153,计算辅助页面!$Z$5:$AM$26,COLUMN()-20,0)</f>
        <v>55900</v>
      </c>
      <c r="Z153" s="405">
        <f>VLOOKUP($U153,计算辅助页面!$Z$5:$AM$26,COLUMN()-20,0)</f>
        <v>78500</v>
      </c>
      <c r="AA153" s="403">
        <f>VLOOKUP($U153,计算辅助页面!$Z$5:$AM$26,COLUMN()-20,0)</f>
        <v>109500</v>
      </c>
      <c r="AB153" s="403">
        <f>VLOOKUP($U153,计算辅助页面!$Z$5:$AM$26,COLUMN()-20,0)</f>
        <v>153500</v>
      </c>
      <c r="AC153" s="403">
        <f>VLOOKUP($U153,计算辅助页面!$Z$5:$AM$26,COLUMN()-20,0)</f>
        <v>214500</v>
      </c>
      <c r="AD153" s="403">
        <f>VLOOKUP($U153,计算辅助页面!$Z$5:$AM$26,COLUMN()-20,0)</f>
        <v>300500</v>
      </c>
      <c r="AE153" s="403">
        <f>VLOOKUP($U153,计算辅助页面!$Z$5:$AM$26,COLUMN()-20,0)</f>
        <v>421000</v>
      </c>
      <c r="AF153" s="403">
        <f>VLOOKUP($U153,计算辅助页面!$Z$5:$AM$26,COLUMN()-20,0)</f>
        <v>589000</v>
      </c>
      <c r="AG153" s="403">
        <f>VLOOKUP($U153,计算辅助页面!$Z$5:$AM$26,COLUMN()-20,0)</f>
        <v>968000</v>
      </c>
      <c r="AH153" s="406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491"/>
        <v>140000</v>
      </c>
      <c r="AL153" s="316">
        <f>VLOOKUP(D153&amp;E153,计算辅助页面!$V$5:$Y$18,3,0)</f>
        <v>5</v>
      </c>
      <c r="AM153" s="317">
        <f t="shared" si="492"/>
        <v>420000</v>
      </c>
      <c r="AN153" s="317">
        <f>VLOOKUP(D153&amp;E153,计算辅助页面!$V$5:$Y$18,4,0)</f>
        <v>3</v>
      </c>
      <c r="AO153" s="304">
        <f t="shared" si="493"/>
        <v>10080000</v>
      </c>
      <c r="AP153" s="318">
        <f t="shared" si="494"/>
        <v>22003560</v>
      </c>
      <c r="AQ153" s="288" t="s">
        <v>565</v>
      </c>
      <c r="AR153" s="289" t="str">
        <f t="shared" si="473"/>
        <v>Revuelto🔑</v>
      </c>
      <c r="AS153" s="290" t="s">
        <v>1279</v>
      </c>
      <c r="AT153" s="291" t="s">
        <v>1280</v>
      </c>
      <c r="AU153" s="328" t="s">
        <v>703</v>
      </c>
      <c r="AW153" s="292">
        <v>376</v>
      </c>
      <c r="AY153" s="292">
        <v>498</v>
      </c>
      <c r="AZ153" s="292" t="s">
        <v>1298</v>
      </c>
      <c r="BA153" s="477">
        <f>BF153-O153</f>
        <v>214</v>
      </c>
      <c r="BB153" s="476">
        <f>BK153</f>
        <v>1.1999999999999886</v>
      </c>
      <c r="BC153" s="472">
        <f t="shared" ref="BC153" si="505">BL153</f>
        <v>1.0400000000000063</v>
      </c>
      <c r="BD153" s="472">
        <f t="shared" ref="BD153" si="506">BM153</f>
        <v>3.1400000000000006</v>
      </c>
      <c r="BE153" s="472">
        <f t="shared" ref="BE153" si="507">BN153</f>
        <v>4.0600000000000023</v>
      </c>
      <c r="BF153" s="474">
        <v>4589</v>
      </c>
      <c r="BG153" s="476">
        <v>362.7</v>
      </c>
      <c r="BH153" s="480">
        <v>87.4</v>
      </c>
      <c r="BI153" s="480">
        <v>79.47</v>
      </c>
      <c r="BJ153" s="480">
        <v>58.28</v>
      </c>
      <c r="BK153" s="473">
        <f t="shared" si="481"/>
        <v>1.1999999999999886</v>
      </c>
      <c r="BL153" s="473">
        <f t="shared" si="482"/>
        <v>1.0400000000000063</v>
      </c>
      <c r="BM153" s="473">
        <f t="shared" si="483"/>
        <v>3.1400000000000006</v>
      </c>
      <c r="BN153" s="473">
        <f t="shared" si="484"/>
        <v>4.0600000000000023</v>
      </c>
      <c r="BO153" s="483">
        <v>9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/>
      <c r="CC153" s="293">
        <v>1</v>
      </c>
      <c r="CD153" s="293"/>
      <c r="CE153" s="293"/>
      <c r="CF153" s="293"/>
      <c r="CG153" s="293"/>
      <c r="CH153" s="293"/>
      <c r="CI153" s="293"/>
      <c r="CJ153" s="294" t="s">
        <v>1160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1809</v>
      </c>
      <c r="DC153" s="295">
        <v>3</v>
      </c>
      <c r="DD153" s="295"/>
      <c r="DE153" s="295"/>
    </row>
    <row r="154" spans="1:109" ht="21" customHeight="1" thickBot="1">
      <c r="A154" s="299">
        <v>152</v>
      </c>
      <c r="B154" s="372" t="s">
        <v>1785</v>
      </c>
      <c r="C154" s="301" t="s">
        <v>1757</v>
      </c>
      <c r="D154" s="423" t="s">
        <v>177</v>
      </c>
      <c r="E154" s="424" t="s">
        <v>190</v>
      </c>
      <c r="F154" s="409"/>
      <c r="G154" s="335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ref="N154" si="508">IF(COUNTBLANK(H154:M154),"",SUM(H154:M154))</f>
        <v>245</v>
      </c>
      <c r="O154" s="393">
        <v>4398</v>
      </c>
      <c r="P154" s="375">
        <v>359.1</v>
      </c>
      <c r="Q154" s="376">
        <v>87.26</v>
      </c>
      <c r="R154" s="376">
        <v>71.33</v>
      </c>
      <c r="S154" s="376">
        <v>62.7</v>
      </c>
      <c r="T154" s="376">
        <v>6.22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ref="AK154" si="509">IF(AI154,2*AI154,"")</f>
        <v>140000</v>
      </c>
      <c r="AL154" s="316">
        <f>VLOOKUP(D154&amp;E154,计算辅助页面!$V$5:$Y$18,3,0)</f>
        <v>5</v>
      </c>
      <c r="AM154" s="317">
        <f t="shared" ref="AM154" si="510">IF(AN154="×",AN154,IF(AI154,6*AI154,""))</f>
        <v>420000</v>
      </c>
      <c r="AN154" s="317">
        <f>VLOOKUP(D154&amp;E154,计算辅助页面!$V$5:$Y$18,4,0)</f>
        <v>3</v>
      </c>
      <c r="AO154" s="304">
        <f t="shared" ref="AO154" si="511">IF(AI154,IF(AN154="×",4*(AI154*AJ154+AK154*AL154),4*(AI154*AJ154+AK154*AL154+AM154*AN154)),"")</f>
        <v>10080000</v>
      </c>
      <c r="AP154" s="318">
        <f t="shared" ref="AP154" si="512">IF(AND(AH154,AO154),AO154+AH154,"")</f>
        <v>22003560</v>
      </c>
      <c r="AQ154" s="288" t="s">
        <v>565</v>
      </c>
      <c r="AR154" s="289" t="str">
        <f t="shared" si="473"/>
        <v>Temerario🔑</v>
      </c>
      <c r="AS154" s="290" t="s">
        <v>1753</v>
      </c>
      <c r="AT154" s="291" t="s">
        <v>1758</v>
      </c>
      <c r="AU154" s="335" t="s">
        <v>703</v>
      </c>
      <c r="AW154" s="292">
        <v>373</v>
      </c>
      <c r="AY154" s="292">
        <v>494</v>
      </c>
      <c r="AZ154" s="292" t="s">
        <v>1113</v>
      </c>
      <c r="BA154" s="477">
        <v>219</v>
      </c>
      <c r="BB154" s="476">
        <v>1.7</v>
      </c>
      <c r="BC154" s="472">
        <v>1.04</v>
      </c>
      <c r="BD154" s="472">
        <v>3.15</v>
      </c>
      <c r="BE154" s="472">
        <v>3.7</v>
      </c>
      <c r="BF154" s="474">
        <f>BA154+O154</f>
        <v>4617</v>
      </c>
      <c r="BG154" s="476">
        <f t="shared" ref="BG154" si="513">BB154+P154</f>
        <v>360.8</v>
      </c>
      <c r="BH154" s="480">
        <f t="shared" ref="BH154" si="514">BC154+Q154</f>
        <v>88.300000000000011</v>
      </c>
      <c r="BI154" s="480">
        <f t="shared" ref="BI154" si="515">BD154+R154</f>
        <v>74.48</v>
      </c>
      <c r="BJ154" s="480">
        <f t="shared" ref="BJ154" si="516">BE154+S154</f>
        <v>66.400000000000006</v>
      </c>
      <c r="BK154" s="473">
        <f t="shared" si="481"/>
        <v>1.6999999999999886</v>
      </c>
      <c r="BL154" s="473">
        <f t="shared" si="482"/>
        <v>1.0400000000000063</v>
      </c>
      <c r="BM154" s="473">
        <f t="shared" si="483"/>
        <v>3.1500000000000057</v>
      </c>
      <c r="BN154" s="473">
        <f t="shared" si="484"/>
        <v>3.7000000000000028</v>
      </c>
      <c r="BO154" s="483">
        <v>9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 t="s">
        <v>1160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 thickBot="1">
      <c r="A155" s="268">
        <v>153</v>
      </c>
      <c r="B155" s="372" t="s">
        <v>1742</v>
      </c>
      <c r="C155" s="301" t="s">
        <v>1686</v>
      </c>
      <c r="D155" s="423" t="s">
        <v>177</v>
      </c>
      <c r="E155" s="424" t="s">
        <v>190</v>
      </c>
      <c r="F155" s="409"/>
      <c r="G155" s="335"/>
      <c r="H155" s="306" t="s">
        <v>448</v>
      </c>
      <c r="I155" s="306">
        <v>26</v>
      </c>
      <c r="J155" s="306">
        <v>34</v>
      </c>
      <c r="K155" s="306">
        <v>46</v>
      </c>
      <c r="L155" s="306">
        <v>61</v>
      </c>
      <c r="M155" s="306">
        <v>78</v>
      </c>
      <c r="N155" s="307">
        <f t="shared" ref="N155" si="517">IF(COUNTBLANK(H155:M155),"",SUM(H155:M155))</f>
        <v>245</v>
      </c>
      <c r="O155" s="470">
        <v>4403</v>
      </c>
      <c r="P155" s="375">
        <v>365.2</v>
      </c>
      <c r="Q155" s="376">
        <v>87.44</v>
      </c>
      <c r="R155" s="376">
        <v>68.400000000000006</v>
      </c>
      <c r="S155" s="376">
        <v>51.8</v>
      </c>
      <c r="T155" s="376"/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ref="AK155" si="518">IF(AI155,2*AI155,"")</f>
        <v>140000</v>
      </c>
      <c r="AL155" s="316">
        <f>VLOOKUP(D155&amp;E155,计算辅助页面!$V$5:$Y$18,3,0)</f>
        <v>5</v>
      </c>
      <c r="AM155" s="317">
        <f t="shared" ref="AM155" si="519">IF(AN155="×",AN155,IF(AI155,6*AI155,""))</f>
        <v>420000</v>
      </c>
      <c r="AN155" s="317">
        <f>VLOOKUP(D155&amp;E155,计算辅助页面!$V$5:$Y$18,4,0)</f>
        <v>3</v>
      </c>
      <c r="AO155" s="304">
        <f t="shared" ref="AO155" si="520">IF(AI155,IF(AN155="×",4*(AI155*AJ155+AK155*AL155),4*(AI155*AJ155+AK155*AL155+AM155*AN155)),"")</f>
        <v>10080000</v>
      </c>
      <c r="AP155" s="318">
        <f t="shared" ref="AP155" si="521">IF(AND(AH155,AO155),AO155+AH155,"")</f>
        <v>22003560</v>
      </c>
      <c r="AQ155" s="288" t="s">
        <v>562</v>
      </c>
      <c r="AR155" s="289" t="str">
        <f t="shared" si="473"/>
        <v>E-R9🔑</v>
      </c>
      <c r="AS155" s="290" t="s">
        <v>1684</v>
      </c>
      <c r="AT155" s="291" t="s">
        <v>1687</v>
      </c>
      <c r="AU155" s="335" t="s">
        <v>703</v>
      </c>
      <c r="AZ155" s="292" t="s">
        <v>1113</v>
      </c>
      <c r="BA155" s="477">
        <f>BF155-O155</f>
        <v>214</v>
      </c>
      <c r="BB155" s="476">
        <f>BK155</f>
        <v>1.1999999999999886</v>
      </c>
      <c r="BC155" s="472">
        <f t="shared" ref="BC155" si="522">BL155</f>
        <v>0.85999999999999943</v>
      </c>
      <c r="BD155" s="472">
        <f t="shared" ref="BD155" si="523">BM155</f>
        <v>2.1699999999999875</v>
      </c>
      <c r="BE155" s="472">
        <f t="shared" ref="BE155" si="524">BN155</f>
        <v>2.7000000000000028</v>
      </c>
      <c r="BF155" s="474">
        <v>4617</v>
      </c>
      <c r="BG155" s="476">
        <v>366.4</v>
      </c>
      <c r="BH155" s="480">
        <v>88.3</v>
      </c>
      <c r="BI155" s="480">
        <v>70.569999999999993</v>
      </c>
      <c r="BJ155" s="480">
        <v>54.5</v>
      </c>
      <c r="BK155" s="473">
        <f t="shared" si="481"/>
        <v>1.1999999999999886</v>
      </c>
      <c r="BL155" s="473">
        <f t="shared" si="482"/>
        <v>0.85999999999999943</v>
      </c>
      <c r="BM155" s="473">
        <f t="shared" si="483"/>
        <v>2.1699999999999875</v>
      </c>
      <c r="BN155" s="473">
        <f t="shared" si="484"/>
        <v>2.7000000000000028</v>
      </c>
      <c r="BO155" s="483">
        <v>5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1695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 t="s">
        <v>1809</v>
      </c>
      <c r="DC155" s="295">
        <v>2</v>
      </c>
      <c r="DD155" s="295"/>
      <c r="DE155" s="295"/>
    </row>
    <row r="156" spans="1:109" ht="21" customHeight="1" thickBot="1">
      <c r="A156" s="299">
        <v>154</v>
      </c>
      <c r="B156" s="407" t="s">
        <v>36</v>
      </c>
      <c r="C156" s="389" t="s">
        <v>768</v>
      </c>
      <c r="D156" s="271" t="s">
        <v>8</v>
      </c>
      <c r="E156" s="272" t="s">
        <v>45</v>
      </c>
      <c r="F156" s="273">
        <f>9-LEN(E156)-LEN(SUBSTITUTE(E156,"★",""))</f>
        <v>5</v>
      </c>
      <c r="G156" s="274" t="s">
        <v>70</v>
      </c>
      <c r="H156" s="275">
        <v>45</v>
      </c>
      <c r="I156" s="275">
        <v>21</v>
      </c>
      <c r="J156" s="275">
        <v>28</v>
      </c>
      <c r="K156" s="275">
        <v>42</v>
      </c>
      <c r="L156" s="275" t="s">
        <v>59</v>
      </c>
      <c r="M156" s="275" t="s">
        <v>59</v>
      </c>
      <c r="N156" s="276">
        <f t="shared" si="490"/>
        <v>136</v>
      </c>
      <c r="O156" s="277">
        <v>3012</v>
      </c>
      <c r="P156" s="278">
        <v>343.5</v>
      </c>
      <c r="Q156" s="279">
        <v>78.7</v>
      </c>
      <c r="R156" s="279">
        <v>47.8</v>
      </c>
      <c r="S156" s="279">
        <v>64.790000000000006</v>
      </c>
      <c r="T156" s="279">
        <v>6.8659999999999997</v>
      </c>
      <c r="U156" s="280">
        <v>3220</v>
      </c>
      <c r="V156" s="281">
        <f>VLOOKUP($U156,计算辅助页面!$Z$5:$AM$26,COLUMN()-20,0)</f>
        <v>5300</v>
      </c>
      <c r="W156" s="281">
        <f>VLOOKUP($U156,计算辅助页面!$Z$5:$AM$26,COLUMN()-20,0)</f>
        <v>8400</v>
      </c>
      <c r="X156" s="276">
        <f>VLOOKUP($U156,计算辅助页面!$Z$5:$AM$26,COLUMN()-20,0)</f>
        <v>12600</v>
      </c>
      <c r="Y156" s="276">
        <f>VLOOKUP($U156,计算辅助页面!$Z$5:$AM$26,COLUMN()-20,0)</f>
        <v>18200</v>
      </c>
      <c r="Z156" s="282">
        <f>VLOOKUP($U156,计算辅助页面!$Z$5:$AM$26,COLUMN()-20,0)</f>
        <v>25500</v>
      </c>
      <c r="AA156" s="276">
        <f>VLOOKUP($U156,计算辅助页面!$Z$5:$AM$26,COLUMN()-20,0)</f>
        <v>35500</v>
      </c>
      <c r="AB156" s="276">
        <f>VLOOKUP($U156,计算辅助页面!$Z$5:$AM$26,COLUMN()-20,0)</f>
        <v>50000</v>
      </c>
      <c r="AC156" s="276">
        <f>VLOOKUP($U156,计算辅助页面!$Z$5:$AM$26,COLUMN()-20,0)</f>
        <v>70000</v>
      </c>
      <c r="AD156" s="276">
        <f>VLOOKUP($U156,计算辅助页面!$Z$5:$AM$26,COLUMN()-20,0)</f>
        <v>98000</v>
      </c>
      <c r="AE156" s="276">
        <f>VLOOKUP($U156,计算辅助页面!$Z$5:$AM$26,COLUMN()-20,0)</f>
        <v>137000</v>
      </c>
      <c r="AF156" s="276" t="str">
        <f>VLOOKUP($U156,计算辅助页面!$Z$5:$AM$26,COLUMN()-20,0)</f>
        <v>×</v>
      </c>
      <c r="AG156" s="276" t="str">
        <f>VLOOKUP($U156,计算辅助页面!$Z$5:$AM$26,COLUMN()-20,0)</f>
        <v>×</v>
      </c>
      <c r="AH156" s="273">
        <f>VLOOKUP($U156,计算辅助页面!$Z$5:$AM$26,COLUMN()-20,0)</f>
        <v>1854880</v>
      </c>
      <c r="AI156" s="283">
        <v>25000</v>
      </c>
      <c r="AJ156" s="284">
        <f>VLOOKUP(D156&amp;E156,计算辅助页面!$V$5:$Y$18,2,0)</f>
        <v>5</v>
      </c>
      <c r="AK156" s="285">
        <f t="shared" si="491"/>
        <v>50000</v>
      </c>
      <c r="AL156" s="285">
        <f>VLOOKUP(D156&amp;E156,计算辅助页面!$V$5:$Y$18,3,0)</f>
        <v>5</v>
      </c>
      <c r="AM156" s="286">
        <f t="shared" si="492"/>
        <v>150000</v>
      </c>
      <c r="AN156" s="286">
        <f>VLOOKUP(D156&amp;E156,计算辅助页面!$V$5:$Y$18,4,0)</f>
        <v>2</v>
      </c>
      <c r="AO156" s="273">
        <f t="shared" si="493"/>
        <v>2700000</v>
      </c>
      <c r="AP156" s="287">
        <f t="shared" si="494"/>
        <v>4554880</v>
      </c>
      <c r="AQ156" s="288" t="s">
        <v>566</v>
      </c>
      <c r="AR156" s="289" t="str">
        <f t="shared" si="473"/>
        <v>Vulcan</v>
      </c>
      <c r="AS156" s="290" t="s">
        <v>596</v>
      </c>
      <c r="AT156" s="291" t="s">
        <v>633</v>
      </c>
      <c r="AU156" s="274" t="s">
        <v>702</v>
      </c>
      <c r="AV156" s="292">
        <v>7</v>
      </c>
      <c r="AW156" s="292">
        <v>357</v>
      </c>
      <c r="AY156" s="292">
        <v>467</v>
      </c>
      <c r="AZ156" s="292" t="s">
        <v>1418</v>
      </c>
      <c r="BA156" s="477">
        <v>110</v>
      </c>
      <c r="BB156" s="476">
        <v>1.6</v>
      </c>
      <c r="BC156" s="472">
        <v>0.6</v>
      </c>
      <c r="BD156" s="472">
        <v>0.86</v>
      </c>
      <c r="BE156" s="472">
        <v>1.53</v>
      </c>
      <c r="BF156" s="474">
        <f>BA156+O156</f>
        <v>3122</v>
      </c>
      <c r="BG156" s="476">
        <f t="shared" ref="BG156" si="525">BB156+P156</f>
        <v>345.1</v>
      </c>
      <c r="BH156" s="480">
        <f t="shared" ref="BH156" si="526">BC156+Q156</f>
        <v>79.3</v>
      </c>
      <c r="BI156" s="480">
        <f t="shared" ref="BI156" si="527">BD156+R156</f>
        <v>48.66</v>
      </c>
      <c r="BJ156" s="480">
        <f t="shared" ref="BJ156" si="528">BE156+S156</f>
        <v>66.320000000000007</v>
      </c>
      <c r="BK156" s="473">
        <f t="shared" si="481"/>
        <v>1.6000000000000227</v>
      </c>
      <c r="BL156" s="473">
        <f t="shared" si="482"/>
        <v>0.59999999999999432</v>
      </c>
      <c r="BM156" s="473">
        <f t="shared" si="483"/>
        <v>0.85999999999999943</v>
      </c>
      <c r="BN156" s="473">
        <f t="shared" si="484"/>
        <v>1.5300000000000011</v>
      </c>
      <c r="BO156" s="483">
        <v>3</v>
      </c>
      <c r="BP156" s="293">
        <v>1</v>
      </c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>
        <v>1</v>
      </c>
      <c r="CJ156" s="294" t="s">
        <v>1416</v>
      </c>
      <c r="CK156" s="294"/>
      <c r="CL156" s="294"/>
      <c r="CM156" s="294"/>
      <c r="CN156" s="294"/>
      <c r="CO156" s="295"/>
      <c r="CP156" s="295"/>
      <c r="CQ156" s="295"/>
      <c r="CR156" s="296">
        <v>328</v>
      </c>
      <c r="CS156" s="297">
        <v>73</v>
      </c>
      <c r="CT156" s="297">
        <v>39.630000000000003</v>
      </c>
      <c r="CU156" s="297">
        <v>50.33</v>
      </c>
      <c r="CV156" s="297">
        <f t="shared" ref="CV156:CY160" si="529">P156-CR156</f>
        <v>15.5</v>
      </c>
      <c r="CW156" s="297">
        <f t="shared" si="529"/>
        <v>5.7000000000000028</v>
      </c>
      <c r="CX156" s="297">
        <f t="shared" si="529"/>
        <v>8.1699999999999946</v>
      </c>
      <c r="CY156" s="297">
        <f t="shared" si="529"/>
        <v>14.460000000000008</v>
      </c>
      <c r="CZ156" s="297">
        <f>SUM(CV156:CY156)</f>
        <v>43.830000000000005</v>
      </c>
      <c r="DA156" s="297">
        <f>0.32*(P156-CR156)+1.75*(Q156-CS156)+1.13*(R156-CT156)+1.28*(S156-CU156)</f>
        <v>42.675900000000013</v>
      </c>
      <c r="DB156" s="295" t="s">
        <v>1804</v>
      </c>
      <c r="DC156" s="295">
        <v>4</v>
      </c>
      <c r="DD156" s="295"/>
      <c r="DE156" s="295"/>
    </row>
    <row r="157" spans="1:109" ht="21" customHeight="1" thickBot="1">
      <c r="A157" s="268">
        <v>155</v>
      </c>
      <c r="B157" s="300" t="s">
        <v>38</v>
      </c>
      <c r="C157" s="301" t="s">
        <v>769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70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90"/>
        <v>136</v>
      </c>
      <c r="O157" s="308">
        <v>3157</v>
      </c>
      <c r="P157" s="309">
        <v>329.7</v>
      </c>
      <c r="Q157" s="310">
        <v>84.83</v>
      </c>
      <c r="R157" s="310">
        <v>60.69</v>
      </c>
      <c r="S157" s="310">
        <v>60.6</v>
      </c>
      <c r="T157" s="310">
        <v>6.4829999999999997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91"/>
        <v>50000</v>
      </c>
      <c r="AL157" s="316">
        <f>VLOOKUP(D157&amp;E157,计算辅助页面!$V$5:$Y$18,3,0)</f>
        <v>5</v>
      </c>
      <c r="AM157" s="317">
        <f t="shared" si="492"/>
        <v>150000</v>
      </c>
      <c r="AN157" s="317">
        <f>VLOOKUP(D157&amp;E157,计算辅助页面!$V$5:$Y$18,4,0)</f>
        <v>2</v>
      </c>
      <c r="AO157" s="304">
        <f t="shared" si="493"/>
        <v>2700000</v>
      </c>
      <c r="AP157" s="318">
        <f t="shared" si="494"/>
        <v>4554880</v>
      </c>
      <c r="AQ157" s="288" t="s">
        <v>559</v>
      </c>
      <c r="AR157" s="289" t="str">
        <f t="shared" si="473"/>
        <v>GT-R Nismo</v>
      </c>
      <c r="AS157" s="290" t="s">
        <v>596</v>
      </c>
      <c r="AT157" s="291" t="s">
        <v>621</v>
      </c>
      <c r="AU157" s="274" t="s">
        <v>702</v>
      </c>
      <c r="AV157" s="292">
        <v>8</v>
      </c>
      <c r="AW157" s="292">
        <v>344</v>
      </c>
      <c r="AY157" s="292">
        <v>444</v>
      </c>
      <c r="AZ157" s="292" t="s">
        <v>1418</v>
      </c>
      <c r="BA157" s="477">
        <v>113</v>
      </c>
      <c r="BB157" s="476">
        <v>1.5</v>
      </c>
      <c r="BC157" s="472">
        <v>0.77</v>
      </c>
      <c r="BD157" s="472">
        <v>1.26</v>
      </c>
      <c r="BE157" s="472">
        <v>1.84</v>
      </c>
      <c r="BF157" s="474">
        <f>BA157+O157</f>
        <v>3270</v>
      </c>
      <c r="BG157" s="476">
        <f t="shared" ref="BG157" si="530">BB157+P157</f>
        <v>331.2</v>
      </c>
      <c r="BH157" s="480">
        <f t="shared" ref="BH157" si="531">BC157+Q157</f>
        <v>85.6</v>
      </c>
      <c r="BI157" s="480">
        <f t="shared" ref="BI157" si="532">BD157+R157</f>
        <v>61.949999999999996</v>
      </c>
      <c r="BJ157" s="480">
        <f t="shared" ref="BJ157" si="533">BE157+S157</f>
        <v>62.440000000000005</v>
      </c>
      <c r="BK157" s="473">
        <f t="shared" si="481"/>
        <v>1.5</v>
      </c>
      <c r="BL157" s="473">
        <f t="shared" si="482"/>
        <v>0.76999999999999602</v>
      </c>
      <c r="BM157" s="473">
        <f t="shared" si="483"/>
        <v>1.259999999999998</v>
      </c>
      <c r="BN157" s="473">
        <f t="shared" si="484"/>
        <v>1.8400000000000034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1499</v>
      </c>
      <c r="CK157" s="294"/>
      <c r="CL157" s="294"/>
      <c r="CM157" s="294"/>
      <c r="CN157" s="294"/>
      <c r="CO157" s="295"/>
      <c r="CP157" s="295"/>
      <c r="CQ157" s="295"/>
      <c r="CR157" s="296">
        <v>315</v>
      </c>
      <c r="CS157" s="297">
        <v>77.5</v>
      </c>
      <c r="CT157" s="297">
        <v>48.8</v>
      </c>
      <c r="CU157" s="297">
        <v>43.24</v>
      </c>
      <c r="CV157" s="297">
        <f t="shared" si="529"/>
        <v>14.699999999999989</v>
      </c>
      <c r="CW157" s="297">
        <f t="shared" si="529"/>
        <v>7.3299999999999983</v>
      </c>
      <c r="CX157" s="297">
        <f t="shared" si="529"/>
        <v>11.89</v>
      </c>
      <c r="CY157" s="297">
        <f t="shared" si="529"/>
        <v>17.36</v>
      </c>
      <c r="CZ157" s="297">
        <f>SUM(CV157:CY157)</f>
        <v>51.279999999999987</v>
      </c>
      <c r="DA157" s="297">
        <f>0.32*(P157-CR157)+1.75*(Q157-CS157)+1.13*(R157-CT157)+1.28*(S157-CU157)</f>
        <v>53.187999999999988</v>
      </c>
      <c r="DB157" s="295" t="s">
        <v>1804</v>
      </c>
      <c r="DC157" s="295">
        <v>4</v>
      </c>
      <c r="DD157" s="295"/>
      <c r="DE157" s="295"/>
    </row>
    <row r="158" spans="1:109" ht="21" customHeight="1" thickBot="1">
      <c r="A158" s="299">
        <v>156</v>
      </c>
      <c r="B158" s="319" t="s">
        <v>719</v>
      </c>
      <c r="C158" s="301" t="s">
        <v>720</v>
      </c>
      <c r="D158" s="302" t="s">
        <v>8</v>
      </c>
      <c r="E158" s="303" t="s">
        <v>45</v>
      </c>
      <c r="F158" s="304">
        <f>9-LEN(E158)-LEN(SUBSTITUTE(E158,"★",""))</f>
        <v>5</v>
      </c>
      <c r="G158" s="305" t="s">
        <v>725</v>
      </c>
      <c r="H158" s="320">
        <v>60</v>
      </c>
      <c r="I158" s="320">
        <v>40</v>
      </c>
      <c r="J158" s="320">
        <v>51</v>
      </c>
      <c r="K158" s="395">
        <v>63</v>
      </c>
      <c r="L158" s="306" t="s">
        <v>59</v>
      </c>
      <c r="M158" s="306" t="s">
        <v>59</v>
      </c>
      <c r="N158" s="307">
        <f t="shared" si="490"/>
        <v>214</v>
      </c>
      <c r="O158" s="321">
        <v>3194</v>
      </c>
      <c r="P158" s="322">
        <v>326.10000000000002</v>
      </c>
      <c r="Q158" s="323">
        <v>83.03</v>
      </c>
      <c r="R158" s="323">
        <v>70.489999999999995</v>
      </c>
      <c r="S158" s="323">
        <v>68.680000000000007</v>
      </c>
      <c r="T158" s="323">
        <v>7.8</v>
      </c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91"/>
        <v>100000</v>
      </c>
      <c r="AL158" s="316">
        <f>VLOOKUP(D158&amp;E158,计算辅助页面!$V$5:$Y$18,3,0)</f>
        <v>5</v>
      </c>
      <c r="AM158" s="317">
        <f t="shared" si="492"/>
        <v>300000</v>
      </c>
      <c r="AN158" s="317">
        <f>VLOOKUP(D158&amp;E158,计算辅助页面!$V$5:$Y$18,4,0)</f>
        <v>2</v>
      </c>
      <c r="AO158" s="304">
        <f t="shared" si="493"/>
        <v>5400000</v>
      </c>
      <c r="AP158" s="318">
        <f t="shared" si="494"/>
        <v>9111360</v>
      </c>
      <c r="AQ158" s="288" t="s">
        <v>1016</v>
      </c>
      <c r="AR158" s="289" t="str">
        <f t="shared" si="473"/>
        <v>EP9</v>
      </c>
      <c r="AS158" s="290" t="s">
        <v>724</v>
      </c>
      <c r="AT158" s="291" t="s">
        <v>851</v>
      </c>
      <c r="AU158" s="274" t="s">
        <v>702</v>
      </c>
      <c r="AV158" s="292">
        <v>43</v>
      </c>
      <c r="AW158" s="292">
        <v>339</v>
      </c>
      <c r="AY158" s="292">
        <v>437</v>
      </c>
      <c r="AZ158" s="292" t="s">
        <v>1071</v>
      </c>
      <c r="BA158" s="477">
        <f>BF158-O158</f>
        <v>114</v>
      </c>
      <c r="BB158" s="476">
        <f>BK158</f>
        <v>1.3999999999999773</v>
      </c>
      <c r="BC158" s="472">
        <f t="shared" ref="BC158" si="534">BL158</f>
        <v>0.76999999999999602</v>
      </c>
      <c r="BD158" s="472">
        <f t="shared" ref="BD158" si="535">BM158</f>
        <v>1.9100000000000108</v>
      </c>
      <c r="BE158" s="472">
        <f t="shared" ref="BE158" si="536">BN158</f>
        <v>2.0099999999999909</v>
      </c>
      <c r="BF158" s="474">
        <v>3308</v>
      </c>
      <c r="BG158" s="476">
        <v>327.5</v>
      </c>
      <c r="BH158" s="480">
        <v>83.8</v>
      </c>
      <c r="BI158" s="480">
        <v>72.400000000000006</v>
      </c>
      <c r="BJ158" s="480">
        <v>70.69</v>
      </c>
      <c r="BK158" s="473">
        <f t="shared" si="481"/>
        <v>1.3999999999999773</v>
      </c>
      <c r="BL158" s="473">
        <f t="shared" si="482"/>
        <v>0.76999999999999602</v>
      </c>
      <c r="BM158" s="473">
        <f t="shared" si="483"/>
        <v>1.9100000000000108</v>
      </c>
      <c r="BN158" s="473">
        <f t="shared" si="484"/>
        <v>2.0099999999999909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>
        <v>1</v>
      </c>
      <c r="CE158" s="293"/>
      <c r="CF158" s="293"/>
      <c r="CG158" s="293"/>
      <c r="CH158" s="293"/>
      <c r="CI158" s="293"/>
      <c r="CJ158" s="294" t="s">
        <v>1500</v>
      </c>
      <c r="CK158" s="294"/>
      <c r="CL158" s="294"/>
      <c r="CM158" s="294"/>
      <c r="CN158" s="294"/>
      <c r="CP158" s="295">
        <v>1</v>
      </c>
      <c r="CQ158" s="295"/>
      <c r="CR158" s="296">
        <v>313</v>
      </c>
      <c r="CS158" s="297">
        <v>75.7</v>
      </c>
      <c r="CT158" s="297">
        <v>52.47</v>
      </c>
      <c r="CU158" s="297">
        <v>49.64</v>
      </c>
      <c r="CV158" s="297">
        <f t="shared" si="529"/>
        <v>13.100000000000023</v>
      </c>
      <c r="CW158" s="297">
        <f t="shared" si="529"/>
        <v>7.3299999999999983</v>
      </c>
      <c r="CX158" s="297">
        <f t="shared" si="529"/>
        <v>18.019999999999996</v>
      </c>
      <c r="CY158" s="297">
        <f t="shared" si="529"/>
        <v>19.040000000000006</v>
      </c>
      <c r="CZ158" s="297">
        <f>SUM(CV158:CY158)</f>
        <v>57.490000000000023</v>
      </c>
      <c r="DA158" s="297">
        <f>0.32*(P158-CR158)+1.75*(Q158-CS158)+1.13*(R158-CT158)+1.28*(S158-CU158)</f>
        <v>61.753300000000003</v>
      </c>
      <c r="DB158" s="295" t="s">
        <v>1806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00" t="s">
        <v>84</v>
      </c>
      <c r="C159" s="301" t="s">
        <v>770</v>
      </c>
      <c r="D159" s="302" t="s">
        <v>8</v>
      </c>
      <c r="E159" s="303" t="s">
        <v>45</v>
      </c>
      <c r="F159" s="304">
        <f>9-LEN(E159)-LEN(SUBSTITUTE(E159,"★",""))</f>
        <v>5</v>
      </c>
      <c r="G159" s="305" t="s">
        <v>158</v>
      </c>
      <c r="H159" s="306">
        <v>45</v>
      </c>
      <c r="I159" s="306">
        <v>21</v>
      </c>
      <c r="J159" s="306">
        <v>28</v>
      </c>
      <c r="K159" s="306">
        <v>42</v>
      </c>
      <c r="L159" s="306" t="s">
        <v>59</v>
      </c>
      <c r="M159" s="306" t="s">
        <v>59</v>
      </c>
      <c r="N159" s="307">
        <f t="shared" si="490"/>
        <v>136</v>
      </c>
      <c r="O159" s="308">
        <v>3230</v>
      </c>
      <c r="P159" s="309">
        <v>350.6</v>
      </c>
      <c r="Q159" s="310">
        <v>80.41</v>
      </c>
      <c r="R159" s="310">
        <v>48.37</v>
      </c>
      <c r="S159" s="310">
        <v>64.650000000000006</v>
      </c>
      <c r="T159" s="310">
        <v>6.6820000000000004</v>
      </c>
      <c r="U159" s="311">
        <v>3220</v>
      </c>
      <c r="V159" s="312">
        <f>VLOOKUP($U159,计算辅助页面!$Z$5:$AM$26,COLUMN()-20,0)</f>
        <v>5300</v>
      </c>
      <c r="W159" s="312">
        <f>VLOOKUP($U159,计算辅助页面!$Z$5:$AM$26,COLUMN()-20,0)</f>
        <v>8400</v>
      </c>
      <c r="X159" s="307">
        <f>VLOOKUP($U159,计算辅助页面!$Z$5:$AM$26,COLUMN()-20,0)</f>
        <v>12600</v>
      </c>
      <c r="Y159" s="307">
        <f>VLOOKUP($U159,计算辅助页面!$Z$5:$AM$26,COLUMN()-20,0)</f>
        <v>18200</v>
      </c>
      <c r="Z159" s="313">
        <f>VLOOKUP($U159,计算辅助页面!$Z$5:$AM$26,COLUMN()-20,0)</f>
        <v>25500</v>
      </c>
      <c r="AA159" s="307">
        <f>VLOOKUP($U159,计算辅助页面!$Z$5:$AM$26,COLUMN()-20,0)</f>
        <v>35500</v>
      </c>
      <c r="AB159" s="307">
        <f>VLOOKUP($U159,计算辅助页面!$Z$5:$AM$26,COLUMN()-20,0)</f>
        <v>50000</v>
      </c>
      <c r="AC159" s="307">
        <f>VLOOKUP($U159,计算辅助页面!$Z$5:$AM$26,COLUMN()-20,0)</f>
        <v>70000</v>
      </c>
      <c r="AD159" s="307">
        <f>VLOOKUP($U159,计算辅助页面!$Z$5:$AM$26,COLUMN()-20,0)</f>
        <v>98000</v>
      </c>
      <c r="AE159" s="307">
        <f>VLOOKUP($U159,计算辅助页面!$Z$5:$AM$26,COLUMN()-20,0)</f>
        <v>137000</v>
      </c>
      <c r="AF159" s="307" t="str">
        <f>VLOOKUP($U159,计算辅助页面!$Z$5:$AM$26,COLUMN()-20,0)</f>
        <v>×</v>
      </c>
      <c r="AG159" s="307" t="str">
        <f>VLOOKUP($U159,计算辅助页面!$Z$5:$AM$26,COLUMN()-20,0)</f>
        <v>×</v>
      </c>
      <c r="AH159" s="304">
        <f>VLOOKUP($U159,计算辅助页面!$Z$5:$AM$26,COLUMN()-20,0)</f>
        <v>1854880</v>
      </c>
      <c r="AI159" s="314">
        <v>25000</v>
      </c>
      <c r="AJ159" s="315">
        <f>VLOOKUP(D159&amp;E159,计算辅助页面!$V$5:$Y$18,2,0)</f>
        <v>5</v>
      </c>
      <c r="AK159" s="316">
        <f t="shared" si="491"/>
        <v>50000</v>
      </c>
      <c r="AL159" s="316">
        <f>VLOOKUP(D159&amp;E159,计算辅助页面!$V$5:$Y$18,3,0)</f>
        <v>5</v>
      </c>
      <c r="AM159" s="317">
        <f t="shared" si="492"/>
        <v>150000</v>
      </c>
      <c r="AN159" s="317">
        <f>VLOOKUP(D159&amp;E159,计算辅助页面!$V$5:$Y$18,4,0)</f>
        <v>2</v>
      </c>
      <c r="AO159" s="304">
        <f t="shared" si="493"/>
        <v>2700000</v>
      </c>
      <c r="AP159" s="318">
        <f t="shared" si="494"/>
        <v>4554880</v>
      </c>
      <c r="AQ159" s="288" t="s">
        <v>567</v>
      </c>
      <c r="AR159" s="289" t="str">
        <f t="shared" si="473"/>
        <v>J50</v>
      </c>
      <c r="AS159" s="290" t="s">
        <v>829</v>
      </c>
      <c r="AT159" s="291" t="s">
        <v>638</v>
      </c>
      <c r="AU159" s="274" t="s">
        <v>702</v>
      </c>
      <c r="AV159" s="292">
        <v>9</v>
      </c>
      <c r="AW159" s="292">
        <v>365</v>
      </c>
      <c r="AY159" s="292">
        <v>479</v>
      </c>
      <c r="AZ159" s="292" t="s">
        <v>1418</v>
      </c>
      <c r="BA159" s="477">
        <v>115</v>
      </c>
      <c r="BB159" s="476">
        <v>1.9</v>
      </c>
      <c r="BC159" s="472">
        <v>0.69</v>
      </c>
      <c r="BD159" s="472">
        <v>0.65</v>
      </c>
      <c r="BE159" s="472">
        <v>1.66</v>
      </c>
      <c r="BF159" s="474">
        <f>BA159+O159</f>
        <v>3345</v>
      </c>
      <c r="BG159" s="476">
        <f t="shared" ref="BG159" si="537">BB159+P159</f>
        <v>352.5</v>
      </c>
      <c r="BH159" s="480">
        <f t="shared" ref="BH159" si="538">BC159+Q159</f>
        <v>81.099999999999994</v>
      </c>
      <c r="BI159" s="480">
        <f t="shared" ref="BI159" si="539">BD159+R159</f>
        <v>49.019999999999996</v>
      </c>
      <c r="BJ159" s="480">
        <f t="shared" ref="BJ159" si="540">BE159+S159</f>
        <v>66.31</v>
      </c>
      <c r="BK159" s="473">
        <f t="shared" si="481"/>
        <v>1.8999999999999773</v>
      </c>
      <c r="BL159" s="473">
        <f t="shared" si="482"/>
        <v>0.68999999999999773</v>
      </c>
      <c r="BM159" s="473">
        <f t="shared" si="483"/>
        <v>0.64999999999999858</v>
      </c>
      <c r="BN159" s="473">
        <f t="shared" si="484"/>
        <v>1.6599999999999966</v>
      </c>
      <c r="BO159" s="483">
        <v>8</v>
      </c>
      <c r="BP159" s="293"/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 t="s">
        <v>1163</v>
      </c>
      <c r="CH159" s="293"/>
      <c r="CI159" s="293">
        <v>1</v>
      </c>
      <c r="CJ159" s="294" t="s">
        <v>1501</v>
      </c>
      <c r="CK159" s="294"/>
      <c r="CL159" s="294"/>
      <c r="CM159" s="294"/>
      <c r="CN159" s="294"/>
      <c r="CO159" s="295"/>
      <c r="CP159" s="295"/>
      <c r="CQ159" s="295"/>
      <c r="CR159" s="296">
        <v>333</v>
      </c>
      <c r="CS159" s="297">
        <v>73.900000000000006</v>
      </c>
      <c r="CT159" s="297">
        <v>42.27</v>
      </c>
      <c r="CU159" s="297">
        <v>48.91</v>
      </c>
      <c r="CV159" s="297">
        <f t="shared" si="529"/>
        <v>17.600000000000023</v>
      </c>
      <c r="CW159" s="297">
        <f t="shared" si="529"/>
        <v>6.5099999999999909</v>
      </c>
      <c r="CX159" s="297">
        <f t="shared" si="529"/>
        <v>6.0999999999999943</v>
      </c>
      <c r="CY159" s="297">
        <f t="shared" si="529"/>
        <v>15.740000000000009</v>
      </c>
      <c r="CZ159" s="297">
        <f>SUM(CV159:CY159)</f>
        <v>45.950000000000017</v>
      </c>
      <c r="DA159" s="297">
        <f>0.32*(P159-CR159)+1.75*(Q159-CS159)+1.13*(R159-CT159)+1.28*(S159-CU159)</f>
        <v>44.064700000000002</v>
      </c>
      <c r="DB159" s="295" t="s">
        <v>1806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39</v>
      </c>
      <c r="C160" s="301" t="s">
        <v>1747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69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490"/>
        <v>136</v>
      </c>
      <c r="O160" s="308">
        <v>3306</v>
      </c>
      <c r="P160" s="309">
        <v>353.5</v>
      </c>
      <c r="Q160" s="310">
        <v>80.33</v>
      </c>
      <c r="R160" s="310">
        <v>45.29</v>
      </c>
      <c r="S160" s="310">
        <v>67.55</v>
      </c>
      <c r="T160" s="310">
        <v>7.0659999999999998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491"/>
        <v>50000</v>
      </c>
      <c r="AL160" s="316">
        <f>VLOOKUP(D160&amp;E160,计算辅助页面!$V$5:$Y$18,3,0)</f>
        <v>5</v>
      </c>
      <c r="AM160" s="317">
        <f t="shared" si="492"/>
        <v>150000</v>
      </c>
      <c r="AN160" s="317">
        <f>VLOOKUP(D160&amp;E160,计算辅助页面!$V$5:$Y$18,4,0)</f>
        <v>2</v>
      </c>
      <c r="AO160" s="304">
        <f t="shared" si="493"/>
        <v>2700000</v>
      </c>
      <c r="AP160" s="318">
        <f t="shared" si="494"/>
        <v>4554880</v>
      </c>
      <c r="AQ160" s="288" t="s">
        <v>560</v>
      </c>
      <c r="AR160" s="289" t="str">
        <f t="shared" si="473"/>
        <v>Viper GTS</v>
      </c>
      <c r="AS160" s="290" t="s">
        <v>596</v>
      </c>
      <c r="AT160" s="291" t="s">
        <v>641</v>
      </c>
      <c r="AU160" s="274" t="s">
        <v>702</v>
      </c>
      <c r="AV160" s="292">
        <v>9</v>
      </c>
      <c r="AW160" s="292">
        <v>368</v>
      </c>
      <c r="AY160" s="292">
        <v>484</v>
      </c>
      <c r="AZ160" s="292" t="s">
        <v>1418</v>
      </c>
      <c r="BA160" s="477">
        <v>117</v>
      </c>
      <c r="BB160" s="476">
        <v>1.4</v>
      </c>
      <c r="BC160" s="472">
        <v>0.77</v>
      </c>
      <c r="BD160" s="472">
        <v>0.5</v>
      </c>
      <c r="BE160" s="472">
        <v>1.1499999999999999</v>
      </c>
      <c r="BF160" s="474">
        <f>BA160+O160</f>
        <v>3423</v>
      </c>
      <c r="BG160" s="476">
        <f t="shared" ref="BG160" si="541">BB160+P160</f>
        <v>354.9</v>
      </c>
      <c r="BH160" s="480">
        <f t="shared" ref="BH160" si="542">BC160+Q160</f>
        <v>81.099999999999994</v>
      </c>
      <c r="BI160" s="480">
        <f t="shared" ref="BI160" si="543">BD160+R160</f>
        <v>45.79</v>
      </c>
      <c r="BJ160" s="480">
        <f t="shared" ref="BJ160" si="544">BE160+S160</f>
        <v>68.7</v>
      </c>
      <c r="BK160" s="473">
        <f t="shared" si="481"/>
        <v>1.3999999999999773</v>
      </c>
      <c r="BL160" s="473">
        <f t="shared" si="482"/>
        <v>0.76999999999999602</v>
      </c>
      <c r="BM160" s="473">
        <f t="shared" si="483"/>
        <v>0.5</v>
      </c>
      <c r="BN160" s="473">
        <f t="shared" si="484"/>
        <v>1.1500000000000057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1502</v>
      </c>
      <c r="CK160" s="294"/>
      <c r="CL160" s="294"/>
      <c r="CM160" s="294"/>
      <c r="CN160" s="294"/>
      <c r="CO160" s="295"/>
      <c r="CP160" s="295"/>
      <c r="CQ160" s="295"/>
      <c r="CR160" s="296">
        <v>340</v>
      </c>
      <c r="CS160" s="297">
        <v>73</v>
      </c>
      <c r="CT160" s="297">
        <v>40.65</v>
      </c>
      <c r="CU160" s="297">
        <v>56.63</v>
      </c>
      <c r="CV160" s="297">
        <f t="shared" si="529"/>
        <v>13.5</v>
      </c>
      <c r="CW160" s="297">
        <f t="shared" si="529"/>
        <v>7.3299999999999983</v>
      </c>
      <c r="CX160" s="297">
        <f t="shared" si="529"/>
        <v>4.6400000000000006</v>
      </c>
      <c r="CY160" s="297">
        <f t="shared" si="529"/>
        <v>10.919999999999995</v>
      </c>
      <c r="CZ160" s="297">
        <f>SUM(CV160:CY160)</f>
        <v>36.389999999999993</v>
      </c>
      <c r="DA160" s="297">
        <f>0.32*(P160-CR160)+1.75*(Q160-CS160)+1.13*(R160-CT160)+1.28*(S160-CU160)</f>
        <v>36.368299999999991</v>
      </c>
      <c r="DB160" s="295" t="s">
        <v>1806</v>
      </c>
      <c r="DC160" s="295">
        <v>4</v>
      </c>
      <c r="DD160" s="295"/>
      <c r="DE160" s="295"/>
    </row>
    <row r="161" spans="1:109" ht="21" customHeight="1">
      <c r="A161" s="268">
        <v>159</v>
      </c>
      <c r="B161" s="319" t="s">
        <v>1182</v>
      </c>
      <c r="C161" s="301" t="s">
        <v>1183</v>
      </c>
      <c r="D161" s="302" t="s">
        <v>198</v>
      </c>
      <c r="E161" s="329" t="s">
        <v>175</v>
      </c>
      <c r="F161" s="327"/>
      <c r="G161" s="328"/>
      <c r="H161" s="395">
        <v>60</v>
      </c>
      <c r="I161" s="395">
        <v>40</v>
      </c>
      <c r="J161" s="395">
        <v>51</v>
      </c>
      <c r="K161" s="395">
        <v>63</v>
      </c>
      <c r="L161" s="306" t="s">
        <v>59</v>
      </c>
      <c r="M161" s="306" t="s">
        <v>59</v>
      </c>
      <c r="N161" s="307">
        <f t="shared" si="490"/>
        <v>214</v>
      </c>
      <c r="O161" s="321">
        <v>3342</v>
      </c>
      <c r="P161" s="322">
        <v>348.3</v>
      </c>
      <c r="Q161" s="323">
        <v>76.55</v>
      </c>
      <c r="R161" s="323">
        <v>74.23</v>
      </c>
      <c r="S161" s="323">
        <v>59.35</v>
      </c>
      <c r="T161" s="323"/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491"/>
        <v>100000</v>
      </c>
      <c r="AL161" s="316">
        <f>VLOOKUP(D161&amp;E161,计算辅助页面!$V$5:$Y$18,3,0)</f>
        <v>5</v>
      </c>
      <c r="AM161" s="317">
        <f t="shared" si="492"/>
        <v>300000</v>
      </c>
      <c r="AN161" s="317">
        <f>VLOOKUP(D161&amp;E161,计算辅助页面!$V$5:$Y$18,4,0)</f>
        <v>2</v>
      </c>
      <c r="AO161" s="304">
        <f t="shared" si="493"/>
        <v>5400000</v>
      </c>
      <c r="AP161" s="318">
        <f t="shared" si="494"/>
        <v>9111360</v>
      </c>
      <c r="AQ161" s="288" t="s">
        <v>593</v>
      </c>
      <c r="AR161" s="289" t="str">
        <f t="shared" si="473"/>
        <v>Continental GT Speed</v>
      </c>
      <c r="AS161" s="290" t="s">
        <v>1168</v>
      </c>
      <c r="AT161" s="291" t="s">
        <v>1184</v>
      </c>
      <c r="AU161" s="274" t="s">
        <v>702</v>
      </c>
      <c r="AV161" s="292">
        <v>44</v>
      </c>
      <c r="AW161" s="292">
        <v>362</v>
      </c>
      <c r="AY161" s="292">
        <v>475</v>
      </c>
      <c r="AZ161" s="292" t="s">
        <v>1071</v>
      </c>
      <c r="BA161" s="477">
        <v>118</v>
      </c>
      <c r="BB161" s="476">
        <v>1.4</v>
      </c>
      <c r="BC161" s="472">
        <v>0.95</v>
      </c>
      <c r="BD161" s="472">
        <v>1.64</v>
      </c>
      <c r="BE161" s="472">
        <v>1.49</v>
      </c>
      <c r="BF161" s="474">
        <f>BA161+O161</f>
        <v>3460</v>
      </c>
      <c r="BG161" s="476">
        <f t="shared" ref="BG161" si="545">BB161+P161</f>
        <v>349.7</v>
      </c>
      <c r="BH161" s="480">
        <f t="shared" ref="BH161" si="546">BC161+Q161</f>
        <v>77.5</v>
      </c>
      <c r="BI161" s="480">
        <f t="shared" ref="BI161" si="547">BD161+R161</f>
        <v>75.87</v>
      </c>
      <c r="BJ161" s="480">
        <f t="shared" ref="BJ161" si="548">BE161+S161</f>
        <v>60.84</v>
      </c>
      <c r="BK161" s="473">
        <f t="shared" si="481"/>
        <v>1.3999999999999773</v>
      </c>
      <c r="BL161" s="473">
        <f t="shared" si="482"/>
        <v>0.95000000000000284</v>
      </c>
      <c r="BM161" s="473">
        <f t="shared" si="483"/>
        <v>1.6400000000000006</v>
      </c>
      <c r="BN161" s="473">
        <f t="shared" si="484"/>
        <v>1.490000000000002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1188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 t="s">
        <v>1806</v>
      </c>
      <c r="DC161" s="295">
        <v>3</v>
      </c>
      <c r="DD161" s="295"/>
      <c r="DE161" s="295"/>
    </row>
    <row r="162" spans="1:109" ht="21" customHeight="1" thickBot="1">
      <c r="A162" s="299">
        <v>160</v>
      </c>
      <c r="B162" s="300" t="s">
        <v>40</v>
      </c>
      <c r="C162" s="301" t="s">
        <v>771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72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90"/>
        <v>122</v>
      </c>
      <c r="O162" s="308">
        <v>3445</v>
      </c>
      <c r="P162" s="309">
        <v>364.6</v>
      </c>
      <c r="Q162" s="310">
        <v>80.23</v>
      </c>
      <c r="R162" s="310">
        <v>43.06</v>
      </c>
      <c r="S162" s="310">
        <v>71.400000000000006</v>
      </c>
      <c r="T162" s="310">
        <v>7.45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91"/>
        <v>60000</v>
      </c>
      <c r="AL162" s="316">
        <f>VLOOKUP(D162&amp;E162,计算辅助页面!$V$5:$Y$18,3,0)</f>
        <v>5</v>
      </c>
      <c r="AM162" s="317">
        <f t="shared" si="492"/>
        <v>180000</v>
      </c>
      <c r="AN162" s="317">
        <f>VLOOKUP(D162&amp;E162,计算辅助页面!$V$5:$Y$18,4,0)</f>
        <v>3</v>
      </c>
      <c r="AO162" s="304">
        <f t="shared" si="493"/>
        <v>4080000</v>
      </c>
      <c r="AP162" s="318">
        <f t="shared" si="494"/>
        <v>7546240</v>
      </c>
      <c r="AQ162" s="288" t="s">
        <v>567</v>
      </c>
      <c r="AR162" s="289" t="str">
        <f t="shared" si="473"/>
        <v>LaFerrari</v>
      </c>
      <c r="AS162" s="290" t="s">
        <v>596</v>
      </c>
      <c r="AT162" s="291" t="s">
        <v>654</v>
      </c>
      <c r="AU162" s="427" t="s">
        <v>703</v>
      </c>
      <c r="AV162" s="292">
        <v>10</v>
      </c>
      <c r="AW162" s="292">
        <v>379</v>
      </c>
      <c r="AY162" s="292">
        <v>503</v>
      </c>
      <c r="AZ162" s="292" t="s">
        <v>1418</v>
      </c>
      <c r="BA162" s="477">
        <v>135</v>
      </c>
      <c r="BB162" s="476">
        <v>1.8</v>
      </c>
      <c r="BC162" s="472">
        <v>0.87</v>
      </c>
      <c r="BD162" s="472">
        <v>0.64</v>
      </c>
      <c r="BE162" s="472">
        <v>1.02</v>
      </c>
      <c r="BF162" s="474">
        <f>BA162+O162</f>
        <v>3580</v>
      </c>
      <c r="BG162" s="476">
        <f t="shared" ref="BG162" si="549">BB162+P162</f>
        <v>366.40000000000003</v>
      </c>
      <c r="BH162" s="480">
        <f t="shared" ref="BH162" si="550">BC162+Q162</f>
        <v>81.100000000000009</v>
      </c>
      <c r="BI162" s="480">
        <f t="shared" ref="BI162" si="551">BD162+R162</f>
        <v>43.7</v>
      </c>
      <c r="BJ162" s="480">
        <f t="shared" ref="BJ162" si="552">BE162+S162</f>
        <v>72.42</v>
      </c>
      <c r="BK162" s="473">
        <f t="shared" si="481"/>
        <v>1.8000000000000114</v>
      </c>
      <c r="BL162" s="473">
        <f t="shared" si="482"/>
        <v>0.87000000000000455</v>
      </c>
      <c r="BM162" s="473">
        <f t="shared" si="483"/>
        <v>0.64000000000000057</v>
      </c>
      <c r="BN162" s="473">
        <f t="shared" si="484"/>
        <v>1.019999999999996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/>
      <c r="CH162" s="293"/>
      <c r="CI162" s="293">
        <v>1</v>
      </c>
      <c r="CJ162" s="294" t="s">
        <v>1503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37.69</v>
      </c>
      <c r="CU162" s="297">
        <v>62.92</v>
      </c>
      <c r="CV162" s="297">
        <f t="shared" ref="CV162:CY163" si="553">P162-CR162</f>
        <v>14.600000000000023</v>
      </c>
      <c r="CW162" s="297">
        <f t="shared" si="553"/>
        <v>7.230000000000004</v>
      </c>
      <c r="CX162" s="297">
        <f t="shared" si="553"/>
        <v>5.3700000000000045</v>
      </c>
      <c r="CY162" s="297">
        <f t="shared" si="553"/>
        <v>8.480000000000004</v>
      </c>
      <c r="CZ162" s="297">
        <f>SUM(CV162:CY162)</f>
        <v>35.680000000000035</v>
      </c>
      <c r="DA162" s="297">
        <f>0.32*(P162-CR162)+1.75*(Q162-CS162)+1.13*(R162-CT162)+1.28*(S162-CU162)</f>
        <v>34.247000000000028</v>
      </c>
      <c r="DB162" s="295" t="s">
        <v>1806</v>
      </c>
      <c r="DC162" s="295">
        <v>3</v>
      </c>
      <c r="DD162" s="295"/>
      <c r="DE162" s="295"/>
    </row>
    <row r="163" spans="1:109" ht="21" customHeight="1">
      <c r="A163" s="268">
        <v>161</v>
      </c>
      <c r="B163" s="300" t="s">
        <v>595</v>
      </c>
      <c r="C163" s="301" t="s">
        <v>772</v>
      </c>
      <c r="D163" s="302" t="s">
        <v>8</v>
      </c>
      <c r="E163" s="303" t="s">
        <v>78</v>
      </c>
      <c r="F163" s="304">
        <f>9-LEN(E163)-LEN(SUBSTITUTE(E163,"★",""))</f>
        <v>4</v>
      </c>
      <c r="G163" s="305" t="s">
        <v>72</v>
      </c>
      <c r="H163" s="306">
        <v>35</v>
      </c>
      <c r="I163" s="306">
        <v>12</v>
      </c>
      <c r="J163" s="306">
        <v>15</v>
      </c>
      <c r="K163" s="306">
        <v>24</v>
      </c>
      <c r="L163" s="306">
        <v>36</v>
      </c>
      <c r="M163" s="306" t="s">
        <v>59</v>
      </c>
      <c r="N163" s="307">
        <f t="shared" si="490"/>
        <v>122</v>
      </c>
      <c r="O163" s="308">
        <v>3602</v>
      </c>
      <c r="P163" s="309">
        <v>364.6</v>
      </c>
      <c r="Q163" s="310">
        <v>83.64</v>
      </c>
      <c r="R163" s="310">
        <v>47.54</v>
      </c>
      <c r="S163" s="310">
        <v>62.89</v>
      </c>
      <c r="T163" s="310">
        <v>6.02</v>
      </c>
      <c r="U163" s="311">
        <v>4260</v>
      </c>
      <c r="V163" s="312">
        <f>VLOOKUP($U163,计算辅助页面!$Z$5:$AM$26,COLUMN()-20,0)</f>
        <v>6900</v>
      </c>
      <c r="W163" s="312">
        <f>VLOOKUP($U163,计算辅助页面!$Z$5:$AM$26,COLUMN()-20,0)</f>
        <v>11100</v>
      </c>
      <c r="X163" s="307">
        <f>VLOOKUP($U163,计算辅助页面!$Z$5:$AM$26,COLUMN()-20,0)</f>
        <v>16700</v>
      </c>
      <c r="Y163" s="307">
        <f>VLOOKUP($U163,计算辅助页面!$Z$5:$AM$26,COLUMN()-20,0)</f>
        <v>24100</v>
      </c>
      <c r="Z163" s="313">
        <f>VLOOKUP($U163,计算辅助页面!$Z$5:$AM$26,COLUMN()-20,0)</f>
        <v>33500</v>
      </c>
      <c r="AA163" s="307">
        <f>VLOOKUP($U163,计算辅助页面!$Z$5:$AM$26,COLUMN()-20,0)</f>
        <v>47000</v>
      </c>
      <c r="AB163" s="307">
        <f>VLOOKUP($U163,计算辅助页面!$Z$5:$AM$26,COLUMN()-20,0)</f>
        <v>66000</v>
      </c>
      <c r="AC163" s="307">
        <f>VLOOKUP($U163,计算辅助页面!$Z$5:$AM$26,COLUMN()-20,0)</f>
        <v>92500</v>
      </c>
      <c r="AD163" s="307">
        <f>VLOOKUP($U163,计算辅助页面!$Z$5:$AM$26,COLUMN()-20,0)</f>
        <v>129500</v>
      </c>
      <c r="AE163" s="307">
        <f>VLOOKUP($U163,计算辅助页面!$Z$5:$AM$26,COLUMN()-20,0)</f>
        <v>181000</v>
      </c>
      <c r="AF163" s="307">
        <f>VLOOKUP($U163,计算辅助页面!$Z$5:$AM$26,COLUMN()-20,0)</f>
        <v>254000</v>
      </c>
      <c r="AG163" s="307" t="str">
        <f>VLOOKUP($U163,计算辅助页面!$Z$5:$AM$26,COLUMN()-20,0)</f>
        <v>×</v>
      </c>
      <c r="AH163" s="304">
        <f>VLOOKUP($U163,计算辅助页面!$Z$5:$AM$26,COLUMN()-20,0)</f>
        <v>3466240</v>
      </c>
      <c r="AI163" s="314">
        <v>30000</v>
      </c>
      <c r="AJ163" s="315">
        <f>VLOOKUP(D163&amp;E163,计算辅助页面!$V$5:$Y$18,2,0)</f>
        <v>6</v>
      </c>
      <c r="AK163" s="316">
        <f t="shared" si="491"/>
        <v>60000</v>
      </c>
      <c r="AL163" s="316">
        <f>VLOOKUP(D163&amp;E163,计算辅助页面!$V$5:$Y$18,3,0)</f>
        <v>5</v>
      </c>
      <c r="AM163" s="317">
        <f t="shared" si="492"/>
        <v>180000</v>
      </c>
      <c r="AN163" s="317">
        <f>VLOOKUP(D163&amp;E163,计算辅助页面!$V$5:$Y$18,4,0)</f>
        <v>3</v>
      </c>
      <c r="AO163" s="304">
        <f t="shared" si="493"/>
        <v>4080000</v>
      </c>
      <c r="AP163" s="318">
        <f t="shared" si="494"/>
        <v>7546240</v>
      </c>
      <c r="AQ163" s="288" t="s">
        <v>568</v>
      </c>
      <c r="AR163" s="289" t="str">
        <f t="shared" si="473"/>
        <v>P1™</v>
      </c>
      <c r="AS163" s="290" t="s">
        <v>596</v>
      </c>
      <c r="AT163" s="291" t="s">
        <v>655</v>
      </c>
      <c r="AU163" s="427" t="s">
        <v>703</v>
      </c>
      <c r="AV163" s="292">
        <v>12</v>
      </c>
      <c r="AW163" s="292">
        <v>379</v>
      </c>
      <c r="AY163" s="292">
        <v>503</v>
      </c>
      <c r="AZ163" s="292" t="s">
        <v>1418</v>
      </c>
      <c r="BA163" s="477">
        <v>139</v>
      </c>
      <c r="BB163" s="476">
        <v>1.8</v>
      </c>
      <c r="BC163" s="472">
        <v>1.06</v>
      </c>
      <c r="BD163" s="472">
        <v>0.9</v>
      </c>
      <c r="BE163" s="472">
        <v>1.1000000000000001</v>
      </c>
      <c r="BF163" s="474">
        <f>BA163+O163</f>
        <v>3741</v>
      </c>
      <c r="BG163" s="476">
        <f t="shared" ref="BG163" si="554">BB163+P163</f>
        <v>366.40000000000003</v>
      </c>
      <c r="BH163" s="480">
        <f t="shared" ref="BH163" si="555">BC163+Q163</f>
        <v>84.7</v>
      </c>
      <c r="BI163" s="480">
        <f t="shared" ref="BI163" si="556">BD163+R163</f>
        <v>48.44</v>
      </c>
      <c r="BJ163" s="480">
        <f t="shared" ref="BJ163" si="557">BE163+S163</f>
        <v>63.99</v>
      </c>
      <c r="BK163" s="473">
        <f t="shared" si="481"/>
        <v>1.8000000000000114</v>
      </c>
      <c r="BL163" s="473">
        <f t="shared" si="482"/>
        <v>1.0600000000000023</v>
      </c>
      <c r="BM163" s="473">
        <f t="shared" si="483"/>
        <v>0.89999999999999858</v>
      </c>
      <c r="BN163" s="473">
        <f t="shared" si="484"/>
        <v>1.1000000000000014</v>
      </c>
      <c r="BO163" s="483">
        <v>4</v>
      </c>
      <c r="BP163" s="293"/>
      <c r="BQ163" s="293"/>
      <c r="BR163" s="293">
        <v>1</v>
      </c>
      <c r="BS163" s="293">
        <v>1</v>
      </c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>
        <v>1</v>
      </c>
      <c r="CG163" s="293"/>
      <c r="CH163" s="293"/>
      <c r="CI163" s="293">
        <v>1</v>
      </c>
      <c r="CJ163" s="294" t="s">
        <v>1139</v>
      </c>
      <c r="CK163" s="294"/>
      <c r="CL163" s="294"/>
      <c r="CM163" s="294"/>
      <c r="CN163" s="294"/>
      <c r="CO163" s="295"/>
      <c r="CP163" s="295"/>
      <c r="CQ163" s="295"/>
      <c r="CR163" s="296">
        <v>350</v>
      </c>
      <c r="CS163" s="297">
        <v>74.8</v>
      </c>
      <c r="CT163" s="297">
        <v>39.979999999999997</v>
      </c>
      <c r="CU163" s="297">
        <v>53.74</v>
      </c>
      <c r="CV163" s="297">
        <f t="shared" si="553"/>
        <v>14.600000000000023</v>
      </c>
      <c r="CW163" s="297">
        <f t="shared" si="553"/>
        <v>8.8400000000000034</v>
      </c>
      <c r="CX163" s="297">
        <f t="shared" si="553"/>
        <v>7.5600000000000023</v>
      </c>
      <c r="CY163" s="297">
        <f t="shared" si="553"/>
        <v>9.1499999999999986</v>
      </c>
      <c r="CZ163" s="297">
        <f>SUM(CV163:CY163)</f>
        <v>40.150000000000027</v>
      </c>
      <c r="DA163" s="297">
        <f>0.32*(P163-CR163)+1.75*(Q163-CS163)+1.13*(R163-CT163)+1.28*(S163-CU163)</f>
        <v>40.396800000000013</v>
      </c>
      <c r="DB163" s="295" t="s">
        <v>1806</v>
      </c>
      <c r="DC163" s="295">
        <v>2</v>
      </c>
      <c r="DD163" s="295"/>
      <c r="DE163" s="295"/>
    </row>
    <row r="164" spans="1:109" ht="21" customHeight="1" thickBot="1">
      <c r="A164" s="299">
        <v>162</v>
      </c>
      <c r="B164" s="319" t="s">
        <v>1504</v>
      </c>
      <c r="C164" s="301" t="s">
        <v>960</v>
      </c>
      <c r="D164" s="302" t="s">
        <v>8</v>
      </c>
      <c r="E164" s="303" t="s">
        <v>78</v>
      </c>
      <c r="F164" s="327"/>
      <c r="G164" s="328"/>
      <c r="H164" s="320" t="s">
        <v>448</v>
      </c>
      <c r="I164" s="320">
        <v>28</v>
      </c>
      <c r="J164" s="320">
        <v>32</v>
      </c>
      <c r="K164" s="320">
        <v>44</v>
      </c>
      <c r="L164" s="320">
        <v>83</v>
      </c>
      <c r="M164" s="306" t="s">
        <v>59</v>
      </c>
      <c r="N164" s="307">
        <f t="shared" si="490"/>
        <v>187</v>
      </c>
      <c r="O164" s="321">
        <v>3678</v>
      </c>
      <c r="P164" s="322">
        <v>350.1</v>
      </c>
      <c r="Q164" s="323">
        <v>79.430000000000007</v>
      </c>
      <c r="R164" s="323">
        <v>73.540000000000006</v>
      </c>
      <c r="S164" s="323">
        <v>73.67</v>
      </c>
      <c r="T164" s="323"/>
      <c r="U164" s="324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26">
        <v>60000</v>
      </c>
      <c r="AJ164" s="315">
        <f>VLOOKUP(D164&amp;E164,计算辅助页面!$V$5:$Y$18,2,0)</f>
        <v>6</v>
      </c>
      <c r="AK164" s="316">
        <f t="shared" si="491"/>
        <v>120000</v>
      </c>
      <c r="AL164" s="316">
        <f>VLOOKUP(D164&amp;E164,计算辅助页面!$V$5:$Y$18,3,0)</f>
        <v>5</v>
      </c>
      <c r="AM164" s="317">
        <f t="shared" si="492"/>
        <v>360000</v>
      </c>
      <c r="AN164" s="317">
        <f>VLOOKUP(D164&amp;E164,计算辅助页面!$V$5:$Y$18,4,0)</f>
        <v>3</v>
      </c>
      <c r="AO164" s="304">
        <f t="shared" si="493"/>
        <v>8160000</v>
      </c>
      <c r="AP164" s="318">
        <f t="shared" si="494"/>
        <v>15931800</v>
      </c>
      <c r="AQ164" s="288" t="s">
        <v>872</v>
      </c>
      <c r="AR164" s="289" t="str">
        <f t="shared" si="473"/>
        <v>Zonda HP Barchetta🔑</v>
      </c>
      <c r="AS164" s="290" t="s">
        <v>955</v>
      </c>
      <c r="AT164" s="291" t="s">
        <v>961</v>
      </c>
      <c r="AU164" s="427" t="s">
        <v>703</v>
      </c>
      <c r="AW164" s="292">
        <v>364</v>
      </c>
      <c r="AY164" s="292">
        <v>478</v>
      </c>
      <c r="AZ164" s="292" t="s">
        <v>1077</v>
      </c>
      <c r="BA164" s="477">
        <f>BF164-O164</f>
        <v>141</v>
      </c>
      <c r="BB164" s="476">
        <f>BK164</f>
        <v>1.5</v>
      </c>
      <c r="BC164" s="472">
        <f t="shared" ref="BC164" si="558">BL164</f>
        <v>0.76999999999999602</v>
      </c>
      <c r="BD164" s="472">
        <f t="shared" ref="BD164" si="559">BM164</f>
        <v>2.6199999999999903</v>
      </c>
      <c r="BE164" s="472">
        <f t="shared" ref="BE164" si="560">BN164</f>
        <v>1.7199999999999989</v>
      </c>
      <c r="BF164" s="474">
        <v>3819</v>
      </c>
      <c r="BG164" s="476">
        <v>351.6</v>
      </c>
      <c r="BH164" s="480">
        <v>80.2</v>
      </c>
      <c r="BI164" s="480">
        <v>76.16</v>
      </c>
      <c r="BJ164" s="480">
        <v>75.39</v>
      </c>
      <c r="BK164" s="473">
        <f t="shared" si="481"/>
        <v>1.5</v>
      </c>
      <c r="BL164" s="473">
        <f t="shared" si="482"/>
        <v>0.76999999999999602</v>
      </c>
      <c r="BM164" s="473">
        <f t="shared" si="483"/>
        <v>2.6199999999999903</v>
      </c>
      <c r="BN164" s="473">
        <f t="shared" si="484"/>
        <v>1.7199999999999989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 t="s">
        <v>1163</v>
      </c>
      <c r="CH164" s="293"/>
      <c r="CI164" s="293"/>
      <c r="CJ164" s="294" t="s">
        <v>1505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1806</v>
      </c>
      <c r="DC164" s="295">
        <v>2</v>
      </c>
      <c r="DD164" s="295"/>
      <c r="DE164" s="295"/>
    </row>
    <row r="165" spans="1:109" ht="21" customHeight="1">
      <c r="A165" s="268">
        <v>163</v>
      </c>
      <c r="B165" s="300" t="s">
        <v>125</v>
      </c>
      <c r="C165" s="301" t="s">
        <v>773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71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490"/>
        <v>122</v>
      </c>
      <c r="O165" s="308">
        <v>3763</v>
      </c>
      <c r="P165" s="309">
        <v>367.9</v>
      </c>
      <c r="Q165" s="310">
        <v>80.83</v>
      </c>
      <c r="R165" s="310">
        <v>50.15</v>
      </c>
      <c r="S165" s="310">
        <v>70.599999999999994</v>
      </c>
      <c r="T165" s="310">
        <v>7.2329999999999997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491"/>
        <v>60000</v>
      </c>
      <c r="AL165" s="316">
        <f>VLOOKUP(D165&amp;E165,计算辅助页面!$V$5:$Y$18,3,0)</f>
        <v>5</v>
      </c>
      <c r="AM165" s="317">
        <f t="shared" si="492"/>
        <v>180000</v>
      </c>
      <c r="AN165" s="317">
        <f>VLOOKUP(D165&amp;E165,计算辅助页面!$V$5:$Y$18,4,0)</f>
        <v>3</v>
      </c>
      <c r="AO165" s="304">
        <f t="shared" si="493"/>
        <v>4080000</v>
      </c>
      <c r="AP165" s="318">
        <f t="shared" si="494"/>
        <v>7546240</v>
      </c>
      <c r="AQ165" s="288" t="s">
        <v>565</v>
      </c>
      <c r="AR165" s="289" t="str">
        <f t="shared" si="473"/>
        <v>Aventador SV Coupe</v>
      </c>
      <c r="AS165" s="290" t="s">
        <v>596</v>
      </c>
      <c r="AT165" s="291" t="s">
        <v>660</v>
      </c>
      <c r="AU165" s="427" t="s">
        <v>703</v>
      </c>
      <c r="AV165" s="292">
        <v>12</v>
      </c>
      <c r="AW165" s="292">
        <v>382</v>
      </c>
      <c r="AY165" s="292">
        <v>509</v>
      </c>
      <c r="AZ165" s="292" t="s">
        <v>1418</v>
      </c>
      <c r="BA165" s="477">
        <v>143</v>
      </c>
      <c r="BB165" s="476">
        <v>2.2000000000000002</v>
      </c>
      <c r="BC165" s="472">
        <v>0.72</v>
      </c>
      <c r="BD165" s="472">
        <v>1.04</v>
      </c>
      <c r="BE165" s="472">
        <v>1.29</v>
      </c>
      <c r="BF165" s="474">
        <f>BA165+O165</f>
        <v>3906</v>
      </c>
      <c r="BG165" s="476">
        <f t="shared" ref="BG165" si="561">BB165+P165</f>
        <v>370.09999999999997</v>
      </c>
      <c r="BH165" s="480">
        <f t="shared" ref="BH165" si="562">BC165+Q165</f>
        <v>81.55</v>
      </c>
      <c r="BI165" s="480">
        <f t="shared" ref="BI165" si="563">BD165+R165</f>
        <v>51.19</v>
      </c>
      <c r="BJ165" s="480">
        <f t="shared" ref="BJ165" si="564">BE165+S165</f>
        <v>71.89</v>
      </c>
      <c r="BK165" s="473">
        <f t="shared" si="481"/>
        <v>2.1999999999999886</v>
      </c>
      <c r="BL165" s="473">
        <f t="shared" si="482"/>
        <v>0.71999999999999886</v>
      </c>
      <c r="BM165" s="473">
        <f t="shared" si="483"/>
        <v>1.0399999999999991</v>
      </c>
      <c r="BN165" s="473">
        <f t="shared" si="484"/>
        <v>1.2900000000000063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>
        <v>1</v>
      </c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>
        <v>1</v>
      </c>
      <c r="CG165" s="293"/>
      <c r="CH165" s="293"/>
      <c r="CI165" s="293">
        <v>1</v>
      </c>
      <c r="CJ165" s="294" t="s">
        <v>1506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74.8</v>
      </c>
      <c r="CT165" s="297">
        <v>41.51</v>
      </c>
      <c r="CU165" s="297">
        <v>59.86</v>
      </c>
      <c r="CV165" s="297">
        <f t="shared" ref="CV165:CY167" si="565">P165-CR165</f>
        <v>17.899999999999977</v>
      </c>
      <c r="CW165" s="297">
        <f t="shared" si="565"/>
        <v>6.0300000000000011</v>
      </c>
      <c r="CX165" s="297">
        <f t="shared" si="565"/>
        <v>8.64</v>
      </c>
      <c r="CY165" s="297">
        <f t="shared" si="565"/>
        <v>10.739999999999995</v>
      </c>
      <c r="CZ165" s="297">
        <f>SUM(CV165:CY165)</f>
        <v>43.309999999999974</v>
      </c>
      <c r="DA165" s="297">
        <f>0.32*(P165-CR165)+1.75*(Q165-CS165)+1.13*(R165-CT165)+1.28*(S165-CU165)</f>
        <v>39.790899999999986</v>
      </c>
      <c r="DB165" s="295"/>
      <c r="DC165" s="295"/>
      <c r="DD165" s="295"/>
      <c r="DE165" s="295"/>
    </row>
    <row r="166" spans="1:109" ht="21" customHeight="1" thickBot="1">
      <c r="A166" s="299">
        <v>164</v>
      </c>
      <c r="B166" s="319" t="s">
        <v>1688</v>
      </c>
      <c r="C166" s="301" t="s">
        <v>1689</v>
      </c>
      <c r="D166" s="302" t="s">
        <v>8</v>
      </c>
      <c r="E166" s="303" t="s">
        <v>78</v>
      </c>
      <c r="F166" s="327"/>
      <c r="G166" s="328"/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ref="N166" si="566">IF(COUNTBLANK(H166:M166),"",SUM(H166:M166))</f>
        <v>187</v>
      </c>
      <c r="O166" s="321">
        <v>3789</v>
      </c>
      <c r="P166" s="322">
        <v>331.7</v>
      </c>
      <c r="Q166" s="323">
        <v>90.52</v>
      </c>
      <c r="R166" s="323">
        <v>80.62</v>
      </c>
      <c r="S166" s="323">
        <v>61.7</v>
      </c>
      <c r="T166" s="323"/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" si="567">IF(AI166,2*AI166,"")</f>
        <v>120000</v>
      </c>
      <c r="AL166" s="316">
        <f>VLOOKUP(D166&amp;E166,计算辅助页面!$V$5:$Y$18,3,0)</f>
        <v>5</v>
      </c>
      <c r="AM166" s="317">
        <f t="shared" ref="AM166" si="568">IF(AN166="×",AN166,IF(AI166,6*AI166,""))</f>
        <v>360000</v>
      </c>
      <c r="AN166" s="317">
        <f>VLOOKUP(D166&amp;E166,计算辅助页面!$V$5:$Y$18,4,0)</f>
        <v>3</v>
      </c>
      <c r="AO166" s="304">
        <f t="shared" ref="AO166" si="569">IF(AI166,IF(AN166="×",4*(AI166*AJ166+AK166*AL166),4*(AI166*AJ166+AK166*AL166+AM166*AN166)),"")</f>
        <v>8160000</v>
      </c>
      <c r="AP166" s="318">
        <f t="shared" ref="AP166" si="570">IF(AND(AH166,AO166),AO166+AH166,"")</f>
        <v>15931800</v>
      </c>
      <c r="AQ166" s="288" t="s">
        <v>1690</v>
      </c>
      <c r="AR166" s="289" t="str">
        <f t="shared" si="473"/>
        <v>Speirling</v>
      </c>
      <c r="AS166" s="290" t="s">
        <v>1684</v>
      </c>
      <c r="AT166" s="291" t="s">
        <v>1691</v>
      </c>
      <c r="AU166" s="427" t="s">
        <v>703</v>
      </c>
      <c r="AZ166" s="292" t="s">
        <v>1300</v>
      </c>
      <c r="BA166" s="477">
        <f>BF166-O166</f>
        <v>142</v>
      </c>
      <c r="BB166" s="476">
        <f>BK166</f>
        <v>1.4000000000000341</v>
      </c>
      <c r="BC166" s="472">
        <f t="shared" ref="BC166" si="571">BL166</f>
        <v>0.48000000000000398</v>
      </c>
      <c r="BD166" s="472">
        <f t="shared" ref="BD166" si="572">BM166</f>
        <v>3.7099999999999937</v>
      </c>
      <c r="BE166" s="472">
        <f t="shared" ref="BE166" si="573">BN166</f>
        <v>2.9599999999999937</v>
      </c>
      <c r="BF166" s="474">
        <v>3931</v>
      </c>
      <c r="BG166" s="476">
        <v>333.1</v>
      </c>
      <c r="BH166" s="480">
        <v>91</v>
      </c>
      <c r="BI166" s="480">
        <v>84.33</v>
      </c>
      <c r="BJ166" s="480">
        <v>64.66</v>
      </c>
      <c r="BK166" s="473">
        <f t="shared" ref="BK166" si="574">IF(BG166="", "", BG166-P166)</f>
        <v>1.4000000000000341</v>
      </c>
      <c r="BL166" s="473">
        <f t="shared" ref="BL166" si="575">IF(BH166="", "", BH166-Q166)</f>
        <v>0.48000000000000398</v>
      </c>
      <c r="BM166" s="473">
        <f t="shared" ref="BM166" si="576">IF(BI166="", "", BI166-R166)</f>
        <v>3.7099999999999937</v>
      </c>
      <c r="BN166" s="473">
        <f t="shared" ref="BN166" si="577">IF(BJ166="", "", BJ166-S166)</f>
        <v>2.9599999999999937</v>
      </c>
      <c r="BO166" s="483">
        <v>6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>
      <c r="A167" s="268">
        <v>165</v>
      </c>
      <c r="B167" s="300" t="s">
        <v>193</v>
      </c>
      <c r="C167" s="301">
        <v>812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90"/>
        <v>187</v>
      </c>
      <c r="O167" s="308">
        <v>3827</v>
      </c>
      <c r="P167" s="309">
        <v>353.6</v>
      </c>
      <c r="Q167" s="310">
        <v>81.13</v>
      </c>
      <c r="R167" s="310">
        <v>63.17</v>
      </c>
      <c r="S167" s="310">
        <v>74.33</v>
      </c>
      <c r="T167" s="428">
        <v>8.1999999999999993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491"/>
        <v>120000</v>
      </c>
      <c r="AL167" s="316">
        <f>VLOOKUP(D167&amp;E167,计算辅助页面!$V$5:$Y$18,3,0)</f>
        <v>5</v>
      </c>
      <c r="AM167" s="317">
        <f t="shared" si="492"/>
        <v>360000</v>
      </c>
      <c r="AN167" s="317">
        <f>VLOOKUP(D167&amp;E167,计算辅助页面!$V$5:$Y$18,4,0)</f>
        <v>3</v>
      </c>
      <c r="AO167" s="304">
        <f t="shared" si="493"/>
        <v>8160000</v>
      </c>
      <c r="AP167" s="318">
        <f t="shared" si="494"/>
        <v>15931800</v>
      </c>
      <c r="AQ167" s="288" t="s">
        <v>567</v>
      </c>
      <c r="AR167" s="289" t="str">
        <f t="shared" si="473"/>
        <v>812 SuperFast</v>
      </c>
      <c r="AS167" s="290" t="s">
        <v>922</v>
      </c>
      <c r="AT167" s="291" t="s">
        <v>642</v>
      </c>
      <c r="AU167" s="427" t="s">
        <v>703</v>
      </c>
      <c r="AV167" s="292">
        <v>28</v>
      </c>
      <c r="AW167" s="292">
        <v>368</v>
      </c>
      <c r="AY167" s="292">
        <v>484</v>
      </c>
      <c r="AZ167" s="292" t="s">
        <v>1423</v>
      </c>
      <c r="BK167" s="473" t="str">
        <f t="shared" si="481"/>
        <v/>
      </c>
      <c r="BL167" s="473" t="str">
        <f t="shared" si="482"/>
        <v/>
      </c>
      <c r="BM167" s="473" t="str">
        <f t="shared" si="483"/>
        <v/>
      </c>
      <c r="BN167" s="473" t="str">
        <f t="shared" si="484"/>
        <v/>
      </c>
      <c r="BP167" s="293"/>
      <c r="BQ167" s="293"/>
      <c r="BR167" s="293"/>
      <c r="BS167" s="293">
        <v>1</v>
      </c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>
        <v>1</v>
      </c>
      <c r="CJ167" s="294" t="s">
        <v>1507</v>
      </c>
      <c r="CK167" s="294"/>
      <c r="CL167" s="294"/>
      <c r="CM167" s="294"/>
      <c r="CN167" s="294"/>
      <c r="CO167" s="295">
        <v>1</v>
      </c>
      <c r="CP167" s="295"/>
      <c r="CQ167" s="295"/>
      <c r="CR167" s="296">
        <v>340</v>
      </c>
      <c r="CS167" s="297">
        <v>73.900000000000006</v>
      </c>
      <c r="CT167" s="297">
        <v>46.64</v>
      </c>
      <c r="CU167" s="297">
        <v>60.62</v>
      </c>
      <c r="CV167" s="297">
        <f t="shared" si="565"/>
        <v>13.600000000000023</v>
      </c>
      <c r="CW167" s="297">
        <f t="shared" si="565"/>
        <v>7.2299999999999898</v>
      </c>
      <c r="CX167" s="297">
        <f t="shared" si="565"/>
        <v>16.53</v>
      </c>
      <c r="CY167" s="297">
        <f t="shared" si="565"/>
        <v>13.71</v>
      </c>
      <c r="CZ167" s="297">
        <f>SUM(CV167:CY167)</f>
        <v>51.070000000000014</v>
      </c>
      <c r="DA167" s="297">
        <f>0.32*(P167-CR167)+1.75*(Q167-CS167)+1.13*(R167-CT167)+1.28*(S167-CU167)</f>
        <v>53.232199999999992</v>
      </c>
      <c r="DB167" s="295" t="s">
        <v>1806</v>
      </c>
      <c r="DC167" s="295">
        <v>1</v>
      </c>
      <c r="DD167" s="295"/>
      <c r="DE167" s="295"/>
    </row>
    <row r="168" spans="1:109" ht="21" customHeight="1" thickBot="1">
      <c r="A168" s="299">
        <v>166</v>
      </c>
      <c r="B168" s="319" t="s">
        <v>1508</v>
      </c>
      <c r="C168" s="301" t="s">
        <v>974</v>
      </c>
      <c r="D168" s="302" t="s">
        <v>8</v>
      </c>
      <c r="E168" s="303" t="s">
        <v>78</v>
      </c>
      <c r="F168" s="327"/>
      <c r="G168" s="328"/>
      <c r="H168" s="320" t="s">
        <v>448</v>
      </c>
      <c r="I168" s="320">
        <v>28</v>
      </c>
      <c r="J168" s="320">
        <v>32</v>
      </c>
      <c r="K168" s="320">
        <v>44</v>
      </c>
      <c r="L168" s="320">
        <v>83</v>
      </c>
      <c r="M168" s="306" t="s">
        <v>59</v>
      </c>
      <c r="N168" s="307">
        <f t="shared" si="490"/>
        <v>187</v>
      </c>
      <c r="O168" s="321">
        <v>3846</v>
      </c>
      <c r="P168" s="322">
        <v>349.8</v>
      </c>
      <c r="Q168" s="323">
        <v>82.43</v>
      </c>
      <c r="R168" s="323">
        <v>79.319999999999993</v>
      </c>
      <c r="S168" s="323">
        <v>65.28</v>
      </c>
      <c r="T168" s="323"/>
      <c r="U168" s="324"/>
      <c r="V168" s="325"/>
      <c r="W168" s="325"/>
      <c r="X168" s="333"/>
      <c r="Y168" s="333"/>
      <c r="Z168" s="420"/>
      <c r="AA168" s="333"/>
      <c r="AB168" s="333"/>
      <c r="AC168" s="333"/>
      <c r="AD168" s="333"/>
      <c r="AE168" s="333"/>
      <c r="AF168" s="333"/>
      <c r="AG168" s="333"/>
      <c r="AH168" s="327"/>
      <c r="AI168" s="326"/>
      <c r="AJ168" s="315">
        <f>VLOOKUP(D168&amp;E168,计算辅助页面!$V$5:$Y$18,2,0)</f>
        <v>6</v>
      </c>
      <c r="AK168" s="336"/>
      <c r="AL168" s="316">
        <f>VLOOKUP(D168&amp;E168,计算辅助页面!$V$5:$Y$18,3,0)</f>
        <v>5</v>
      </c>
      <c r="AM168" s="337"/>
      <c r="AN168" s="317">
        <f>VLOOKUP(D168&amp;E168,计算辅助页面!$V$5:$Y$18,4,0)</f>
        <v>3</v>
      </c>
      <c r="AO168" s="327"/>
      <c r="AP168" s="318"/>
      <c r="AQ168" s="288" t="s">
        <v>1015</v>
      </c>
      <c r="AR168" s="289" t="str">
        <f t="shared" si="473"/>
        <v>Mclaren Senna GTR™🔑</v>
      </c>
      <c r="AS168" s="290" t="s">
        <v>1042</v>
      </c>
      <c r="AT168" s="291" t="s">
        <v>1039</v>
      </c>
      <c r="AU168" s="427" t="s">
        <v>703</v>
      </c>
      <c r="AW168" s="292">
        <v>364</v>
      </c>
      <c r="AY168" s="292">
        <v>477</v>
      </c>
      <c r="AZ168" s="292" t="s">
        <v>1077</v>
      </c>
      <c r="BK168" s="473" t="str">
        <f t="shared" si="481"/>
        <v/>
      </c>
      <c r="BL168" s="473" t="str">
        <f t="shared" si="482"/>
        <v/>
      </c>
      <c r="BM168" s="473" t="str">
        <f t="shared" si="483"/>
        <v/>
      </c>
      <c r="BN168" s="473" t="str">
        <f t="shared" si="484"/>
        <v/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1509</v>
      </c>
      <c r="CK168" s="294"/>
      <c r="CL168" s="294"/>
      <c r="CM168" s="294"/>
      <c r="CN168" s="294"/>
      <c r="CO168" s="295"/>
      <c r="CP168" s="295"/>
      <c r="CQ168" s="295"/>
      <c r="CR168" s="296">
        <v>335</v>
      </c>
      <c r="CS168" s="297">
        <v>74.8</v>
      </c>
      <c r="CT168" s="297">
        <v>57.64</v>
      </c>
      <c r="CU168" s="297">
        <v>49.12</v>
      </c>
      <c r="CV168" s="297">
        <v>6.72</v>
      </c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396</v>
      </c>
      <c r="C169" s="301" t="s">
        <v>774</v>
      </c>
      <c r="D169" s="302" t="s">
        <v>8</v>
      </c>
      <c r="E169" s="303" t="s">
        <v>78</v>
      </c>
      <c r="F169" s="304">
        <f>9-LEN(E169)-LEN(SUBSTITUTE(E169,"★",""))</f>
        <v>4</v>
      </c>
      <c r="G169" s="305" t="s">
        <v>71</v>
      </c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si="490"/>
        <v>187</v>
      </c>
      <c r="O169" s="321">
        <v>3876</v>
      </c>
      <c r="P169" s="322">
        <v>355.4</v>
      </c>
      <c r="Q169" s="323">
        <v>82.03</v>
      </c>
      <c r="R169" s="323">
        <v>60.09</v>
      </c>
      <c r="S169" s="323">
        <v>76.33</v>
      </c>
      <c r="T169" s="323">
        <v>8.8000000000000007</v>
      </c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:AK204" si="578">IF(AI169,2*AI169,"")</f>
        <v>120000</v>
      </c>
      <c r="AL169" s="316">
        <f>VLOOKUP(D169&amp;E169,计算辅助页面!$V$5:$Y$18,3,0)</f>
        <v>5</v>
      </c>
      <c r="AM169" s="317">
        <f t="shared" ref="AM169:AM204" si="579">IF(AN169="×",AN169,IF(AI169,6*AI169,""))</f>
        <v>360000</v>
      </c>
      <c r="AN169" s="317">
        <f>VLOOKUP(D169&amp;E169,计算辅助页面!$V$5:$Y$18,4,0)</f>
        <v>3</v>
      </c>
      <c r="AO169" s="304">
        <f t="shared" ref="AO169:AO204" si="580">IF(AI169,IF(AN169="×",4*(AI169*AJ169+AK169*AL169),4*(AI169*AJ169+AK169*AL169+AM169*AN169)),"")</f>
        <v>8160000</v>
      </c>
      <c r="AP169" s="318">
        <f t="shared" ref="AP169:AP222" si="581">IF(AND(AH169,AO169),AO169+AH169,"")</f>
        <v>15931800</v>
      </c>
      <c r="AQ169" s="288" t="s">
        <v>877</v>
      </c>
      <c r="AR169" s="289" t="str">
        <f t="shared" si="473"/>
        <v>ZR1</v>
      </c>
      <c r="AS169" s="290" t="s">
        <v>927</v>
      </c>
      <c r="AT169" s="291" t="s">
        <v>644</v>
      </c>
      <c r="AU169" s="427" t="s">
        <v>703</v>
      </c>
      <c r="AW169" s="292">
        <v>370</v>
      </c>
      <c r="AY169" s="292">
        <v>487</v>
      </c>
      <c r="AZ169" s="292" t="s">
        <v>1485</v>
      </c>
      <c r="BA169" s="477">
        <v>144</v>
      </c>
      <c r="BB169" s="476">
        <v>1.7</v>
      </c>
      <c r="BC169" s="472">
        <v>0.87</v>
      </c>
      <c r="BD169" s="472">
        <v>1.42</v>
      </c>
      <c r="BE169" s="472">
        <v>1.99</v>
      </c>
      <c r="BF169" s="474">
        <f>BA169+O169</f>
        <v>4020</v>
      </c>
      <c r="BG169" s="476">
        <f t="shared" ref="BG169" si="582">BB169+P169</f>
        <v>357.09999999999997</v>
      </c>
      <c r="BH169" s="480">
        <f t="shared" ref="BH169" si="583">BC169+Q169</f>
        <v>82.9</v>
      </c>
      <c r="BI169" s="480">
        <f t="shared" ref="BI169" si="584">BD169+R169</f>
        <v>61.510000000000005</v>
      </c>
      <c r="BJ169" s="480">
        <f t="shared" ref="BJ169" si="585">BE169+S169</f>
        <v>78.319999999999993</v>
      </c>
      <c r="BK169" s="473">
        <f t="shared" si="481"/>
        <v>1.6999999999999886</v>
      </c>
      <c r="BL169" s="473">
        <f t="shared" si="482"/>
        <v>0.87000000000000455</v>
      </c>
      <c r="BM169" s="473">
        <f t="shared" si="483"/>
        <v>1.4200000000000017</v>
      </c>
      <c r="BN169" s="473">
        <f t="shared" si="484"/>
        <v>1.9899999999999949</v>
      </c>
      <c r="BO169" s="483">
        <v>4</v>
      </c>
      <c r="BP169" s="293"/>
      <c r="BQ169" s="293"/>
      <c r="BR169" s="293"/>
      <c r="BS169" s="293"/>
      <c r="BT169" s="293"/>
      <c r="BU169" s="293"/>
      <c r="BV169" s="293"/>
      <c r="BW169" s="293"/>
      <c r="BX169" s="293">
        <v>1</v>
      </c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1434</v>
      </c>
      <c r="CK169" s="294"/>
      <c r="CL169" s="294"/>
      <c r="CM169" s="294"/>
      <c r="CN169" s="294"/>
      <c r="CO169" s="295"/>
      <c r="CP169" s="295"/>
      <c r="CQ169" s="295"/>
      <c r="CR169" s="296">
        <v>341</v>
      </c>
      <c r="CS169" s="297">
        <v>74.8</v>
      </c>
      <c r="CT169" s="297">
        <v>48.24</v>
      </c>
      <c r="CU169" s="297">
        <v>59.75</v>
      </c>
      <c r="CV169" s="297">
        <f t="shared" ref="CV169:CY171" si="586">P169-CR169</f>
        <v>14.399999999999977</v>
      </c>
      <c r="CW169" s="297">
        <f t="shared" si="586"/>
        <v>7.230000000000004</v>
      </c>
      <c r="CX169" s="297">
        <f t="shared" si="586"/>
        <v>11.850000000000001</v>
      </c>
      <c r="CY169" s="297">
        <f t="shared" si="586"/>
        <v>16.579999999999998</v>
      </c>
      <c r="CZ169" s="297">
        <f>SUM(CV169:CY169)</f>
        <v>50.059999999999981</v>
      </c>
      <c r="DA169" s="297">
        <f>0.32*(P169-CR169)+1.75*(Q169-CS169)+1.13*(R169-CT169)+1.28*(S169-CU169)</f>
        <v>51.873400000000004</v>
      </c>
      <c r="DB169" s="295" t="s">
        <v>1808</v>
      </c>
      <c r="DC169" s="295">
        <v>4</v>
      </c>
      <c r="DD169" s="295"/>
      <c r="DE169" s="295"/>
    </row>
    <row r="170" spans="1:109" ht="21" customHeight="1" thickBot="1">
      <c r="A170" s="299">
        <v>168</v>
      </c>
      <c r="B170" s="319" t="s">
        <v>588</v>
      </c>
      <c r="C170" s="301" t="s">
        <v>775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90"/>
        <v>187</v>
      </c>
      <c r="O170" s="321">
        <v>3898</v>
      </c>
      <c r="P170" s="322">
        <v>369.2</v>
      </c>
      <c r="Q170" s="323">
        <v>75.540000000000006</v>
      </c>
      <c r="R170" s="323">
        <v>73.17</v>
      </c>
      <c r="S170" s="323">
        <v>74.12</v>
      </c>
      <c r="T170" s="323">
        <v>7.87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78"/>
        <v>120000</v>
      </c>
      <c r="AL170" s="316">
        <f>VLOOKUP(D170&amp;E170,计算辅助页面!$V$5:$Y$18,3,0)</f>
        <v>5</v>
      </c>
      <c r="AM170" s="317">
        <f t="shared" si="579"/>
        <v>360000</v>
      </c>
      <c r="AN170" s="317">
        <f>VLOOKUP(D170&amp;E170,计算辅助页面!$V$5:$Y$18,4,0)</f>
        <v>3</v>
      </c>
      <c r="AO170" s="304">
        <f t="shared" si="580"/>
        <v>8160000</v>
      </c>
      <c r="AP170" s="318">
        <f t="shared" si="581"/>
        <v>15931800</v>
      </c>
      <c r="AQ170" s="288" t="s">
        <v>592</v>
      </c>
      <c r="AR170" s="289"/>
      <c r="AS170" s="290" t="s">
        <v>926</v>
      </c>
      <c r="AT170" s="291" t="s">
        <v>689</v>
      </c>
      <c r="AU170" s="427" t="s">
        <v>703</v>
      </c>
      <c r="AV170" s="292">
        <v>50</v>
      </c>
      <c r="AW170" s="292">
        <v>383</v>
      </c>
      <c r="AY170" s="292">
        <v>510</v>
      </c>
      <c r="AZ170" s="292" t="s">
        <v>1300</v>
      </c>
      <c r="BA170" s="477">
        <v>145</v>
      </c>
      <c r="BB170" s="476">
        <v>1.8</v>
      </c>
      <c r="BC170" s="472">
        <v>1.06</v>
      </c>
      <c r="BD170" s="472">
        <v>1.91</v>
      </c>
      <c r="BE170" s="472">
        <v>2.02</v>
      </c>
      <c r="BF170" s="474">
        <f>BA170+O170</f>
        <v>4043</v>
      </c>
      <c r="BG170" s="476">
        <f t="shared" ref="BG170" si="587">BB170+P170</f>
        <v>371</v>
      </c>
      <c r="BH170" s="480">
        <f t="shared" ref="BH170" si="588">BC170+Q170</f>
        <v>76.600000000000009</v>
      </c>
      <c r="BI170" s="480">
        <f t="shared" ref="BI170" si="589">BD170+R170</f>
        <v>75.08</v>
      </c>
      <c r="BJ170" s="480">
        <f t="shared" ref="BJ170" si="590">BE170+S170</f>
        <v>76.14</v>
      </c>
      <c r="BK170" s="473">
        <f t="shared" si="481"/>
        <v>1.8000000000000114</v>
      </c>
      <c r="BL170" s="473">
        <f t="shared" si="482"/>
        <v>1.0600000000000023</v>
      </c>
      <c r="BM170" s="473">
        <f t="shared" si="483"/>
        <v>1.9099999999999966</v>
      </c>
      <c r="BN170" s="473">
        <f t="shared" si="484"/>
        <v>2.019999999999996</v>
      </c>
      <c r="BO170" s="483">
        <v>7</v>
      </c>
      <c r="BP170" s="293"/>
      <c r="BQ170" s="293"/>
      <c r="BR170" s="293"/>
      <c r="BS170" s="293"/>
      <c r="BT170" s="293"/>
      <c r="BU170" s="293"/>
      <c r="BV170" s="293"/>
      <c r="BW170" s="293">
        <v>1</v>
      </c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775</v>
      </c>
      <c r="CK170" s="294"/>
      <c r="CL170" s="294"/>
      <c r="CM170" s="294"/>
      <c r="CN170" s="294"/>
      <c r="CO170" s="295"/>
      <c r="CP170" s="295"/>
      <c r="CQ170" s="295"/>
      <c r="CR170" s="296">
        <v>354</v>
      </c>
      <c r="CS170" s="297">
        <v>66.7</v>
      </c>
      <c r="CT170" s="297">
        <v>57.27</v>
      </c>
      <c r="CU170" s="297">
        <v>57.27</v>
      </c>
      <c r="CV170" s="297">
        <f t="shared" si="586"/>
        <v>15.199999999999989</v>
      </c>
      <c r="CW170" s="297">
        <f t="shared" si="586"/>
        <v>8.8400000000000034</v>
      </c>
      <c r="CX170" s="297">
        <f t="shared" si="586"/>
        <v>15.899999999999999</v>
      </c>
      <c r="CY170" s="297">
        <f t="shared" si="586"/>
        <v>16.850000000000001</v>
      </c>
      <c r="CZ170" s="297">
        <f>SUM(CV170:CY170)</f>
        <v>56.789999999999992</v>
      </c>
      <c r="DA170" s="297">
        <f>0.32*(P170-CR170)+1.75*(Q170-CS170)+1.13*(R170-CT170)+1.28*(S170-CU170)</f>
        <v>59.869</v>
      </c>
      <c r="DB170" s="295" t="s">
        <v>1808</v>
      </c>
      <c r="DC170" s="295">
        <v>4</v>
      </c>
      <c r="DD170" s="295"/>
      <c r="DE170" s="295"/>
    </row>
    <row r="171" spans="1:109" ht="21" customHeight="1">
      <c r="A171" s="268">
        <v>169</v>
      </c>
      <c r="B171" s="300" t="s">
        <v>127</v>
      </c>
      <c r="C171" s="301" t="s">
        <v>776</v>
      </c>
      <c r="D171" s="302" t="s">
        <v>8</v>
      </c>
      <c r="E171" s="303" t="s">
        <v>78</v>
      </c>
      <c r="F171" s="304">
        <f>9-LEN(E171)-LEN(SUBSTITUTE(E171,"★",""))</f>
        <v>4</v>
      </c>
      <c r="G171" s="305" t="s">
        <v>71</v>
      </c>
      <c r="H171" s="306">
        <v>45</v>
      </c>
      <c r="I171" s="306">
        <v>12</v>
      </c>
      <c r="J171" s="306">
        <v>15</v>
      </c>
      <c r="K171" s="306">
        <v>24</v>
      </c>
      <c r="L171" s="306">
        <v>36</v>
      </c>
      <c r="M171" s="306" t="s">
        <v>59</v>
      </c>
      <c r="N171" s="307">
        <f t="shared" si="490"/>
        <v>132</v>
      </c>
      <c r="O171" s="308">
        <v>3929</v>
      </c>
      <c r="P171" s="309">
        <v>368.8</v>
      </c>
      <c r="Q171" s="310">
        <v>80.33</v>
      </c>
      <c r="R171" s="310">
        <v>54.68</v>
      </c>
      <c r="S171" s="310">
        <v>74.63</v>
      </c>
      <c r="T171" s="310">
        <v>7.9500000000000011</v>
      </c>
      <c r="U171" s="311">
        <v>4260</v>
      </c>
      <c r="V171" s="312">
        <f>VLOOKUP($U171,计算辅助页面!$Z$5:$AM$26,COLUMN()-20,0)</f>
        <v>6900</v>
      </c>
      <c r="W171" s="312">
        <f>VLOOKUP($U171,计算辅助页面!$Z$5:$AM$26,COLUMN()-20,0)</f>
        <v>11100</v>
      </c>
      <c r="X171" s="307">
        <f>VLOOKUP($U171,计算辅助页面!$Z$5:$AM$26,COLUMN()-20,0)</f>
        <v>16700</v>
      </c>
      <c r="Y171" s="307">
        <f>VLOOKUP($U171,计算辅助页面!$Z$5:$AM$26,COLUMN()-20,0)</f>
        <v>24100</v>
      </c>
      <c r="Z171" s="313">
        <f>VLOOKUP($U171,计算辅助页面!$Z$5:$AM$26,COLUMN()-20,0)</f>
        <v>33500</v>
      </c>
      <c r="AA171" s="307">
        <f>VLOOKUP($U171,计算辅助页面!$Z$5:$AM$26,COLUMN()-20,0)</f>
        <v>47000</v>
      </c>
      <c r="AB171" s="307">
        <f>VLOOKUP($U171,计算辅助页面!$Z$5:$AM$26,COLUMN()-20,0)</f>
        <v>66000</v>
      </c>
      <c r="AC171" s="307">
        <f>VLOOKUP($U171,计算辅助页面!$Z$5:$AM$26,COLUMN()-20,0)</f>
        <v>92500</v>
      </c>
      <c r="AD171" s="307">
        <f>VLOOKUP($U171,计算辅助页面!$Z$5:$AM$26,COLUMN()-20,0)</f>
        <v>129500</v>
      </c>
      <c r="AE171" s="307">
        <f>VLOOKUP($U171,计算辅助页面!$Z$5:$AM$26,COLUMN()-20,0)</f>
        <v>181000</v>
      </c>
      <c r="AF171" s="307">
        <f>VLOOKUP($U171,计算辅助页面!$Z$5:$AM$26,COLUMN()-20,0)</f>
        <v>254000</v>
      </c>
      <c r="AG171" s="307" t="str">
        <f>VLOOKUP($U171,计算辅助页面!$Z$5:$AM$26,COLUMN()-20,0)</f>
        <v>×</v>
      </c>
      <c r="AH171" s="304">
        <f>VLOOKUP($U171,计算辅助页面!$Z$5:$AM$26,COLUMN()-20,0)</f>
        <v>3466240</v>
      </c>
      <c r="AI171" s="314">
        <v>30000</v>
      </c>
      <c r="AJ171" s="315">
        <f>VLOOKUP(D171&amp;E171,计算辅助页面!$V$5:$Y$18,2,0)</f>
        <v>6</v>
      </c>
      <c r="AK171" s="316">
        <f t="shared" si="578"/>
        <v>60000</v>
      </c>
      <c r="AL171" s="316">
        <f>VLOOKUP(D171&amp;E171,计算辅助页面!$V$5:$Y$18,3,0)</f>
        <v>5</v>
      </c>
      <c r="AM171" s="317">
        <f t="shared" si="579"/>
        <v>180000</v>
      </c>
      <c r="AN171" s="317">
        <f>VLOOKUP(D171&amp;E171,计算辅助页面!$V$5:$Y$18,4,0)</f>
        <v>3</v>
      </c>
      <c r="AO171" s="304">
        <f t="shared" si="580"/>
        <v>4080000</v>
      </c>
      <c r="AP171" s="318">
        <f t="shared" si="581"/>
        <v>7546240</v>
      </c>
      <c r="AQ171" s="288" t="s">
        <v>128</v>
      </c>
      <c r="AR171" s="289" t="str">
        <f t="shared" ref="AR171:AR205" si="591">TRIM(RIGHT(B171,LEN(B171)-LEN(AQ171)-1))</f>
        <v>Force 1 V10</v>
      </c>
      <c r="AS171" s="290" t="s">
        <v>596</v>
      </c>
      <c r="AT171" s="291" t="s">
        <v>665</v>
      </c>
      <c r="AU171" s="427" t="s">
        <v>703</v>
      </c>
      <c r="AW171" s="292">
        <v>384</v>
      </c>
      <c r="AY171" s="292">
        <v>512</v>
      </c>
      <c r="AZ171" s="292" t="s">
        <v>1443</v>
      </c>
      <c r="BK171" s="473" t="str">
        <f t="shared" si="481"/>
        <v/>
      </c>
      <c r="BL171" s="473" t="str">
        <f t="shared" si="482"/>
        <v/>
      </c>
      <c r="BM171" s="473" t="str">
        <f t="shared" si="483"/>
        <v/>
      </c>
      <c r="BN171" s="473" t="str">
        <f t="shared" si="484"/>
        <v/>
      </c>
      <c r="BP171" s="293"/>
      <c r="BQ171" s="293"/>
      <c r="BR171" s="293"/>
      <c r="BS171" s="293"/>
      <c r="BT171" s="293">
        <v>1</v>
      </c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/>
      <c r="CJ171" s="294" t="s">
        <v>1510</v>
      </c>
      <c r="CK171" s="294"/>
      <c r="CL171" s="294"/>
      <c r="CM171" s="294"/>
      <c r="CN171" s="294"/>
      <c r="CO171" s="295">
        <v>1</v>
      </c>
      <c r="CP171" s="295"/>
      <c r="CQ171" s="295"/>
      <c r="CR171" s="296">
        <v>350</v>
      </c>
      <c r="CS171" s="297">
        <v>73.900000000000006</v>
      </c>
      <c r="CT171" s="297">
        <v>43.04</v>
      </c>
      <c r="CU171" s="297">
        <v>60.88</v>
      </c>
      <c r="CV171" s="297">
        <f t="shared" si="586"/>
        <v>18.800000000000011</v>
      </c>
      <c r="CW171" s="297">
        <f t="shared" si="586"/>
        <v>6.4299999999999926</v>
      </c>
      <c r="CX171" s="297">
        <f t="shared" si="586"/>
        <v>11.64</v>
      </c>
      <c r="CY171" s="297">
        <f t="shared" si="586"/>
        <v>13.749999999999993</v>
      </c>
      <c r="CZ171" s="297">
        <f>SUM(CV171:CY171)</f>
        <v>50.62</v>
      </c>
      <c r="DA171" s="297">
        <f>0.32*(P171-CR171)+1.75*(Q171-CS171)+1.13*(R171-CT171)+1.28*(S171-CU171)</f>
        <v>48.021699999999981</v>
      </c>
      <c r="DB171" s="295" t="s">
        <v>1808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19" t="s">
        <v>1705</v>
      </c>
      <c r="C172" s="301" t="s">
        <v>1706</v>
      </c>
      <c r="D172" s="302" t="s">
        <v>8</v>
      </c>
      <c r="E172" s="303" t="s">
        <v>78</v>
      </c>
      <c r="F172" s="327"/>
      <c r="G172" s="328"/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ref="N172" si="592">IF(COUNTBLANK(H172:M172),"",SUM(H172:M172))</f>
        <v>187</v>
      </c>
      <c r="O172" s="321">
        <v>3974</v>
      </c>
      <c r="P172" s="322">
        <v>371.8</v>
      </c>
      <c r="Q172" s="323">
        <v>79.14</v>
      </c>
      <c r="R172" s="323">
        <v>58.82</v>
      </c>
      <c r="S172" s="323">
        <v>74.63</v>
      </c>
      <c r="T172" s="323"/>
      <c r="U172" s="332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" si="593">IF(AI172,2*AI172,"")</f>
        <v>120000</v>
      </c>
      <c r="AL172" s="316">
        <f>VLOOKUP(D172&amp;E172,计算辅助页面!$V$5:$Y$18,3,0)</f>
        <v>5</v>
      </c>
      <c r="AM172" s="317">
        <f t="shared" ref="AM172" si="594">IF(AN172="×",AN172,IF(AI172,6*AI172,""))</f>
        <v>360000</v>
      </c>
      <c r="AN172" s="317">
        <f>VLOOKUP(D172&amp;E172,计算辅助页面!$V$5:$Y$18,4,0)</f>
        <v>3</v>
      </c>
      <c r="AO172" s="304">
        <f t="shared" ref="AO172" si="595">IF(AI172,IF(AN172="×",4*(AI172*AJ172+AK172*AL172),4*(AI172*AJ172+AK172*AL172+AM172*AN172)),"")</f>
        <v>8160000</v>
      </c>
      <c r="AP172" s="318">
        <f t="shared" ref="AP172" si="596">IF(AND(AH172,AO172),AO172+AH172,"")</f>
        <v>15931800</v>
      </c>
      <c r="AQ172" s="288" t="s">
        <v>1703</v>
      </c>
      <c r="AR172" s="289" t="str">
        <f t="shared" si="591"/>
        <v>GT Frankie Edition</v>
      </c>
      <c r="AS172" s="290" t="s">
        <v>1743</v>
      </c>
      <c r="AT172" s="291" t="s">
        <v>1707</v>
      </c>
      <c r="AU172" s="427" t="s">
        <v>703</v>
      </c>
      <c r="AZ172" s="292" t="s">
        <v>1721</v>
      </c>
      <c r="BA172" s="477">
        <f>BF172-O172</f>
        <v>148</v>
      </c>
      <c r="BB172" s="476">
        <f>BK172</f>
        <v>2</v>
      </c>
      <c r="BC172" s="472">
        <f t="shared" ref="BC172" si="597">BL172</f>
        <v>1.0600000000000023</v>
      </c>
      <c r="BD172" s="472">
        <f t="shared" ref="BD172" si="598">BM172</f>
        <v>1.5700000000000003</v>
      </c>
      <c r="BE172" s="472">
        <f t="shared" ref="BE172" si="599">BN172</f>
        <v>2.0600000000000023</v>
      </c>
      <c r="BF172" s="474">
        <v>4122</v>
      </c>
      <c r="BG172" s="476">
        <v>373.8</v>
      </c>
      <c r="BH172" s="480">
        <v>80.2</v>
      </c>
      <c r="BI172" s="480">
        <v>60.39</v>
      </c>
      <c r="BJ172" s="480">
        <v>76.69</v>
      </c>
      <c r="BK172" s="473">
        <f t="shared" si="481"/>
        <v>2</v>
      </c>
      <c r="BL172" s="473">
        <f t="shared" si="482"/>
        <v>1.0600000000000023</v>
      </c>
      <c r="BM172" s="473">
        <f t="shared" si="483"/>
        <v>1.5700000000000003</v>
      </c>
      <c r="BN172" s="473">
        <f t="shared" si="484"/>
        <v>2.0600000000000023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1729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 t="s">
        <v>1808</v>
      </c>
      <c r="DC172" s="295">
        <v>3</v>
      </c>
      <c r="DD172" s="295"/>
      <c r="DE172" s="295"/>
    </row>
    <row r="173" spans="1:109" ht="21" customHeight="1">
      <c r="A173" s="268">
        <v>171</v>
      </c>
      <c r="B173" s="319" t="s">
        <v>1102</v>
      </c>
      <c r="C173" s="301" t="s">
        <v>1103</v>
      </c>
      <c r="D173" s="302" t="s">
        <v>8</v>
      </c>
      <c r="E173" s="303" t="s">
        <v>78</v>
      </c>
      <c r="F173" s="327"/>
      <c r="G173" s="328"/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490"/>
        <v>187</v>
      </c>
      <c r="O173" s="321">
        <v>4025</v>
      </c>
      <c r="P173" s="322">
        <v>358</v>
      </c>
      <c r="Q173" s="323">
        <v>82.03</v>
      </c>
      <c r="R173" s="323">
        <v>60.84</v>
      </c>
      <c r="S173" s="323">
        <v>77.62</v>
      </c>
      <c r="T173" s="323">
        <v>9</v>
      </c>
      <c r="U173" s="332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578"/>
        <v>120000</v>
      </c>
      <c r="AL173" s="316">
        <f>VLOOKUP(D173&amp;E173,计算辅助页面!$V$5:$Y$18,3,0)</f>
        <v>5</v>
      </c>
      <c r="AM173" s="317">
        <f t="shared" si="579"/>
        <v>360000</v>
      </c>
      <c r="AN173" s="317">
        <f>VLOOKUP(D173&amp;E173,计算辅助页面!$V$5:$Y$18,4,0)</f>
        <v>3</v>
      </c>
      <c r="AO173" s="304">
        <f t="shared" si="580"/>
        <v>8160000</v>
      </c>
      <c r="AP173" s="318">
        <f t="shared" si="581"/>
        <v>15931800</v>
      </c>
      <c r="AQ173" s="288" t="s">
        <v>568</v>
      </c>
      <c r="AR173" s="289" t="str">
        <f t="shared" si="591"/>
        <v>Senna GTR</v>
      </c>
      <c r="AS173" s="290" t="s">
        <v>1094</v>
      </c>
      <c r="AT173" s="291" t="s">
        <v>1104</v>
      </c>
      <c r="AU173" s="427" t="s">
        <v>703</v>
      </c>
      <c r="AV173" s="292">
        <v>29</v>
      </c>
      <c r="AW173" s="292">
        <v>372</v>
      </c>
      <c r="AY173" s="292">
        <v>492</v>
      </c>
      <c r="AZ173" s="292" t="s">
        <v>1112</v>
      </c>
      <c r="BA173" s="477">
        <v>149</v>
      </c>
      <c r="BB173" s="476">
        <v>2.8</v>
      </c>
      <c r="BC173" s="472">
        <v>0.87</v>
      </c>
      <c r="BD173" s="472">
        <v>1.1399999999999999</v>
      </c>
      <c r="BE173" s="472">
        <v>1.29</v>
      </c>
      <c r="BF173" s="474">
        <f>BA173+O173</f>
        <v>4174</v>
      </c>
      <c r="BG173" s="476">
        <f t="shared" ref="BG173" si="600">BB173+P173</f>
        <v>360.8</v>
      </c>
      <c r="BH173" s="480">
        <f t="shared" ref="BH173" si="601">BC173+Q173</f>
        <v>82.9</v>
      </c>
      <c r="BI173" s="480">
        <f t="shared" ref="BI173" si="602">BD173+R173</f>
        <v>61.980000000000004</v>
      </c>
      <c r="BJ173" s="480">
        <f t="shared" ref="BJ173" si="603">BE173+S173</f>
        <v>78.910000000000011</v>
      </c>
      <c r="BK173" s="473">
        <f t="shared" si="481"/>
        <v>2.8000000000000114</v>
      </c>
      <c r="BL173" s="473">
        <f t="shared" si="482"/>
        <v>0.87000000000000455</v>
      </c>
      <c r="BM173" s="473">
        <f t="shared" si="483"/>
        <v>1.1400000000000006</v>
      </c>
      <c r="BN173" s="473">
        <f t="shared" si="484"/>
        <v>1.2900000000000063</v>
      </c>
      <c r="BO173" s="483">
        <v>4</v>
      </c>
      <c r="BP173" s="293"/>
      <c r="BQ173" s="293"/>
      <c r="BR173" s="293"/>
      <c r="BS173" s="293"/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1141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/>
      <c r="DC173" s="295"/>
      <c r="DD173" s="295"/>
      <c r="DE173" s="295"/>
    </row>
    <row r="174" spans="1:109" ht="21" customHeight="1" thickBot="1">
      <c r="A174" s="299">
        <v>172</v>
      </c>
      <c r="B174" s="319" t="s">
        <v>965</v>
      </c>
      <c r="C174" s="301" t="s">
        <v>966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07">
        <f t="shared" si="490"/>
        <v>267</v>
      </c>
      <c r="O174" s="321">
        <v>4081</v>
      </c>
      <c r="P174" s="322">
        <v>364.7</v>
      </c>
      <c r="Q174" s="323">
        <v>81.13</v>
      </c>
      <c r="R174" s="323">
        <v>73.73</v>
      </c>
      <c r="S174" s="323">
        <v>73.930000000000007</v>
      </c>
      <c r="T174" s="323">
        <v>7.8</v>
      </c>
      <c r="U174" s="332">
        <v>16100</v>
      </c>
      <c r="V174" s="312">
        <f>VLOOKUP($U174,计算辅助页面!$Z$5:$AM$26,COLUMN()-20,0)</f>
        <v>26300</v>
      </c>
      <c r="W174" s="312">
        <f>VLOOKUP($U174,计算辅助页面!$Z$5:$AM$26,COLUMN()-20,0)</f>
        <v>42000</v>
      </c>
      <c r="X174" s="307">
        <f>VLOOKUP($U174,计算辅助页面!$Z$5:$AM$26,COLUMN()-20,0)</f>
        <v>63000</v>
      </c>
      <c r="Y174" s="307">
        <f>VLOOKUP($U174,计算辅助页面!$Z$5:$AM$26,COLUMN()-20,0)</f>
        <v>91000</v>
      </c>
      <c r="Z174" s="313">
        <f>VLOOKUP($U174,计算辅助页面!$Z$5:$AM$26,COLUMN()-20,0)</f>
        <v>127500</v>
      </c>
      <c r="AA174" s="307">
        <f>VLOOKUP($U174,计算辅助页面!$Z$5:$AM$26,COLUMN()-20,0)</f>
        <v>178500</v>
      </c>
      <c r="AB174" s="307">
        <f>VLOOKUP($U174,计算辅助页面!$Z$5:$AM$26,COLUMN()-20,0)</f>
        <v>249500</v>
      </c>
      <c r="AC174" s="307">
        <f>VLOOKUP($U174,计算辅助页面!$Z$5:$AM$26,COLUMN()-20,0)</f>
        <v>349500</v>
      </c>
      <c r="AD174" s="307">
        <f>VLOOKUP($U174,计算辅助页面!$Z$5:$AM$26,COLUMN()-20,0)</f>
        <v>489500</v>
      </c>
      <c r="AE174" s="307">
        <f>VLOOKUP($U174,计算辅助页面!$Z$5:$AM$26,COLUMN()-20,0)</f>
        <v>685000</v>
      </c>
      <c r="AF174" s="307">
        <f>VLOOKUP($U174,计算辅助页面!$Z$5:$AM$26,COLUMN()-20,0)</f>
        <v>959000</v>
      </c>
      <c r="AG174" s="307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78"/>
        <v>160000</v>
      </c>
      <c r="AL174" s="316">
        <f>VLOOKUP(D174&amp;E174,计算辅助页面!$V$5:$Y$18,3,0)</f>
        <v>5</v>
      </c>
      <c r="AM174" s="317">
        <f t="shared" si="579"/>
        <v>480000</v>
      </c>
      <c r="AN174" s="317">
        <f>VLOOKUP(D174&amp;E174,计算辅助页面!$V$5:$Y$18,4,0)</f>
        <v>4</v>
      </c>
      <c r="AO174" s="304">
        <f t="shared" si="580"/>
        <v>12800000</v>
      </c>
      <c r="AP174" s="318">
        <f t="shared" si="581"/>
        <v>32207600</v>
      </c>
      <c r="AQ174" s="288" t="s">
        <v>565</v>
      </c>
      <c r="AR174" s="289" t="str">
        <f t="shared" si="591"/>
        <v>Aventador SVJ Roadster</v>
      </c>
      <c r="AS174" s="290" t="s">
        <v>955</v>
      </c>
      <c r="AT174" s="291" t="s">
        <v>967</v>
      </c>
      <c r="AU174" s="427" t="s">
        <v>703</v>
      </c>
      <c r="AV174" s="292">
        <v>32</v>
      </c>
      <c r="AW174" s="292">
        <v>379</v>
      </c>
      <c r="AY174" s="292">
        <v>503</v>
      </c>
      <c r="AZ174" s="292" t="s">
        <v>1300</v>
      </c>
      <c r="BA174" s="481">
        <v>238</v>
      </c>
      <c r="BB174" s="476">
        <v>1.7</v>
      </c>
      <c r="BC174" s="472">
        <v>0.87</v>
      </c>
      <c r="BD174" s="472">
        <v>3.96</v>
      </c>
      <c r="BE174" s="472">
        <v>3.76</v>
      </c>
      <c r="BF174" s="474">
        <f>BA174+O174</f>
        <v>4319</v>
      </c>
      <c r="BG174" s="476">
        <f t="shared" ref="BG174:BG175" si="604">BB174+P174</f>
        <v>366.4</v>
      </c>
      <c r="BH174" s="480">
        <f t="shared" ref="BH174:BH175" si="605">BC174+Q174</f>
        <v>82</v>
      </c>
      <c r="BI174" s="480">
        <f t="shared" ref="BI174:BI175" si="606">BD174+R174</f>
        <v>77.69</v>
      </c>
      <c r="BJ174" s="480">
        <f t="shared" ref="BJ174:BJ175" si="607">BE174+S174</f>
        <v>77.690000000000012</v>
      </c>
      <c r="BK174" s="473">
        <f t="shared" si="481"/>
        <v>1.6999999999999886</v>
      </c>
      <c r="BL174" s="473">
        <f t="shared" si="482"/>
        <v>0.87000000000000455</v>
      </c>
      <c r="BM174" s="473">
        <f t="shared" si="483"/>
        <v>3.9599999999999937</v>
      </c>
      <c r="BN174" s="473">
        <f t="shared" si="484"/>
        <v>3.7600000000000051</v>
      </c>
      <c r="BO174" s="483">
        <v>1</v>
      </c>
      <c r="BP174" s="293"/>
      <c r="BQ174" s="293"/>
      <c r="BR174" s="293"/>
      <c r="BS174" s="293"/>
      <c r="BT174" s="293"/>
      <c r="BU174" s="293"/>
      <c r="BV174" s="293"/>
      <c r="BW174" s="293">
        <v>1</v>
      </c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1163</v>
      </c>
      <c r="CH174" s="293"/>
      <c r="CI174" s="293"/>
      <c r="CJ174" s="294" t="s">
        <v>1160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 t="s">
        <v>1808</v>
      </c>
      <c r="DC174" s="295">
        <v>2</v>
      </c>
      <c r="DD174" s="295"/>
      <c r="DE174" s="295"/>
    </row>
    <row r="175" spans="1:109" ht="21" customHeight="1">
      <c r="A175" s="268">
        <v>173</v>
      </c>
      <c r="B175" s="300" t="s">
        <v>129</v>
      </c>
      <c r="C175" s="301">
        <v>918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71</v>
      </c>
      <c r="H175" s="306">
        <v>35</v>
      </c>
      <c r="I175" s="306">
        <v>12</v>
      </c>
      <c r="J175" s="306">
        <v>15</v>
      </c>
      <c r="K175" s="306">
        <v>24</v>
      </c>
      <c r="L175" s="306">
        <v>36</v>
      </c>
      <c r="M175" s="306" t="s">
        <v>59</v>
      </c>
      <c r="N175" s="307">
        <f t="shared" si="490"/>
        <v>122</v>
      </c>
      <c r="O175" s="308">
        <v>4099</v>
      </c>
      <c r="P175" s="309">
        <v>362.4</v>
      </c>
      <c r="Q175" s="310">
        <v>83.03</v>
      </c>
      <c r="R175" s="310">
        <v>51.8</v>
      </c>
      <c r="S175" s="310">
        <v>79.97</v>
      </c>
      <c r="T175" s="310">
        <v>9.4830000000000005</v>
      </c>
      <c r="U175" s="311">
        <v>4260</v>
      </c>
      <c r="V175" s="312">
        <f>VLOOKUP($U175,计算辅助页面!$Z$5:$AM$26,COLUMN()-20,0)</f>
        <v>6900</v>
      </c>
      <c r="W175" s="312">
        <f>VLOOKUP($U175,计算辅助页面!$Z$5:$AM$26,COLUMN()-20,0)</f>
        <v>11100</v>
      </c>
      <c r="X175" s="307">
        <f>VLOOKUP($U175,计算辅助页面!$Z$5:$AM$26,COLUMN()-20,0)</f>
        <v>16700</v>
      </c>
      <c r="Y175" s="307">
        <f>VLOOKUP($U175,计算辅助页面!$Z$5:$AM$26,COLUMN()-20,0)</f>
        <v>24100</v>
      </c>
      <c r="Z175" s="313">
        <f>VLOOKUP($U175,计算辅助页面!$Z$5:$AM$26,COLUMN()-20,0)</f>
        <v>33500</v>
      </c>
      <c r="AA175" s="307">
        <f>VLOOKUP($U175,计算辅助页面!$Z$5:$AM$26,COLUMN()-20,0)</f>
        <v>47000</v>
      </c>
      <c r="AB175" s="307">
        <f>VLOOKUP($U175,计算辅助页面!$Z$5:$AM$26,COLUMN()-20,0)</f>
        <v>66000</v>
      </c>
      <c r="AC175" s="307">
        <f>VLOOKUP($U175,计算辅助页面!$Z$5:$AM$26,COLUMN()-20,0)</f>
        <v>92500</v>
      </c>
      <c r="AD175" s="307">
        <f>VLOOKUP($U175,计算辅助页面!$Z$5:$AM$26,COLUMN()-20,0)</f>
        <v>129500</v>
      </c>
      <c r="AE175" s="307">
        <f>VLOOKUP($U175,计算辅助页面!$Z$5:$AM$26,COLUMN()-20,0)</f>
        <v>181000</v>
      </c>
      <c r="AF175" s="307">
        <f>VLOOKUP($U175,计算辅助页面!$Z$5:$AM$26,COLUMN()-20,0)</f>
        <v>254000</v>
      </c>
      <c r="AG175" s="307" t="str">
        <f>VLOOKUP($U175,计算辅助页面!$Z$5:$AM$26,COLUMN()-20,0)</f>
        <v>×</v>
      </c>
      <c r="AH175" s="304">
        <f>VLOOKUP($U175,计算辅助页面!$Z$5:$AM$26,COLUMN()-20,0)</f>
        <v>3466240</v>
      </c>
      <c r="AI175" s="314">
        <v>30000</v>
      </c>
      <c r="AJ175" s="315">
        <f>VLOOKUP(D175&amp;E175,计算辅助页面!$V$5:$Y$18,2,0)</f>
        <v>6</v>
      </c>
      <c r="AK175" s="316">
        <f t="shared" si="578"/>
        <v>60000</v>
      </c>
      <c r="AL175" s="316">
        <f>VLOOKUP(D175&amp;E175,计算辅助页面!$V$5:$Y$18,3,0)</f>
        <v>5</v>
      </c>
      <c r="AM175" s="317">
        <f t="shared" si="579"/>
        <v>180000</v>
      </c>
      <c r="AN175" s="317">
        <f>VLOOKUP(D175&amp;E175,计算辅助页面!$V$5:$Y$18,4,0)</f>
        <v>3</v>
      </c>
      <c r="AO175" s="304">
        <f t="shared" si="580"/>
        <v>4080000</v>
      </c>
      <c r="AP175" s="318">
        <f t="shared" si="581"/>
        <v>7546240</v>
      </c>
      <c r="AQ175" s="288" t="s">
        <v>561</v>
      </c>
      <c r="AR175" s="289" t="str">
        <f t="shared" si="591"/>
        <v>918 Spyder</v>
      </c>
      <c r="AS175" s="290" t="s">
        <v>596</v>
      </c>
      <c r="AT175" s="291" t="s">
        <v>649</v>
      </c>
      <c r="AU175" s="427" t="s">
        <v>703</v>
      </c>
      <c r="AV175" s="292">
        <v>14</v>
      </c>
      <c r="AW175" s="292">
        <v>377</v>
      </c>
      <c r="AY175" s="292">
        <v>499</v>
      </c>
      <c r="AZ175" s="292" t="s">
        <v>1481</v>
      </c>
      <c r="BA175" s="477">
        <v>151</v>
      </c>
      <c r="BB175" s="476">
        <v>2.1</v>
      </c>
      <c r="BC175" s="472">
        <v>0.77</v>
      </c>
      <c r="BD175" s="472">
        <v>1.19</v>
      </c>
      <c r="BE175" s="472">
        <v>1.63</v>
      </c>
      <c r="BF175" s="474">
        <f>BA175+O175</f>
        <v>4250</v>
      </c>
      <c r="BG175" s="476">
        <f t="shared" si="604"/>
        <v>364.5</v>
      </c>
      <c r="BH175" s="480">
        <f t="shared" si="605"/>
        <v>83.8</v>
      </c>
      <c r="BI175" s="480">
        <f t="shared" si="606"/>
        <v>52.989999999999995</v>
      </c>
      <c r="BJ175" s="480">
        <f t="shared" si="607"/>
        <v>81.599999999999994</v>
      </c>
      <c r="BK175" s="473">
        <f t="shared" si="481"/>
        <v>2.1000000000000227</v>
      </c>
      <c r="BL175" s="473">
        <f t="shared" si="482"/>
        <v>0.76999999999999602</v>
      </c>
      <c r="BM175" s="473">
        <f t="shared" si="483"/>
        <v>1.1899999999999977</v>
      </c>
      <c r="BN175" s="473">
        <f t="shared" si="484"/>
        <v>1.6299999999999955</v>
      </c>
      <c r="BO175" s="483">
        <v>7</v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>
        <v>1</v>
      </c>
      <c r="CG175" s="293"/>
      <c r="CH175" s="293"/>
      <c r="CI175" s="293">
        <v>1</v>
      </c>
      <c r="CJ175" s="294" t="s">
        <v>1250</v>
      </c>
      <c r="CK175" s="294"/>
      <c r="CL175" s="294"/>
      <c r="CM175" s="294"/>
      <c r="CN175" s="294"/>
      <c r="CO175" s="295"/>
      <c r="CP175" s="295"/>
      <c r="CQ175" s="295"/>
      <c r="CR175" s="296">
        <v>345</v>
      </c>
      <c r="CS175" s="297">
        <v>76.599999999999994</v>
      </c>
      <c r="CT175" s="297">
        <v>41.84</v>
      </c>
      <c r="CU175" s="297">
        <v>66.31</v>
      </c>
      <c r="CV175" s="297">
        <f t="shared" ref="CV175:CY176" si="608">P175-CR175</f>
        <v>17.399999999999977</v>
      </c>
      <c r="CW175" s="297">
        <f t="shared" si="608"/>
        <v>6.4300000000000068</v>
      </c>
      <c r="CX175" s="297">
        <f t="shared" si="608"/>
        <v>9.9599999999999937</v>
      </c>
      <c r="CY175" s="297">
        <f t="shared" si="608"/>
        <v>13.659999999999997</v>
      </c>
      <c r="CZ175" s="297">
        <f>SUM(CV175:CY175)</f>
        <v>47.449999999999974</v>
      </c>
      <c r="DA175" s="297">
        <f>0.32*(P175-CR175)+1.75*(Q175-CS175)+1.13*(R175-CT175)+1.28*(S175-CU175)</f>
        <v>45.560099999999991</v>
      </c>
      <c r="DB175" s="295"/>
      <c r="DC175" s="295"/>
      <c r="DD175" s="295"/>
      <c r="DE175" s="295"/>
    </row>
    <row r="176" spans="1:109" ht="21" customHeight="1" thickBot="1">
      <c r="A176" s="299">
        <v>174</v>
      </c>
      <c r="B176" s="338" t="s">
        <v>381</v>
      </c>
      <c r="C176" s="301" t="s">
        <v>777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30">
        <v>50</v>
      </c>
      <c r="I176" s="306">
        <v>23</v>
      </c>
      <c r="J176" s="306">
        <v>27</v>
      </c>
      <c r="K176" s="306">
        <v>36</v>
      </c>
      <c r="L176" s="306">
        <v>52</v>
      </c>
      <c r="M176" s="330">
        <v>62</v>
      </c>
      <c r="N176" s="307">
        <f t="shared" si="490"/>
        <v>250</v>
      </c>
      <c r="O176" s="339">
        <v>4099</v>
      </c>
      <c r="P176" s="340">
        <v>339.9</v>
      </c>
      <c r="Q176" s="341">
        <v>86.24</v>
      </c>
      <c r="R176" s="341">
        <v>95.92</v>
      </c>
      <c r="S176" s="341">
        <v>84.9</v>
      </c>
      <c r="T176" s="341">
        <v>13.23</v>
      </c>
      <c r="U176" s="332">
        <v>16100</v>
      </c>
      <c r="V176" s="342">
        <f>VLOOKUP($U176,计算辅助页面!$Z$5:$AM$26,COLUMN()-20,0)</f>
        <v>26300</v>
      </c>
      <c r="W176" s="342">
        <f>VLOOKUP($U176,计算辅助页面!$Z$5:$AM$26,COLUMN()-20,0)</f>
        <v>42000</v>
      </c>
      <c r="X176" s="343">
        <f>VLOOKUP($U176,计算辅助页面!$Z$5:$AM$26,COLUMN()-20,0)</f>
        <v>63000</v>
      </c>
      <c r="Y176" s="343">
        <f>VLOOKUP($U176,计算辅助页面!$Z$5:$AM$26,COLUMN()-20,0)</f>
        <v>91000</v>
      </c>
      <c r="Z176" s="344">
        <f>VLOOKUP($U176,计算辅助页面!$Z$5:$AM$26,COLUMN()-20,0)</f>
        <v>127500</v>
      </c>
      <c r="AA176" s="343">
        <f>VLOOKUP($U176,计算辅助页面!$Z$5:$AM$26,COLUMN()-20,0)</f>
        <v>178500</v>
      </c>
      <c r="AB176" s="343">
        <f>VLOOKUP($U176,计算辅助页面!$Z$5:$AM$26,COLUMN()-20,0)</f>
        <v>249500</v>
      </c>
      <c r="AC176" s="343">
        <f>VLOOKUP($U176,计算辅助页面!$Z$5:$AM$26,COLUMN()-20,0)</f>
        <v>349500</v>
      </c>
      <c r="AD176" s="343">
        <f>VLOOKUP($U176,计算辅助页面!$Z$5:$AM$26,COLUMN()-20,0)</f>
        <v>489500</v>
      </c>
      <c r="AE176" s="343">
        <f>VLOOKUP($U176,计算辅助页面!$Z$5:$AM$26,COLUMN()-20,0)</f>
        <v>685000</v>
      </c>
      <c r="AF176" s="343">
        <f>VLOOKUP($U176,计算辅助页面!$Z$5:$AM$26,COLUMN()-20,0)</f>
        <v>959000</v>
      </c>
      <c r="AG176" s="343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78"/>
        <v>160000</v>
      </c>
      <c r="AL176" s="316">
        <f>VLOOKUP(D176&amp;E176,计算辅助页面!$V$5:$Y$18,3,0)</f>
        <v>5</v>
      </c>
      <c r="AM176" s="317">
        <f t="shared" si="579"/>
        <v>480000</v>
      </c>
      <c r="AN176" s="317">
        <f>VLOOKUP(D176&amp;E176,计算辅助页面!$V$5:$Y$18,4,0)</f>
        <v>4</v>
      </c>
      <c r="AO176" s="304">
        <f t="shared" si="580"/>
        <v>12800000</v>
      </c>
      <c r="AP176" s="318">
        <f t="shared" si="581"/>
        <v>32207600</v>
      </c>
      <c r="AQ176" s="288" t="s">
        <v>1014</v>
      </c>
      <c r="AR176" s="289" t="str">
        <f t="shared" si="591"/>
        <v>Dendrobium</v>
      </c>
      <c r="AS176" s="290" t="s">
        <v>932</v>
      </c>
      <c r="AT176" s="291" t="s">
        <v>628</v>
      </c>
      <c r="AU176" s="427" t="s">
        <v>703</v>
      </c>
      <c r="AV176" s="292">
        <v>17</v>
      </c>
      <c r="AW176" s="292">
        <v>354</v>
      </c>
      <c r="AX176" s="292">
        <v>363</v>
      </c>
      <c r="AY176" s="292">
        <v>474</v>
      </c>
      <c r="AZ176" s="292" t="s">
        <v>1481</v>
      </c>
      <c r="BA176" s="477">
        <v>209</v>
      </c>
      <c r="BB176" s="476">
        <v>2.4</v>
      </c>
      <c r="BC176" s="472">
        <v>1.1599999999999999</v>
      </c>
      <c r="BD176" s="472">
        <v>5.13</v>
      </c>
      <c r="BE176" s="472">
        <v>3.11</v>
      </c>
      <c r="BF176" s="474">
        <f>BA176+O176</f>
        <v>4308</v>
      </c>
      <c r="BG176" s="476">
        <f t="shared" ref="BG176" si="609">BB176+P176</f>
        <v>342.29999999999995</v>
      </c>
      <c r="BH176" s="480">
        <f t="shared" ref="BH176" si="610">BC176+Q176</f>
        <v>87.399999999999991</v>
      </c>
      <c r="BI176" s="480">
        <f t="shared" ref="BI176" si="611">BD176+R176</f>
        <v>101.05</v>
      </c>
      <c r="BJ176" s="480">
        <f t="shared" ref="BJ176" si="612">BE176+S176</f>
        <v>88.01</v>
      </c>
      <c r="BK176" s="473">
        <f t="shared" si="481"/>
        <v>2.3999999999999773</v>
      </c>
      <c r="BL176" s="473">
        <f t="shared" si="482"/>
        <v>1.1599999999999966</v>
      </c>
      <c r="BM176" s="473">
        <f t="shared" si="483"/>
        <v>5.1299999999999955</v>
      </c>
      <c r="BN176" s="473">
        <f t="shared" si="484"/>
        <v>3.1099999999999994</v>
      </c>
      <c r="BO176" s="483">
        <v>8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>
        <v>1</v>
      </c>
      <c r="CJ176" s="294" t="s">
        <v>1511</v>
      </c>
      <c r="CK176" s="294"/>
      <c r="CL176" s="294"/>
      <c r="CM176" s="294"/>
      <c r="CN176" s="294"/>
      <c r="CO176" s="295"/>
      <c r="CP176" s="295"/>
      <c r="CQ176" s="295"/>
      <c r="CR176" s="296">
        <v>320</v>
      </c>
      <c r="CS176" s="297">
        <v>76.599999999999994</v>
      </c>
      <c r="CT176" s="297">
        <v>53.29</v>
      </c>
      <c r="CU176" s="297">
        <v>59.03</v>
      </c>
      <c r="CV176" s="297">
        <f t="shared" si="608"/>
        <v>19.899999999999977</v>
      </c>
      <c r="CW176" s="297">
        <f t="shared" si="608"/>
        <v>9.64</v>
      </c>
      <c r="CX176" s="297">
        <f t="shared" si="608"/>
        <v>42.63</v>
      </c>
      <c r="CY176" s="297">
        <f t="shared" si="608"/>
        <v>25.870000000000005</v>
      </c>
      <c r="CZ176" s="297">
        <f>SUM(CV176:CY176)</f>
        <v>98.039999999999992</v>
      </c>
      <c r="DA176" s="297">
        <f>0.32*(P176-CR176)+1.75*(Q176-CS176)+1.13*(R176-CT176)+1.28*(S176-CU176)</f>
        <v>104.5235</v>
      </c>
      <c r="DB176" s="295"/>
      <c r="DC176" s="295"/>
      <c r="DD176" s="295"/>
      <c r="DE176" s="295"/>
    </row>
    <row r="177" spans="1:109" ht="21" customHeight="1">
      <c r="A177" s="268">
        <v>175</v>
      </c>
      <c r="B177" s="338" t="s">
        <v>1236</v>
      </c>
      <c r="C177" s="301" t="s">
        <v>1237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43">
        <f t="shared" si="490"/>
        <v>267</v>
      </c>
      <c r="O177" s="339">
        <v>4108</v>
      </c>
      <c r="P177" s="340">
        <v>344.3</v>
      </c>
      <c r="Q177" s="341">
        <v>90.03</v>
      </c>
      <c r="R177" s="341">
        <v>94.15</v>
      </c>
      <c r="S177" s="341">
        <v>69.94</v>
      </c>
      <c r="T177" s="341"/>
      <c r="U177" s="332">
        <v>16100</v>
      </c>
      <c r="V177" s="342">
        <f>VLOOKUP($U177,计算辅助页面!$Z$5:$AM$26,COLUMN()-20,0)</f>
        <v>26300</v>
      </c>
      <c r="W177" s="342">
        <f>VLOOKUP($U177,计算辅助页面!$Z$5:$AM$26,COLUMN()-20,0)</f>
        <v>42000</v>
      </c>
      <c r="X177" s="343">
        <f>VLOOKUP($U177,计算辅助页面!$Z$5:$AM$26,COLUMN()-20,0)</f>
        <v>63000</v>
      </c>
      <c r="Y177" s="343">
        <f>VLOOKUP($U177,计算辅助页面!$Z$5:$AM$26,COLUMN()-20,0)</f>
        <v>91000</v>
      </c>
      <c r="Z177" s="344">
        <f>VLOOKUP($U177,计算辅助页面!$Z$5:$AM$26,COLUMN()-20,0)</f>
        <v>127500</v>
      </c>
      <c r="AA177" s="343">
        <f>VLOOKUP($U177,计算辅助页面!$Z$5:$AM$26,COLUMN()-20,0)</f>
        <v>178500</v>
      </c>
      <c r="AB177" s="343">
        <f>VLOOKUP($U177,计算辅助页面!$Z$5:$AM$26,COLUMN()-20,0)</f>
        <v>249500</v>
      </c>
      <c r="AC177" s="343">
        <f>VLOOKUP($U177,计算辅助页面!$Z$5:$AM$26,COLUMN()-20,0)</f>
        <v>349500</v>
      </c>
      <c r="AD177" s="343">
        <f>VLOOKUP($U177,计算辅助页面!$Z$5:$AM$26,COLUMN()-20,0)</f>
        <v>489500</v>
      </c>
      <c r="AE177" s="343">
        <f>VLOOKUP($U177,计算辅助页面!$Z$5:$AM$26,COLUMN()-20,0)</f>
        <v>685000</v>
      </c>
      <c r="AF177" s="343">
        <f>VLOOKUP($U177,计算辅助页面!$Z$5:$AM$26,COLUMN()-20,0)</f>
        <v>959000</v>
      </c>
      <c r="AG177" s="343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578"/>
        <v>160000</v>
      </c>
      <c r="AL177" s="316">
        <f>VLOOKUP(D177&amp;E177,计算辅助页面!$V$5:$Y$18,3,0)</f>
        <v>5</v>
      </c>
      <c r="AM177" s="317">
        <f t="shared" si="579"/>
        <v>480000</v>
      </c>
      <c r="AN177" s="317">
        <f>VLOOKUP(D177&amp;E177,计算辅助页面!$V$5:$Y$18,4,0)</f>
        <v>4</v>
      </c>
      <c r="AO177" s="304">
        <f t="shared" si="580"/>
        <v>12800000</v>
      </c>
      <c r="AP177" s="318">
        <f t="shared" si="581"/>
        <v>32207600</v>
      </c>
      <c r="AQ177" s="288" t="s">
        <v>1013</v>
      </c>
      <c r="AR177" s="289" t="str">
        <f t="shared" si="591"/>
        <v>9x8</v>
      </c>
      <c r="AS177" s="290" t="s">
        <v>1228</v>
      </c>
      <c r="AT177" s="291" t="s">
        <v>1237</v>
      </c>
      <c r="AU177" s="427" t="s">
        <v>703</v>
      </c>
      <c r="AW177" s="292">
        <v>358</v>
      </c>
      <c r="AY177" s="292">
        <v>468</v>
      </c>
      <c r="AZ177" s="292" t="s">
        <v>1186</v>
      </c>
      <c r="BA177" s="477">
        <v>158</v>
      </c>
      <c r="BB177" s="476">
        <v>1.7</v>
      </c>
      <c r="BC177" s="472">
        <v>0.97</v>
      </c>
      <c r="BD177" s="472">
        <v>3.89</v>
      </c>
      <c r="BE177" s="472">
        <v>2.57</v>
      </c>
      <c r="BF177" s="474">
        <f>BA177+O177</f>
        <v>4266</v>
      </c>
      <c r="BG177" s="476">
        <f t="shared" ref="BG177" si="613">BB177+P177</f>
        <v>346</v>
      </c>
      <c r="BH177" s="480">
        <f t="shared" ref="BH177" si="614">BC177+Q177</f>
        <v>91</v>
      </c>
      <c r="BI177" s="480">
        <f t="shared" ref="BI177" si="615">BD177+R177</f>
        <v>98.04</v>
      </c>
      <c r="BJ177" s="480">
        <f t="shared" ref="BJ177" si="616">BE177+S177</f>
        <v>72.509999999999991</v>
      </c>
      <c r="BK177" s="473">
        <f t="shared" si="481"/>
        <v>1.6999999999999886</v>
      </c>
      <c r="BL177" s="473">
        <f t="shared" si="482"/>
        <v>0.96999999999999886</v>
      </c>
      <c r="BM177" s="473">
        <f t="shared" si="483"/>
        <v>3.8900000000000006</v>
      </c>
      <c r="BN177" s="473">
        <f t="shared" si="484"/>
        <v>2.5699999999999932</v>
      </c>
      <c r="BO177" s="483">
        <v>5</v>
      </c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/>
      <c r="CJ177" s="294" t="s">
        <v>779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1808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38" t="s">
        <v>1403</v>
      </c>
      <c r="C178" s="301" t="s">
        <v>1404</v>
      </c>
      <c r="D178" s="302" t="s">
        <v>8</v>
      </c>
      <c r="E178" s="303" t="s">
        <v>79</v>
      </c>
      <c r="F178" s="327"/>
      <c r="G178" s="328"/>
      <c r="H178" s="330">
        <v>70</v>
      </c>
      <c r="I178" s="330">
        <v>23</v>
      </c>
      <c r="J178" s="330">
        <v>27</v>
      </c>
      <c r="K178" s="330">
        <v>36</v>
      </c>
      <c r="L178" s="330">
        <v>52</v>
      </c>
      <c r="M178" s="330">
        <v>59</v>
      </c>
      <c r="N178" s="343">
        <f t="shared" si="490"/>
        <v>267</v>
      </c>
      <c r="O178" s="339">
        <v>4109</v>
      </c>
      <c r="P178" s="340">
        <v>361.9</v>
      </c>
      <c r="Q178" s="341">
        <v>80.650000000000006</v>
      </c>
      <c r="R178" s="341">
        <v>75.77</v>
      </c>
      <c r="S178" s="341">
        <v>78.17</v>
      </c>
      <c r="T178" s="341"/>
      <c r="U178" s="332">
        <v>16100</v>
      </c>
      <c r="V178" s="342">
        <f>VLOOKUP($U178,计算辅助页面!$Z$5:$AM$26,COLUMN()-20,0)</f>
        <v>26300</v>
      </c>
      <c r="W178" s="342">
        <f>VLOOKUP($U178,计算辅助页面!$Z$5:$AM$26,COLUMN()-20,0)</f>
        <v>42000</v>
      </c>
      <c r="X178" s="343">
        <f>VLOOKUP($U178,计算辅助页面!$Z$5:$AM$26,COLUMN()-20,0)</f>
        <v>63000</v>
      </c>
      <c r="Y178" s="343">
        <f>VLOOKUP($U178,计算辅助页面!$Z$5:$AM$26,COLUMN()-20,0)</f>
        <v>91000</v>
      </c>
      <c r="Z178" s="344">
        <f>VLOOKUP($U178,计算辅助页面!$Z$5:$AM$26,COLUMN()-20,0)</f>
        <v>127500</v>
      </c>
      <c r="AA178" s="343">
        <f>VLOOKUP($U178,计算辅助页面!$Z$5:$AM$26,COLUMN()-20,0)</f>
        <v>178500</v>
      </c>
      <c r="AB178" s="343">
        <f>VLOOKUP($U178,计算辅助页面!$Z$5:$AM$26,COLUMN()-20,0)</f>
        <v>249500</v>
      </c>
      <c r="AC178" s="343">
        <f>VLOOKUP($U178,计算辅助页面!$Z$5:$AM$26,COLUMN()-20,0)</f>
        <v>349500</v>
      </c>
      <c r="AD178" s="343">
        <f>VLOOKUP($U178,计算辅助页面!$Z$5:$AM$26,COLUMN()-20,0)</f>
        <v>489500</v>
      </c>
      <c r="AE178" s="343">
        <f>VLOOKUP($U178,计算辅助页面!$Z$5:$AM$26,COLUMN()-20,0)</f>
        <v>685000</v>
      </c>
      <c r="AF178" s="343">
        <f>VLOOKUP($U178,计算辅助页面!$Z$5:$AM$26,COLUMN()-20,0)</f>
        <v>959000</v>
      </c>
      <c r="AG178" s="343">
        <f>VLOOKUP($U178,计算辅助页面!$Z$5:$AM$26,COLUMN()-20,0)</f>
        <v>1575000</v>
      </c>
      <c r="AH178" s="304">
        <f>VLOOKUP($U178,计算辅助页面!$Z$5:$AM$26,COLUMN()-20,0)</f>
        <v>19407600</v>
      </c>
      <c r="AI178" s="314">
        <v>80000</v>
      </c>
      <c r="AJ178" s="315">
        <f>VLOOKUP(D178&amp;E178,计算辅助页面!$V$5:$Y$18,2,0)</f>
        <v>6</v>
      </c>
      <c r="AK178" s="316">
        <f t="shared" si="578"/>
        <v>160000</v>
      </c>
      <c r="AL178" s="316">
        <f>VLOOKUP(D178&amp;E178,计算辅助页面!$V$5:$Y$18,3,0)</f>
        <v>5</v>
      </c>
      <c r="AM178" s="317">
        <f t="shared" si="579"/>
        <v>480000</v>
      </c>
      <c r="AN178" s="317">
        <f>VLOOKUP(D178&amp;E178,计算辅助页面!$V$5:$Y$18,4,0)</f>
        <v>4</v>
      </c>
      <c r="AO178" s="304">
        <f t="shared" si="580"/>
        <v>12800000</v>
      </c>
      <c r="AP178" s="318">
        <f t="shared" si="581"/>
        <v>32207600</v>
      </c>
      <c r="AQ178" s="288" t="s">
        <v>566</v>
      </c>
      <c r="AR178" s="289" t="str">
        <f t="shared" si="591"/>
        <v>DBS GT Zagato</v>
      </c>
      <c r="AS178" s="290" t="s">
        <v>1393</v>
      </c>
      <c r="AT178" s="291" t="s">
        <v>1646</v>
      </c>
      <c r="AU178" s="427" t="s">
        <v>703</v>
      </c>
      <c r="AW178" s="292">
        <v>376</v>
      </c>
      <c r="AY178" s="292">
        <v>498</v>
      </c>
      <c r="AZ178" s="292" t="s">
        <v>1405</v>
      </c>
      <c r="BA178" s="481">
        <f>BF178-O178</f>
        <v>218</v>
      </c>
      <c r="BB178" s="476">
        <f>BK178</f>
        <v>2.6000000000000227</v>
      </c>
      <c r="BC178" s="472">
        <f t="shared" ref="BC178" si="617">BL178</f>
        <v>1.3499999999999943</v>
      </c>
      <c r="BD178" s="472">
        <f t="shared" ref="BD178" si="618">BM178</f>
        <v>2.4200000000000017</v>
      </c>
      <c r="BE178" s="472">
        <f t="shared" ref="BE178" si="619">BN178</f>
        <v>3.4299999999999926</v>
      </c>
      <c r="BF178" s="474">
        <v>4327</v>
      </c>
      <c r="BG178" s="476">
        <v>364.5</v>
      </c>
      <c r="BH178" s="480">
        <v>82</v>
      </c>
      <c r="BI178" s="480">
        <v>78.19</v>
      </c>
      <c r="BJ178" s="480">
        <v>81.599999999999994</v>
      </c>
      <c r="BK178" s="473">
        <f t="shared" si="481"/>
        <v>2.6000000000000227</v>
      </c>
      <c r="BL178" s="473">
        <f t="shared" si="482"/>
        <v>1.3499999999999943</v>
      </c>
      <c r="BM178" s="473">
        <f t="shared" si="483"/>
        <v>2.4200000000000017</v>
      </c>
      <c r="BN178" s="473">
        <f t="shared" si="484"/>
        <v>3.4299999999999926</v>
      </c>
      <c r="BO178" s="483">
        <v>4</v>
      </c>
      <c r="BP178" s="293"/>
      <c r="BQ178" s="293"/>
      <c r="BR178" s="293"/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1416</v>
      </c>
      <c r="CK178" s="294"/>
      <c r="CL178" s="294"/>
      <c r="CM178" s="294"/>
      <c r="CN178" s="294"/>
      <c r="CO178" s="295"/>
      <c r="CP178" s="295"/>
      <c r="CQ178" s="295"/>
      <c r="CR178" s="296"/>
      <c r="CS178" s="297"/>
      <c r="CT178" s="297"/>
      <c r="CU178" s="297"/>
      <c r="CV178" s="297"/>
      <c r="CW178" s="297"/>
      <c r="CX178" s="297"/>
      <c r="CY178" s="297"/>
      <c r="CZ178" s="297"/>
      <c r="DA178" s="297"/>
      <c r="DB178" s="295" t="s">
        <v>1808</v>
      </c>
      <c r="DC178" s="295">
        <v>2</v>
      </c>
      <c r="DD178" s="295"/>
      <c r="DE178" s="295"/>
    </row>
    <row r="179" spans="1:109" ht="21" customHeight="1">
      <c r="A179" s="268">
        <v>177</v>
      </c>
      <c r="B179" s="338" t="s">
        <v>162</v>
      </c>
      <c r="C179" s="301">
        <v>570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06">
        <v>50</v>
      </c>
      <c r="I179" s="306">
        <v>12</v>
      </c>
      <c r="J179" s="306">
        <v>15</v>
      </c>
      <c r="K179" s="306">
        <v>24</v>
      </c>
      <c r="L179" s="306">
        <v>37</v>
      </c>
      <c r="M179" s="306">
        <v>45</v>
      </c>
      <c r="N179" s="307">
        <f t="shared" si="490"/>
        <v>183</v>
      </c>
      <c r="O179" s="339">
        <v>4116</v>
      </c>
      <c r="P179" s="340">
        <v>377.2</v>
      </c>
      <c r="Q179" s="341">
        <v>79.23</v>
      </c>
      <c r="R179" s="341">
        <v>66.06</v>
      </c>
      <c r="S179" s="341">
        <v>64.75</v>
      </c>
      <c r="T179" s="341">
        <v>6.2000000000000011</v>
      </c>
      <c r="U179" s="311">
        <v>16100</v>
      </c>
      <c r="V179" s="312">
        <f>VLOOKUP($U179,计算辅助页面!$Z$5:$AM$26,COLUMN()-20,0)</f>
        <v>26300</v>
      </c>
      <c r="W179" s="312">
        <f>VLOOKUP($U179,计算辅助页面!$Z$5:$AM$26,COLUMN()-20,0)</f>
        <v>42000</v>
      </c>
      <c r="X179" s="307">
        <f>VLOOKUP($U179,计算辅助页面!$Z$5:$AM$26,COLUMN()-20,0)</f>
        <v>63000</v>
      </c>
      <c r="Y179" s="307">
        <f>VLOOKUP($U179,计算辅助页面!$Z$5:$AM$26,COLUMN()-20,0)</f>
        <v>91000</v>
      </c>
      <c r="Z179" s="313">
        <f>VLOOKUP($U179,计算辅助页面!$Z$5:$AM$26,COLUMN()-20,0)</f>
        <v>127500</v>
      </c>
      <c r="AA179" s="307">
        <f>VLOOKUP($U179,计算辅助页面!$Z$5:$AM$26,COLUMN()-20,0)</f>
        <v>178500</v>
      </c>
      <c r="AB179" s="307">
        <f>VLOOKUP($U179,计算辅助页面!$Z$5:$AM$26,COLUMN()-20,0)</f>
        <v>249500</v>
      </c>
      <c r="AC179" s="307">
        <f>VLOOKUP($U179,计算辅助页面!$Z$5:$AM$26,COLUMN()-20,0)</f>
        <v>349500</v>
      </c>
      <c r="AD179" s="307">
        <f>VLOOKUP($U179,计算辅助页面!$Z$5:$AM$26,COLUMN()-20,0)</f>
        <v>489500</v>
      </c>
      <c r="AE179" s="307">
        <f>VLOOKUP($U179,计算辅助页面!$Z$5:$AM$26,COLUMN()-20,0)</f>
        <v>685000</v>
      </c>
      <c r="AF179" s="307">
        <f>VLOOKUP($U179,计算辅助页面!$Z$5:$AM$26,COLUMN()-20,0)</f>
        <v>959000</v>
      </c>
      <c r="AG179" s="307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578"/>
        <v>160000</v>
      </c>
      <c r="AL179" s="316">
        <f>VLOOKUP(D179&amp;E179,计算辅助页面!$V$5:$Y$18,3,0)</f>
        <v>5</v>
      </c>
      <c r="AM179" s="317">
        <f t="shared" si="579"/>
        <v>480000</v>
      </c>
      <c r="AN179" s="317">
        <f>VLOOKUP(D179&amp;E179,计算辅助页面!$V$5:$Y$18,4,0)</f>
        <v>4</v>
      </c>
      <c r="AO179" s="304">
        <f t="shared" si="580"/>
        <v>12800000</v>
      </c>
      <c r="AP179" s="318">
        <f t="shared" si="581"/>
        <v>32207600</v>
      </c>
      <c r="AQ179" s="288" t="s">
        <v>568</v>
      </c>
      <c r="AR179" s="289" t="str">
        <f t="shared" si="591"/>
        <v>570S Spider</v>
      </c>
      <c r="AS179" s="290" t="s">
        <v>830</v>
      </c>
      <c r="AT179" s="291" t="s">
        <v>669</v>
      </c>
      <c r="AU179" s="427" t="s">
        <v>703</v>
      </c>
      <c r="AV179" s="292">
        <v>17</v>
      </c>
      <c r="AW179" s="292">
        <v>393</v>
      </c>
      <c r="AY179" s="292">
        <v>526</v>
      </c>
      <c r="AZ179" s="292" t="s">
        <v>1481</v>
      </c>
      <c r="BA179" s="481">
        <v>216</v>
      </c>
      <c r="BB179" s="476">
        <v>2.5</v>
      </c>
      <c r="BC179" s="472">
        <v>0.97</v>
      </c>
      <c r="BD179" s="472">
        <v>2.4</v>
      </c>
      <c r="BE179" s="472">
        <v>2.09</v>
      </c>
      <c r="BF179" s="474">
        <f>BA179+O179</f>
        <v>4332</v>
      </c>
      <c r="BG179" s="476">
        <f t="shared" ref="BG179:BG180" si="620">BB179+P179</f>
        <v>379.7</v>
      </c>
      <c r="BH179" s="480">
        <f t="shared" ref="BH179:BH180" si="621">BC179+Q179</f>
        <v>80.2</v>
      </c>
      <c r="BI179" s="480">
        <f t="shared" ref="BI179:BI180" si="622">BD179+R179</f>
        <v>68.460000000000008</v>
      </c>
      <c r="BJ179" s="480">
        <f t="shared" ref="BJ179:BJ180" si="623">BE179+S179</f>
        <v>66.84</v>
      </c>
      <c r="BK179" s="473">
        <f t="shared" si="481"/>
        <v>2.5</v>
      </c>
      <c r="BL179" s="473">
        <f t="shared" si="482"/>
        <v>0.96999999999999886</v>
      </c>
      <c r="BM179" s="473">
        <f t="shared" si="483"/>
        <v>2.4000000000000057</v>
      </c>
      <c r="BN179" s="473">
        <f t="shared" si="484"/>
        <v>2.0900000000000034</v>
      </c>
      <c r="BO179" s="483">
        <v>1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>
        <v>1</v>
      </c>
      <c r="CE179" s="293"/>
      <c r="CF179" s="293"/>
      <c r="CG179" s="293" t="s">
        <v>1421</v>
      </c>
      <c r="CH179" s="293"/>
      <c r="CI179" s="293">
        <v>1</v>
      </c>
      <c r="CJ179" s="294" t="s">
        <v>1139</v>
      </c>
      <c r="CK179" s="294"/>
      <c r="CL179" s="294"/>
      <c r="CM179" s="294"/>
      <c r="CN179" s="294"/>
      <c r="CO179" s="295"/>
      <c r="CP179" s="295"/>
      <c r="CQ179" s="295"/>
      <c r="CR179" s="296">
        <v>356</v>
      </c>
      <c r="CS179" s="297">
        <v>71.2</v>
      </c>
      <c r="CT179" s="297">
        <v>46.08</v>
      </c>
      <c r="CU179" s="297">
        <v>47.38</v>
      </c>
      <c r="CV179" s="297">
        <f t="shared" ref="CV179:CY181" si="624">P179-CR179</f>
        <v>21.199999999999989</v>
      </c>
      <c r="CW179" s="297">
        <f t="shared" si="624"/>
        <v>8.0300000000000011</v>
      </c>
      <c r="CX179" s="297">
        <f t="shared" si="624"/>
        <v>19.980000000000004</v>
      </c>
      <c r="CY179" s="297">
        <f t="shared" si="624"/>
        <v>17.369999999999997</v>
      </c>
      <c r="CZ179" s="297">
        <f>SUM(CV179:CY179)</f>
        <v>66.579999999999984</v>
      </c>
      <c r="DA179" s="297">
        <f>0.32*(P179-CR179)+1.75*(Q179-CS179)+1.13*(R179-CT179)+1.28*(S179-CU179)</f>
        <v>65.647499999999994</v>
      </c>
      <c r="DB179" s="295" t="s">
        <v>1808</v>
      </c>
      <c r="DC179" s="295">
        <v>1</v>
      </c>
      <c r="DD179" s="295"/>
      <c r="DE179" s="295"/>
    </row>
    <row r="180" spans="1:109" ht="21" customHeight="1" thickBot="1">
      <c r="A180" s="299">
        <v>178</v>
      </c>
      <c r="B180" s="338" t="s">
        <v>183</v>
      </c>
      <c r="C180" s="301" t="s">
        <v>778</v>
      </c>
      <c r="D180" s="352" t="s">
        <v>8</v>
      </c>
      <c r="E180" s="303" t="s">
        <v>78</v>
      </c>
      <c r="F180" s="304">
        <f>9-LEN(E180)-LEN(SUBSTITUTE(E180,"★",""))</f>
        <v>4</v>
      </c>
      <c r="G180" s="305" t="s">
        <v>72</v>
      </c>
      <c r="H180" s="306">
        <v>50</v>
      </c>
      <c r="I180" s="306">
        <v>23</v>
      </c>
      <c r="J180" s="306">
        <v>27</v>
      </c>
      <c r="K180" s="306">
        <v>36</v>
      </c>
      <c r="L180" s="306">
        <v>51</v>
      </c>
      <c r="M180" s="306" t="s">
        <v>59</v>
      </c>
      <c r="N180" s="307">
        <f t="shared" si="490"/>
        <v>187</v>
      </c>
      <c r="O180" s="339">
        <v>4133</v>
      </c>
      <c r="P180" s="340">
        <v>363.8</v>
      </c>
      <c r="Q180" s="341">
        <v>79.83</v>
      </c>
      <c r="R180" s="341">
        <v>73.099999999999994</v>
      </c>
      <c r="S180" s="341">
        <v>77.86</v>
      </c>
      <c r="T180" s="341">
        <v>8.8320000000000007</v>
      </c>
      <c r="U180" s="311">
        <v>9550</v>
      </c>
      <c r="V180" s="312">
        <f>VLOOKUP($U180,计算辅助页面!$Z$5:$AM$26,COLUMN()-20,0)</f>
        <v>15600</v>
      </c>
      <c r="W180" s="312">
        <f>VLOOKUP($U180,计算辅助页面!$Z$5:$AM$26,COLUMN()-20,0)</f>
        <v>24900</v>
      </c>
      <c r="X180" s="307">
        <f>VLOOKUP($U180,计算辅助页面!$Z$5:$AM$26,COLUMN()-20,0)</f>
        <v>37400</v>
      </c>
      <c r="Y180" s="307">
        <f>VLOOKUP($U180,计算辅助页面!$Z$5:$AM$26,COLUMN()-20,0)</f>
        <v>54000</v>
      </c>
      <c r="Z180" s="313">
        <f>VLOOKUP($U180,计算辅助页面!$Z$5:$AM$26,COLUMN()-20,0)</f>
        <v>75500</v>
      </c>
      <c r="AA180" s="307">
        <f>VLOOKUP($U180,计算辅助页面!$Z$5:$AM$26,COLUMN()-20,0)</f>
        <v>105500</v>
      </c>
      <c r="AB180" s="307">
        <f>VLOOKUP($U180,计算辅助页面!$Z$5:$AM$26,COLUMN()-20,0)</f>
        <v>148000</v>
      </c>
      <c r="AC180" s="307">
        <f>VLOOKUP($U180,计算辅助页面!$Z$5:$AM$26,COLUMN()-20,0)</f>
        <v>207500</v>
      </c>
      <c r="AD180" s="307">
        <f>VLOOKUP($U180,计算辅助页面!$Z$5:$AM$26,COLUMN()-20,0)</f>
        <v>290000</v>
      </c>
      <c r="AE180" s="307">
        <f>VLOOKUP($U180,计算辅助页面!$Z$5:$AM$26,COLUMN()-20,0)</f>
        <v>406000</v>
      </c>
      <c r="AF180" s="307">
        <f>VLOOKUP($U180,计算辅助页面!$Z$5:$AM$26,COLUMN()-20,0)</f>
        <v>569000</v>
      </c>
      <c r="AG180" s="307" t="str">
        <f>VLOOKUP($U180,计算辅助页面!$Z$5:$AM$26,COLUMN()-20,0)</f>
        <v>×</v>
      </c>
      <c r="AH180" s="304">
        <f>VLOOKUP($U180,计算辅助页面!$Z$5:$AM$26,COLUMN()-20,0)</f>
        <v>7771800</v>
      </c>
      <c r="AI180" s="314">
        <v>60000</v>
      </c>
      <c r="AJ180" s="315">
        <f>VLOOKUP(D180&amp;E180,计算辅助页面!$V$5:$Y$18,2,0)</f>
        <v>6</v>
      </c>
      <c r="AK180" s="316">
        <f t="shared" si="578"/>
        <v>120000</v>
      </c>
      <c r="AL180" s="316">
        <f>VLOOKUP(D180&amp;E180,计算辅助页面!$V$5:$Y$18,3,0)</f>
        <v>5</v>
      </c>
      <c r="AM180" s="317">
        <f t="shared" si="579"/>
        <v>360000</v>
      </c>
      <c r="AN180" s="317">
        <f>VLOOKUP(D180&amp;E180,计算辅助页面!$V$5:$Y$18,4,0)</f>
        <v>3</v>
      </c>
      <c r="AO180" s="304">
        <f t="shared" si="580"/>
        <v>8160000</v>
      </c>
      <c r="AP180" s="318">
        <f t="shared" si="581"/>
        <v>15931800</v>
      </c>
      <c r="AQ180" s="288" t="s">
        <v>565</v>
      </c>
      <c r="AR180" s="289" t="str">
        <f t="shared" si="591"/>
        <v>Aventador J</v>
      </c>
      <c r="AS180" s="290" t="s">
        <v>931</v>
      </c>
      <c r="AT180" s="291" t="s">
        <v>652</v>
      </c>
      <c r="AU180" s="427" t="s">
        <v>703</v>
      </c>
      <c r="AV180" s="292">
        <v>15</v>
      </c>
      <c r="AW180" s="292">
        <v>378</v>
      </c>
      <c r="AY180" s="292">
        <v>502</v>
      </c>
      <c r="AZ180" s="292" t="s">
        <v>1481</v>
      </c>
      <c r="BA180" s="477">
        <v>159</v>
      </c>
      <c r="BB180" s="476">
        <v>1.6</v>
      </c>
      <c r="BC180" s="472">
        <v>0.82</v>
      </c>
      <c r="BD180" s="472">
        <v>2.87</v>
      </c>
      <c r="BE180" s="472">
        <v>1.79</v>
      </c>
      <c r="BF180" s="474">
        <f>BA180+O180</f>
        <v>4292</v>
      </c>
      <c r="BG180" s="476">
        <f t="shared" si="620"/>
        <v>365.40000000000003</v>
      </c>
      <c r="BH180" s="480">
        <f t="shared" si="621"/>
        <v>80.649999999999991</v>
      </c>
      <c r="BI180" s="480">
        <f t="shared" si="622"/>
        <v>75.97</v>
      </c>
      <c r="BJ180" s="480">
        <f t="shared" si="623"/>
        <v>79.650000000000006</v>
      </c>
      <c r="BK180" s="473">
        <f t="shared" si="481"/>
        <v>1.6000000000000227</v>
      </c>
      <c r="BL180" s="473">
        <f t="shared" si="482"/>
        <v>0.81999999999999318</v>
      </c>
      <c r="BM180" s="473">
        <f t="shared" si="483"/>
        <v>2.8700000000000045</v>
      </c>
      <c r="BN180" s="473">
        <f t="shared" si="484"/>
        <v>1.7900000000000063</v>
      </c>
      <c r="BO180" s="483">
        <v>5</v>
      </c>
      <c r="BP180" s="293"/>
      <c r="BQ180" s="293"/>
      <c r="BR180" s="293"/>
      <c r="BS180" s="293">
        <v>1</v>
      </c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 t="s">
        <v>1163</v>
      </c>
      <c r="CH180" s="293"/>
      <c r="CI180" s="293">
        <v>1</v>
      </c>
      <c r="CJ180" s="294" t="s">
        <v>1512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73</v>
      </c>
      <c r="CT180" s="297">
        <v>49.16</v>
      </c>
      <c r="CU180" s="297">
        <v>62.92</v>
      </c>
      <c r="CV180" s="297">
        <f t="shared" si="624"/>
        <v>13.800000000000011</v>
      </c>
      <c r="CW180" s="297">
        <f t="shared" si="624"/>
        <v>6.8299999999999983</v>
      </c>
      <c r="CX180" s="297">
        <f t="shared" si="624"/>
        <v>23.939999999999998</v>
      </c>
      <c r="CY180" s="297">
        <f t="shared" si="624"/>
        <v>14.939999999999998</v>
      </c>
      <c r="CZ180" s="297">
        <f>SUM(CV180:CY180)</f>
        <v>59.510000000000005</v>
      </c>
      <c r="DA180" s="297">
        <f>0.32*(P180-CR180)+1.75*(Q180-CS180)+1.13*(R180-CT180)+1.28*(S180-CU180)</f>
        <v>62.543899999999994</v>
      </c>
      <c r="DB180" s="295" t="s">
        <v>1808</v>
      </c>
      <c r="DC180" s="295">
        <v>1</v>
      </c>
      <c r="DD180" s="295"/>
      <c r="DE180" s="295"/>
    </row>
    <row r="181" spans="1:109" ht="21" customHeight="1">
      <c r="A181" s="268">
        <v>179</v>
      </c>
      <c r="B181" s="338" t="s">
        <v>708</v>
      </c>
      <c r="C181" s="301" t="s">
        <v>779</v>
      </c>
      <c r="D181" s="352" t="s">
        <v>198</v>
      </c>
      <c r="E181" s="303" t="s">
        <v>79</v>
      </c>
      <c r="F181" s="327">
        <f>9-LEN(E181)-LEN(SUBSTITUTE(E181,"★",""))</f>
        <v>3</v>
      </c>
      <c r="G181" s="328" t="s">
        <v>401</v>
      </c>
      <c r="H181" s="330">
        <v>50</v>
      </c>
      <c r="I181" s="306">
        <v>23</v>
      </c>
      <c r="J181" s="306">
        <v>27</v>
      </c>
      <c r="K181" s="306">
        <v>36</v>
      </c>
      <c r="L181" s="306">
        <v>52</v>
      </c>
      <c r="M181" s="330">
        <v>62</v>
      </c>
      <c r="N181" s="307">
        <f t="shared" si="490"/>
        <v>250</v>
      </c>
      <c r="O181" s="339">
        <v>4145</v>
      </c>
      <c r="P181" s="340">
        <v>370.6</v>
      </c>
      <c r="Q181" s="341">
        <v>81.93</v>
      </c>
      <c r="R181" s="341">
        <v>84.82</v>
      </c>
      <c r="S181" s="341">
        <v>59.61</v>
      </c>
      <c r="T181" s="341"/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78"/>
        <v>160000</v>
      </c>
      <c r="AL181" s="336">
        <f>VLOOKUP(D181&amp;E181,计算辅助页面!$V$5:$Y$18,3,0)</f>
        <v>5</v>
      </c>
      <c r="AM181" s="337">
        <f t="shared" si="579"/>
        <v>480000</v>
      </c>
      <c r="AN181" s="337">
        <f>VLOOKUP(D181&amp;E181,计算辅助页面!$V$5:$Y$18,4,0)</f>
        <v>4</v>
      </c>
      <c r="AO181" s="327">
        <f t="shared" si="580"/>
        <v>12800000</v>
      </c>
      <c r="AP181" s="318">
        <f t="shared" si="581"/>
        <v>32207600</v>
      </c>
      <c r="AQ181" s="288" t="s">
        <v>1013</v>
      </c>
      <c r="AR181" s="289" t="str">
        <f t="shared" si="591"/>
        <v>Onyx</v>
      </c>
      <c r="AS181" s="290" t="s">
        <v>714</v>
      </c>
      <c r="AT181" s="291" t="s">
        <v>852</v>
      </c>
      <c r="AU181" s="427" t="s">
        <v>703</v>
      </c>
      <c r="AV181" s="292">
        <v>53</v>
      </c>
      <c r="AW181" s="292">
        <v>385</v>
      </c>
      <c r="AY181" s="292">
        <v>514</v>
      </c>
      <c r="AZ181" s="292" t="s">
        <v>1300</v>
      </c>
      <c r="BA181" s="481">
        <v>155</v>
      </c>
      <c r="BB181" s="476">
        <v>1.3</v>
      </c>
      <c r="BC181" s="472">
        <v>0.97</v>
      </c>
      <c r="BD181" s="472">
        <v>2.52</v>
      </c>
      <c r="BE181" s="472">
        <v>2.95</v>
      </c>
      <c r="BF181" s="474">
        <f>BA181+O181</f>
        <v>4300</v>
      </c>
      <c r="BG181" s="476">
        <f t="shared" ref="BG181" si="625">BB181+P181</f>
        <v>371.90000000000003</v>
      </c>
      <c r="BH181" s="480">
        <f t="shared" ref="BH181" si="626">BC181+Q181</f>
        <v>82.9</v>
      </c>
      <c r="BI181" s="480">
        <f t="shared" ref="BI181" si="627">BD181+R181</f>
        <v>87.339999999999989</v>
      </c>
      <c r="BJ181" s="480">
        <f t="shared" ref="BJ181" si="628">BE181+S181</f>
        <v>62.56</v>
      </c>
      <c r="BK181" s="473">
        <f t="shared" si="481"/>
        <v>1.3000000000000114</v>
      </c>
      <c r="BL181" s="473">
        <f t="shared" si="482"/>
        <v>0.96999999999999886</v>
      </c>
      <c r="BM181" s="473">
        <f t="shared" si="483"/>
        <v>2.519999999999996</v>
      </c>
      <c r="BN181" s="473">
        <f t="shared" si="484"/>
        <v>2.9500000000000028</v>
      </c>
      <c r="BO181" s="483">
        <v>1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1513</v>
      </c>
      <c r="CK181" s="294"/>
      <c r="CL181" s="294"/>
      <c r="CM181" s="294"/>
      <c r="CN181" s="294"/>
      <c r="CO181" s="295"/>
      <c r="CP181" s="295"/>
      <c r="CQ181" s="295"/>
      <c r="CR181" s="296">
        <v>360</v>
      </c>
      <c r="CS181" s="297">
        <v>73.900000000000006</v>
      </c>
      <c r="CT181" s="297">
        <v>63.83</v>
      </c>
      <c r="CU181" s="297">
        <v>35.08</v>
      </c>
      <c r="CV181" s="297">
        <f t="shared" si="624"/>
        <v>10.600000000000023</v>
      </c>
      <c r="CW181" s="297">
        <f t="shared" si="624"/>
        <v>8.0300000000000011</v>
      </c>
      <c r="CX181" s="297">
        <f t="shared" si="624"/>
        <v>20.989999999999995</v>
      </c>
      <c r="CY181" s="297">
        <f t="shared" si="624"/>
        <v>24.53</v>
      </c>
      <c r="CZ181" s="297">
        <f>SUM(CV181:CY181)</f>
        <v>64.15000000000002</v>
      </c>
      <c r="DA181" s="297">
        <f>0.32*(P181-CR181)+1.75*(Q181-CS181)+1.13*(R181-CT181)+1.28*(S181-CU181)</f>
        <v>72.561599999999999</v>
      </c>
      <c r="DB181" s="295" t="s">
        <v>1808</v>
      </c>
      <c r="DC181" s="295">
        <v>1</v>
      </c>
      <c r="DD181" s="295"/>
      <c r="DE181" s="295"/>
    </row>
    <row r="182" spans="1:109" ht="21" customHeight="1" thickBot="1">
      <c r="A182" s="299">
        <v>180</v>
      </c>
      <c r="B182" s="338" t="s">
        <v>1514</v>
      </c>
      <c r="C182" s="301" t="s">
        <v>1075</v>
      </c>
      <c r="D182" s="352" t="s">
        <v>198</v>
      </c>
      <c r="E182" s="303" t="s">
        <v>79</v>
      </c>
      <c r="F182" s="327"/>
      <c r="G182" s="328"/>
      <c r="H182" s="320" t="s">
        <v>407</v>
      </c>
      <c r="I182" s="320">
        <v>28</v>
      </c>
      <c r="J182" s="320">
        <v>32</v>
      </c>
      <c r="K182" s="320">
        <v>44</v>
      </c>
      <c r="L182" s="320">
        <v>59</v>
      </c>
      <c r="M182" s="320">
        <v>86</v>
      </c>
      <c r="N182" s="333">
        <f t="shared" si="490"/>
        <v>249</v>
      </c>
      <c r="O182" s="339">
        <v>4158</v>
      </c>
      <c r="P182" s="340">
        <v>368.3</v>
      </c>
      <c r="Q182" s="341">
        <v>84.54</v>
      </c>
      <c r="R182" s="341">
        <v>57.29</v>
      </c>
      <c r="S182" s="341">
        <v>67.540000000000006</v>
      </c>
      <c r="T182" s="341">
        <v>6.8</v>
      </c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78"/>
        <v>160000</v>
      </c>
      <c r="AL182" s="336">
        <f>VLOOKUP(D182&amp;E182,计算辅助页面!$V$5:$Y$18,3,0)</f>
        <v>5</v>
      </c>
      <c r="AM182" s="337">
        <f t="shared" si="579"/>
        <v>480000</v>
      </c>
      <c r="AN182" s="337">
        <f>VLOOKUP(D182&amp;E182,计算辅助页面!$V$5:$Y$18,4,0)</f>
        <v>4</v>
      </c>
      <c r="AO182" s="327">
        <f t="shared" si="580"/>
        <v>12800000</v>
      </c>
      <c r="AP182" s="318">
        <f t="shared" si="581"/>
        <v>32207600</v>
      </c>
      <c r="AQ182" s="288" t="s">
        <v>872</v>
      </c>
      <c r="AR182" s="289" t="str">
        <f t="shared" si="591"/>
        <v>Zonda R🔑</v>
      </c>
      <c r="AS182" s="290" t="s">
        <v>1065</v>
      </c>
      <c r="AT182" s="291" t="s">
        <v>1076</v>
      </c>
      <c r="AU182" s="427" t="s">
        <v>703</v>
      </c>
      <c r="AW182" s="292">
        <v>383</v>
      </c>
      <c r="AY182" s="292">
        <v>509</v>
      </c>
      <c r="AZ182" s="292" t="s">
        <v>1077</v>
      </c>
      <c r="BA182" s="481">
        <f>BF182-O182</f>
        <v>187</v>
      </c>
      <c r="BB182" s="476">
        <f>BK182</f>
        <v>1.8000000000000114</v>
      </c>
      <c r="BC182" s="472">
        <f t="shared" ref="BC182" si="629">BL182</f>
        <v>1.0599999999999881</v>
      </c>
      <c r="BD182" s="472">
        <f t="shared" ref="BD182" si="630">BM182</f>
        <v>1.8599999999999994</v>
      </c>
      <c r="BE182" s="472">
        <f t="shared" ref="BE182" si="631">BN182</f>
        <v>2.2299999999999898</v>
      </c>
      <c r="BF182" s="474">
        <v>4345</v>
      </c>
      <c r="BG182" s="476">
        <v>370.1</v>
      </c>
      <c r="BH182" s="480">
        <v>85.6</v>
      </c>
      <c r="BI182" s="480">
        <v>59.15</v>
      </c>
      <c r="BJ182" s="480">
        <v>69.77</v>
      </c>
      <c r="BK182" s="473">
        <f t="shared" si="481"/>
        <v>1.8000000000000114</v>
      </c>
      <c r="BL182" s="473">
        <f t="shared" si="482"/>
        <v>1.0599999999999881</v>
      </c>
      <c r="BM182" s="473">
        <f t="shared" si="483"/>
        <v>1.8599999999999994</v>
      </c>
      <c r="BN182" s="473">
        <f t="shared" si="484"/>
        <v>2.2299999999999898</v>
      </c>
      <c r="BO182" s="483">
        <v>1</v>
      </c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>
        <v>1</v>
      </c>
      <c r="CD182" s="293">
        <v>1</v>
      </c>
      <c r="CE182" s="293"/>
      <c r="CF182" s="293"/>
      <c r="CG182" s="293"/>
      <c r="CH182" s="293"/>
      <c r="CI182" s="293"/>
      <c r="CJ182" s="294" t="s">
        <v>1090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 t="s">
        <v>1808</v>
      </c>
      <c r="DC182" s="295">
        <v>1</v>
      </c>
      <c r="DD182" s="295"/>
      <c r="DE182" s="295"/>
    </row>
    <row r="183" spans="1:109" ht="21" customHeight="1">
      <c r="A183" s="268">
        <v>181</v>
      </c>
      <c r="B183" s="338" t="s">
        <v>1734</v>
      </c>
      <c r="C183" s="301" t="s">
        <v>1078</v>
      </c>
      <c r="D183" s="352" t="s">
        <v>198</v>
      </c>
      <c r="E183" s="303" t="s">
        <v>79</v>
      </c>
      <c r="F183" s="327"/>
      <c r="G183" s="328"/>
      <c r="H183" s="320" t="s">
        <v>407</v>
      </c>
      <c r="I183" s="320">
        <v>28</v>
      </c>
      <c r="J183" s="320">
        <v>32</v>
      </c>
      <c r="K183" s="320">
        <v>44</v>
      </c>
      <c r="L183" s="320">
        <v>59</v>
      </c>
      <c r="M183" s="320">
        <v>86</v>
      </c>
      <c r="N183" s="333">
        <f t="shared" si="490"/>
        <v>249</v>
      </c>
      <c r="O183" s="339">
        <v>4187</v>
      </c>
      <c r="P183" s="340">
        <v>358.6</v>
      </c>
      <c r="Q183" s="341">
        <v>89.33</v>
      </c>
      <c r="R183" s="341">
        <v>82.63</v>
      </c>
      <c r="S183" s="341">
        <v>55.24</v>
      </c>
      <c r="T183" s="341"/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78"/>
        <v>160000</v>
      </c>
      <c r="AL183" s="336">
        <f>VLOOKUP(D183&amp;E183,计算辅助页面!$V$5:$Y$18,3,0)</f>
        <v>5</v>
      </c>
      <c r="AM183" s="337">
        <f t="shared" si="579"/>
        <v>480000</v>
      </c>
      <c r="AN183" s="337">
        <f>VLOOKUP(D183&amp;E183,计算辅助页面!$V$5:$Y$18,4,0)</f>
        <v>4</v>
      </c>
      <c r="AO183" s="327">
        <f t="shared" si="580"/>
        <v>12800000</v>
      </c>
      <c r="AP183" s="318">
        <f t="shared" si="581"/>
        <v>32207600</v>
      </c>
      <c r="AQ183" s="288" t="s">
        <v>1019</v>
      </c>
      <c r="AR183" s="289" t="str">
        <f t="shared" si="591"/>
        <v>ckenhaus 007S🔑</v>
      </c>
      <c r="AS183" s="290" t="s">
        <v>1065</v>
      </c>
      <c r="AT183" s="291" t="s">
        <v>1079</v>
      </c>
      <c r="AU183" s="427" t="s">
        <v>703</v>
      </c>
      <c r="AW183" s="292">
        <v>373</v>
      </c>
      <c r="AY183" s="292">
        <v>493</v>
      </c>
      <c r="AZ183" s="292" t="s">
        <v>1077</v>
      </c>
      <c r="BA183" s="477">
        <f>BF183-O183</f>
        <v>185</v>
      </c>
      <c r="BB183" s="476">
        <f>BK183</f>
        <v>2.1999999999999886</v>
      </c>
      <c r="BC183" s="472">
        <f t="shared" ref="BC183" si="632">BL183</f>
        <v>0.76999999999999602</v>
      </c>
      <c r="BD183" s="472">
        <f t="shared" ref="BD183" si="633">BM183</f>
        <v>2.7900000000000063</v>
      </c>
      <c r="BE183" s="472">
        <f t="shared" ref="BE183" si="634">BN183</f>
        <v>2.8299999999999983</v>
      </c>
      <c r="BF183" s="474">
        <v>4372</v>
      </c>
      <c r="BG183" s="476">
        <v>360.8</v>
      </c>
      <c r="BH183" s="480">
        <v>90.1</v>
      </c>
      <c r="BI183" s="480">
        <v>85.42</v>
      </c>
      <c r="BJ183" s="480">
        <v>58.07</v>
      </c>
      <c r="BK183" s="473">
        <f t="shared" si="481"/>
        <v>2.1999999999999886</v>
      </c>
      <c r="BL183" s="473">
        <f t="shared" si="482"/>
        <v>0.76999999999999602</v>
      </c>
      <c r="BM183" s="473">
        <f t="shared" si="483"/>
        <v>2.7900000000000063</v>
      </c>
      <c r="BN183" s="473">
        <f t="shared" si="484"/>
        <v>2.8299999999999983</v>
      </c>
      <c r="BO183" s="483">
        <v>5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>
        <v>1</v>
      </c>
      <c r="CD183" s="293">
        <v>1</v>
      </c>
      <c r="CE183" s="293"/>
      <c r="CF183" s="293"/>
      <c r="CG183" s="293"/>
      <c r="CH183" s="293"/>
      <c r="CI183" s="293"/>
      <c r="CJ183" s="294" t="s">
        <v>1207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1808</v>
      </c>
      <c r="DC183" s="295">
        <v>1</v>
      </c>
      <c r="DD183" s="295"/>
      <c r="DE183" s="295"/>
    </row>
    <row r="184" spans="1:109" ht="21" customHeight="1" thickBot="1">
      <c r="A184" s="299">
        <v>182</v>
      </c>
      <c r="B184" s="338" t="s">
        <v>709</v>
      </c>
      <c r="C184" s="301" t="s">
        <v>780</v>
      </c>
      <c r="D184" s="352" t="s">
        <v>198</v>
      </c>
      <c r="E184" s="303" t="s">
        <v>79</v>
      </c>
      <c r="F184" s="327">
        <f>9-LEN(E184)-LEN(SUBSTITUTE(E184,"★",""))</f>
        <v>3</v>
      </c>
      <c r="G184" s="305" t="s">
        <v>401</v>
      </c>
      <c r="H184" s="330">
        <v>50</v>
      </c>
      <c r="I184" s="306">
        <v>23</v>
      </c>
      <c r="J184" s="306">
        <v>27</v>
      </c>
      <c r="K184" s="306">
        <v>36</v>
      </c>
      <c r="L184" s="306">
        <v>52</v>
      </c>
      <c r="M184" s="330">
        <v>62</v>
      </c>
      <c r="N184" s="307">
        <f t="shared" si="490"/>
        <v>250</v>
      </c>
      <c r="O184" s="339">
        <v>4222</v>
      </c>
      <c r="P184" s="340">
        <v>388.7</v>
      </c>
      <c r="Q184" s="341">
        <v>76.53</v>
      </c>
      <c r="R184" s="341">
        <v>64.61</v>
      </c>
      <c r="S184" s="341">
        <v>67.2</v>
      </c>
      <c r="T184" s="341">
        <v>6.3</v>
      </c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78"/>
        <v>160000</v>
      </c>
      <c r="AL184" s="336">
        <f>VLOOKUP(D184&amp;E184,计算辅助页面!$V$5:$Y$18,3,0)</f>
        <v>5</v>
      </c>
      <c r="AM184" s="337">
        <f t="shared" si="579"/>
        <v>480000</v>
      </c>
      <c r="AN184" s="337">
        <f>VLOOKUP(D184&amp;E184,计算辅助页面!$V$5:$Y$18,4,0)</f>
        <v>4</v>
      </c>
      <c r="AO184" s="327">
        <f t="shared" si="580"/>
        <v>12800000</v>
      </c>
      <c r="AP184" s="318">
        <f t="shared" si="581"/>
        <v>32207600</v>
      </c>
      <c r="AQ184" s="288" t="s">
        <v>1012</v>
      </c>
      <c r="AR184" s="289" t="str">
        <f t="shared" si="591"/>
        <v>GT by Citroen</v>
      </c>
      <c r="AS184" s="290" t="s">
        <v>714</v>
      </c>
      <c r="AT184" s="291" t="s">
        <v>853</v>
      </c>
      <c r="AU184" s="427" t="s">
        <v>703</v>
      </c>
      <c r="AV184" s="292">
        <v>33</v>
      </c>
      <c r="AW184" s="292">
        <v>404</v>
      </c>
      <c r="AY184" s="292">
        <v>545</v>
      </c>
      <c r="AZ184" s="292" t="s">
        <v>1186</v>
      </c>
      <c r="BA184" s="477">
        <v>158</v>
      </c>
      <c r="BB184" s="476">
        <v>1.7</v>
      </c>
      <c r="BC184" s="472">
        <v>0.97</v>
      </c>
      <c r="BD184" s="472">
        <v>1.07</v>
      </c>
      <c r="BE184" s="472">
        <v>2.06</v>
      </c>
      <c r="BF184" s="474">
        <f>BA184+O184</f>
        <v>4380</v>
      </c>
      <c r="BG184" s="476">
        <f t="shared" ref="BG184" si="635">BB184+P184</f>
        <v>390.4</v>
      </c>
      <c r="BH184" s="480">
        <f t="shared" ref="BH184" si="636">BC184+Q184</f>
        <v>77.5</v>
      </c>
      <c r="BI184" s="480">
        <f t="shared" ref="BI184" si="637">BD184+R184</f>
        <v>65.679999999999993</v>
      </c>
      <c r="BJ184" s="480">
        <f t="shared" ref="BJ184" si="638">BE184+S184</f>
        <v>69.260000000000005</v>
      </c>
      <c r="BK184" s="473">
        <f t="shared" si="481"/>
        <v>1.6999999999999886</v>
      </c>
      <c r="BL184" s="473">
        <f t="shared" si="482"/>
        <v>0.96999999999999886</v>
      </c>
      <c r="BM184" s="473">
        <f t="shared" si="483"/>
        <v>1.0699999999999932</v>
      </c>
      <c r="BN184" s="473">
        <f t="shared" si="484"/>
        <v>2.0600000000000023</v>
      </c>
      <c r="BO184" s="483">
        <v>3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1515</v>
      </c>
      <c r="CK184" s="294"/>
      <c r="CL184" s="294"/>
      <c r="CM184" s="294"/>
      <c r="CN184" s="294"/>
      <c r="CO184" s="295"/>
      <c r="CP184" s="295"/>
      <c r="CQ184" s="295"/>
      <c r="CR184" s="296">
        <v>375</v>
      </c>
      <c r="CS184" s="297">
        <v>68.5</v>
      </c>
      <c r="CT184" s="297">
        <v>55.71</v>
      </c>
      <c r="CU184" s="297">
        <v>50.08</v>
      </c>
      <c r="CV184" s="297">
        <f>P184-CR184</f>
        <v>13.699999999999989</v>
      </c>
      <c r="CW184" s="297">
        <f>Q184-CS184</f>
        <v>8.0300000000000011</v>
      </c>
      <c r="CX184" s="297">
        <f>R184-CT184</f>
        <v>8.8999999999999986</v>
      </c>
      <c r="CY184" s="297">
        <f>S184-CU184</f>
        <v>17.120000000000005</v>
      </c>
      <c r="CZ184" s="297">
        <f>SUM(CV184:CY184)</f>
        <v>47.749999999999993</v>
      </c>
      <c r="DA184" s="297">
        <f>0.32*(P184-CR184)+1.75*(Q184-CS184)+1.13*(R184-CT184)+1.28*(S184-CU184)</f>
        <v>50.4071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1516</v>
      </c>
      <c r="C185" s="301" t="s">
        <v>1324</v>
      </c>
      <c r="D185" s="352" t="s">
        <v>198</v>
      </c>
      <c r="E185" s="303" t="s">
        <v>79</v>
      </c>
      <c r="F185" s="327"/>
      <c r="G185" s="328"/>
      <c r="H185" s="320" t="s">
        <v>448</v>
      </c>
      <c r="I185" s="320">
        <v>28</v>
      </c>
      <c r="J185" s="320">
        <v>32</v>
      </c>
      <c r="K185" s="320">
        <v>44</v>
      </c>
      <c r="L185" s="320">
        <v>59</v>
      </c>
      <c r="M185" s="320">
        <v>86</v>
      </c>
      <c r="N185" s="333">
        <f t="shared" si="490"/>
        <v>249</v>
      </c>
      <c r="O185" s="339">
        <v>4229</v>
      </c>
      <c r="P185" s="340">
        <v>352</v>
      </c>
      <c r="Q185" s="341">
        <v>84.94</v>
      </c>
      <c r="R185" s="341">
        <v>87.96</v>
      </c>
      <c r="S185" s="341">
        <v>72.61</v>
      </c>
      <c r="T185" s="341">
        <v>7.9</v>
      </c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578"/>
        <v>160000</v>
      </c>
      <c r="AL185" s="336">
        <f>VLOOKUP(D185&amp;E185,计算辅助页面!$V$5:$Y$18,3,0)</f>
        <v>5</v>
      </c>
      <c r="AM185" s="337">
        <f t="shared" si="579"/>
        <v>480000</v>
      </c>
      <c r="AN185" s="337">
        <f>VLOOKUP(D185&amp;E185,计算辅助页面!$V$5:$Y$18,4,0)</f>
        <v>4</v>
      </c>
      <c r="AO185" s="327">
        <f t="shared" si="580"/>
        <v>12800000</v>
      </c>
      <c r="AP185" s="318">
        <f t="shared" si="581"/>
        <v>32207600</v>
      </c>
      <c r="AQ185" s="288" t="s">
        <v>561</v>
      </c>
      <c r="AR185" s="289" t="str">
        <f t="shared" si="591"/>
        <v>935 (2019)🔑</v>
      </c>
      <c r="AS185" s="290" t="s">
        <v>1336</v>
      </c>
      <c r="AT185" s="291" t="s">
        <v>1337</v>
      </c>
      <c r="AU185" s="427" t="s">
        <v>703</v>
      </c>
      <c r="AW185" s="292">
        <v>366</v>
      </c>
      <c r="AY185" s="292">
        <v>481</v>
      </c>
      <c r="AZ185" s="292" t="s">
        <v>1328</v>
      </c>
      <c r="BA185" s="477">
        <v>157</v>
      </c>
      <c r="BB185" s="476">
        <v>1.4</v>
      </c>
      <c r="BC185" s="472">
        <v>1.1100000000000001</v>
      </c>
      <c r="BD185" s="472">
        <v>3.89</v>
      </c>
      <c r="BE185" s="472">
        <v>2.04</v>
      </c>
      <c r="BF185" s="474">
        <f>BA185+O185</f>
        <v>4386</v>
      </c>
      <c r="BG185" s="476">
        <f t="shared" ref="BG185" si="639">BB185+P185</f>
        <v>353.4</v>
      </c>
      <c r="BH185" s="480">
        <f t="shared" ref="BH185" si="640">BC185+Q185</f>
        <v>86.05</v>
      </c>
      <c r="BI185" s="480">
        <f t="shared" ref="BI185" si="641">BD185+R185</f>
        <v>91.85</v>
      </c>
      <c r="BJ185" s="480">
        <f t="shared" ref="BJ185" si="642">BE185+S185</f>
        <v>74.650000000000006</v>
      </c>
      <c r="BK185" s="473">
        <f t="shared" si="481"/>
        <v>1.3999999999999773</v>
      </c>
      <c r="BL185" s="473">
        <f t="shared" si="482"/>
        <v>1.1099999999999994</v>
      </c>
      <c r="BM185" s="473">
        <f t="shared" si="483"/>
        <v>3.8900000000000006</v>
      </c>
      <c r="BN185" s="473">
        <f t="shared" si="484"/>
        <v>2.0400000000000063</v>
      </c>
      <c r="BO185" s="483">
        <v>4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>
        <v>1</v>
      </c>
      <c r="CD185" s="293"/>
      <c r="CE185" s="293"/>
      <c r="CF185" s="293"/>
      <c r="CG185" s="293"/>
      <c r="CH185" s="293"/>
      <c r="CI185" s="293"/>
      <c r="CJ185" s="294" t="s">
        <v>1329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 t="s">
        <v>1809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38" t="s">
        <v>936</v>
      </c>
      <c r="C186" s="301" t="s">
        <v>937</v>
      </c>
      <c r="D186" s="352" t="s">
        <v>198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490"/>
        <v>267</v>
      </c>
      <c r="O186" s="339">
        <v>4255</v>
      </c>
      <c r="P186" s="340">
        <v>371.4</v>
      </c>
      <c r="Q186" s="341">
        <v>78.33</v>
      </c>
      <c r="R186" s="341">
        <v>76.84</v>
      </c>
      <c r="S186" s="341">
        <v>69.63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578"/>
        <v>160000</v>
      </c>
      <c r="AL186" s="336">
        <f>VLOOKUP(D186&amp;E186,计算辅助页面!$V$5:$Y$18,3,0)</f>
        <v>5</v>
      </c>
      <c r="AM186" s="337">
        <f t="shared" si="579"/>
        <v>480000</v>
      </c>
      <c r="AN186" s="337">
        <f>VLOOKUP(D186&amp;E186,计算辅助页面!$V$5:$Y$18,4,0)</f>
        <v>4</v>
      </c>
      <c r="AO186" s="327">
        <f t="shared" si="580"/>
        <v>12800000</v>
      </c>
      <c r="AP186" s="318">
        <f t="shared" si="581"/>
        <v>32207600</v>
      </c>
      <c r="AQ186" s="288" t="s">
        <v>566</v>
      </c>
      <c r="AR186" s="289" t="str">
        <f t="shared" si="591"/>
        <v>Victor</v>
      </c>
      <c r="AS186" s="290" t="s">
        <v>942</v>
      </c>
      <c r="AT186" s="291" t="s">
        <v>946</v>
      </c>
      <c r="AU186" s="427" t="s">
        <v>703</v>
      </c>
      <c r="AV186" s="292">
        <v>34</v>
      </c>
      <c r="AW186" s="292">
        <v>387</v>
      </c>
      <c r="AY186" s="292">
        <v>516</v>
      </c>
      <c r="AZ186" s="292" t="s">
        <v>1071</v>
      </c>
      <c r="BA186" s="477">
        <v>157</v>
      </c>
      <c r="BB186" s="476">
        <v>1.4</v>
      </c>
      <c r="BC186" s="472">
        <v>0.97</v>
      </c>
      <c r="BD186" s="472">
        <v>2.65</v>
      </c>
      <c r="BE186" s="472">
        <v>2.65</v>
      </c>
      <c r="BF186" s="474">
        <f>BA186+O186</f>
        <v>4412</v>
      </c>
      <c r="BG186" s="476">
        <f t="shared" ref="BG186" si="643">BB186+P186</f>
        <v>372.79999999999995</v>
      </c>
      <c r="BH186" s="480">
        <f t="shared" ref="BH186" si="644">BC186+Q186</f>
        <v>79.3</v>
      </c>
      <c r="BI186" s="480">
        <f t="shared" ref="BI186" si="645">BD186+R186</f>
        <v>79.490000000000009</v>
      </c>
      <c r="BJ186" s="480">
        <f t="shared" ref="BJ186" si="646">BE186+S186</f>
        <v>72.28</v>
      </c>
      <c r="BK186" s="473">
        <f t="shared" si="481"/>
        <v>1.3999999999999773</v>
      </c>
      <c r="BL186" s="473">
        <f t="shared" si="482"/>
        <v>0.96999999999999886</v>
      </c>
      <c r="BM186" s="473">
        <f t="shared" si="483"/>
        <v>2.6500000000000057</v>
      </c>
      <c r="BN186" s="473">
        <f t="shared" si="484"/>
        <v>2.6500000000000057</v>
      </c>
      <c r="BO186" s="483">
        <v>5</v>
      </c>
      <c r="BP186" s="293"/>
      <c r="BQ186" s="293"/>
      <c r="BR186" s="293"/>
      <c r="BS186" s="293"/>
      <c r="BT186" s="293"/>
      <c r="BU186" s="293"/>
      <c r="BV186" s="293">
        <v>1</v>
      </c>
      <c r="BW186" s="293"/>
      <c r="BX186" s="293"/>
      <c r="BY186" s="293"/>
      <c r="BZ186" s="293"/>
      <c r="CA186" s="293"/>
      <c r="CB186" s="293"/>
      <c r="CC186" s="293"/>
      <c r="CD186" s="293">
        <v>1</v>
      </c>
      <c r="CE186" s="293"/>
      <c r="CF186" s="293"/>
      <c r="CG186" s="293"/>
      <c r="CH186" s="293"/>
      <c r="CI186" s="293"/>
      <c r="CJ186" s="294" t="s">
        <v>1517</v>
      </c>
      <c r="CK186" s="294"/>
      <c r="CL186" s="294"/>
      <c r="CM186" s="294"/>
      <c r="CN186" s="294"/>
      <c r="CO186" s="295"/>
      <c r="CP186" s="295"/>
      <c r="CQ186" s="295"/>
      <c r="CR186" s="296">
        <v>360</v>
      </c>
      <c r="CS186" s="297">
        <v>70.3</v>
      </c>
      <c r="CT186" s="297">
        <v>54.85</v>
      </c>
      <c r="CU186" s="297">
        <v>47.57</v>
      </c>
      <c r="CV186" s="297">
        <f t="shared" ref="CV186:CY188" si="647">P186-CR186</f>
        <v>11.399999999999977</v>
      </c>
      <c r="CW186" s="297">
        <f t="shared" si="647"/>
        <v>8.0300000000000011</v>
      </c>
      <c r="CX186" s="297">
        <f t="shared" si="647"/>
        <v>21.990000000000002</v>
      </c>
      <c r="CY186" s="297">
        <f t="shared" si="647"/>
        <v>22.059999999999995</v>
      </c>
      <c r="CZ186" s="297">
        <f>SUM(CV186:CY186)</f>
        <v>63.479999999999976</v>
      </c>
      <c r="DA186" s="297">
        <f>0.32*(P186-CR186)+1.75*(Q186-CS186)+1.13*(R186-CT186)+1.28*(S186-CU186)</f>
        <v>70.786000000000001</v>
      </c>
      <c r="DB186" s="295" t="s">
        <v>1809</v>
      </c>
      <c r="DC186" s="295">
        <v>4</v>
      </c>
      <c r="DD186" s="295"/>
      <c r="DE186" s="295"/>
    </row>
    <row r="187" spans="1:109" ht="21" customHeight="1">
      <c r="A187" s="268">
        <v>185</v>
      </c>
      <c r="B187" s="338" t="s">
        <v>450</v>
      </c>
      <c r="C187" s="301" t="s">
        <v>781</v>
      </c>
      <c r="D187" s="352" t="s">
        <v>198</v>
      </c>
      <c r="E187" s="303" t="s">
        <v>79</v>
      </c>
      <c r="F187" s="327">
        <f>9-LEN(E187)-LEN(SUBSTITUTE(E187,"★",""))</f>
        <v>3</v>
      </c>
      <c r="G187" s="328" t="s">
        <v>401</v>
      </c>
      <c r="H187" s="320" t="s">
        <v>448</v>
      </c>
      <c r="I187" s="320">
        <v>28</v>
      </c>
      <c r="J187" s="320">
        <v>32</v>
      </c>
      <c r="K187" s="320">
        <v>44</v>
      </c>
      <c r="L187" s="320">
        <v>59</v>
      </c>
      <c r="M187" s="320">
        <v>86</v>
      </c>
      <c r="N187" s="333">
        <f t="shared" si="490"/>
        <v>249</v>
      </c>
      <c r="O187" s="339">
        <v>4270</v>
      </c>
      <c r="P187" s="340">
        <v>356.9</v>
      </c>
      <c r="Q187" s="341">
        <v>83.64</v>
      </c>
      <c r="R187" s="341">
        <v>85.42</v>
      </c>
      <c r="S187" s="341">
        <v>73.650000000000006</v>
      </c>
      <c r="T187" s="341">
        <v>8.08</v>
      </c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si="578"/>
        <v>160000</v>
      </c>
      <c r="AL187" s="336">
        <f>VLOOKUP(D187&amp;E187,计算辅助页面!$V$5:$Y$18,3,0)</f>
        <v>5</v>
      </c>
      <c r="AM187" s="337">
        <f t="shared" si="579"/>
        <v>480000</v>
      </c>
      <c r="AN187" s="337">
        <f>VLOOKUP(D187&amp;E187,计算辅助页面!$V$5:$Y$18,4,0)</f>
        <v>4</v>
      </c>
      <c r="AO187" s="327">
        <f t="shared" si="580"/>
        <v>12800000</v>
      </c>
      <c r="AP187" s="318">
        <f t="shared" si="581"/>
        <v>32207600</v>
      </c>
      <c r="AQ187" s="288" t="s">
        <v>561</v>
      </c>
      <c r="AR187" s="289" t="str">
        <f t="shared" si="591"/>
        <v>911 GT2 RS ClubSport🔑</v>
      </c>
      <c r="AS187" s="290" t="s">
        <v>924</v>
      </c>
      <c r="AT187" s="291" t="s">
        <v>645</v>
      </c>
      <c r="AU187" s="427" t="s">
        <v>703</v>
      </c>
      <c r="AW187" s="292">
        <v>371</v>
      </c>
      <c r="AY187" s="292">
        <v>490</v>
      </c>
      <c r="AZ187" s="292" t="s">
        <v>1077</v>
      </c>
      <c r="BA187" s="477">
        <v>188</v>
      </c>
      <c r="BB187" s="476">
        <v>2.1</v>
      </c>
      <c r="BC187" s="472">
        <v>1.06</v>
      </c>
      <c r="BD187" s="472">
        <v>3.58</v>
      </c>
      <c r="BE187" s="472">
        <v>2.89</v>
      </c>
      <c r="BF187" s="474">
        <f>BA187+O187</f>
        <v>4458</v>
      </c>
      <c r="BG187" s="476">
        <f t="shared" ref="BG187" si="648">BB187+P187</f>
        <v>359</v>
      </c>
      <c r="BH187" s="480">
        <f t="shared" ref="BH187" si="649">BC187+Q187</f>
        <v>84.7</v>
      </c>
      <c r="BI187" s="480">
        <f t="shared" ref="BI187" si="650">BD187+R187</f>
        <v>89</v>
      </c>
      <c r="BJ187" s="480">
        <f t="shared" ref="BJ187" si="651">BE187+S187</f>
        <v>76.540000000000006</v>
      </c>
      <c r="BK187" s="473">
        <f t="shared" si="481"/>
        <v>2.1000000000000227</v>
      </c>
      <c r="BL187" s="473">
        <f t="shared" si="482"/>
        <v>1.0600000000000023</v>
      </c>
      <c r="BM187" s="473">
        <f t="shared" si="483"/>
        <v>3.5799999999999983</v>
      </c>
      <c r="BN187" s="473">
        <f t="shared" si="484"/>
        <v>2.8900000000000006</v>
      </c>
      <c r="BO187" s="483">
        <v>3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>
        <v>1</v>
      </c>
      <c r="CB187" s="293"/>
      <c r="CC187" s="293">
        <v>1</v>
      </c>
      <c r="CD187" s="293">
        <v>1</v>
      </c>
      <c r="CE187" s="293"/>
      <c r="CF187" s="293"/>
      <c r="CG187" s="293"/>
      <c r="CH187" s="293"/>
      <c r="CI187" s="293"/>
      <c r="CJ187" s="294" t="s">
        <v>1250</v>
      </c>
      <c r="CK187" s="294"/>
      <c r="CL187" s="294"/>
      <c r="CM187" s="294"/>
      <c r="CN187" s="294"/>
      <c r="CO187" s="295"/>
      <c r="CP187" s="295"/>
      <c r="CQ187" s="295"/>
      <c r="CR187" s="296">
        <v>340</v>
      </c>
      <c r="CS187" s="297">
        <v>74.8</v>
      </c>
      <c r="CT187" s="297">
        <v>55.63</v>
      </c>
      <c r="CU187" s="297">
        <v>49.64</v>
      </c>
      <c r="CV187" s="297">
        <f t="shared" si="647"/>
        <v>16.899999999999977</v>
      </c>
      <c r="CW187" s="297">
        <f t="shared" si="647"/>
        <v>8.8400000000000034</v>
      </c>
      <c r="CX187" s="297">
        <f t="shared" si="647"/>
        <v>29.79</v>
      </c>
      <c r="CY187" s="297">
        <f t="shared" si="647"/>
        <v>24.010000000000005</v>
      </c>
      <c r="CZ187" s="297">
        <f>SUM(CV187:CY187)</f>
        <v>79.539999999999992</v>
      </c>
      <c r="DA187" s="297">
        <f>0.32*(P187-CR187)+1.75*(Q187-CS187)+1.13*(R187-CT187)+1.28*(S187-CU187)</f>
        <v>85.273499999999999</v>
      </c>
      <c r="DB187" s="295" t="s">
        <v>1809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38" t="s">
        <v>130</v>
      </c>
      <c r="C188" s="301" t="s">
        <v>782</v>
      </c>
      <c r="D188" s="352" t="s">
        <v>8</v>
      </c>
      <c r="E188" s="303" t="s">
        <v>79</v>
      </c>
      <c r="F188" s="304">
        <f>9-LEN(E188)-LEN(SUBSTITUTE(E188,"★",""))</f>
        <v>3</v>
      </c>
      <c r="G188" s="305" t="s">
        <v>73</v>
      </c>
      <c r="H188" s="306">
        <v>50</v>
      </c>
      <c r="I188" s="306">
        <v>12</v>
      </c>
      <c r="J188" s="306">
        <v>15</v>
      </c>
      <c r="K188" s="306">
        <v>24</v>
      </c>
      <c r="L188" s="306">
        <v>37</v>
      </c>
      <c r="M188" s="306">
        <v>45</v>
      </c>
      <c r="N188" s="307">
        <f t="shared" si="490"/>
        <v>183</v>
      </c>
      <c r="O188" s="339">
        <v>4274</v>
      </c>
      <c r="P188" s="340">
        <v>365.4</v>
      </c>
      <c r="Q188" s="341">
        <v>80.040000000000006</v>
      </c>
      <c r="R188" s="341">
        <v>63.11</v>
      </c>
      <c r="S188" s="341">
        <v>86.75</v>
      </c>
      <c r="T188" s="341">
        <v>11.832000000000001</v>
      </c>
      <c r="U188" s="311">
        <v>5290</v>
      </c>
      <c r="V188" s="312">
        <f>VLOOKUP($U188,计算辅助页面!$Z$5:$AM$26,COLUMN()-20,0)</f>
        <v>8600</v>
      </c>
      <c r="W188" s="312">
        <f>VLOOKUP($U188,计算辅助页面!$Z$5:$AM$26,COLUMN()-20,0)</f>
        <v>13800</v>
      </c>
      <c r="X188" s="307">
        <f>VLOOKUP($U188,计算辅助页面!$Z$5:$AM$26,COLUMN()-20,0)</f>
        <v>20700</v>
      </c>
      <c r="Y188" s="307">
        <f>VLOOKUP($U188,计算辅助页面!$Z$5:$AM$26,COLUMN()-20,0)</f>
        <v>29900</v>
      </c>
      <c r="Z188" s="313">
        <f>VLOOKUP($U188,计算辅助页面!$Z$5:$AM$26,COLUMN()-20,0)</f>
        <v>42000</v>
      </c>
      <c r="AA188" s="307">
        <f>VLOOKUP($U188,计算辅助页面!$Z$5:$AM$26,COLUMN()-20,0)</f>
        <v>58500</v>
      </c>
      <c r="AB188" s="307">
        <f>VLOOKUP($U188,计算辅助页面!$Z$5:$AM$26,COLUMN()-20,0)</f>
        <v>82000</v>
      </c>
      <c r="AC188" s="307">
        <f>VLOOKUP($U188,计算辅助页面!$Z$5:$AM$26,COLUMN()-20,0)</f>
        <v>115000</v>
      </c>
      <c r="AD188" s="307">
        <f>VLOOKUP($U188,计算辅助页面!$Z$5:$AM$26,COLUMN()-20,0)</f>
        <v>161000</v>
      </c>
      <c r="AE188" s="307">
        <f>VLOOKUP($U188,计算辅助页面!$Z$5:$AM$26,COLUMN()-20,0)</f>
        <v>225000</v>
      </c>
      <c r="AF188" s="307">
        <f>VLOOKUP($U188,计算辅助页面!$Z$5:$AM$26,COLUMN()-20,0)</f>
        <v>315000</v>
      </c>
      <c r="AG188" s="307">
        <f>VLOOKUP($U188,计算辅助页面!$Z$5:$AM$26,COLUMN()-20,0)</f>
        <v>517000</v>
      </c>
      <c r="AH188" s="304">
        <f>VLOOKUP($U188,计算辅助页面!$Z$5:$AM$26,COLUMN()-20,0)</f>
        <v>6375160</v>
      </c>
      <c r="AI188" s="314">
        <v>40000</v>
      </c>
      <c r="AJ188" s="315">
        <f>VLOOKUP(D188&amp;E188,计算辅助页面!$V$5:$Y$18,2,0)</f>
        <v>6</v>
      </c>
      <c r="AK188" s="316">
        <f t="shared" si="578"/>
        <v>80000</v>
      </c>
      <c r="AL188" s="316">
        <f>VLOOKUP(D188&amp;E188,计算辅助页面!$V$5:$Y$18,3,0)</f>
        <v>5</v>
      </c>
      <c r="AM188" s="317">
        <f t="shared" si="579"/>
        <v>240000</v>
      </c>
      <c r="AN188" s="317">
        <f>VLOOKUP(D188&amp;E188,计算辅助页面!$V$5:$Y$18,4,0)</f>
        <v>4</v>
      </c>
      <c r="AO188" s="304">
        <f t="shared" si="580"/>
        <v>6400000</v>
      </c>
      <c r="AP188" s="318">
        <f t="shared" si="581"/>
        <v>12775160</v>
      </c>
      <c r="AQ188" s="288" t="s">
        <v>872</v>
      </c>
      <c r="AR188" s="289" t="str">
        <f t="shared" si="591"/>
        <v>Huayra BC</v>
      </c>
      <c r="AS188" s="290" t="s">
        <v>596</v>
      </c>
      <c r="AT188" s="291" t="s">
        <v>657</v>
      </c>
      <c r="AU188" s="427" t="s">
        <v>703</v>
      </c>
      <c r="AV188" s="292">
        <v>19</v>
      </c>
      <c r="AW188" s="292">
        <v>380</v>
      </c>
      <c r="AY188" s="292">
        <v>504</v>
      </c>
      <c r="AZ188" s="292" t="s">
        <v>1481</v>
      </c>
      <c r="BA188" s="477">
        <v>155</v>
      </c>
      <c r="BB188" s="476">
        <v>1.9</v>
      </c>
      <c r="BC188" s="472">
        <v>1.06</v>
      </c>
      <c r="BD188" s="472">
        <v>2.0499999999999998</v>
      </c>
      <c r="BE188" s="472">
        <v>1.64</v>
      </c>
      <c r="BF188" s="474">
        <f>BA188+O188</f>
        <v>4429</v>
      </c>
      <c r="BG188" s="476">
        <f t="shared" ref="BG188" si="652">BB188+P188</f>
        <v>367.29999999999995</v>
      </c>
      <c r="BH188" s="480">
        <f t="shared" ref="BH188" si="653">BC188+Q188</f>
        <v>81.100000000000009</v>
      </c>
      <c r="BI188" s="480">
        <f t="shared" ref="BI188" si="654">BD188+R188</f>
        <v>65.16</v>
      </c>
      <c r="BJ188" s="480">
        <f t="shared" ref="BJ188" si="655">BE188+S188</f>
        <v>88.39</v>
      </c>
      <c r="BK188" s="473">
        <f t="shared" si="481"/>
        <v>1.8999999999999773</v>
      </c>
      <c r="BL188" s="473">
        <f t="shared" si="482"/>
        <v>1.0600000000000023</v>
      </c>
      <c r="BM188" s="473">
        <f t="shared" si="483"/>
        <v>2.0499999999999972</v>
      </c>
      <c r="BN188" s="473">
        <f t="shared" si="484"/>
        <v>1.6400000000000006</v>
      </c>
      <c r="BO188" s="483">
        <v>4</v>
      </c>
      <c r="BP188" s="293"/>
      <c r="BQ188" s="293"/>
      <c r="BR188" s="293"/>
      <c r="BS188" s="293">
        <v>1</v>
      </c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>
        <v>1</v>
      </c>
      <c r="CJ188" s="294" t="s">
        <v>1189</v>
      </c>
      <c r="CK188" s="294"/>
      <c r="CL188" s="294"/>
      <c r="CM188" s="294"/>
      <c r="CN188" s="294"/>
      <c r="CO188" s="295"/>
      <c r="CP188" s="295"/>
      <c r="CQ188" s="295"/>
      <c r="CR188" s="296">
        <v>350</v>
      </c>
      <c r="CS188" s="297">
        <v>71.2</v>
      </c>
      <c r="CT188" s="297">
        <v>46.1</v>
      </c>
      <c r="CU188" s="297">
        <v>73.11</v>
      </c>
      <c r="CV188" s="297">
        <f t="shared" si="647"/>
        <v>15.399999999999977</v>
      </c>
      <c r="CW188" s="297">
        <f t="shared" si="647"/>
        <v>8.8400000000000034</v>
      </c>
      <c r="CX188" s="297">
        <f t="shared" si="647"/>
        <v>17.009999999999998</v>
      </c>
      <c r="CY188" s="297">
        <f t="shared" si="647"/>
        <v>13.64</v>
      </c>
      <c r="CZ188" s="297">
        <f>SUM(CV188:CY188)</f>
        <v>54.889999999999979</v>
      </c>
      <c r="DA188" s="297">
        <f>0.32*(P188-CR188)+1.75*(Q188-CS188)+1.13*(R188-CT188)+1.28*(S188-CU188)</f>
        <v>57.078499999999998</v>
      </c>
      <c r="DB188" s="295" t="s">
        <v>1809</v>
      </c>
      <c r="DC188" s="295">
        <v>4</v>
      </c>
      <c r="DD188" s="295"/>
      <c r="DE188" s="295"/>
    </row>
    <row r="189" spans="1:109" ht="21" customHeight="1">
      <c r="A189" s="268">
        <v>187</v>
      </c>
      <c r="B189" s="338" t="s">
        <v>1238</v>
      </c>
      <c r="C189" s="301" t="s">
        <v>1239</v>
      </c>
      <c r="D189" s="352" t="s">
        <v>8</v>
      </c>
      <c r="E189" s="303" t="s">
        <v>79</v>
      </c>
      <c r="F189" s="327"/>
      <c r="G189" s="328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07">
        <f t="shared" si="490"/>
        <v>267</v>
      </c>
      <c r="O189" s="339">
        <v>4279</v>
      </c>
      <c r="P189" s="340">
        <v>357</v>
      </c>
      <c r="Q189" s="341">
        <v>84.34</v>
      </c>
      <c r="R189" s="341">
        <v>85.82</v>
      </c>
      <c r="S189" s="341">
        <v>78.22</v>
      </c>
      <c r="T189" s="341"/>
      <c r="U189" s="311">
        <v>16100</v>
      </c>
      <c r="V189" s="312">
        <f>VLOOKUP($U189,计算辅助页面!$Z$5:$AM$26,COLUMN()-20,0)</f>
        <v>26300</v>
      </c>
      <c r="W189" s="312">
        <f>VLOOKUP($U189,计算辅助页面!$Z$5:$AM$26,COLUMN()-20,0)</f>
        <v>42000</v>
      </c>
      <c r="X189" s="307">
        <f>VLOOKUP($U189,计算辅助页面!$Z$5:$AM$26,COLUMN()-20,0)</f>
        <v>63000</v>
      </c>
      <c r="Y189" s="307">
        <f>VLOOKUP($U189,计算辅助页面!$Z$5:$AM$26,COLUMN()-20,0)</f>
        <v>91000</v>
      </c>
      <c r="Z189" s="313">
        <f>VLOOKUP($U189,计算辅助页面!$Z$5:$AM$26,COLUMN()-20,0)</f>
        <v>127500</v>
      </c>
      <c r="AA189" s="307">
        <f>VLOOKUP($U189,计算辅助页面!$Z$5:$AM$26,COLUMN()-20,0)</f>
        <v>178500</v>
      </c>
      <c r="AB189" s="307">
        <f>VLOOKUP($U189,计算辅助页面!$Z$5:$AM$26,COLUMN()-20,0)</f>
        <v>249500</v>
      </c>
      <c r="AC189" s="307">
        <f>VLOOKUP($U189,计算辅助页面!$Z$5:$AM$26,COLUMN()-20,0)</f>
        <v>349500</v>
      </c>
      <c r="AD189" s="307">
        <f>VLOOKUP($U189,计算辅助页面!$Z$5:$AM$26,COLUMN()-20,0)</f>
        <v>489500</v>
      </c>
      <c r="AE189" s="307">
        <f>VLOOKUP($U189,计算辅助页面!$Z$5:$AM$26,COLUMN()-20,0)</f>
        <v>685000</v>
      </c>
      <c r="AF189" s="307">
        <f>VLOOKUP($U189,计算辅助页面!$Z$5:$AM$26,COLUMN()-20,0)</f>
        <v>959000</v>
      </c>
      <c r="AG189" s="307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578"/>
        <v>160000</v>
      </c>
      <c r="AL189" s="316">
        <f>VLOOKUP(D189&amp;E189,计算辅助页面!$V$5:$Y$18,3,0)</f>
        <v>5</v>
      </c>
      <c r="AM189" s="317">
        <f t="shared" si="579"/>
        <v>480000</v>
      </c>
      <c r="AN189" s="317">
        <f>VLOOKUP(D189&amp;E189,计算辅助页面!$V$5:$Y$18,4,0)</f>
        <v>4</v>
      </c>
      <c r="AO189" s="304">
        <f t="shared" si="580"/>
        <v>12800000</v>
      </c>
      <c r="AP189" s="318">
        <f t="shared" si="581"/>
        <v>32207600</v>
      </c>
      <c r="AQ189" s="288" t="s">
        <v>568</v>
      </c>
      <c r="AR189" s="289" t="str">
        <f t="shared" si="591"/>
        <v>650S GT3</v>
      </c>
      <c r="AS189" s="290" t="s">
        <v>1228</v>
      </c>
      <c r="AT189" s="291" t="s">
        <v>1246</v>
      </c>
      <c r="AU189" s="427" t="s">
        <v>703</v>
      </c>
      <c r="AW189" s="292">
        <v>371</v>
      </c>
      <c r="AY189" s="292">
        <v>490</v>
      </c>
      <c r="AZ189" s="292" t="s">
        <v>1518</v>
      </c>
      <c r="BA189" s="481">
        <f>BF189-O189</f>
        <v>155</v>
      </c>
      <c r="BB189" s="476">
        <f>BK189</f>
        <v>2</v>
      </c>
      <c r="BC189" s="472">
        <f t="shared" ref="BC189" si="656">BL189</f>
        <v>1.2599999999999909</v>
      </c>
      <c r="BD189" s="472">
        <f t="shared" ref="BD189" si="657">BM189</f>
        <v>3.1800000000000068</v>
      </c>
      <c r="BE189" s="472">
        <f t="shared" ref="BE189" si="658">BN189</f>
        <v>2.4699999999999989</v>
      </c>
      <c r="BF189" s="474">
        <v>4434</v>
      </c>
      <c r="BG189" s="476">
        <v>359</v>
      </c>
      <c r="BH189" s="480">
        <v>85.6</v>
      </c>
      <c r="BI189" s="480">
        <v>89</v>
      </c>
      <c r="BJ189" s="480">
        <v>80.69</v>
      </c>
      <c r="BK189" s="473">
        <f t="shared" si="481"/>
        <v>2</v>
      </c>
      <c r="BL189" s="473">
        <f t="shared" si="482"/>
        <v>1.2599999999999909</v>
      </c>
      <c r="BM189" s="473">
        <f t="shared" si="483"/>
        <v>3.1800000000000068</v>
      </c>
      <c r="BN189" s="473">
        <f t="shared" si="484"/>
        <v>2.4699999999999989</v>
      </c>
      <c r="BO189" s="483">
        <v>1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1139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 t="s">
        <v>1809</v>
      </c>
      <c r="DC189" s="295">
        <v>4</v>
      </c>
      <c r="DD189" s="295"/>
      <c r="DE189" s="295"/>
    </row>
    <row r="190" spans="1:109" ht="21" customHeight="1" thickBot="1">
      <c r="A190" s="299">
        <v>188</v>
      </c>
      <c r="B190" s="338" t="s">
        <v>507</v>
      </c>
      <c r="C190" s="301" t="s">
        <v>783</v>
      </c>
      <c r="D190" s="352" t="s">
        <v>8</v>
      </c>
      <c r="E190" s="303" t="s">
        <v>79</v>
      </c>
      <c r="F190" s="304">
        <f t="shared" ref="F190:F198" si="659">9-LEN(E190)-LEN(SUBSTITUTE(E190,"★",""))</f>
        <v>3</v>
      </c>
      <c r="G190" s="328" t="s">
        <v>401</v>
      </c>
      <c r="H190" s="320" t="s">
        <v>448</v>
      </c>
      <c r="I190" s="320">
        <v>28</v>
      </c>
      <c r="J190" s="306">
        <v>32</v>
      </c>
      <c r="K190" s="306">
        <v>44</v>
      </c>
      <c r="L190" s="306">
        <v>59</v>
      </c>
      <c r="M190" s="306">
        <v>86</v>
      </c>
      <c r="N190" s="307">
        <f t="shared" si="490"/>
        <v>249</v>
      </c>
      <c r="O190" s="339">
        <v>4284</v>
      </c>
      <c r="P190" s="340">
        <v>362.1</v>
      </c>
      <c r="Q190" s="341">
        <v>82.03</v>
      </c>
      <c r="R190" s="341">
        <v>64</v>
      </c>
      <c r="S190" s="341">
        <v>82.48</v>
      </c>
      <c r="T190" s="341">
        <v>10.35</v>
      </c>
      <c r="U190" s="311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78"/>
        <v>160000</v>
      </c>
      <c r="AL190" s="316">
        <f>VLOOKUP(D190&amp;E190,计算辅助页面!$V$5:$Y$18,3,0)</f>
        <v>5</v>
      </c>
      <c r="AM190" s="317">
        <f t="shared" si="579"/>
        <v>480000</v>
      </c>
      <c r="AN190" s="317">
        <f>VLOOKUP(D190&amp;E190,计算辅助页面!$V$5:$Y$18,4,0)</f>
        <v>4</v>
      </c>
      <c r="AO190" s="304">
        <f t="shared" si="580"/>
        <v>12800000</v>
      </c>
      <c r="AP190" s="318">
        <f t="shared" si="581"/>
        <v>32207600</v>
      </c>
      <c r="AQ190" s="288" t="s">
        <v>565</v>
      </c>
      <c r="AR190" s="289" t="str">
        <f t="shared" si="591"/>
        <v>SC18🔑</v>
      </c>
      <c r="AS190" s="290" t="s">
        <v>930</v>
      </c>
      <c r="AT190" s="291" t="s">
        <v>648</v>
      </c>
      <c r="AU190" s="427" t="s">
        <v>703</v>
      </c>
      <c r="AW190" s="292">
        <v>376</v>
      </c>
      <c r="AY190" s="292">
        <v>499</v>
      </c>
      <c r="AZ190" s="292" t="s">
        <v>1077</v>
      </c>
      <c r="BA190" s="481">
        <v>155</v>
      </c>
      <c r="BB190" s="476">
        <v>1.5</v>
      </c>
      <c r="BC190" s="472">
        <v>0.87</v>
      </c>
      <c r="BD190" s="472">
        <v>2.25</v>
      </c>
      <c r="BE190" s="472">
        <v>2.11</v>
      </c>
      <c r="BF190" s="474">
        <f>BA190+O190</f>
        <v>4439</v>
      </c>
      <c r="BG190" s="476">
        <f t="shared" ref="BG190:BG191" si="660">BB190+P190</f>
        <v>363.6</v>
      </c>
      <c r="BH190" s="480">
        <f t="shared" ref="BH190:BH191" si="661">BC190+Q190</f>
        <v>82.9</v>
      </c>
      <c r="BI190" s="480">
        <f t="shared" ref="BI190:BI191" si="662">BD190+R190</f>
        <v>66.25</v>
      </c>
      <c r="BJ190" s="480">
        <f t="shared" ref="BJ190:BJ191" si="663">BE190+S190</f>
        <v>84.59</v>
      </c>
      <c r="BK190" s="473">
        <f t="shared" si="481"/>
        <v>1.5</v>
      </c>
      <c r="BL190" s="473">
        <f t="shared" si="482"/>
        <v>0.87000000000000455</v>
      </c>
      <c r="BM190" s="473">
        <f t="shared" si="483"/>
        <v>2.25</v>
      </c>
      <c r="BN190" s="473">
        <f t="shared" si="484"/>
        <v>2.1099999999999994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>
        <v>1</v>
      </c>
      <c r="CD190" s="293">
        <v>1</v>
      </c>
      <c r="CE190" s="293"/>
      <c r="CF190" s="293"/>
      <c r="CG190" s="293"/>
      <c r="CH190" s="293"/>
      <c r="CI190" s="293"/>
      <c r="CJ190" s="294" t="s">
        <v>1160</v>
      </c>
      <c r="CK190" s="294"/>
      <c r="CL190" s="294"/>
      <c r="CM190" s="294"/>
      <c r="CN190" s="294"/>
      <c r="CO190" s="295"/>
      <c r="CP190" s="295"/>
      <c r="CQ190" s="295"/>
      <c r="CR190" s="296">
        <v>350</v>
      </c>
      <c r="CS190" s="297">
        <v>74.8</v>
      </c>
      <c r="CT190" s="297">
        <v>45.33</v>
      </c>
      <c r="CU190" s="297">
        <v>64.959999999999994</v>
      </c>
      <c r="CV190" s="297">
        <f t="shared" ref="CV190:CY193" si="664">P190-CR190</f>
        <v>12.100000000000023</v>
      </c>
      <c r="CW190" s="297">
        <f t="shared" si="664"/>
        <v>7.230000000000004</v>
      </c>
      <c r="CX190" s="297">
        <f t="shared" si="664"/>
        <v>18.670000000000002</v>
      </c>
      <c r="CY190" s="297">
        <f t="shared" si="664"/>
        <v>17.52000000000001</v>
      </c>
      <c r="CZ190" s="297">
        <f>SUM(CV190:CY190)</f>
        <v>55.520000000000039</v>
      </c>
      <c r="DA190" s="297">
        <f>0.32*(P190-CR190)+1.75*(Q190-CS190)+1.13*(R190-CT190)+1.28*(S190-CU190)</f>
        <v>60.047200000000032</v>
      </c>
      <c r="DB190" s="295"/>
      <c r="DC190" s="295"/>
      <c r="DD190" s="295"/>
      <c r="DE190" s="295"/>
    </row>
    <row r="191" spans="1:109" ht="21" customHeight="1">
      <c r="A191" s="268">
        <v>189</v>
      </c>
      <c r="B191" s="319" t="s">
        <v>1708</v>
      </c>
      <c r="C191" s="301" t="s">
        <v>1709</v>
      </c>
      <c r="D191" s="352" t="s">
        <v>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ref="N191" si="665">IF(COUNTBLANK(H191:M191),"",SUM(H191:M191))</f>
        <v>267</v>
      </c>
      <c r="O191" s="321">
        <v>4286</v>
      </c>
      <c r="P191" s="322">
        <v>361.2</v>
      </c>
      <c r="Q191" s="323">
        <v>85.73</v>
      </c>
      <c r="R191" s="323">
        <v>79.17</v>
      </c>
      <c r="S191" s="323">
        <v>62.85</v>
      </c>
      <c r="T191" s="323"/>
      <c r="U191" s="311">
        <v>23000</v>
      </c>
      <c r="V191" s="312">
        <f>VLOOKUP($U191,计算辅助页面!$Z$5:$AM$26,COLUMN()-20,0)</f>
        <v>37500</v>
      </c>
      <c r="W191" s="312">
        <f>VLOOKUP($U191,计算辅助页面!$Z$5:$AM$26,COLUMN()-20,0)</f>
        <v>60000</v>
      </c>
      <c r="X191" s="307">
        <f>VLOOKUP($U191,计算辅助页面!$Z$5:$AM$26,COLUMN()-20,0)</f>
        <v>90000</v>
      </c>
      <c r="Y191" s="307">
        <f>VLOOKUP($U191,计算辅助页面!$Z$5:$AM$26,COLUMN()-20,0)</f>
        <v>130000</v>
      </c>
      <c r="Z191" s="313">
        <f>VLOOKUP($U191,计算辅助页面!$Z$5:$AM$26,COLUMN()-20,0)</f>
        <v>182000</v>
      </c>
      <c r="AA191" s="307">
        <f>VLOOKUP($U191,计算辅助页面!$Z$5:$AM$26,COLUMN()-20,0)</f>
        <v>255000</v>
      </c>
      <c r="AB191" s="307">
        <f>VLOOKUP($U191,计算辅助页面!$Z$5:$AM$26,COLUMN()-20,0)</f>
        <v>356500</v>
      </c>
      <c r="AC191" s="307">
        <f>VLOOKUP($U191,计算辅助页面!$Z$5:$AM$26,COLUMN()-20,0)</f>
        <v>499500</v>
      </c>
      <c r="AD191" s="307">
        <f>VLOOKUP($U191,计算辅助页面!$Z$5:$AM$26,COLUMN()-20,0)</f>
        <v>699000</v>
      </c>
      <c r="AE191" s="307">
        <f>VLOOKUP($U191,计算辅助页面!$Z$5:$AM$26,COLUMN()-20,0)</f>
        <v>979000</v>
      </c>
      <c r="AF191" s="307">
        <f>VLOOKUP($U191,计算辅助页面!$Z$5:$AM$26,COLUMN()-20,0)</f>
        <v>1370000</v>
      </c>
      <c r="AG191" s="307">
        <f>VLOOKUP($U191,计算辅助页面!$Z$5:$AM$26,COLUMN()-20,0)</f>
        <v>2250000</v>
      </c>
      <c r="AH191" s="304">
        <f>VLOOKUP($U191,计算辅助页面!$Z$5:$AM$26,COLUMN()-20,0)</f>
        <v>27726000</v>
      </c>
      <c r="AI191" s="314">
        <v>90000</v>
      </c>
      <c r="AJ191" s="315">
        <f>VLOOKUP(D191&amp;E191,计算辅助页面!$V$5:$Y$18,2,0)</f>
        <v>6</v>
      </c>
      <c r="AK191" s="316">
        <f t="shared" ref="AK191" si="666">IF(AI191,2*AI191,"")</f>
        <v>180000</v>
      </c>
      <c r="AL191" s="316">
        <f>VLOOKUP(D191&amp;E191,计算辅助页面!$V$5:$Y$18,3,0)</f>
        <v>5</v>
      </c>
      <c r="AM191" s="317">
        <f t="shared" ref="AM191" si="667">IF(AN191="×",AN191,IF(AI191,6*AI191,""))</f>
        <v>540000</v>
      </c>
      <c r="AN191" s="317">
        <f>VLOOKUP(D191&amp;E191,计算辅助页面!$V$5:$Y$18,4,0)</f>
        <v>4</v>
      </c>
      <c r="AO191" s="304">
        <f t="shared" ref="AO191" si="668">IF(AI191,IF(AN191="×",4*(AI191*AJ191+AK191*AL191),4*(AI191*AJ191+AK191*AL191+AM191*AN191)),"")</f>
        <v>14400000</v>
      </c>
      <c r="AP191" s="318">
        <f t="shared" ref="AP191" si="669">IF(AND(AH191,AO191),AO191+AH191,"")</f>
        <v>42126000</v>
      </c>
      <c r="AQ191" s="288" t="s">
        <v>567</v>
      </c>
      <c r="AR191" s="289" t="str">
        <f>TRIM(RIGHT(B191,LEN(B191)-LEN(AQ191)-1))</f>
        <v>SF90 XX Stradale</v>
      </c>
      <c r="AS191" s="290" t="s">
        <v>1743</v>
      </c>
      <c r="AT191" s="291" t="s">
        <v>1710</v>
      </c>
      <c r="AU191" s="427" t="s">
        <v>703</v>
      </c>
      <c r="AZ191" s="292" t="s">
        <v>1718</v>
      </c>
      <c r="BA191" s="481">
        <v>172</v>
      </c>
      <c r="BB191" s="476">
        <v>1.5</v>
      </c>
      <c r="BC191" s="472">
        <v>0.77</v>
      </c>
      <c r="BD191" s="472">
        <v>3.44</v>
      </c>
      <c r="BE191" s="472">
        <v>3.8</v>
      </c>
      <c r="BF191" s="474">
        <f>BA191+O191</f>
        <v>4458</v>
      </c>
      <c r="BG191" s="476">
        <f t="shared" si="660"/>
        <v>362.7</v>
      </c>
      <c r="BH191" s="480">
        <f t="shared" si="661"/>
        <v>86.5</v>
      </c>
      <c r="BI191" s="480">
        <f t="shared" si="662"/>
        <v>82.61</v>
      </c>
      <c r="BJ191" s="480">
        <f t="shared" si="663"/>
        <v>66.650000000000006</v>
      </c>
      <c r="BK191" s="473">
        <f t="shared" si="481"/>
        <v>1.5</v>
      </c>
      <c r="BL191" s="473">
        <f t="shared" si="482"/>
        <v>0.76999999999999602</v>
      </c>
      <c r="BM191" s="473">
        <f t="shared" si="483"/>
        <v>3.4399999999999977</v>
      </c>
      <c r="BN191" s="473">
        <f t="shared" si="484"/>
        <v>3.8000000000000043</v>
      </c>
      <c r="BO191" s="483">
        <v>8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/>
      <c r="CG191" s="293"/>
      <c r="CH191" s="293"/>
      <c r="CI191" s="293"/>
      <c r="CJ191" s="294" t="s">
        <v>1730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 t="s">
        <v>1809</v>
      </c>
      <c r="DC191" s="295">
        <v>3</v>
      </c>
      <c r="DD191" s="295"/>
      <c r="DE191" s="295"/>
    </row>
    <row r="192" spans="1:109" ht="21" customHeight="1" thickBot="1">
      <c r="A192" s="299">
        <v>190</v>
      </c>
      <c r="B192" s="338" t="s">
        <v>192</v>
      </c>
      <c r="C192" s="301" t="s">
        <v>784</v>
      </c>
      <c r="D192" s="352" t="s">
        <v>8</v>
      </c>
      <c r="E192" s="303" t="s">
        <v>79</v>
      </c>
      <c r="F192" s="304">
        <f t="shared" si="659"/>
        <v>3</v>
      </c>
      <c r="G192" s="305" t="s">
        <v>401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490"/>
        <v>250</v>
      </c>
      <c r="O192" s="339">
        <v>4291</v>
      </c>
      <c r="P192" s="340">
        <v>366.2</v>
      </c>
      <c r="Q192" s="341">
        <v>81.03</v>
      </c>
      <c r="R192" s="341">
        <v>82.48</v>
      </c>
      <c r="S192" s="341">
        <v>70.099999999999994</v>
      </c>
      <c r="T192" s="430">
        <v>7.2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578"/>
        <v>160000</v>
      </c>
      <c r="AL192" s="316">
        <f>VLOOKUP(D192&amp;E192,计算辅助页面!$V$5:$Y$18,3,0)</f>
        <v>5</v>
      </c>
      <c r="AM192" s="317">
        <f t="shared" si="579"/>
        <v>480000</v>
      </c>
      <c r="AN192" s="317">
        <f>VLOOKUP(D192&amp;E192,计算辅助页面!$V$5:$Y$18,4,0)</f>
        <v>4</v>
      </c>
      <c r="AO192" s="304">
        <f t="shared" si="580"/>
        <v>12800000</v>
      </c>
      <c r="AP192" s="318">
        <f t="shared" si="581"/>
        <v>32207600</v>
      </c>
      <c r="AQ192" s="288" t="s">
        <v>567</v>
      </c>
      <c r="AR192" s="289" t="str">
        <f t="shared" si="591"/>
        <v>LaFerrari Aperta</v>
      </c>
      <c r="AS192" s="290" t="s">
        <v>922</v>
      </c>
      <c r="AT192" s="291" t="s">
        <v>658</v>
      </c>
      <c r="AU192" s="427" t="s">
        <v>703</v>
      </c>
      <c r="AV192" s="292">
        <v>19</v>
      </c>
      <c r="AW192" s="292">
        <v>381</v>
      </c>
      <c r="AY192" s="292">
        <v>506</v>
      </c>
      <c r="AZ192" s="292" t="s">
        <v>1481</v>
      </c>
      <c r="BA192" s="481">
        <v>156</v>
      </c>
      <c r="BB192" s="476">
        <v>2</v>
      </c>
      <c r="BC192" s="472">
        <v>0.97</v>
      </c>
      <c r="BD192" s="472">
        <v>2.63</v>
      </c>
      <c r="BE192" s="472">
        <v>2.58</v>
      </c>
      <c r="BF192" s="474">
        <f>BA192+O192</f>
        <v>4447</v>
      </c>
      <c r="BG192" s="476">
        <f t="shared" ref="BG192" si="670">BB192+P192</f>
        <v>368.2</v>
      </c>
      <c r="BH192" s="480">
        <f t="shared" ref="BH192" si="671">BC192+Q192</f>
        <v>82</v>
      </c>
      <c r="BI192" s="480">
        <f t="shared" ref="BI192" si="672">BD192+R192</f>
        <v>85.11</v>
      </c>
      <c r="BJ192" s="480">
        <f t="shared" ref="BJ192" si="673">BE192+S192</f>
        <v>72.679999999999993</v>
      </c>
      <c r="BK192" s="473">
        <f t="shared" si="481"/>
        <v>2</v>
      </c>
      <c r="BL192" s="473">
        <f t="shared" si="482"/>
        <v>0.96999999999999886</v>
      </c>
      <c r="BM192" s="473">
        <f t="shared" si="483"/>
        <v>2.6299999999999955</v>
      </c>
      <c r="BN192" s="473">
        <f t="shared" si="484"/>
        <v>2.5799999999999983</v>
      </c>
      <c r="BO192" s="483">
        <v>1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>
        <v>1</v>
      </c>
      <c r="CE192" s="293"/>
      <c r="CF192" s="293"/>
      <c r="CG192" s="293" t="s">
        <v>1163</v>
      </c>
      <c r="CH192" s="293"/>
      <c r="CI192" s="293">
        <v>1</v>
      </c>
      <c r="CJ192" s="294" t="s">
        <v>1519</v>
      </c>
      <c r="CK192" s="294"/>
      <c r="CL192" s="294"/>
      <c r="CM192" s="294"/>
      <c r="CN192" s="294"/>
      <c r="CO192" s="295"/>
      <c r="CP192" s="295"/>
      <c r="CQ192" s="295"/>
      <c r="CR192" s="296">
        <v>350</v>
      </c>
      <c r="CS192" s="297">
        <v>73</v>
      </c>
      <c r="CT192" s="297">
        <v>60.62</v>
      </c>
      <c r="CU192" s="297">
        <v>48.65</v>
      </c>
      <c r="CV192" s="297">
        <f t="shared" si="664"/>
        <v>16.199999999999989</v>
      </c>
      <c r="CW192" s="297">
        <f t="shared" si="664"/>
        <v>8.0300000000000011</v>
      </c>
      <c r="CX192" s="297">
        <f t="shared" si="664"/>
        <v>21.860000000000007</v>
      </c>
      <c r="CY192" s="297">
        <f t="shared" si="664"/>
        <v>21.449999999999996</v>
      </c>
      <c r="CZ192" s="297">
        <f>SUM(CV192:CY192)</f>
        <v>67.539999999999992</v>
      </c>
      <c r="DA192" s="297">
        <f>0.32*(P192-CR192)+1.75*(Q192-CS192)+1.13*(R192-CT192)+1.28*(S192-CU192)</f>
        <v>71.394300000000001</v>
      </c>
      <c r="DB192" s="295" t="s">
        <v>1809</v>
      </c>
      <c r="DC192" s="295">
        <v>3</v>
      </c>
      <c r="DD192" s="295"/>
      <c r="DE192" s="295"/>
    </row>
    <row r="193" spans="1:109" ht="21" customHeight="1">
      <c r="A193" s="268">
        <v>191</v>
      </c>
      <c r="B193" s="338" t="s">
        <v>693</v>
      </c>
      <c r="C193" s="301" t="s">
        <v>785</v>
      </c>
      <c r="D193" s="352" t="s">
        <v>8</v>
      </c>
      <c r="E193" s="303" t="s">
        <v>79</v>
      </c>
      <c r="F193" s="304">
        <f t="shared" si="659"/>
        <v>3</v>
      </c>
      <c r="G193" s="328" t="s">
        <v>401</v>
      </c>
      <c r="H193" s="330">
        <v>50</v>
      </c>
      <c r="I193" s="306">
        <v>23</v>
      </c>
      <c r="J193" s="306">
        <v>27</v>
      </c>
      <c r="K193" s="306">
        <v>36</v>
      </c>
      <c r="L193" s="306">
        <v>52</v>
      </c>
      <c r="M193" s="330">
        <v>62</v>
      </c>
      <c r="N193" s="307">
        <f t="shared" si="490"/>
        <v>250</v>
      </c>
      <c r="O193" s="339">
        <v>4305</v>
      </c>
      <c r="P193" s="340">
        <v>360.2</v>
      </c>
      <c r="Q193" s="341">
        <v>83.14</v>
      </c>
      <c r="R193" s="341">
        <v>94.22</v>
      </c>
      <c r="S193" s="341">
        <v>69.790000000000006</v>
      </c>
      <c r="T193" s="430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578"/>
        <v>160000</v>
      </c>
      <c r="AL193" s="316">
        <f>VLOOKUP(D193&amp;E193,计算辅助页面!$V$5:$Y$18,3,0)</f>
        <v>5</v>
      </c>
      <c r="AM193" s="317">
        <f t="shared" si="579"/>
        <v>480000</v>
      </c>
      <c r="AN193" s="317">
        <f>VLOOKUP(D193&amp;E193,计算辅助页面!$V$5:$Y$18,4,0)</f>
        <v>4</v>
      </c>
      <c r="AO193" s="304">
        <f t="shared" si="580"/>
        <v>12800000</v>
      </c>
      <c r="AP193" s="318">
        <f t="shared" si="581"/>
        <v>32207600</v>
      </c>
      <c r="AQ193" s="288" t="s">
        <v>567</v>
      </c>
      <c r="AR193" s="289" t="str">
        <f t="shared" si="591"/>
        <v>F8 Tributo</v>
      </c>
      <c r="AS193" s="290" t="s">
        <v>695</v>
      </c>
      <c r="AT193" s="291" t="s">
        <v>699</v>
      </c>
      <c r="AU193" s="427" t="s">
        <v>703</v>
      </c>
      <c r="AV193" s="292">
        <v>35</v>
      </c>
      <c r="AW193" s="292">
        <v>375</v>
      </c>
      <c r="AY193" s="292">
        <v>496</v>
      </c>
      <c r="AZ193" s="292" t="s">
        <v>1113</v>
      </c>
      <c r="BA193" s="481">
        <f>BF193-O193</f>
        <v>156</v>
      </c>
      <c r="BB193" s="476">
        <f>BK193</f>
        <v>2.4000000000000341</v>
      </c>
      <c r="BC193" s="472">
        <f t="shared" ref="BC193" si="674">BL193</f>
        <v>1.1099999999999994</v>
      </c>
      <c r="BD193" s="472">
        <f t="shared" ref="BD193" si="675">BM193</f>
        <v>3.2900000000000063</v>
      </c>
      <c r="BE193" s="472">
        <f t="shared" ref="BE193" si="676">BN193</f>
        <v>3.1400000000000006</v>
      </c>
      <c r="BF193" s="474">
        <v>4461</v>
      </c>
      <c r="BG193" s="476">
        <v>362.6</v>
      </c>
      <c r="BH193" s="480">
        <v>84.25</v>
      </c>
      <c r="BI193" s="480">
        <v>97.51</v>
      </c>
      <c r="BJ193" s="480">
        <v>72.930000000000007</v>
      </c>
      <c r="BK193" s="473">
        <f t="shared" si="481"/>
        <v>2.4000000000000341</v>
      </c>
      <c r="BL193" s="473">
        <f t="shared" si="482"/>
        <v>1.1099999999999994</v>
      </c>
      <c r="BM193" s="473">
        <f t="shared" si="483"/>
        <v>3.2900000000000063</v>
      </c>
      <c r="BN193" s="473">
        <f t="shared" si="484"/>
        <v>3.1400000000000006</v>
      </c>
      <c r="BO193" s="483">
        <v>1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>
        <v>1</v>
      </c>
      <c r="CA193" s="293"/>
      <c r="CB193" s="293"/>
      <c r="CC193" s="293"/>
      <c r="CD193" s="293">
        <v>1</v>
      </c>
      <c r="CE193" s="293"/>
      <c r="CF193" s="293"/>
      <c r="CG193" s="293"/>
      <c r="CH193" s="293"/>
      <c r="CI193" s="293"/>
      <c r="CJ193" s="294" t="s">
        <v>841</v>
      </c>
      <c r="CK193" s="294"/>
      <c r="CL193" s="294"/>
      <c r="CM193" s="294"/>
      <c r="CN193" s="294"/>
      <c r="CO193" s="295"/>
      <c r="CP193" s="295"/>
      <c r="CQ193" s="295"/>
      <c r="CR193" s="296">
        <v>340</v>
      </c>
      <c r="CS193" s="297">
        <v>73.900000000000006</v>
      </c>
      <c r="CT193" s="297">
        <v>66.86</v>
      </c>
      <c r="CU193" s="297">
        <v>43.65</v>
      </c>
      <c r="CV193" s="297">
        <f t="shared" si="664"/>
        <v>20.199999999999989</v>
      </c>
      <c r="CW193" s="297">
        <f t="shared" si="664"/>
        <v>9.2399999999999949</v>
      </c>
      <c r="CX193" s="297">
        <f t="shared" si="664"/>
        <v>27.36</v>
      </c>
      <c r="CY193" s="297">
        <f t="shared" si="664"/>
        <v>26.140000000000008</v>
      </c>
      <c r="CZ193" s="297">
        <f>SUM(CV193:CY193)</f>
        <v>82.94</v>
      </c>
      <c r="DA193" s="297">
        <f>0.32*(P193-CR193)+1.75*(Q193-CS193)+1.13*(R193-CT193)+1.28*(S193-CU193)</f>
        <v>87.009999999999991</v>
      </c>
      <c r="DB193" s="295" t="s">
        <v>1809</v>
      </c>
      <c r="DC193" s="295">
        <v>3</v>
      </c>
      <c r="DD193" s="295"/>
      <c r="DE193" s="295"/>
    </row>
    <row r="194" spans="1:109" ht="21" customHeight="1" thickBot="1">
      <c r="A194" s="299">
        <v>192</v>
      </c>
      <c r="B194" s="338" t="s">
        <v>1520</v>
      </c>
      <c r="C194" s="301" t="s">
        <v>958</v>
      </c>
      <c r="D194" s="352" t="s">
        <v>8</v>
      </c>
      <c r="E194" s="303" t="s">
        <v>79</v>
      </c>
      <c r="F194" s="304">
        <f t="shared" si="659"/>
        <v>3</v>
      </c>
      <c r="G194" s="328"/>
      <c r="H194" s="358" t="s">
        <v>407</v>
      </c>
      <c r="I194" s="320">
        <v>28</v>
      </c>
      <c r="J194" s="306">
        <v>32</v>
      </c>
      <c r="K194" s="306">
        <v>44</v>
      </c>
      <c r="L194" s="306">
        <v>59</v>
      </c>
      <c r="M194" s="306">
        <v>86</v>
      </c>
      <c r="N194" s="307">
        <f t="shared" si="490"/>
        <v>249</v>
      </c>
      <c r="O194" s="339">
        <v>4307</v>
      </c>
      <c r="P194" s="340">
        <v>370.7</v>
      </c>
      <c r="Q194" s="341">
        <v>81.900000000000006</v>
      </c>
      <c r="R194" s="341">
        <v>72.510000000000005</v>
      </c>
      <c r="S194" s="341">
        <v>68.900000000000006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78"/>
        <v>160000</v>
      </c>
      <c r="AL194" s="316">
        <f>VLOOKUP(D194&amp;E194,计算辅助页面!$V$5:$Y$18,3,0)</f>
        <v>5</v>
      </c>
      <c r="AM194" s="317">
        <f t="shared" si="579"/>
        <v>480000</v>
      </c>
      <c r="AN194" s="317">
        <f>VLOOKUP(D194&amp;E194,计算辅助页面!$V$5:$Y$18,4,0)</f>
        <v>4</v>
      </c>
      <c r="AO194" s="304">
        <f t="shared" si="580"/>
        <v>12800000</v>
      </c>
      <c r="AP194" s="318">
        <f t="shared" si="581"/>
        <v>32207600</v>
      </c>
      <c r="AQ194" s="288" t="s">
        <v>565</v>
      </c>
      <c r="AR194" s="289" t="str">
        <f t="shared" si="591"/>
        <v>SC20🔑</v>
      </c>
      <c r="AS194" s="290" t="s">
        <v>955</v>
      </c>
      <c r="AT194" s="291" t="s">
        <v>959</v>
      </c>
      <c r="AU194" s="427" t="s">
        <v>703</v>
      </c>
      <c r="AW194" s="292">
        <v>385</v>
      </c>
      <c r="AY194" s="292">
        <v>514</v>
      </c>
      <c r="AZ194" s="292" t="s">
        <v>1077</v>
      </c>
      <c r="BA194" s="481">
        <v>153</v>
      </c>
      <c r="BB194" s="476">
        <v>2.1000000000000227</v>
      </c>
      <c r="BC194" s="472">
        <v>1</v>
      </c>
      <c r="BD194" s="472">
        <v>2.5799999999999983</v>
      </c>
      <c r="BE194" s="472">
        <v>3.3799999999999955</v>
      </c>
      <c r="BF194" s="474">
        <v>4460</v>
      </c>
      <c r="BG194" s="476">
        <v>372.8</v>
      </c>
      <c r="BH194" s="480">
        <v>82.9</v>
      </c>
      <c r="BI194" s="480">
        <v>75.09</v>
      </c>
      <c r="BJ194" s="480">
        <v>72.28</v>
      </c>
      <c r="BK194" s="473">
        <f t="shared" si="481"/>
        <v>2.1000000000000227</v>
      </c>
      <c r="BL194" s="473">
        <f t="shared" si="482"/>
        <v>1</v>
      </c>
      <c r="BM194" s="473">
        <f t="shared" si="483"/>
        <v>2.5799999999999983</v>
      </c>
      <c r="BN194" s="473">
        <f t="shared" si="484"/>
        <v>3.3799999999999955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>
        <v>1</v>
      </c>
      <c r="CB194" s="293"/>
      <c r="CC194" s="293">
        <v>1</v>
      </c>
      <c r="CD194" s="293">
        <v>1</v>
      </c>
      <c r="CE194" s="293"/>
      <c r="CF194" s="293"/>
      <c r="CG194" s="293" t="s">
        <v>1163</v>
      </c>
      <c r="CH194" s="293"/>
      <c r="CI194" s="293"/>
      <c r="CJ194" s="294" t="s">
        <v>1160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customHeight="1" thickBot="1">
      <c r="A195" s="268">
        <v>193</v>
      </c>
      <c r="B195" s="338" t="s">
        <v>1632</v>
      </c>
      <c r="C195" s="301" t="s">
        <v>1606</v>
      </c>
      <c r="D195" s="352" t="s">
        <v>8</v>
      </c>
      <c r="E195" s="303" t="s">
        <v>79</v>
      </c>
      <c r="F195" s="345"/>
      <c r="G195" s="328"/>
      <c r="H195" s="358" t="s">
        <v>407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ref="N195" si="677">IF(COUNTBLANK(H195:M195),"",SUM(H195:M195))</f>
        <v>249</v>
      </c>
      <c r="O195" s="339">
        <v>4308</v>
      </c>
      <c r="P195" s="340">
        <v>367.9</v>
      </c>
      <c r="Q195" s="341">
        <v>81.03</v>
      </c>
      <c r="R195" s="341">
        <v>80.63</v>
      </c>
      <c r="S195" s="341">
        <v>77.19</v>
      </c>
      <c r="T195" s="430"/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ref="AK195" si="678">IF(AI195,2*AI195,"")</f>
        <v>160000</v>
      </c>
      <c r="AL195" s="316">
        <f>VLOOKUP(D195&amp;E195,计算辅助页面!$V$5:$Y$18,3,0)</f>
        <v>5</v>
      </c>
      <c r="AM195" s="317">
        <f t="shared" ref="AM195" si="679">IF(AN195="×",AN195,IF(AI195,6*AI195,""))</f>
        <v>480000</v>
      </c>
      <c r="AN195" s="317">
        <f>VLOOKUP(D195&amp;E195,计算辅助页面!$V$5:$Y$18,4,0)</f>
        <v>4</v>
      </c>
      <c r="AO195" s="304">
        <f t="shared" ref="AO195" si="680">IF(AI195,IF(AN195="×",4*(AI195*AJ195+AK195*AL195),4*(AI195*AJ195+AK195*AL195+AM195*AN195)),"")</f>
        <v>12800000</v>
      </c>
      <c r="AP195" s="318">
        <f t="shared" ref="AP195" si="681">IF(AND(AH195,AO195),AO195+AH195,"")</f>
        <v>32207600</v>
      </c>
      <c r="AQ195" s="288" t="s">
        <v>872</v>
      </c>
      <c r="AR195" s="289" t="str">
        <f t="shared" si="591"/>
        <v>Utopia Coupe🔑</v>
      </c>
      <c r="AS195" s="290" t="s">
        <v>1602</v>
      </c>
      <c r="AT195" s="291" t="s">
        <v>1607</v>
      </c>
      <c r="AU195" s="427" t="s">
        <v>703</v>
      </c>
      <c r="AW195" s="292">
        <v>382</v>
      </c>
      <c r="AY195" s="292">
        <v>509</v>
      </c>
      <c r="AZ195" s="292" t="s">
        <v>1113</v>
      </c>
      <c r="BA195" s="481">
        <f>BF195-O195</f>
        <v>156</v>
      </c>
      <c r="BB195" s="476">
        <f>BK195</f>
        <v>2.2000000000000455</v>
      </c>
      <c r="BC195" s="472">
        <f t="shared" ref="BC195" si="682">BL195</f>
        <v>0.96999999999999886</v>
      </c>
      <c r="BD195" s="472">
        <f t="shared" ref="BD195" si="683">BM195</f>
        <v>2.4100000000000108</v>
      </c>
      <c r="BE195" s="472">
        <f t="shared" ref="BE195" si="684">BN195</f>
        <v>3.1899999999999977</v>
      </c>
      <c r="BF195" s="474">
        <v>4464</v>
      </c>
      <c r="BG195" s="476">
        <v>370.1</v>
      </c>
      <c r="BH195" s="480">
        <v>82</v>
      </c>
      <c r="BI195" s="480">
        <v>83.04</v>
      </c>
      <c r="BJ195" s="480">
        <v>80.38</v>
      </c>
      <c r="BK195" s="473">
        <f t="shared" si="481"/>
        <v>2.2000000000000455</v>
      </c>
      <c r="BL195" s="473">
        <f t="shared" si="482"/>
        <v>0.96999999999999886</v>
      </c>
      <c r="BM195" s="473">
        <f t="shared" si="483"/>
        <v>2.4100000000000108</v>
      </c>
      <c r="BN195" s="473">
        <f t="shared" si="484"/>
        <v>3.1899999999999977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/>
      <c r="CF195" s="293"/>
      <c r="CG195" s="293"/>
      <c r="CH195" s="293"/>
      <c r="CI195" s="293"/>
      <c r="CJ195" s="294" t="s">
        <v>1505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1809</v>
      </c>
      <c r="DC195" s="295">
        <v>3</v>
      </c>
      <c r="DD195" s="295"/>
      <c r="DE195" s="295"/>
    </row>
    <row r="196" spans="1:109" ht="21" customHeight="1" thickBot="1">
      <c r="A196" s="299">
        <v>194</v>
      </c>
      <c r="B196" s="338" t="s">
        <v>1010</v>
      </c>
      <c r="C196" s="301" t="s">
        <v>786</v>
      </c>
      <c r="D196" s="352" t="s">
        <v>198</v>
      </c>
      <c r="E196" s="353" t="s">
        <v>190</v>
      </c>
      <c r="F196" s="345">
        <f t="shared" si="659"/>
        <v>3</v>
      </c>
      <c r="G196" s="305" t="s">
        <v>401</v>
      </c>
      <c r="H196" s="330">
        <v>50</v>
      </c>
      <c r="I196" s="330">
        <v>23</v>
      </c>
      <c r="J196" s="330">
        <v>27</v>
      </c>
      <c r="K196" s="330">
        <v>36</v>
      </c>
      <c r="L196" s="330">
        <v>52</v>
      </c>
      <c r="M196" s="330">
        <v>62</v>
      </c>
      <c r="N196" s="343">
        <f t="shared" si="490"/>
        <v>250</v>
      </c>
      <c r="O196" s="339">
        <v>4310</v>
      </c>
      <c r="P196" s="340">
        <v>371.7</v>
      </c>
      <c r="Q196" s="341">
        <v>82.93</v>
      </c>
      <c r="R196" s="341">
        <v>67.81</v>
      </c>
      <c r="S196" s="341">
        <v>70.349999999999994</v>
      </c>
      <c r="T196" s="430">
        <v>7.15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45">
        <f>VLOOKUP($U196,计算辅助页面!$Z$5:$AM$26,COLUMN()-20,0)</f>
        <v>19407600</v>
      </c>
      <c r="AI196" s="334">
        <v>80000</v>
      </c>
      <c r="AJ196" s="346">
        <f>VLOOKUP(D196&amp;E196,计算辅助页面!$V$5:$Y$18,2,0)</f>
        <v>6</v>
      </c>
      <c r="AK196" s="347">
        <f t="shared" si="578"/>
        <v>160000</v>
      </c>
      <c r="AL196" s="347">
        <f>VLOOKUP(D196&amp;E196,计算辅助页面!$V$5:$Y$18,3,0)</f>
        <v>5</v>
      </c>
      <c r="AM196" s="348">
        <f t="shared" si="579"/>
        <v>480000</v>
      </c>
      <c r="AN196" s="348">
        <f>VLOOKUP(D196&amp;E196,计算辅助页面!$V$5:$Y$18,4,0)</f>
        <v>4</v>
      </c>
      <c r="AO196" s="345">
        <f t="shared" si="580"/>
        <v>12800000</v>
      </c>
      <c r="AP196" s="349">
        <f t="shared" si="581"/>
        <v>32207600</v>
      </c>
      <c r="AQ196" s="288" t="s">
        <v>1011</v>
      </c>
      <c r="AR196" s="289" t="str">
        <f t="shared" si="591"/>
        <v>Akylone</v>
      </c>
      <c r="AS196" s="290" t="s">
        <v>830</v>
      </c>
      <c r="AT196" s="291" t="s">
        <v>666</v>
      </c>
      <c r="AU196" s="427" t="s">
        <v>703</v>
      </c>
      <c r="AV196" s="292">
        <v>20</v>
      </c>
      <c r="AW196" s="292">
        <v>386</v>
      </c>
      <c r="AY196" s="292">
        <v>515</v>
      </c>
      <c r="AZ196" s="292" t="s">
        <v>1481</v>
      </c>
      <c r="BA196" s="477">
        <v>156</v>
      </c>
      <c r="BB196" s="476">
        <v>2.1</v>
      </c>
      <c r="BC196" s="472">
        <v>0.87</v>
      </c>
      <c r="BD196" s="472">
        <v>2.2000000000000002</v>
      </c>
      <c r="BE196" s="472">
        <v>2.0699999999999998</v>
      </c>
      <c r="BF196" s="474">
        <f>BA196+O196</f>
        <v>4466</v>
      </c>
      <c r="BG196" s="476">
        <f t="shared" ref="BG196" si="685">BB196+P196</f>
        <v>373.8</v>
      </c>
      <c r="BH196" s="480">
        <f t="shared" ref="BH196" si="686">BC196+Q196</f>
        <v>83.800000000000011</v>
      </c>
      <c r="BI196" s="480">
        <f t="shared" ref="BI196" si="687">BD196+R196</f>
        <v>70.010000000000005</v>
      </c>
      <c r="BJ196" s="480">
        <f t="shared" ref="BJ196" si="688">BE196+S196</f>
        <v>72.419999999999987</v>
      </c>
      <c r="BK196" s="473">
        <f t="shared" si="481"/>
        <v>2.1000000000000227</v>
      </c>
      <c r="BL196" s="473">
        <f t="shared" si="482"/>
        <v>0.87000000000000455</v>
      </c>
      <c r="BM196" s="473">
        <f t="shared" si="483"/>
        <v>2.2000000000000028</v>
      </c>
      <c r="BN196" s="473">
        <f t="shared" si="484"/>
        <v>2.0699999999999932</v>
      </c>
      <c r="BO196" s="483">
        <v>4</v>
      </c>
      <c r="BP196" s="293"/>
      <c r="BQ196" s="293"/>
      <c r="BR196" s="293"/>
      <c r="BS196" s="293">
        <v>1</v>
      </c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>
        <v>1</v>
      </c>
      <c r="CJ196" s="294" t="s">
        <v>1521</v>
      </c>
      <c r="CK196" s="294"/>
      <c r="CL196" s="294"/>
      <c r="CM196" s="294"/>
      <c r="CN196" s="294"/>
      <c r="CO196" s="295"/>
      <c r="CP196" s="295"/>
      <c r="CQ196" s="295"/>
      <c r="CR196" s="296">
        <v>354</v>
      </c>
      <c r="CS196" s="297">
        <v>75.7</v>
      </c>
      <c r="CT196" s="297">
        <v>49.56</v>
      </c>
      <c r="CU196" s="297">
        <v>53.16</v>
      </c>
      <c r="CV196" s="297">
        <f>P196-CR196</f>
        <v>17.699999999999989</v>
      </c>
      <c r="CW196" s="297">
        <f>Q196-CS196</f>
        <v>7.230000000000004</v>
      </c>
      <c r="CX196" s="297">
        <f>R196-CT196</f>
        <v>18.25</v>
      </c>
      <c r="CY196" s="297">
        <f>S196-CU196</f>
        <v>17.189999999999998</v>
      </c>
      <c r="CZ196" s="297">
        <f>SUM(CV196:CY196)</f>
        <v>60.36999999999999</v>
      </c>
      <c r="DA196" s="297">
        <f>0.32*(P196-CR196)+1.75*(Q196-CS196)+1.13*(R196-CT196)+1.28*(S196-CU196)</f>
        <v>60.9422</v>
      </c>
      <c r="DB196" s="295" t="s">
        <v>1809</v>
      </c>
      <c r="DC196" s="295">
        <v>3</v>
      </c>
      <c r="DD196" s="295"/>
      <c r="DE196" s="295"/>
    </row>
    <row r="197" spans="1:109" ht="21" customHeight="1" thickBot="1">
      <c r="A197" s="268">
        <v>195</v>
      </c>
      <c r="B197" s="338" t="s">
        <v>1741</v>
      </c>
      <c r="C197" s="301" t="s">
        <v>1652</v>
      </c>
      <c r="D197" s="352" t="s">
        <v>198</v>
      </c>
      <c r="E197" s="353" t="s">
        <v>190</v>
      </c>
      <c r="F197" s="345"/>
      <c r="G197" s="328"/>
      <c r="H197" s="358" t="s">
        <v>407</v>
      </c>
      <c r="I197" s="320">
        <v>28</v>
      </c>
      <c r="J197" s="306">
        <v>32</v>
      </c>
      <c r="K197" s="306">
        <v>44</v>
      </c>
      <c r="L197" s="306">
        <v>59</v>
      </c>
      <c r="M197" s="306">
        <v>86</v>
      </c>
      <c r="N197" s="307">
        <f t="shared" si="490"/>
        <v>249</v>
      </c>
      <c r="O197" s="339">
        <v>4377</v>
      </c>
      <c r="P197" s="340">
        <v>373.9</v>
      </c>
      <c r="Q197" s="341">
        <v>82.03</v>
      </c>
      <c r="R197" s="341">
        <v>69.13</v>
      </c>
      <c r="S197" s="341">
        <v>67.63</v>
      </c>
      <c r="T197" s="430"/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45">
        <f>VLOOKUP($U197,计算辅助页面!$Z$5:$AM$26,COLUMN()-20,0)</f>
        <v>19407600</v>
      </c>
      <c r="AI197" s="334">
        <v>80000</v>
      </c>
      <c r="AJ197" s="346">
        <f>VLOOKUP(D197&amp;E197,计算辅助页面!$V$5:$Y$18,2,0)</f>
        <v>6</v>
      </c>
      <c r="AK197" s="347">
        <f t="shared" ref="AK197" si="689">IF(AI197,2*AI197,"")</f>
        <v>160000</v>
      </c>
      <c r="AL197" s="347">
        <f>VLOOKUP(D197&amp;E197,计算辅助页面!$V$5:$Y$18,3,0)</f>
        <v>5</v>
      </c>
      <c r="AM197" s="348">
        <f t="shared" ref="AM197" si="690">IF(AN197="×",AN197,IF(AI197,6*AI197,""))</f>
        <v>480000</v>
      </c>
      <c r="AN197" s="348">
        <f>VLOOKUP(D197&amp;E197,计算辅助页面!$V$5:$Y$18,4,0)</f>
        <v>4</v>
      </c>
      <c r="AO197" s="345">
        <f t="shared" ref="AO197" si="691">IF(AI197,IF(AN197="×",4*(AI197*AJ197+AK197*AL197),4*(AI197*AJ197+AK197*AL197+AM197*AN197)),"")</f>
        <v>12800000</v>
      </c>
      <c r="AP197" s="349">
        <f t="shared" ref="AP197" si="692">IF(AND(AH197,AO197),AO197+AH197,"")</f>
        <v>32207600</v>
      </c>
      <c r="AQ197" s="288" t="s">
        <v>1294</v>
      </c>
      <c r="AR197" s="289" t="str">
        <f t="shared" si="591"/>
        <v>Asfane🔑</v>
      </c>
      <c r="AS197" s="290" t="s">
        <v>1649</v>
      </c>
      <c r="AT197" s="291" t="s">
        <v>1653</v>
      </c>
      <c r="AU197" s="427" t="s">
        <v>703</v>
      </c>
      <c r="AW197" s="292">
        <v>389</v>
      </c>
      <c r="AY197" s="292">
        <v>519</v>
      </c>
      <c r="AZ197" s="292" t="s">
        <v>1651</v>
      </c>
      <c r="BA197" s="481">
        <f>BF197-O197</f>
        <v>157</v>
      </c>
      <c r="BB197" s="476">
        <f>BK197</f>
        <v>1.7000000000000455</v>
      </c>
      <c r="BC197" s="472">
        <f t="shared" ref="BC197" si="693">BL197</f>
        <v>0.87000000000000455</v>
      </c>
      <c r="BD197" s="472">
        <f t="shared" ref="BD197" si="694">BM197</f>
        <v>2.75</v>
      </c>
      <c r="BE197" s="472">
        <f t="shared" ref="BE197" si="695">BN197</f>
        <v>2.9000000000000057</v>
      </c>
      <c r="BF197" s="474">
        <v>4534</v>
      </c>
      <c r="BG197" s="476">
        <v>375.6</v>
      </c>
      <c r="BH197" s="480">
        <v>82.9</v>
      </c>
      <c r="BI197" s="480">
        <v>71.88</v>
      </c>
      <c r="BJ197" s="480">
        <v>70.53</v>
      </c>
      <c r="BK197" s="473">
        <f t="shared" ref="BK197" si="696">IF(BG197="", "", BG197-P197)</f>
        <v>1.7000000000000455</v>
      </c>
      <c r="BL197" s="473">
        <f t="shared" ref="BL197" si="697">IF(BH197="", "", BH197-Q197)</f>
        <v>0.87000000000000455</v>
      </c>
      <c r="BM197" s="473">
        <f t="shared" ref="BM197" si="698">IF(BI197="", "", BI197-R197)</f>
        <v>2.75</v>
      </c>
      <c r="BN197" s="473">
        <f t="shared" ref="BN197" si="699">IF(BJ197="", "", BJ197-S197)</f>
        <v>2.9000000000000057</v>
      </c>
      <c r="BO197" s="483">
        <v>1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1782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 t="s">
        <v>1809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19" t="s">
        <v>406</v>
      </c>
      <c r="C198" s="301" t="s">
        <v>787</v>
      </c>
      <c r="D198" s="352" t="s">
        <v>8</v>
      </c>
      <c r="E198" s="355" t="s">
        <v>79</v>
      </c>
      <c r="F198" s="356">
        <f t="shared" si="659"/>
        <v>3</v>
      </c>
      <c r="G198" s="328" t="s">
        <v>401</v>
      </c>
      <c r="H198" s="358" t="s">
        <v>407</v>
      </c>
      <c r="I198" s="358">
        <v>30</v>
      </c>
      <c r="J198" s="358">
        <v>40</v>
      </c>
      <c r="K198" s="358">
        <v>50</v>
      </c>
      <c r="L198" s="358">
        <v>65</v>
      </c>
      <c r="M198" s="358">
        <v>80</v>
      </c>
      <c r="N198" s="307">
        <f t="shared" si="490"/>
        <v>265</v>
      </c>
      <c r="O198" s="339">
        <v>4444</v>
      </c>
      <c r="P198" s="340">
        <v>364.6</v>
      </c>
      <c r="Q198" s="341">
        <v>85.53</v>
      </c>
      <c r="R198" s="341">
        <v>75.739999999999995</v>
      </c>
      <c r="S198" s="341">
        <v>69.650000000000006</v>
      </c>
      <c r="T198" s="341">
        <v>7.13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78"/>
        <v>160000</v>
      </c>
      <c r="AL198" s="316">
        <f>VLOOKUP(D198&amp;E198,计算辅助页面!$V$5:$Y$18,3,0)</f>
        <v>5</v>
      </c>
      <c r="AM198" s="317">
        <f t="shared" si="579"/>
        <v>480000</v>
      </c>
      <c r="AN198" s="317">
        <f>VLOOKUP(D198&amp;E198,计算辅助页面!$V$5:$Y$18,4,0)</f>
        <v>4</v>
      </c>
      <c r="AO198" s="304">
        <f t="shared" si="580"/>
        <v>12800000</v>
      </c>
      <c r="AP198" s="318">
        <f t="shared" si="581"/>
        <v>32207600</v>
      </c>
      <c r="AQ198" s="288" t="s">
        <v>1009</v>
      </c>
      <c r="AR198" s="289" t="str">
        <f t="shared" si="591"/>
        <v>AT96 Track Version🔑</v>
      </c>
      <c r="AS198" s="290" t="s">
        <v>927</v>
      </c>
      <c r="AT198" s="291" t="s">
        <v>656</v>
      </c>
      <c r="AU198" s="427" t="s">
        <v>703</v>
      </c>
      <c r="AW198" s="292">
        <v>379</v>
      </c>
      <c r="AY198" s="292">
        <v>503</v>
      </c>
      <c r="AZ198" s="292" t="s">
        <v>1077</v>
      </c>
      <c r="BA198" s="477">
        <v>159</v>
      </c>
      <c r="BB198" s="476">
        <v>1.8</v>
      </c>
      <c r="BC198" s="472">
        <v>0.97</v>
      </c>
      <c r="BD198" s="472">
        <v>2.74</v>
      </c>
      <c r="BE198" s="472">
        <v>2.77</v>
      </c>
      <c r="BF198" s="474">
        <f>BA198+O198</f>
        <v>4603</v>
      </c>
      <c r="BG198" s="476">
        <f t="shared" ref="BG198" si="700">BB198+P198</f>
        <v>366.40000000000003</v>
      </c>
      <c r="BH198" s="480">
        <f t="shared" ref="BH198" si="701">BC198+Q198</f>
        <v>86.5</v>
      </c>
      <c r="BI198" s="480">
        <f t="shared" ref="BI198" si="702">BD198+R198</f>
        <v>78.47999999999999</v>
      </c>
      <c r="BJ198" s="480">
        <f t="shared" ref="BJ198" si="703">BE198+S198</f>
        <v>72.42</v>
      </c>
      <c r="BK198" s="473">
        <f t="shared" si="481"/>
        <v>1.8000000000000114</v>
      </c>
      <c r="BL198" s="473">
        <f t="shared" si="482"/>
        <v>0.96999999999999886</v>
      </c>
      <c r="BM198" s="473">
        <f t="shared" si="483"/>
        <v>2.7399999999999949</v>
      </c>
      <c r="BN198" s="473">
        <f t="shared" si="484"/>
        <v>2.769999999999996</v>
      </c>
      <c r="BO198" s="483">
        <v>4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>
        <v>1</v>
      </c>
      <c r="CB198" s="293"/>
      <c r="CC198" s="293">
        <v>1</v>
      </c>
      <c r="CD198" s="293">
        <v>1</v>
      </c>
      <c r="CE198" s="293"/>
      <c r="CF198" s="293"/>
      <c r="CG198" s="293"/>
      <c r="CH198" s="293"/>
      <c r="CI198" s="293"/>
      <c r="CJ198" s="294" t="s">
        <v>1522</v>
      </c>
      <c r="CK198" s="294"/>
      <c r="CL198" s="294"/>
      <c r="CM198" s="294"/>
      <c r="CN198" s="294"/>
      <c r="CO198" s="295"/>
      <c r="CP198" s="295"/>
      <c r="CQ198" s="295"/>
      <c r="CR198" s="296">
        <v>350</v>
      </c>
      <c r="CS198" s="297">
        <v>77.5</v>
      </c>
      <c r="CT198" s="297">
        <v>52.98</v>
      </c>
      <c r="CU198" s="297">
        <v>46.61</v>
      </c>
      <c r="CV198" s="297">
        <f>P198-CR198</f>
        <v>14.600000000000023</v>
      </c>
      <c r="CW198" s="297">
        <f>Q198-CS198</f>
        <v>8.0300000000000011</v>
      </c>
      <c r="CX198" s="297">
        <f>R198-CT198</f>
        <v>22.759999999999998</v>
      </c>
      <c r="CY198" s="297">
        <f>S198-CU198</f>
        <v>23.040000000000006</v>
      </c>
      <c r="CZ198" s="297">
        <f>SUM(CV198:CY198)</f>
        <v>68.430000000000035</v>
      </c>
      <c r="DA198" s="297">
        <f>0.32*(P198-CR198)+1.75*(Q198-CS198)+1.13*(R198-CT198)+1.28*(S198-CU198)</f>
        <v>73.934500000000014</v>
      </c>
      <c r="DB198" s="295" t="s">
        <v>1809</v>
      </c>
      <c r="DC198" s="295">
        <v>2</v>
      </c>
      <c r="DD198" s="295"/>
      <c r="DE198" s="295"/>
    </row>
    <row r="199" spans="1:109" ht="21" customHeight="1" thickBot="1">
      <c r="A199" s="268">
        <v>197</v>
      </c>
      <c r="B199" s="319" t="s">
        <v>1349</v>
      </c>
      <c r="C199" s="301" t="s">
        <v>1350</v>
      </c>
      <c r="D199" s="352" t="s">
        <v>8</v>
      </c>
      <c r="E199" s="355" t="s">
        <v>79</v>
      </c>
      <c r="F199" s="345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490"/>
        <v>267</v>
      </c>
      <c r="O199" s="374">
        <v>4464</v>
      </c>
      <c r="P199" s="375">
        <v>375.7</v>
      </c>
      <c r="Q199" s="376">
        <v>81.3</v>
      </c>
      <c r="R199" s="376">
        <v>85.47</v>
      </c>
      <c r="S199" s="376">
        <v>61.71</v>
      </c>
      <c r="T199" s="376">
        <v>5.75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78"/>
        <v>160000</v>
      </c>
      <c r="AL199" s="316">
        <f>VLOOKUP(D199&amp;E199,计算辅助页面!$V$5:$Y$18,3,0)</f>
        <v>5</v>
      </c>
      <c r="AM199" s="317">
        <f t="shared" si="579"/>
        <v>480000</v>
      </c>
      <c r="AN199" s="317">
        <f>VLOOKUP(D199&amp;E199,计算辅助页面!$V$5:$Y$18,4,0)</f>
        <v>4</v>
      </c>
      <c r="AO199" s="304">
        <f t="shared" si="580"/>
        <v>12800000</v>
      </c>
      <c r="AP199" s="318">
        <f t="shared" si="581"/>
        <v>32207600</v>
      </c>
      <c r="AQ199" s="288" t="s">
        <v>1351</v>
      </c>
      <c r="AR199" s="289" t="str">
        <f t="shared" si="591"/>
        <v>M600 Speedster</v>
      </c>
      <c r="AS199" s="290" t="s">
        <v>1343</v>
      </c>
      <c r="AT199" s="291" t="s">
        <v>1352</v>
      </c>
      <c r="AU199" s="427" t="s">
        <v>1353</v>
      </c>
      <c r="AW199" s="292">
        <v>390</v>
      </c>
      <c r="AY199" s="292">
        <v>522</v>
      </c>
      <c r="AZ199" s="292" t="s">
        <v>1369</v>
      </c>
      <c r="BA199" s="481">
        <f>BF199-O199</f>
        <v>158</v>
      </c>
      <c r="BB199" s="476">
        <f>BK199</f>
        <v>1.8000000000000114</v>
      </c>
      <c r="BC199" s="472">
        <f t="shared" ref="BC199" si="704">BL199</f>
        <v>0.70000000000000284</v>
      </c>
      <c r="BD199" s="472">
        <f t="shared" ref="BD199" si="705">BM199</f>
        <v>2.8200000000000074</v>
      </c>
      <c r="BE199" s="472">
        <f t="shared" ref="BE199" si="706">BN199</f>
        <v>3.6900000000000048</v>
      </c>
      <c r="BF199" s="474">
        <v>4622</v>
      </c>
      <c r="BG199" s="476">
        <v>377.5</v>
      </c>
      <c r="BH199" s="480">
        <v>82</v>
      </c>
      <c r="BI199" s="480">
        <v>88.29</v>
      </c>
      <c r="BJ199" s="480">
        <v>65.400000000000006</v>
      </c>
      <c r="BK199" s="473">
        <f t="shared" si="481"/>
        <v>1.8000000000000114</v>
      </c>
      <c r="BL199" s="473">
        <f t="shared" si="482"/>
        <v>0.70000000000000284</v>
      </c>
      <c r="BM199" s="473">
        <f t="shared" si="483"/>
        <v>2.8200000000000074</v>
      </c>
      <c r="BN199" s="473">
        <f t="shared" si="484"/>
        <v>3.6900000000000048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4" t="s">
        <v>1361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1809</v>
      </c>
      <c r="DC199" s="295">
        <v>2</v>
      </c>
      <c r="DD199" s="295"/>
      <c r="DE199" s="295"/>
    </row>
    <row r="200" spans="1:109" ht="21" customHeight="1" thickBot="1">
      <c r="A200" s="299">
        <v>198</v>
      </c>
      <c r="B200" s="319" t="s">
        <v>1049</v>
      </c>
      <c r="C200" s="301" t="s">
        <v>1050</v>
      </c>
      <c r="D200" s="352" t="s">
        <v>8</v>
      </c>
      <c r="E200" s="355" t="s">
        <v>79</v>
      </c>
      <c r="F200" s="345"/>
      <c r="G200" s="328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90"/>
        <v>267</v>
      </c>
      <c r="O200" s="374">
        <v>4480</v>
      </c>
      <c r="P200" s="375">
        <v>368.5</v>
      </c>
      <c r="Q200" s="376">
        <v>86.34</v>
      </c>
      <c r="R200" s="376">
        <v>84.08</v>
      </c>
      <c r="S200" s="376">
        <v>54.53</v>
      </c>
      <c r="T200" s="376">
        <v>5.23</v>
      </c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78"/>
        <v>160000</v>
      </c>
      <c r="AL200" s="316">
        <f>VLOOKUP(D200&amp;E200,计算辅助页面!$V$5:$Y$18,3,0)</f>
        <v>5</v>
      </c>
      <c r="AM200" s="317">
        <f t="shared" si="579"/>
        <v>480000</v>
      </c>
      <c r="AN200" s="317">
        <f>VLOOKUP(D200&amp;E200,计算辅助页面!$V$5:$Y$18,4,0)</f>
        <v>4</v>
      </c>
      <c r="AO200" s="304">
        <f t="shared" si="580"/>
        <v>12800000</v>
      </c>
      <c r="AP200" s="318">
        <f t="shared" si="581"/>
        <v>32207600</v>
      </c>
      <c r="AQ200" s="288" t="s">
        <v>1002</v>
      </c>
      <c r="AR200" s="289" t="str">
        <f t="shared" si="591"/>
        <v>Concept_One</v>
      </c>
      <c r="AS200" s="290" t="s">
        <v>1042</v>
      </c>
      <c r="AT200" s="291" t="s">
        <v>1054</v>
      </c>
      <c r="AU200" s="427" t="s">
        <v>703</v>
      </c>
      <c r="AV200" s="292">
        <v>56</v>
      </c>
      <c r="AW200" s="292">
        <v>383</v>
      </c>
      <c r="AY200" s="292">
        <v>510</v>
      </c>
      <c r="AZ200" s="292" t="s">
        <v>1113</v>
      </c>
      <c r="BA200" s="477">
        <v>157</v>
      </c>
      <c r="BB200" s="476">
        <v>1.6</v>
      </c>
      <c r="BC200" s="472">
        <v>1.06</v>
      </c>
      <c r="BD200" s="472">
        <v>2.94</v>
      </c>
      <c r="BE200" s="472">
        <v>2.5</v>
      </c>
      <c r="BF200" s="474">
        <f>BA200+O200</f>
        <v>4637</v>
      </c>
      <c r="BG200" s="476">
        <f t="shared" ref="BG200" si="707">BB200+P200</f>
        <v>370.1</v>
      </c>
      <c r="BH200" s="480">
        <f t="shared" ref="BH200" si="708">BC200+Q200</f>
        <v>87.4</v>
      </c>
      <c r="BI200" s="480">
        <f t="shared" ref="BI200" si="709">BD200+R200</f>
        <v>87.02</v>
      </c>
      <c r="BJ200" s="480">
        <f t="shared" ref="BJ200" si="710">BE200+S200</f>
        <v>57.03</v>
      </c>
      <c r="BK200" s="473">
        <f t="shared" si="481"/>
        <v>1.6000000000000227</v>
      </c>
      <c r="BL200" s="473">
        <f t="shared" si="482"/>
        <v>1.0600000000000023</v>
      </c>
      <c r="BM200" s="473">
        <f t="shared" si="483"/>
        <v>2.9399999999999977</v>
      </c>
      <c r="BN200" s="473">
        <f t="shared" si="484"/>
        <v>2.5</v>
      </c>
      <c r="BO200" s="483">
        <v>4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1054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1809</v>
      </c>
      <c r="DC200" s="295">
        <v>2</v>
      </c>
      <c r="DD200" s="295"/>
      <c r="DE200" s="295"/>
    </row>
    <row r="201" spans="1:109" ht="21" customHeight="1">
      <c r="A201" s="268">
        <v>199</v>
      </c>
      <c r="B201" s="319" t="s">
        <v>590</v>
      </c>
      <c r="C201" s="301" t="s">
        <v>788</v>
      </c>
      <c r="D201" s="352" t="s">
        <v>198</v>
      </c>
      <c r="E201" s="353" t="s">
        <v>190</v>
      </c>
      <c r="F201" s="345">
        <f>9-LEN(E201)-LEN(SUBSTITUTE(E201,"★",""))</f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77</v>
      </c>
      <c r="N201" s="343">
        <f t="shared" si="490"/>
        <v>265</v>
      </c>
      <c r="O201" s="374">
        <v>4517</v>
      </c>
      <c r="P201" s="375">
        <v>377.4</v>
      </c>
      <c r="Q201" s="376">
        <v>82.23</v>
      </c>
      <c r="R201" s="376">
        <v>81.760000000000005</v>
      </c>
      <c r="S201" s="376">
        <v>59.55</v>
      </c>
      <c r="T201" s="376">
        <v>5.68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78"/>
        <v>160000</v>
      </c>
      <c r="AL201" s="316">
        <f>VLOOKUP(D201&amp;E201,计算辅助页面!$V$5:$Y$18,3,0)</f>
        <v>5</v>
      </c>
      <c r="AM201" s="317">
        <f t="shared" si="579"/>
        <v>480000</v>
      </c>
      <c r="AN201" s="317">
        <f>VLOOKUP(D201&amp;E201,计算辅助页面!$V$5:$Y$18,4,0)</f>
        <v>4</v>
      </c>
      <c r="AO201" s="304">
        <f t="shared" si="580"/>
        <v>12800000</v>
      </c>
      <c r="AP201" s="318">
        <f t="shared" si="581"/>
        <v>32207600</v>
      </c>
      <c r="AQ201" s="288" t="s">
        <v>566</v>
      </c>
      <c r="AR201" s="289" t="str">
        <f t="shared" si="591"/>
        <v>Valhalla Concept Car</v>
      </c>
      <c r="AS201" s="290" t="s">
        <v>926</v>
      </c>
      <c r="AT201" s="291" t="s">
        <v>668</v>
      </c>
      <c r="AU201" s="427" t="s">
        <v>703</v>
      </c>
      <c r="AV201" s="292">
        <v>38</v>
      </c>
      <c r="AW201" s="292">
        <v>392</v>
      </c>
      <c r="AY201" s="292">
        <v>525</v>
      </c>
      <c r="AZ201" s="292" t="s">
        <v>1113</v>
      </c>
      <c r="BK201" s="473" t="str">
        <f t="shared" si="481"/>
        <v/>
      </c>
      <c r="BL201" s="473" t="str">
        <f t="shared" si="482"/>
        <v/>
      </c>
      <c r="BM201" s="473" t="str">
        <f t="shared" si="483"/>
        <v/>
      </c>
      <c r="BN201" s="473" t="str">
        <f t="shared" si="484"/>
        <v/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>
        <v>1</v>
      </c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1523</v>
      </c>
      <c r="CK201" s="294"/>
      <c r="CL201" s="294"/>
      <c r="CM201" s="294"/>
      <c r="CN201" s="294"/>
      <c r="CO201" s="295"/>
      <c r="CP201" s="295"/>
      <c r="CQ201" s="295">
        <v>1</v>
      </c>
      <c r="CR201" s="296">
        <v>354</v>
      </c>
      <c r="CS201" s="297">
        <v>77.41</v>
      </c>
      <c r="CT201" s="297">
        <v>57.27</v>
      </c>
      <c r="CU201" s="297">
        <v>43.91</v>
      </c>
      <c r="CV201" s="297">
        <f t="shared" ref="CV201:CY202" si="711">P201-CR201</f>
        <v>23.399999999999977</v>
      </c>
      <c r="CW201" s="297">
        <f t="shared" si="711"/>
        <v>4.8200000000000074</v>
      </c>
      <c r="CX201" s="297">
        <f t="shared" si="711"/>
        <v>24.490000000000002</v>
      </c>
      <c r="CY201" s="297">
        <f t="shared" si="711"/>
        <v>15.64</v>
      </c>
      <c r="CZ201" s="297">
        <f>SUM(CV201:CY201)</f>
        <v>68.349999999999994</v>
      </c>
      <c r="DA201" s="297">
        <f>0.32*(P201-CR201)+1.75*(Q201-CS201)+1.13*(R201-CT201)+1.28*(S201-CU201)</f>
        <v>63.615900000000011</v>
      </c>
      <c r="DB201" s="295" t="s">
        <v>1809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19" t="s">
        <v>869</v>
      </c>
      <c r="C202" s="301" t="s">
        <v>870</v>
      </c>
      <c r="D202" s="352" t="s">
        <v>198</v>
      </c>
      <c r="E202" s="353" t="s">
        <v>190</v>
      </c>
      <c r="F202" s="345">
        <f>9-LEN(E202)-LEN(SUBSTITUTE(E202,"★",""))</f>
        <v>3</v>
      </c>
      <c r="G202" s="305" t="s">
        <v>871</v>
      </c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si="490"/>
        <v>267</v>
      </c>
      <c r="O202" s="374">
        <v>4545</v>
      </c>
      <c r="P202" s="375">
        <v>378.9</v>
      </c>
      <c r="Q202" s="376">
        <v>80.23</v>
      </c>
      <c r="R202" s="376">
        <v>72.17</v>
      </c>
      <c r="S202" s="376">
        <v>71.14</v>
      </c>
      <c r="T202" s="376">
        <v>6.98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si="578"/>
        <v>160000</v>
      </c>
      <c r="AL202" s="316">
        <f>VLOOKUP(D202&amp;E202,计算辅助页面!$V$5:$Y$18,3,0)</f>
        <v>5</v>
      </c>
      <c r="AM202" s="317">
        <f t="shared" si="579"/>
        <v>480000</v>
      </c>
      <c r="AN202" s="317">
        <f>VLOOKUP(D202&amp;E202,计算辅助页面!$V$5:$Y$18,4,0)</f>
        <v>4</v>
      </c>
      <c r="AO202" s="304">
        <f t="shared" si="580"/>
        <v>12800000</v>
      </c>
      <c r="AP202" s="318">
        <f t="shared" si="581"/>
        <v>32207600</v>
      </c>
      <c r="AQ202" s="288" t="s">
        <v>872</v>
      </c>
      <c r="AR202" s="289" t="str">
        <f t="shared" si="591"/>
        <v>Imola</v>
      </c>
      <c r="AS202" s="290" t="s">
        <v>876</v>
      </c>
      <c r="AT202" s="291" t="s">
        <v>885</v>
      </c>
      <c r="AU202" s="427" t="s">
        <v>703</v>
      </c>
      <c r="AV202" s="292">
        <v>54</v>
      </c>
      <c r="AW202" s="292">
        <v>394</v>
      </c>
      <c r="AY202" s="292">
        <v>528</v>
      </c>
      <c r="AZ202" s="292" t="s">
        <v>1113</v>
      </c>
      <c r="BA202" s="481">
        <f>BF202-O202</f>
        <v>155</v>
      </c>
      <c r="BB202" s="476">
        <f>BK202</f>
        <v>2.3000000000000114</v>
      </c>
      <c r="BC202" s="472">
        <f t="shared" ref="BC202" si="712">BL202</f>
        <v>0.86999999999999034</v>
      </c>
      <c r="BD202" s="472">
        <f t="shared" ref="BD202" si="713">BM202</f>
        <v>2.9299999999999926</v>
      </c>
      <c r="BE202" s="472">
        <f t="shared" ref="BE202" si="714">BN202</f>
        <v>2.3299999999999983</v>
      </c>
      <c r="BF202" s="474">
        <v>4700</v>
      </c>
      <c r="BG202" s="476">
        <v>381.2</v>
      </c>
      <c r="BH202" s="480">
        <v>81.099999999999994</v>
      </c>
      <c r="BI202" s="480">
        <v>75.099999999999994</v>
      </c>
      <c r="BJ202" s="480">
        <v>73.47</v>
      </c>
      <c r="BK202" s="473">
        <f t="shared" si="481"/>
        <v>2.3000000000000114</v>
      </c>
      <c r="BL202" s="473">
        <f t="shared" si="482"/>
        <v>0.86999999999999034</v>
      </c>
      <c r="BM202" s="473">
        <f t="shared" si="483"/>
        <v>2.9299999999999926</v>
      </c>
      <c r="BN202" s="473">
        <f t="shared" si="484"/>
        <v>2.3299999999999983</v>
      </c>
      <c r="BO202" s="483">
        <v>1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>
        <v>1</v>
      </c>
      <c r="CA202" s="293"/>
      <c r="CB202" s="293"/>
      <c r="CC202" s="293"/>
      <c r="CD202" s="293">
        <v>1</v>
      </c>
      <c r="CE202" s="293"/>
      <c r="CF202" s="293"/>
      <c r="CG202" s="293"/>
      <c r="CH202" s="293"/>
      <c r="CI202" s="293"/>
      <c r="CJ202" s="294" t="s">
        <v>1505</v>
      </c>
      <c r="CK202" s="294"/>
      <c r="CL202" s="294"/>
      <c r="CM202" s="294"/>
      <c r="CN202" s="294"/>
      <c r="CO202" s="295"/>
      <c r="CP202" s="295"/>
      <c r="CQ202" s="295">
        <v>1</v>
      </c>
      <c r="CR202" s="296">
        <v>360</v>
      </c>
      <c r="CS202" s="297">
        <v>73</v>
      </c>
      <c r="CT202" s="297">
        <v>47.83</v>
      </c>
      <c r="CU202" s="297">
        <v>51.73</v>
      </c>
      <c r="CV202" s="297">
        <f t="shared" si="711"/>
        <v>18.899999999999977</v>
      </c>
      <c r="CW202" s="297">
        <f t="shared" si="711"/>
        <v>7.230000000000004</v>
      </c>
      <c r="CX202" s="297">
        <f t="shared" si="711"/>
        <v>24.340000000000003</v>
      </c>
      <c r="CY202" s="297">
        <f t="shared" si="711"/>
        <v>19.410000000000004</v>
      </c>
      <c r="CZ202" s="297">
        <f>SUM(CV202:CY202)</f>
        <v>69.88</v>
      </c>
      <c r="DA202" s="297">
        <f>0.32*(P202-CR202)+1.75*(Q202-CS202)+1.13*(R202-CT202)+1.28*(S202-CU202)</f>
        <v>71.049500000000009</v>
      </c>
      <c r="DB202" s="295" t="s">
        <v>1809</v>
      </c>
      <c r="DC202" s="295">
        <v>1</v>
      </c>
      <c r="DD202" s="295"/>
      <c r="DE202" s="295"/>
    </row>
    <row r="203" spans="1:109" ht="21" customHeight="1">
      <c r="A203" s="268">
        <v>201</v>
      </c>
      <c r="B203" s="319" t="s">
        <v>1406</v>
      </c>
      <c r="C203" s="301" t="s">
        <v>1407</v>
      </c>
      <c r="D203" s="352" t="s">
        <v>198</v>
      </c>
      <c r="E203" s="353" t="s">
        <v>190</v>
      </c>
      <c r="F203" s="387"/>
      <c r="G203" s="335"/>
      <c r="H203" s="330">
        <v>70</v>
      </c>
      <c r="I203" s="330">
        <v>23</v>
      </c>
      <c r="J203" s="330">
        <v>27</v>
      </c>
      <c r="K203" s="330">
        <v>36</v>
      </c>
      <c r="L203" s="330">
        <v>52</v>
      </c>
      <c r="M203" s="330">
        <v>59</v>
      </c>
      <c r="N203" s="343">
        <f t="shared" si="490"/>
        <v>267</v>
      </c>
      <c r="O203" s="374">
        <v>4548</v>
      </c>
      <c r="P203" s="375">
        <v>382</v>
      </c>
      <c r="Q203" s="376">
        <v>87.72</v>
      </c>
      <c r="R203" s="376">
        <v>53.75</v>
      </c>
      <c r="S203" s="376">
        <v>60.72</v>
      </c>
      <c r="T203" s="376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578"/>
        <v>160000</v>
      </c>
      <c r="AL203" s="316">
        <f>VLOOKUP(D203&amp;E203,计算辅助页面!$V$5:$Y$18,3,0)</f>
        <v>5</v>
      </c>
      <c r="AM203" s="317">
        <f t="shared" si="579"/>
        <v>480000</v>
      </c>
      <c r="AN203" s="317">
        <f>VLOOKUP(D203&amp;E203,计算辅助页面!$V$5:$Y$18,4,0)</f>
        <v>4</v>
      </c>
      <c r="AO203" s="304">
        <f t="shared" si="580"/>
        <v>12800000</v>
      </c>
      <c r="AP203" s="318">
        <f t="shared" si="581"/>
        <v>32207600</v>
      </c>
      <c r="AQ203" s="288" t="s">
        <v>1408</v>
      </c>
      <c r="AR203" s="289" t="str">
        <f t="shared" si="591"/>
        <v>Team Fordzilla P1</v>
      </c>
      <c r="AS203" s="290" t="s">
        <v>1393</v>
      </c>
      <c r="AT203" s="291" t="s">
        <v>1409</v>
      </c>
      <c r="AU203" s="427" t="s">
        <v>703</v>
      </c>
      <c r="AW203" s="292">
        <v>397</v>
      </c>
      <c r="AY203" s="292">
        <v>533</v>
      </c>
      <c r="AZ203" s="292" t="s">
        <v>1645</v>
      </c>
      <c r="BK203" s="473" t="str">
        <f t="shared" si="481"/>
        <v/>
      </c>
      <c r="BL203" s="473" t="str">
        <f t="shared" si="482"/>
        <v/>
      </c>
      <c r="BM203" s="473" t="str">
        <f t="shared" si="483"/>
        <v/>
      </c>
      <c r="BN203" s="473" t="str">
        <f t="shared" si="484"/>
        <v/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1729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1809</v>
      </c>
      <c r="DC203" s="295">
        <v>1</v>
      </c>
      <c r="DD203" s="295"/>
      <c r="DE203" s="295"/>
    </row>
    <row r="204" spans="1:109" ht="21" customHeight="1" thickBot="1">
      <c r="A204" s="299">
        <v>202</v>
      </c>
      <c r="B204" s="319" t="s">
        <v>1524</v>
      </c>
      <c r="C204" s="301" t="s">
        <v>1291</v>
      </c>
      <c r="D204" s="352" t="s">
        <v>198</v>
      </c>
      <c r="E204" s="353" t="s">
        <v>190</v>
      </c>
      <c r="F204" s="387"/>
      <c r="G204" s="335"/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490"/>
        <v>265</v>
      </c>
      <c r="O204" s="374">
        <v>4551</v>
      </c>
      <c r="P204" s="375">
        <v>412.3</v>
      </c>
      <c r="Q204" s="376">
        <v>69.239999999999995</v>
      </c>
      <c r="R204" s="376">
        <v>59.33</v>
      </c>
      <c r="S204" s="376">
        <v>84.95</v>
      </c>
      <c r="T204" s="376">
        <v>8.4700000000000006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578"/>
        <v>160000</v>
      </c>
      <c r="AL204" s="316">
        <f>VLOOKUP(D204&amp;E204,计算辅助页面!$V$5:$Y$18,3,0)</f>
        <v>5</v>
      </c>
      <c r="AM204" s="317">
        <f t="shared" si="579"/>
        <v>480000</v>
      </c>
      <c r="AN204" s="317">
        <f>VLOOKUP(D204&amp;E204,计算辅助页面!$V$5:$Y$18,4,0)</f>
        <v>4</v>
      </c>
      <c r="AO204" s="304">
        <f t="shared" si="580"/>
        <v>12800000</v>
      </c>
      <c r="AP204" s="318">
        <f t="shared" si="581"/>
        <v>32207600</v>
      </c>
      <c r="AQ204" s="288" t="s">
        <v>592</v>
      </c>
      <c r="AR204" s="289" t="str">
        <f t="shared" si="591"/>
        <v>XJR-9🔑</v>
      </c>
      <c r="AS204" s="290" t="s">
        <v>1279</v>
      </c>
      <c r="AT204" s="291" t="s">
        <v>1292</v>
      </c>
      <c r="AU204" s="427" t="s">
        <v>703</v>
      </c>
      <c r="AW204" s="292">
        <v>432</v>
      </c>
      <c r="AY204" s="292">
        <v>563</v>
      </c>
      <c r="AZ204" s="292" t="s">
        <v>1298</v>
      </c>
      <c r="BA204" s="481">
        <f>BF204-O204</f>
        <v>155</v>
      </c>
      <c r="BB204" s="476">
        <f>BK204</f>
        <v>2.1999999999999886</v>
      </c>
      <c r="BC204" s="472">
        <f t="shared" ref="BC204" si="715">BL204</f>
        <v>1.0600000000000023</v>
      </c>
      <c r="BD204" s="472">
        <f t="shared" ref="BD204" si="716">BM204</f>
        <v>0.69000000000000483</v>
      </c>
      <c r="BE204" s="472">
        <f t="shared" ref="BE204" si="717">BN204</f>
        <v>2.5</v>
      </c>
      <c r="BF204" s="474">
        <v>4706</v>
      </c>
      <c r="BG204" s="476">
        <v>414.5</v>
      </c>
      <c r="BH204" s="480">
        <v>70.3</v>
      </c>
      <c r="BI204" s="480">
        <v>60.02</v>
      </c>
      <c r="BJ204" s="480">
        <v>87.45</v>
      </c>
      <c r="BK204" s="473">
        <f t="shared" si="481"/>
        <v>2.1999999999999886</v>
      </c>
      <c r="BL204" s="473">
        <f t="shared" si="482"/>
        <v>1.0600000000000023</v>
      </c>
      <c r="BM204" s="473">
        <f t="shared" si="483"/>
        <v>0.69000000000000483</v>
      </c>
      <c r="BN204" s="473">
        <f t="shared" si="484"/>
        <v>2.5</v>
      </c>
      <c r="BO204" s="483">
        <v>6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>
        <v>1</v>
      </c>
      <c r="CD204" s="293"/>
      <c r="CE204" s="293"/>
      <c r="CF204" s="293"/>
      <c r="CG204" s="293"/>
      <c r="CH204" s="293"/>
      <c r="CI204" s="293"/>
      <c r="CJ204" s="294" t="s">
        <v>1305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 thickBot="1">
      <c r="A205" s="268">
        <v>203</v>
      </c>
      <c r="B205" s="319" t="s">
        <v>1737</v>
      </c>
      <c r="C205" s="301" t="s">
        <v>1157</v>
      </c>
      <c r="D205" s="352" t="s">
        <v>198</v>
      </c>
      <c r="E205" s="353" t="s">
        <v>190</v>
      </c>
      <c r="F205" s="387"/>
      <c r="G205" s="335"/>
      <c r="H205" s="358" t="s">
        <v>407</v>
      </c>
      <c r="I205" s="358">
        <v>30</v>
      </c>
      <c r="J205" s="358">
        <v>40</v>
      </c>
      <c r="K205" s="358">
        <v>50</v>
      </c>
      <c r="L205" s="358">
        <v>65</v>
      </c>
      <c r="M205" s="358">
        <v>80</v>
      </c>
      <c r="N205" s="307">
        <f t="shared" si="490"/>
        <v>265</v>
      </c>
      <c r="O205" s="374">
        <v>4559</v>
      </c>
      <c r="P205" s="375">
        <v>373.4</v>
      </c>
      <c r="Q205" s="376">
        <v>81.23</v>
      </c>
      <c r="R205" s="376">
        <v>85.96</v>
      </c>
      <c r="S205" s="376">
        <v>72.400000000000006</v>
      </c>
      <c r="T205" s="376">
        <v>7.26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ref="AK205:AK240" si="718">IF(AI205,2*AI205,"")</f>
        <v>160000</v>
      </c>
      <c r="AL205" s="316">
        <f>VLOOKUP(D205&amp;E205,计算辅助页面!$V$5:$Y$18,3,0)</f>
        <v>5</v>
      </c>
      <c r="AM205" s="317">
        <f t="shared" ref="AM205:AM240" si="719">IF(AN205="×",AN205,IF(AI205,6*AI205,""))</f>
        <v>480000</v>
      </c>
      <c r="AN205" s="317">
        <f>VLOOKUP(D205&amp;E205,计算辅助页面!$V$5:$Y$18,4,0)</f>
        <v>4</v>
      </c>
      <c r="AO205" s="304">
        <f t="shared" ref="AO205:AO240" si="720">IF(AI205,IF(AN205="×",4*(AI205*AJ205+AK205*AL205),4*(AI205*AJ205+AK205*AL205+AM205*AN205)),"")</f>
        <v>12800000</v>
      </c>
      <c r="AP205" s="318">
        <f t="shared" si="581"/>
        <v>32207600</v>
      </c>
      <c r="AQ205" s="288" t="s">
        <v>565</v>
      </c>
      <c r="AR205" s="289" t="str">
        <f t="shared" si="591"/>
        <v>Countach LPI 800-4🔑</v>
      </c>
      <c r="AS205" s="290" t="s">
        <v>1144</v>
      </c>
      <c r="AT205" s="291" t="s">
        <v>1158</v>
      </c>
      <c r="AU205" s="427" t="s">
        <v>703</v>
      </c>
      <c r="AW205" s="292">
        <v>388</v>
      </c>
      <c r="AY205" s="292">
        <v>518</v>
      </c>
      <c r="AZ205" s="292" t="s">
        <v>1113</v>
      </c>
      <c r="BA205" s="477">
        <v>155</v>
      </c>
      <c r="BB205" s="476">
        <v>2.2000000000000002</v>
      </c>
      <c r="BC205" s="472">
        <v>0.77</v>
      </c>
      <c r="BD205" s="472">
        <v>3.62</v>
      </c>
      <c r="BE205" s="472">
        <v>2.4300000000000002</v>
      </c>
      <c r="BF205" s="474">
        <f>BA205+O205</f>
        <v>4714</v>
      </c>
      <c r="BG205" s="476">
        <f t="shared" ref="BG205" si="721">BB205+P205</f>
        <v>375.59999999999997</v>
      </c>
      <c r="BH205" s="480">
        <f t="shared" ref="BH205" si="722">BC205+Q205</f>
        <v>82</v>
      </c>
      <c r="BI205" s="480">
        <f t="shared" ref="BI205" si="723">BD205+R205</f>
        <v>89.58</v>
      </c>
      <c r="BJ205" s="480">
        <f t="shared" ref="BJ205" si="724">BE205+S205</f>
        <v>74.830000000000013</v>
      </c>
      <c r="BK205" s="473">
        <f t="shared" si="481"/>
        <v>2.1999999999999886</v>
      </c>
      <c r="BL205" s="473">
        <f t="shared" si="482"/>
        <v>0.76999999999999602</v>
      </c>
      <c r="BM205" s="473">
        <f t="shared" si="483"/>
        <v>3.6200000000000045</v>
      </c>
      <c r="BN205" s="473">
        <f t="shared" si="484"/>
        <v>2.4300000000000068</v>
      </c>
      <c r="BO205" s="483">
        <v>7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1160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1809</v>
      </c>
      <c r="DC205" s="295">
        <v>1</v>
      </c>
      <c r="DD205" s="295"/>
      <c r="DE205" s="295"/>
    </row>
    <row r="206" spans="1:109" ht="21" customHeight="1" thickBot="1">
      <c r="A206" s="299">
        <v>204</v>
      </c>
      <c r="B206" s="319" t="s">
        <v>1778</v>
      </c>
      <c r="C206" s="301" t="s">
        <v>1320</v>
      </c>
      <c r="D206" s="352" t="s">
        <v>1321</v>
      </c>
      <c r="E206" s="353" t="s">
        <v>190</v>
      </c>
      <c r="F206" s="387"/>
      <c r="G206" s="335"/>
      <c r="H206" s="358" t="s">
        <v>407</v>
      </c>
      <c r="I206" s="358">
        <v>30</v>
      </c>
      <c r="J206" s="358">
        <v>40</v>
      </c>
      <c r="K206" s="358">
        <v>50</v>
      </c>
      <c r="L206" s="358">
        <v>65</v>
      </c>
      <c r="M206" s="358">
        <v>80</v>
      </c>
      <c r="N206" s="307">
        <f t="shared" si="490"/>
        <v>265</v>
      </c>
      <c r="O206" s="374">
        <v>4586</v>
      </c>
      <c r="P206" s="375">
        <v>375.6</v>
      </c>
      <c r="Q206" s="376">
        <v>82.74</v>
      </c>
      <c r="R206" s="376">
        <v>75.239999999999995</v>
      </c>
      <c r="S206" s="376">
        <v>71.180000000000007</v>
      </c>
      <c r="T206" s="376">
        <v>7.06</v>
      </c>
      <c r="U206" s="324">
        <v>16100</v>
      </c>
      <c r="V206" s="325">
        <f>VLOOKUP($U206,计算辅助页面!$Z$5:$AM$26,COLUMN()-20,0)</f>
        <v>26300</v>
      </c>
      <c r="W206" s="325">
        <f>VLOOKUP($U206,计算辅助页面!$Z$5:$AM$26,COLUMN()-20,0)</f>
        <v>42000</v>
      </c>
      <c r="X206" s="333">
        <f>VLOOKUP($U206,计算辅助页面!$Z$5:$AM$26,COLUMN()-20,0)</f>
        <v>63000</v>
      </c>
      <c r="Y206" s="333">
        <f>VLOOKUP($U206,计算辅助页面!$Z$5:$AM$26,COLUMN()-20,0)</f>
        <v>91000</v>
      </c>
      <c r="Z206" s="420">
        <f>VLOOKUP($U206,计算辅助页面!$Z$5:$AM$26,COLUMN()-20,0)</f>
        <v>127500</v>
      </c>
      <c r="AA206" s="333">
        <f>VLOOKUP($U206,计算辅助页面!$Z$5:$AM$26,COLUMN()-20,0)</f>
        <v>178500</v>
      </c>
      <c r="AB206" s="333">
        <f>VLOOKUP($U206,计算辅助页面!$Z$5:$AM$26,COLUMN()-20,0)</f>
        <v>249500</v>
      </c>
      <c r="AC206" s="333">
        <f>VLOOKUP($U206,计算辅助页面!$Z$5:$AM$26,COLUMN()-20,0)</f>
        <v>349500</v>
      </c>
      <c r="AD206" s="333">
        <f>VLOOKUP($U206,计算辅助页面!$Z$5:$AM$26,COLUMN()-20,0)</f>
        <v>489500</v>
      </c>
      <c r="AE206" s="333">
        <f>VLOOKUP($U206,计算辅助页面!$Z$5:$AM$26,COLUMN()-20,0)</f>
        <v>685000</v>
      </c>
      <c r="AF206" s="333">
        <f>VLOOKUP($U206,计算辅助页面!$Z$5:$AM$26,COLUMN()-20,0)</f>
        <v>959000</v>
      </c>
      <c r="AG206" s="343">
        <f>VLOOKUP($U206,计算辅助页面!$Z$5:$AM$26,COLUMN()-20,0)</f>
        <v>1575000</v>
      </c>
      <c r="AH206" s="327">
        <f>VLOOKUP($U206,计算辅助页面!$Z$5:$AM$26,COLUMN()-20,0)</f>
        <v>19407600</v>
      </c>
      <c r="AI206" s="326">
        <v>80000</v>
      </c>
      <c r="AJ206" s="429">
        <f>VLOOKUP(D206&amp;E206,计算辅助页面!$V$5:$Y$18,2,0)</f>
        <v>6</v>
      </c>
      <c r="AK206" s="336">
        <f t="shared" si="718"/>
        <v>160000</v>
      </c>
      <c r="AL206" s="336">
        <f>VLOOKUP(D206&amp;E206,计算辅助页面!$V$5:$Y$18,3,0)</f>
        <v>5</v>
      </c>
      <c r="AM206" s="337">
        <f t="shared" si="719"/>
        <v>480000</v>
      </c>
      <c r="AN206" s="337">
        <f>VLOOKUP(D206&amp;E206,计算辅助页面!$V$5:$Y$18,4,0)</f>
        <v>4</v>
      </c>
      <c r="AO206" s="327">
        <f t="shared" si="720"/>
        <v>12800000</v>
      </c>
      <c r="AP206" s="318">
        <f t="shared" si="581"/>
        <v>32207600</v>
      </c>
      <c r="AQ206" s="288" t="s">
        <v>1322</v>
      </c>
      <c r="AR206" s="289" t="str">
        <f t="shared" ref="AR206:AR240" si="725">TRIM(RIGHT(B206,LEN(B206)-LEN(AQ206)-1))</f>
        <v>Tomaso P72🔑</v>
      </c>
      <c r="AS206" s="290" t="s">
        <v>1308</v>
      </c>
      <c r="AT206" s="291" t="s">
        <v>1323</v>
      </c>
      <c r="AU206" s="427" t="s">
        <v>703</v>
      </c>
      <c r="AW206" s="292">
        <v>390</v>
      </c>
      <c r="AY206" s="292">
        <v>522</v>
      </c>
      <c r="AZ206" s="292" t="s">
        <v>1363</v>
      </c>
      <c r="BK206" s="473" t="str">
        <f t="shared" si="481"/>
        <v/>
      </c>
      <c r="BL206" s="473" t="str">
        <f t="shared" si="482"/>
        <v/>
      </c>
      <c r="BM206" s="473" t="str">
        <f t="shared" si="483"/>
        <v/>
      </c>
      <c r="BN206" s="473" t="str">
        <f t="shared" si="484"/>
        <v/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>
        <v>1</v>
      </c>
      <c r="CD206" s="293"/>
      <c r="CE206" s="293"/>
      <c r="CF206" s="293"/>
      <c r="CG206" s="293"/>
      <c r="CH206" s="293"/>
      <c r="CI206" s="293"/>
      <c r="CJ206" s="294" t="s">
        <v>1781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/>
      <c r="DC206" s="295"/>
      <c r="DD206" s="295"/>
      <c r="DE206" s="295"/>
    </row>
    <row r="207" spans="1:109" ht="21" customHeight="1" thickBot="1">
      <c r="A207" s="268">
        <v>205</v>
      </c>
      <c r="B207" s="269" t="s">
        <v>1779</v>
      </c>
      <c r="C207" s="301" t="s">
        <v>1759</v>
      </c>
      <c r="D207" s="352" t="s">
        <v>8</v>
      </c>
      <c r="E207" s="353" t="s">
        <v>190</v>
      </c>
      <c r="F207" s="387"/>
      <c r="G207" s="335"/>
      <c r="H207" s="358" t="s">
        <v>407</v>
      </c>
      <c r="I207" s="358">
        <v>30</v>
      </c>
      <c r="J207" s="358">
        <v>40</v>
      </c>
      <c r="K207" s="358">
        <v>50</v>
      </c>
      <c r="L207" s="358">
        <v>65</v>
      </c>
      <c r="M207" s="358">
        <v>80</v>
      </c>
      <c r="N207" s="307">
        <f t="shared" ref="N207" si="726">IF(COUNTBLANK(H207:M207),"",SUM(H207:M207))</f>
        <v>265</v>
      </c>
      <c r="O207" s="374">
        <v>4600</v>
      </c>
      <c r="P207" s="375">
        <v>381</v>
      </c>
      <c r="Q207" s="376">
        <v>83.93</v>
      </c>
      <c r="R207" s="376">
        <v>76.349999999999994</v>
      </c>
      <c r="S207" s="376">
        <v>57.95</v>
      </c>
      <c r="T207" s="376"/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ref="AK207" si="727">IF(AI207,2*AI207,"")</f>
        <v>160000</v>
      </c>
      <c r="AL207" s="336">
        <f>VLOOKUP(D207&amp;E207,计算辅助页面!$V$5:$Y$18,3,0)</f>
        <v>5</v>
      </c>
      <c r="AM207" s="337">
        <f t="shared" ref="AM207" si="728">IF(AN207="×",AN207,IF(AI207,6*AI207,""))</f>
        <v>480000</v>
      </c>
      <c r="AN207" s="337">
        <f>VLOOKUP(D207&amp;E207,计算辅助页面!$V$5:$Y$18,4,0)</f>
        <v>4</v>
      </c>
      <c r="AO207" s="327">
        <f t="shared" ref="AO207" si="729">IF(AI207,IF(AN207="×",4*(AI207*AJ207+AK207*AL207),4*(AI207*AJ207+AK207*AL207+AM207*AN207)),"")</f>
        <v>12800000</v>
      </c>
      <c r="AP207" s="318">
        <f t="shared" ref="AP207" si="730">IF(AND(AH207,AO207),AO207+AH207,"")</f>
        <v>32207600</v>
      </c>
      <c r="AQ207" s="288" t="s">
        <v>564</v>
      </c>
      <c r="AR207" s="289" t="str">
        <f t="shared" si="725"/>
        <v>Vision One-Eleven🔑</v>
      </c>
      <c r="AS207" s="290" t="s">
        <v>1753</v>
      </c>
      <c r="AT207" s="291" t="s">
        <v>1760</v>
      </c>
      <c r="AU207" s="427" t="s">
        <v>703</v>
      </c>
      <c r="AZ207" s="292" t="s">
        <v>1113</v>
      </c>
      <c r="BK207" s="473" t="str">
        <f t="shared" si="481"/>
        <v/>
      </c>
      <c r="BL207" s="473" t="str">
        <f t="shared" si="482"/>
        <v/>
      </c>
      <c r="BM207" s="473" t="str">
        <f t="shared" si="483"/>
        <v/>
      </c>
      <c r="BN207" s="473" t="str">
        <f t="shared" si="484"/>
        <v/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1331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Bot="1">
      <c r="A208" s="299">
        <v>206</v>
      </c>
      <c r="B208" s="388" t="s">
        <v>132</v>
      </c>
      <c r="C208" s="389" t="s">
        <v>789</v>
      </c>
      <c r="D208" s="271" t="s">
        <v>42</v>
      </c>
      <c r="E208" s="272" t="s">
        <v>78</v>
      </c>
      <c r="F208" s="273">
        <f>9-LEN(E208)-LEN(SUBSTITUTE(E208,"★",""))</f>
        <v>4</v>
      </c>
      <c r="G208" s="274" t="s">
        <v>75</v>
      </c>
      <c r="H208" s="275">
        <v>40</v>
      </c>
      <c r="I208" s="275">
        <v>13</v>
      </c>
      <c r="J208" s="275">
        <v>16</v>
      </c>
      <c r="K208" s="275">
        <v>25</v>
      </c>
      <c r="L208" s="275">
        <v>39</v>
      </c>
      <c r="M208" s="275" t="s">
        <v>59</v>
      </c>
      <c r="N208" s="276">
        <f t="shared" si="490"/>
        <v>133</v>
      </c>
      <c r="O208" s="277">
        <v>3709</v>
      </c>
      <c r="P208" s="278">
        <v>363.9</v>
      </c>
      <c r="Q208" s="279">
        <v>80.48</v>
      </c>
      <c r="R208" s="279">
        <v>47.46</v>
      </c>
      <c r="S208" s="279">
        <v>70.31</v>
      </c>
      <c r="T208" s="279">
        <v>7.25</v>
      </c>
      <c r="U208" s="280">
        <v>4600</v>
      </c>
      <c r="V208" s="281">
        <f>VLOOKUP($U208,计算辅助页面!$Z$5:$AM$26,COLUMN()-20,0)</f>
        <v>7500</v>
      </c>
      <c r="W208" s="281">
        <f>VLOOKUP($U208,计算辅助页面!$Z$5:$AM$26,COLUMN()-20,0)</f>
        <v>12000</v>
      </c>
      <c r="X208" s="276">
        <f>VLOOKUP($U208,计算辅助页面!$Z$5:$AM$26,COLUMN()-20,0)</f>
        <v>18000</v>
      </c>
      <c r="Y208" s="276">
        <f>VLOOKUP($U208,计算辅助页面!$Z$5:$AM$26,COLUMN()-20,0)</f>
        <v>26000</v>
      </c>
      <c r="Z208" s="282">
        <f>VLOOKUP($U208,计算辅助页面!$Z$5:$AM$26,COLUMN()-20,0)</f>
        <v>36500</v>
      </c>
      <c r="AA208" s="276">
        <f>VLOOKUP($U208,计算辅助页面!$Z$5:$AM$26,COLUMN()-20,0)</f>
        <v>51000</v>
      </c>
      <c r="AB208" s="276">
        <f>VLOOKUP($U208,计算辅助页面!$Z$5:$AM$26,COLUMN()-20,0)</f>
        <v>71500</v>
      </c>
      <c r="AC208" s="276">
        <f>VLOOKUP($U208,计算辅助页面!$Z$5:$AM$26,COLUMN()-20,0)</f>
        <v>100000</v>
      </c>
      <c r="AD208" s="276">
        <f>VLOOKUP($U208,计算辅助页面!$Z$5:$AM$26,COLUMN()-20,0)</f>
        <v>140000</v>
      </c>
      <c r="AE208" s="276">
        <f>VLOOKUP($U208,计算辅助页面!$Z$5:$AM$26,COLUMN()-20,0)</f>
        <v>196000</v>
      </c>
      <c r="AF208" s="276">
        <f>VLOOKUP($U208,计算辅助页面!$Z$5:$AM$26,COLUMN()-20,0)</f>
        <v>274000</v>
      </c>
      <c r="AG208" s="276" t="str">
        <f>VLOOKUP($U208,计算辅助页面!$Z$5:$AM$26,COLUMN()-20,0)</f>
        <v>×</v>
      </c>
      <c r="AH208" s="273">
        <f>VLOOKUP($U208,计算辅助页面!$Z$5:$AM$26,COLUMN()-20,0)</f>
        <v>3748400</v>
      </c>
      <c r="AI208" s="283">
        <v>35000</v>
      </c>
      <c r="AJ208" s="284">
        <f>VLOOKUP(D208&amp;E208,计算辅助页面!$V$5:$Y$18,2,0)</f>
        <v>7</v>
      </c>
      <c r="AK208" s="285">
        <f t="shared" si="718"/>
        <v>70000</v>
      </c>
      <c r="AL208" s="285">
        <f>VLOOKUP(D208&amp;E208,计算辅助页面!$V$5:$Y$18,3,0)</f>
        <v>5</v>
      </c>
      <c r="AM208" s="286">
        <f t="shared" si="719"/>
        <v>210000</v>
      </c>
      <c r="AN208" s="286">
        <f>VLOOKUP(D208&amp;E208,计算辅助页面!$V$5:$Y$18,4,0)</f>
        <v>3</v>
      </c>
      <c r="AO208" s="273">
        <f t="shared" si="720"/>
        <v>4900000</v>
      </c>
      <c r="AP208" s="287">
        <f t="shared" si="581"/>
        <v>8648400</v>
      </c>
      <c r="AQ208" s="288" t="s">
        <v>565</v>
      </c>
      <c r="AR208" s="289" t="str">
        <f t="shared" si="725"/>
        <v>Centenario</v>
      </c>
      <c r="AS208" s="290" t="s">
        <v>596</v>
      </c>
      <c r="AT208" s="291" t="s">
        <v>653</v>
      </c>
      <c r="AU208" s="427" t="s">
        <v>703</v>
      </c>
      <c r="AV208" s="292">
        <v>11</v>
      </c>
      <c r="AW208" s="292">
        <v>378</v>
      </c>
      <c r="AY208" s="292">
        <v>502</v>
      </c>
      <c r="AZ208" s="292" t="s">
        <v>1418</v>
      </c>
      <c r="BA208" s="477">
        <v>110</v>
      </c>
      <c r="BB208" s="476">
        <v>1.5</v>
      </c>
      <c r="BC208" s="472">
        <v>0.62</v>
      </c>
      <c r="BD208" s="472">
        <v>0.89</v>
      </c>
      <c r="BE208" s="472">
        <v>0.92</v>
      </c>
      <c r="BF208" s="474">
        <f t="shared" ref="BF208:BF214" si="731">BA208+O208</f>
        <v>3819</v>
      </c>
      <c r="BG208" s="476">
        <f t="shared" ref="BG208" si="732">BB208+P208</f>
        <v>365.4</v>
      </c>
      <c r="BH208" s="480">
        <f t="shared" ref="BH208" si="733">BC208+Q208</f>
        <v>81.100000000000009</v>
      </c>
      <c r="BI208" s="480">
        <f t="shared" ref="BI208" si="734">BD208+R208</f>
        <v>48.35</v>
      </c>
      <c r="BJ208" s="480">
        <f t="shared" ref="BJ208" si="735">BE208+S208</f>
        <v>71.23</v>
      </c>
      <c r="BK208" s="473">
        <f t="shared" si="481"/>
        <v>1.5</v>
      </c>
      <c r="BL208" s="473">
        <f t="shared" si="482"/>
        <v>0.62000000000000455</v>
      </c>
      <c r="BM208" s="473">
        <f t="shared" si="483"/>
        <v>0.89000000000000057</v>
      </c>
      <c r="BN208" s="473">
        <f t="shared" si="484"/>
        <v>0.92000000000000171</v>
      </c>
      <c r="BO208" s="483">
        <v>9</v>
      </c>
      <c r="BP208" s="293">
        <v>1</v>
      </c>
      <c r="BQ208" s="293"/>
      <c r="BR208" s="293">
        <v>1</v>
      </c>
      <c r="BS208" s="293">
        <v>1</v>
      </c>
      <c r="BT208" s="293"/>
      <c r="BU208" s="293">
        <v>1</v>
      </c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/>
      <c r="CG208" s="293"/>
      <c r="CH208" s="293"/>
      <c r="CI208" s="293">
        <v>1</v>
      </c>
      <c r="CJ208" s="294" t="s">
        <v>1525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39.22</v>
      </c>
      <c r="CU208" s="297">
        <v>61.9</v>
      </c>
      <c r="CV208" s="297">
        <f t="shared" ref="CV208:CY212" si="736">P208-CR208</f>
        <v>13.899999999999977</v>
      </c>
      <c r="CW208" s="297">
        <f t="shared" si="736"/>
        <v>5.6800000000000068</v>
      </c>
      <c r="CX208" s="297">
        <f t="shared" si="736"/>
        <v>8.240000000000002</v>
      </c>
      <c r="CY208" s="297">
        <f t="shared" si="736"/>
        <v>8.4100000000000037</v>
      </c>
      <c r="CZ208" s="297">
        <f>SUM(CV208:CY208)</f>
        <v>36.22999999999999</v>
      </c>
      <c r="DA208" s="297">
        <f>0.32*(P208-CR208)+1.75*(Q208-CS208)+1.13*(R208-CT208)+1.28*(S208-CU208)</f>
        <v>34.464000000000013</v>
      </c>
      <c r="DB208" s="295" t="s">
        <v>1806</v>
      </c>
      <c r="DC208" s="295">
        <v>2</v>
      </c>
      <c r="DD208" s="295"/>
      <c r="DE208" s="295"/>
    </row>
    <row r="209" spans="1:109" ht="21" customHeight="1">
      <c r="A209" s="268">
        <v>207</v>
      </c>
      <c r="B209" s="300" t="s">
        <v>134</v>
      </c>
      <c r="C209" s="301" t="s">
        <v>790</v>
      </c>
      <c r="D209" s="302" t="s">
        <v>42</v>
      </c>
      <c r="E209" s="303" t="s">
        <v>78</v>
      </c>
      <c r="F209" s="304">
        <f>9-LEN(E209)-LEN(SUBSTITUTE(E209,"★",""))</f>
        <v>4</v>
      </c>
      <c r="G209" s="305" t="s">
        <v>75</v>
      </c>
      <c r="H209" s="306">
        <v>40</v>
      </c>
      <c r="I209" s="306">
        <v>13</v>
      </c>
      <c r="J209" s="306">
        <v>16</v>
      </c>
      <c r="K209" s="306">
        <v>25</v>
      </c>
      <c r="L209" s="306">
        <v>39</v>
      </c>
      <c r="M209" s="306" t="s">
        <v>59</v>
      </c>
      <c r="N209" s="307">
        <f t="shared" si="490"/>
        <v>133</v>
      </c>
      <c r="O209" s="308">
        <v>3832</v>
      </c>
      <c r="P209" s="309">
        <v>363.1</v>
      </c>
      <c r="Q209" s="310">
        <v>83.9</v>
      </c>
      <c r="R209" s="310">
        <v>43.75</v>
      </c>
      <c r="S209" s="310">
        <v>72.39</v>
      </c>
      <c r="T209" s="310">
        <v>7.6670000000000007</v>
      </c>
      <c r="U209" s="311">
        <v>4600</v>
      </c>
      <c r="V209" s="312">
        <f>VLOOKUP($U209,计算辅助页面!$Z$5:$AM$26,COLUMN()-20,0)</f>
        <v>7500</v>
      </c>
      <c r="W209" s="312">
        <f>VLOOKUP($U209,计算辅助页面!$Z$5:$AM$26,COLUMN()-20,0)</f>
        <v>12000</v>
      </c>
      <c r="X209" s="307">
        <f>VLOOKUP($U209,计算辅助页面!$Z$5:$AM$26,COLUMN()-20,0)</f>
        <v>18000</v>
      </c>
      <c r="Y209" s="307">
        <f>VLOOKUP($U209,计算辅助页面!$Z$5:$AM$26,COLUMN()-20,0)</f>
        <v>26000</v>
      </c>
      <c r="Z209" s="313">
        <f>VLOOKUP($U209,计算辅助页面!$Z$5:$AM$26,COLUMN()-20,0)</f>
        <v>36500</v>
      </c>
      <c r="AA209" s="307">
        <f>VLOOKUP($U209,计算辅助页面!$Z$5:$AM$26,COLUMN()-20,0)</f>
        <v>51000</v>
      </c>
      <c r="AB209" s="307">
        <f>VLOOKUP($U209,计算辅助页面!$Z$5:$AM$26,COLUMN()-20,0)</f>
        <v>71500</v>
      </c>
      <c r="AC209" s="307">
        <f>VLOOKUP($U209,计算辅助页面!$Z$5:$AM$26,COLUMN()-20,0)</f>
        <v>100000</v>
      </c>
      <c r="AD209" s="307">
        <f>VLOOKUP($U209,计算辅助页面!$Z$5:$AM$26,COLUMN()-20,0)</f>
        <v>140000</v>
      </c>
      <c r="AE209" s="307">
        <f>VLOOKUP($U209,计算辅助页面!$Z$5:$AM$26,COLUMN()-20,0)</f>
        <v>196000</v>
      </c>
      <c r="AF209" s="307">
        <f>VLOOKUP($U209,计算辅助页面!$Z$5:$AM$26,COLUMN()-20,0)</f>
        <v>274000</v>
      </c>
      <c r="AG209" s="307" t="str">
        <f>VLOOKUP($U209,计算辅助页面!$Z$5:$AM$26,COLUMN()-20,0)</f>
        <v>×</v>
      </c>
      <c r="AH209" s="304">
        <f>VLOOKUP($U209,计算辅助页面!$Z$5:$AM$26,COLUMN()-20,0)</f>
        <v>3748400</v>
      </c>
      <c r="AI209" s="314">
        <v>35000</v>
      </c>
      <c r="AJ209" s="315">
        <f>VLOOKUP(D209&amp;E209,计算辅助页面!$V$5:$Y$18,2,0)</f>
        <v>7</v>
      </c>
      <c r="AK209" s="316">
        <f t="shared" si="718"/>
        <v>70000</v>
      </c>
      <c r="AL209" s="316">
        <f>VLOOKUP(D209&amp;E209,计算辅助页面!$V$5:$Y$18,3,0)</f>
        <v>5</v>
      </c>
      <c r="AM209" s="317">
        <f t="shared" si="719"/>
        <v>210000</v>
      </c>
      <c r="AN209" s="317">
        <f>VLOOKUP(D209&amp;E209,计算辅助页面!$V$5:$Y$18,4,0)</f>
        <v>3</v>
      </c>
      <c r="AO209" s="304">
        <f t="shared" si="720"/>
        <v>4900000</v>
      </c>
      <c r="AP209" s="318">
        <f t="shared" si="581"/>
        <v>8648400</v>
      </c>
      <c r="AQ209" s="288" t="s">
        <v>567</v>
      </c>
      <c r="AR209" s="289" t="str">
        <f t="shared" si="725"/>
        <v>FXX K</v>
      </c>
      <c r="AS209" s="290" t="s">
        <v>596</v>
      </c>
      <c r="AT209" s="291" t="s">
        <v>651</v>
      </c>
      <c r="AU209" s="427" t="s">
        <v>703</v>
      </c>
      <c r="AV209" s="292">
        <v>12</v>
      </c>
      <c r="AW209" s="292">
        <v>378</v>
      </c>
      <c r="AY209" s="292">
        <v>501</v>
      </c>
      <c r="AZ209" s="292" t="s">
        <v>1418</v>
      </c>
      <c r="BA209" s="481">
        <v>112</v>
      </c>
      <c r="BB209" s="476">
        <v>1.4</v>
      </c>
      <c r="BC209" s="472">
        <v>0.8</v>
      </c>
      <c r="BD209" s="472">
        <v>0.56999999999999995</v>
      </c>
      <c r="BE209" s="472">
        <v>0.81</v>
      </c>
      <c r="BF209" s="474">
        <f t="shared" si="731"/>
        <v>3944</v>
      </c>
      <c r="BG209" s="476">
        <f t="shared" ref="BG209" si="737">BB209+P209</f>
        <v>364.5</v>
      </c>
      <c r="BH209" s="480">
        <f t="shared" ref="BH209" si="738">BC209+Q209</f>
        <v>84.7</v>
      </c>
      <c r="BI209" s="480">
        <f t="shared" ref="BI209" si="739">BD209+R209</f>
        <v>44.32</v>
      </c>
      <c r="BJ209" s="480">
        <f t="shared" ref="BJ209" si="740">BE209+S209</f>
        <v>73.2</v>
      </c>
      <c r="BK209" s="473">
        <f t="shared" si="481"/>
        <v>1.3999999999999773</v>
      </c>
      <c r="BL209" s="473">
        <f t="shared" si="482"/>
        <v>0.79999999999999716</v>
      </c>
      <c r="BM209" s="473">
        <f t="shared" si="483"/>
        <v>0.57000000000000028</v>
      </c>
      <c r="BN209" s="473">
        <f t="shared" si="484"/>
        <v>0.81000000000000227</v>
      </c>
      <c r="BO209" s="483">
        <v>1</v>
      </c>
      <c r="BP209" s="293">
        <v>1</v>
      </c>
      <c r="BQ209" s="293"/>
      <c r="BR209" s="293">
        <v>1</v>
      </c>
      <c r="BS209" s="293">
        <v>1</v>
      </c>
      <c r="BT209" s="293"/>
      <c r="BU209" s="293">
        <v>1</v>
      </c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1526</v>
      </c>
      <c r="CK209" s="294"/>
      <c r="CL209" s="294"/>
      <c r="CM209" s="294"/>
      <c r="CN209" s="294"/>
      <c r="CO209" s="295"/>
      <c r="CP209" s="295"/>
      <c r="CQ209" s="295"/>
      <c r="CR209" s="296">
        <v>350</v>
      </c>
      <c r="CS209" s="297">
        <v>76.599999999999994</v>
      </c>
      <c r="CT209" s="297">
        <v>38.450000000000003</v>
      </c>
      <c r="CU209" s="297">
        <v>64.959999999999994</v>
      </c>
      <c r="CV209" s="297">
        <f t="shared" si="736"/>
        <v>13.100000000000023</v>
      </c>
      <c r="CW209" s="297">
        <f t="shared" si="736"/>
        <v>7.3000000000000114</v>
      </c>
      <c r="CX209" s="297">
        <f t="shared" si="736"/>
        <v>5.2999999999999972</v>
      </c>
      <c r="CY209" s="297">
        <f t="shared" si="736"/>
        <v>7.4300000000000068</v>
      </c>
      <c r="CZ209" s="297">
        <f>SUM(CV209:CY209)</f>
        <v>33.130000000000038</v>
      </c>
      <c r="DA209" s="297">
        <f>0.32*(P209-CR209)+1.75*(Q209-CS209)+1.13*(R209-CT209)+1.28*(S209-CU209)</f>
        <v>32.466400000000036</v>
      </c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1740</v>
      </c>
      <c r="C210" s="301" t="s">
        <v>1711</v>
      </c>
      <c r="D210" s="302" t="s">
        <v>42</v>
      </c>
      <c r="E210" s="303" t="s">
        <v>78</v>
      </c>
      <c r="F210" s="327"/>
      <c r="G210" s="328"/>
      <c r="H210" s="434" t="s">
        <v>407</v>
      </c>
      <c r="I210" s="320">
        <v>35</v>
      </c>
      <c r="J210" s="320">
        <v>36</v>
      </c>
      <c r="K210" s="320">
        <v>46</v>
      </c>
      <c r="L210" s="320">
        <v>85</v>
      </c>
      <c r="M210" s="306" t="s">
        <v>59</v>
      </c>
      <c r="N210" s="307">
        <f t="shared" si="490"/>
        <v>202</v>
      </c>
      <c r="O210" s="321">
        <v>3894</v>
      </c>
      <c r="P210" s="322">
        <v>366.9</v>
      </c>
      <c r="Q210" s="323">
        <v>78.86</v>
      </c>
      <c r="R210" s="323">
        <v>47.25</v>
      </c>
      <c r="S210" s="323">
        <v>68.87</v>
      </c>
      <c r="T210" s="323"/>
      <c r="U210" s="324"/>
      <c r="V210" s="325"/>
      <c r="W210" s="325"/>
      <c r="X210" s="333"/>
      <c r="Y210" s="333"/>
      <c r="Z210" s="420"/>
      <c r="AA210" s="333"/>
      <c r="AB210" s="333"/>
      <c r="AC210" s="333"/>
      <c r="AD210" s="333"/>
      <c r="AE210" s="333"/>
      <c r="AF210" s="333"/>
      <c r="AG210" s="333"/>
      <c r="AH210" s="327"/>
      <c r="AI210" s="326"/>
      <c r="AJ210" s="429"/>
      <c r="AK210" s="336"/>
      <c r="AL210" s="336"/>
      <c r="AM210" s="337"/>
      <c r="AN210" s="337"/>
      <c r="AO210" s="327"/>
      <c r="AP210" s="318"/>
      <c r="AQ210" s="288" t="s">
        <v>565</v>
      </c>
      <c r="AR210" s="289" t="str">
        <f t="shared" si="725"/>
        <v>Autentica🔑</v>
      </c>
      <c r="AS210" s="290" t="s">
        <v>1743</v>
      </c>
      <c r="AT210" s="291" t="s">
        <v>1712</v>
      </c>
      <c r="AU210" s="427" t="s">
        <v>703</v>
      </c>
      <c r="AZ210" s="292" t="s">
        <v>1719</v>
      </c>
      <c r="BA210" s="481">
        <v>113</v>
      </c>
      <c r="BB210" s="476">
        <v>1.3</v>
      </c>
      <c r="BC210" s="472">
        <v>0.44</v>
      </c>
      <c r="BD210" s="472">
        <v>0.57999999999999996</v>
      </c>
      <c r="BE210" s="472">
        <v>1.7</v>
      </c>
      <c r="BF210" s="474">
        <f t="shared" si="731"/>
        <v>4007</v>
      </c>
      <c r="BG210" s="476">
        <f t="shared" ref="BG210" si="741">BB210+P210</f>
        <v>368.2</v>
      </c>
      <c r="BH210" s="480">
        <f t="shared" ref="BH210" si="742">BC210+Q210</f>
        <v>79.3</v>
      </c>
      <c r="BI210" s="480">
        <f t="shared" ref="BI210" si="743">BD210+R210</f>
        <v>47.83</v>
      </c>
      <c r="BJ210" s="480">
        <f t="shared" ref="BJ210" si="744">BE210+S210</f>
        <v>70.570000000000007</v>
      </c>
      <c r="BK210" s="473">
        <f t="shared" ref="BK210" si="745">IF(BG210="", "", BG210-P210)</f>
        <v>1.3000000000000114</v>
      </c>
      <c r="BL210" s="473">
        <f t="shared" ref="BL210" si="746">IF(BH210="", "", BH210-Q210)</f>
        <v>0.43999999999999773</v>
      </c>
      <c r="BM210" s="473">
        <f t="shared" ref="BM210" si="747">IF(BI210="", "", BI210-R210)</f>
        <v>0.57999999999999829</v>
      </c>
      <c r="BN210" s="473">
        <f t="shared" ref="BN210" si="748">IF(BJ210="", "", BJ210-S210)</f>
        <v>1.7000000000000028</v>
      </c>
      <c r="BO210" s="483">
        <v>8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/>
      <c r="CJ210" s="294" t="s">
        <v>1728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Top="1">
      <c r="A211" s="268">
        <v>209</v>
      </c>
      <c r="B211" s="300" t="s">
        <v>136</v>
      </c>
      <c r="C211" s="301" t="s">
        <v>791</v>
      </c>
      <c r="D211" s="302" t="s">
        <v>42</v>
      </c>
      <c r="E211" s="303" t="s">
        <v>78</v>
      </c>
      <c r="F211" s="304">
        <f>9-LEN(E211)-LEN(SUBSTITUTE(E211,"★",""))</f>
        <v>4</v>
      </c>
      <c r="G211" s="305" t="s">
        <v>74</v>
      </c>
      <c r="H211" s="306">
        <v>40</v>
      </c>
      <c r="I211" s="306">
        <v>13</v>
      </c>
      <c r="J211" s="306">
        <v>16</v>
      </c>
      <c r="K211" s="306">
        <v>25</v>
      </c>
      <c r="L211" s="306">
        <v>39</v>
      </c>
      <c r="M211" s="306" t="s">
        <v>59</v>
      </c>
      <c r="N211" s="307">
        <f t="shared" si="490"/>
        <v>133</v>
      </c>
      <c r="O211" s="308">
        <v>3957</v>
      </c>
      <c r="P211" s="309">
        <v>381.7</v>
      </c>
      <c r="Q211" s="310">
        <v>81.38</v>
      </c>
      <c r="R211" s="310">
        <v>43.38</v>
      </c>
      <c r="S211" s="310">
        <v>65.89</v>
      </c>
      <c r="T211" s="310">
        <v>6.3</v>
      </c>
      <c r="U211" s="311">
        <v>4600</v>
      </c>
      <c r="V211" s="312">
        <f>VLOOKUP($U211,计算辅助页面!$Z$5:$AM$26,COLUMN()-20,0)</f>
        <v>7500</v>
      </c>
      <c r="W211" s="312">
        <f>VLOOKUP($U211,计算辅助页面!$Z$5:$AM$26,COLUMN()-20,0)</f>
        <v>12000</v>
      </c>
      <c r="X211" s="307">
        <f>VLOOKUP($U211,计算辅助页面!$Z$5:$AM$26,COLUMN()-20,0)</f>
        <v>18000</v>
      </c>
      <c r="Y211" s="307">
        <f>VLOOKUP($U211,计算辅助页面!$Z$5:$AM$26,COLUMN()-20,0)</f>
        <v>26000</v>
      </c>
      <c r="Z211" s="313">
        <f>VLOOKUP($U211,计算辅助页面!$Z$5:$AM$26,COLUMN()-20,0)</f>
        <v>36500</v>
      </c>
      <c r="AA211" s="307">
        <f>VLOOKUP($U211,计算辅助页面!$Z$5:$AM$26,COLUMN()-20,0)</f>
        <v>51000</v>
      </c>
      <c r="AB211" s="307">
        <f>VLOOKUP($U211,计算辅助页面!$Z$5:$AM$26,COLUMN()-20,0)</f>
        <v>71500</v>
      </c>
      <c r="AC211" s="307">
        <f>VLOOKUP($U211,计算辅助页面!$Z$5:$AM$26,COLUMN()-20,0)</f>
        <v>100000</v>
      </c>
      <c r="AD211" s="307">
        <f>VLOOKUP($U211,计算辅助页面!$Z$5:$AM$26,COLUMN()-20,0)</f>
        <v>140000</v>
      </c>
      <c r="AE211" s="307">
        <f>VLOOKUP($U211,计算辅助页面!$Z$5:$AM$26,COLUMN()-20,0)</f>
        <v>196000</v>
      </c>
      <c r="AF211" s="307">
        <f>VLOOKUP($U211,计算辅助页面!$Z$5:$AM$26,COLUMN()-20,0)</f>
        <v>274000</v>
      </c>
      <c r="AG211" s="307" t="str">
        <f>VLOOKUP($U211,计算辅助页面!$Z$5:$AM$26,COLUMN()-20,0)</f>
        <v>×</v>
      </c>
      <c r="AH211" s="304">
        <f>VLOOKUP($U211,计算辅助页面!$Z$5:$AM$26,COLUMN()-20,0)</f>
        <v>3748400</v>
      </c>
      <c r="AI211" s="314">
        <v>35000</v>
      </c>
      <c r="AJ211" s="315">
        <f>VLOOKUP(D211&amp;E211,计算辅助页面!$V$5:$Y$18,2,0)</f>
        <v>7</v>
      </c>
      <c r="AK211" s="316">
        <f t="shared" si="718"/>
        <v>70000</v>
      </c>
      <c r="AL211" s="316">
        <f>VLOOKUP(D211&amp;E211,计算辅助页面!$V$5:$Y$18,3,0)</f>
        <v>5</v>
      </c>
      <c r="AM211" s="317">
        <f t="shared" si="719"/>
        <v>210000</v>
      </c>
      <c r="AN211" s="317">
        <f>VLOOKUP(D211&amp;E211,计算辅助页面!$V$5:$Y$18,4,0)</f>
        <v>3</v>
      </c>
      <c r="AO211" s="304">
        <f t="shared" si="720"/>
        <v>4900000</v>
      </c>
      <c r="AP211" s="318">
        <f t="shared" si="581"/>
        <v>8648400</v>
      </c>
      <c r="AQ211" s="288" t="s">
        <v>1008</v>
      </c>
      <c r="AR211" s="289" t="str">
        <f t="shared" si="725"/>
        <v>Vulcano Titanium</v>
      </c>
      <c r="AS211" s="290" t="s">
        <v>596</v>
      </c>
      <c r="AT211" s="291" t="s">
        <v>671</v>
      </c>
      <c r="AU211" s="427" t="s">
        <v>703</v>
      </c>
      <c r="AV211" s="292">
        <v>13</v>
      </c>
      <c r="AW211" s="292">
        <v>397</v>
      </c>
      <c r="AY211" s="292">
        <v>533</v>
      </c>
      <c r="AZ211" s="292" t="s">
        <v>1418</v>
      </c>
      <c r="BA211" s="477">
        <v>114</v>
      </c>
      <c r="BB211" s="476">
        <v>1.3</v>
      </c>
      <c r="BC211" s="472">
        <v>0.62</v>
      </c>
      <c r="BD211" s="472">
        <v>0.88</v>
      </c>
      <c r="BE211" s="472">
        <v>1.31</v>
      </c>
      <c r="BF211" s="474">
        <f t="shared" si="731"/>
        <v>4071</v>
      </c>
      <c r="BG211" s="476">
        <f t="shared" ref="BG211" si="749">BB211+P211</f>
        <v>383</v>
      </c>
      <c r="BH211" s="480">
        <f t="shared" ref="BH211" si="750">BC211+Q211</f>
        <v>82</v>
      </c>
      <c r="BI211" s="480">
        <f t="shared" ref="BI211" si="751">BD211+R211</f>
        <v>44.260000000000005</v>
      </c>
      <c r="BJ211" s="480">
        <f t="shared" ref="BJ211" si="752">BE211+S211</f>
        <v>67.2</v>
      </c>
      <c r="BK211" s="473">
        <f t="shared" si="481"/>
        <v>1.3000000000000114</v>
      </c>
      <c r="BL211" s="473">
        <f t="shared" si="482"/>
        <v>0.62000000000000455</v>
      </c>
      <c r="BM211" s="473">
        <f t="shared" si="483"/>
        <v>0.88000000000000256</v>
      </c>
      <c r="BN211" s="473">
        <f t="shared" si="484"/>
        <v>1.3100000000000023</v>
      </c>
      <c r="BO211" s="483">
        <v>4</v>
      </c>
      <c r="BP211" s="293"/>
      <c r="BQ211" s="293"/>
      <c r="BR211" s="293">
        <v>1</v>
      </c>
      <c r="BS211" s="293">
        <v>1</v>
      </c>
      <c r="BT211" s="293"/>
      <c r="BU211" s="293">
        <v>1</v>
      </c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>
        <v>1</v>
      </c>
      <c r="CG211" s="293"/>
      <c r="CH211" s="293"/>
      <c r="CI211" s="293">
        <v>1</v>
      </c>
      <c r="CJ211" s="294" t="s">
        <v>137</v>
      </c>
      <c r="CK211" s="294"/>
      <c r="CL211" s="294"/>
      <c r="CM211" s="294"/>
      <c r="CN211" s="294"/>
      <c r="CO211" s="295"/>
      <c r="CP211" s="295"/>
      <c r="CQ211" s="295"/>
      <c r="CR211" s="296">
        <v>370</v>
      </c>
      <c r="CS211" s="297">
        <v>75.7</v>
      </c>
      <c r="CT211" s="297">
        <v>35.26</v>
      </c>
      <c r="CU211" s="297">
        <v>53.84</v>
      </c>
      <c r="CV211" s="297">
        <f t="shared" si="736"/>
        <v>11.699999999999989</v>
      </c>
      <c r="CW211" s="297">
        <f t="shared" si="736"/>
        <v>5.6799999999999926</v>
      </c>
      <c r="CX211" s="297">
        <f t="shared" si="736"/>
        <v>8.1200000000000045</v>
      </c>
      <c r="CY211" s="297">
        <f t="shared" si="736"/>
        <v>12.049999999999997</v>
      </c>
      <c r="CZ211" s="297">
        <f>SUM(CV211:CY211)</f>
        <v>37.549999999999983</v>
      </c>
      <c r="DA211" s="297">
        <f>0.32*(P211-CR211)+1.75*(Q211-CS211)+1.13*(R211-CT211)+1.28*(S211-CU211)</f>
        <v>38.283599999999979</v>
      </c>
      <c r="DB211" s="295" t="s">
        <v>1808</v>
      </c>
      <c r="DC211" s="295">
        <v>4</v>
      </c>
      <c r="DD211" s="295"/>
      <c r="DE211" s="295"/>
    </row>
    <row r="212" spans="1:109" ht="21" customHeight="1" thickBot="1">
      <c r="A212" s="299">
        <v>210</v>
      </c>
      <c r="B212" s="300" t="s">
        <v>138</v>
      </c>
      <c r="C212" s="301" t="s">
        <v>792</v>
      </c>
      <c r="D212" s="302" t="s">
        <v>42</v>
      </c>
      <c r="E212" s="303" t="s">
        <v>171</v>
      </c>
      <c r="F212" s="304">
        <f>9-LEN(E212)-LEN(SUBSTITUTE(E212,"★",""))</f>
        <v>4</v>
      </c>
      <c r="G212" s="305" t="s">
        <v>74</v>
      </c>
      <c r="H212" s="306">
        <v>40</v>
      </c>
      <c r="I212" s="306">
        <v>13</v>
      </c>
      <c r="J212" s="306">
        <v>16</v>
      </c>
      <c r="K212" s="306">
        <v>25</v>
      </c>
      <c r="L212" s="306">
        <v>39</v>
      </c>
      <c r="M212" s="306" t="s">
        <v>59</v>
      </c>
      <c r="N212" s="307">
        <f t="shared" si="490"/>
        <v>133</v>
      </c>
      <c r="O212" s="308">
        <v>4083</v>
      </c>
      <c r="P212" s="309">
        <v>407.5</v>
      </c>
      <c r="Q212" s="310">
        <v>80.48</v>
      </c>
      <c r="R212" s="310">
        <v>40.97</v>
      </c>
      <c r="S212" s="310">
        <v>58.26</v>
      </c>
      <c r="T212" s="310">
        <v>5.25</v>
      </c>
      <c r="U212" s="311">
        <v>4600</v>
      </c>
      <c r="V212" s="312">
        <f>VLOOKUP($U212,计算辅助页面!$Z$5:$AM$26,COLUMN()-20,0)</f>
        <v>7500</v>
      </c>
      <c r="W212" s="312">
        <f>VLOOKUP($U212,计算辅助页面!$Z$5:$AM$26,COLUMN()-20,0)</f>
        <v>12000</v>
      </c>
      <c r="X212" s="307">
        <f>VLOOKUP($U212,计算辅助页面!$Z$5:$AM$26,COLUMN()-20,0)</f>
        <v>18000</v>
      </c>
      <c r="Y212" s="307">
        <f>VLOOKUP($U212,计算辅助页面!$Z$5:$AM$26,COLUMN()-20,0)</f>
        <v>26000</v>
      </c>
      <c r="Z212" s="313">
        <f>VLOOKUP($U212,计算辅助页面!$Z$5:$AM$26,COLUMN()-20,0)</f>
        <v>36500</v>
      </c>
      <c r="AA212" s="307">
        <f>VLOOKUP($U212,计算辅助页面!$Z$5:$AM$26,COLUMN()-20,0)</f>
        <v>51000</v>
      </c>
      <c r="AB212" s="307">
        <f>VLOOKUP($U212,计算辅助页面!$Z$5:$AM$26,COLUMN()-20,0)</f>
        <v>71500</v>
      </c>
      <c r="AC212" s="307">
        <f>VLOOKUP($U212,计算辅助页面!$Z$5:$AM$26,COLUMN()-20,0)</f>
        <v>100000</v>
      </c>
      <c r="AD212" s="307">
        <f>VLOOKUP($U212,计算辅助页面!$Z$5:$AM$26,COLUMN()-20,0)</f>
        <v>140000</v>
      </c>
      <c r="AE212" s="307">
        <f>VLOOKUP($U212,计算辅助页面!$Z$5:$AM$26,COLUMN()-20,0)</f>
        <v>196000</v>
      </c>
      <c r="AF212" s="307">
        <f>VLOOKUP($U212,计算辅助页面!$Z$5:$AM$26,COLUMN()-20,0)</f>
        <v>274000</v>
      </c>
      <c r="AG212" s="307" t="str">
        <f>VLOOKUP($U212,计算辅助页面!$Z$5:$AM$26,COLUMN()-20,0)</f>
        <v>×</v>
      </c>
      <c r="AH212" s="304">
        <f>VLOOKUP($U212,计算辅助页面!$Z$5:$AM$26,COLUMN()-20,0)</f>
        <v>3748400</v>
      </c>
      <c r="AI212" s="314">
        <v>35000</v>
      </c>
      <c r="AJ212" s="315">
        <f>VLOOKUP(D212&amp;E212,计算辅助页面!$V$5:$Y$18,2,0)</f>
        <v>7</v>
      </c>
      <c r="AK212" s="316">
        <f t="shared" si="718"/>
        <v>70000</v>
      </c>
      <c r="AL212" s="316">
        <f>VLOOKUP(D212&amp;E212,计算辅助页面!$V$5:$Y$18,3,0)</f>
        <v>5</v>
      </c>
      <c r="AM212" s="317">
        <f t="shared" si="719"/>
        <v>210000</v>
      </c>
      <c r="AN212" s="317">
        <f>VLOOKUP(D212&amp;E212,计算辅助页面!$V$5:$Y$18,4,0)</f>
        <v>3</v>
      </c>
      <c r="AO212" s="304">
        <f t="shared" si="720"/>
        <v>4900000</v>
      </c>
      <c r="AP212" s="318">
        <f t="shared" si="581"/>
        <v>8648400</v>
      </c>
      <c r="AQ212" s="288" t="s">
        <v>569</v>
      </c>
      <c r="AR212" s="289" t="str">
        <f t="shared" si="725"/>
        <v>Lykan HyperSport</v>
      </c>
      <c r="AS212" s="290" t="s">
        <v>596</v>
      </c>
      <c r="AT212" s="291" t="s">
        <v>673</v>
      </c>
      <c r="AU212" s="427" t="s">
        <v>703</v>
      </c>
      <c r="AV212" s="292">
        <v>16</v>
      </c>
      <c r="AW212" s="292">
        <v>425</v>
      </c>
      <c r="AY212" s="292">
        <v>560</v>
      </c>
      <c r="AZ212" s="292" t="s">
        <v>1418</v>
      </c>
      <c r="BA212" s="481">
        <v>117</v>
      </c>
      <c r="BB212" s="476">
        <v>1.4</v>
      </c>
      <c r="BC212" s="472">
        <v>0.62</v>
      </c>
      <c r="BD212" s="472">
        <v>0.43</v>
      </c>
      <c r="BE212" s="472">
        <v>2.0099999999999998</v>
      </c>
      <c r="BF212" s="474">
        <f t="shared" si="731"/>
        <v>4200</v>
      </c>
      <c r="BG212" s="476">
        <f t="shared" ref="BG212" si="753">BB212+P212</f>
        <v>408.9</v>
      </c>
      <c r="BH212" s="480">
        <f t="shared" ref="BH212" si="754">BC212+Q212</f>
        <v>81.100000000000009</v>
      </c>
      <c r="BI212" s="480">
        <f t="shared" ref="BI212" si="755">BD212+R212</f>
        <v>41.4</v>
      </c>
      <c r="BJ212" s="480">
        <f t="shared" ref="BJ212" si="756">BE212+S212</f>
        <v>60.269999999999996</v>
      </c>
      <c r="BK212" s="473">
        <f t="shared" si="481"/>
        <v>1.3999999999999773</v>
      </c>
      <c r="BL212" s="473">
        <f t="shared" si="482"/>
        <v>0.62000000000000455</v>
      </c>
      <c r="BM212" s="473">
        <f t="shared" si="483"/>
        <v>0.42999999999999972</v>
      </c>
      <c r="BN212" s="473">
        <f t="shared" si="484"/>
        <v>2.009999999999998</v>
      </c>
      <c r="BO212" s="483">
        <v>1</v>
      </c>
      <c r="BP212" s="293"/>
      <c r="BQ212" s="293"/>
      <c r="BR212" s="293">
        <v>1</v>
      </c>
      <c r="BS212" s="293">
        <v>1</v>
      </c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>
        <v>1</v>
      </c>
      <c r="CJ212" s="294" t="s">
        <v>1527</v>
      </c>
      <c r="CK212" s="294"/>
      <c r="CL212" s="294"/>
      <c r="CM212" s="294"/>
      <c r="CN212" s="294"/>
      <c r="CO212" s="295"/>
      <c r="CP212" s="295"/>
      <c r="CQ212" s="295"/>
      <c r="CR212" s="296">
        <v>395</v>
      </c>
      <c r="CS212" s="297">
        <v>74.8</v>
      </c>
      <c r="CT212" s="297">
        <v>37</v>
      </c>
      <c r="CU212" s="297">
        <v>39.79</v>
      </c>
      <c r="CV212" s="297">
        <f t="shared" si="736"/>
        <v>12.5</v>
      </c>
      <c r="CW212" s="297">
        <f t="shared" si="736"/>
        <v>5.6800000000000068</v>
      </c>
      <c r="CX212" s="297">
        <f t="shared" si="736"/>
        <v>3.9699999999999989</v>
      </c>
      <c r="CY212" s="297">
        <f t="shared" si="736"/>
        <v>18.47</v>
      </c>
      <c r="CZ212" s="297">
        <f>SUM(CV212:CY212)</f>
        <v>40.620000000000005</v>
      </c>
      <c r="DA212" s="297">
        <f>0.32*(P212-CR212)+1.75*(Q212-CS212)+1.13*(R212-CT212)+1.28*(S212-CU212)</f>
        <v>42.067700000000016</v>
      </c>
      <c r="DB212" s="295" t="s">
        <v>1808</v>
      </c>
      <c r="DC212" s="295">
        <v>2</v>
      </c>
      <c r="DD212" s="295"/>
      <c r="DE212" s="295"/>
    </row>
    <row r="213" spans="1:109" ht="21" customHeight="1" thickBot="1">
      <c r="A213" s="268">
        <v>211</v>
      </c>
      <c r="B213" s="319" t="s">
        <v>1528</v>
      </c>
      <c r="C213" s="301" t="s">
        <v>1051</v>
      </c>
      <c r="D213" s="302" t="s">
        <v>42</v>
      </c>
      <c r="E213" s="303" t="s">
        <v>79</v>
      </c>
      <c r="F213" s="327"/>
      <c r="G213" s="328"/>
      <c r="H213" s="358" t="s">
        <v>407</v>
      </c>
      <c r="I213" s="320">
        <v>40</v>
      </c>
      <c r="J213" s="320">
        <v>45</v>
      </c>
      <c r="K213" s="320">
        <v>60</v>
      </c>
      <c r="L213" s="320">
        <v>70</v>
      </c>
      <c r="M213" s="320">
        <v>85</v>
      </c>
      <c r="N213" s="343">
        <f t="shared" si="490"/>
        <v>300</v>
      </c>
      <c r="O213" s="321">
        <v>4109</v>
      </c>
      <c r="P213" s="322">
        <v>400.3</v>
      </c>
      <c r="Q213" s="323">
        <v>77.91</v>
      </c>
      <c r="R213" s="323">
        <v>53.44</v>
      </c>
      <c r="S213" s="323">
        <v>59.94</v>
      </c>
      <c r="T213" s="323">
        <v>5.4</v>
      </c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45000</v>
      </c>
      <c r="AJ213" s="315">
        <f>VLOOKUP(D213&amp;E213,计算辅助页面!$V$5:$Y$18,2,0)</f>
        <v>7</v>
      </c>
      <c r="AK213" s="316">
        <f t="shared" si="718"/>
        <v>90000</v>
      </c>
      <c r="AL213" s="316">
        <f>VLOOKUP(D213&amp;E213,计算辅助页面!$V$5:$Y$18,3,0)</f>
        <v>5</v>
      </c>
      <c r="AM213" s="317">
        <f t="shared" si="719"/>
        <v>270000</v>
      </c>
      <c r="AN213" s="317">
        <f>VLOOKUP(D213&amp;E213,计算辅助页面!$V$5:$Y$18,4,0)</f>
        <v>4</v>
      </c>
      <c r="AO213" s="304">
        <f t="shared" si="720"/>
        <v>7380000</v>
      </c>
      <c r="AP213" s="318">
        <f t="shared" si="581"/>
        <v>35106000</v>
      </c>
      <c r="AQ213" s="288" t="s">
        <v>1052</v>
      </c>
      <c r="AR213" s="289" t="str">
        <f t="shared" si="725"/>
        <v>Tachyon Speed🔑</v>
      </c>
      <c r="AS213" s="290" t="s">
        <v>1042</v>
      </c>
      <c r="AT213" s="291" t="s">
        <v>1053</v>
      </c>
      <c r="AU213" s="427" t="s">
        <v>703</v>
      </c>
      <c r="AW213" s="292">
        <v>416</v>
      </c>
      <c r="AY213" s="292">
        <v>555</v>
      </c>
      <c r="AZ213" s="292" t="s">
        <v>1077</v>
      </c>
      <c r="BA213" s="481">
        <v>117</v>
      </c>
      <c r="BB213" s="476">
        <v>1.2</v>
      </c>
      <c r="BC213" s="472">
        <v>0.49</v>
      </c>
      <c r="BD213" s="472">
        <v>0.94</v>
      </c>
      <c r="BE213" s="472">
        <v>1.77</v>
      </c>
      <c r="BF213" s="474">
        <f t="shared" si="731"/>
        <v>4226</v>
      </c>
      <c r="BG213" s="476">
        <f t="shared" ref="BG213:BG214" si="757">BB213+P213</f>
        <v>401.5</v>
      </c>
      <c r="BH213" s="480">
        <f t="shared" ref="BH213:BH214" si="758">BC213+Q213</f>
        <v>78.399999999999991</v>
      </c>
      <c r="BI213" s="480">
        <f t="shared" ref="BI213:BI214" si="759">BD213+R213</f>
        <v>54.379999999999995</v>
      </c>
      <c r="BJ213" s="480">
        <f t="shared" ref="BJ213:BJ214" si="760">BE213+S213</f>
        <v>61.71</v>
      </c>
      <c r="BK213" s="473">
        <f t="shared" si="481"/>
        <v>1.1999999999999886</v>
      </c>
      <c r="BL213" s="473">
        <f t="shared" si="482"/>
        <v>0.48999999999999488</v>
      </c>
      <c r="BM213" s="473">
        <f t="shared" si="483"/>
        <v>0.93999999999999773</v>
      </c>
      <c r="BN213" s="473">
        <f t="shared" si="484"/>
        <v>1.7700000000000031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1051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 t="s">
        <v>1808</v>
      </c>
      <c r="DC213" s="295">
        <v>2</v>
      </c>
      <c r="DD213" s="295"/>
      <c r="DE213" s="295"/>
    </row>
    <row r="214" spans="1:109" ht="21" customHeight="1" thickBot="1">
      <c r="A214" s="299">
        <v>212</v>
      </c>
      <c r="B214" s="319" t="s">
        <v>504</v>
      </c>
      <c r="C214" s="301" t="s">
        <v>793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77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490"/>
        <v>200</v>
      </c>
      <c r="O214" s="321">
        <v>4148</v>
      </c>
      <c r="P214" s="322">
        <v>370.2</v>
      </c>
      <c r="Q214" s="323">
        <v>81.2</v>
      </c>
      <c r="R214" s="323">
        <v>62.39</v>
      </c>
      <c r="S214" s="323">
        <v>78.790000000000006</v>
      </c>
      <c r="T214" s="323">
        <v>8.82</v>
      </c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45000</v>
      </c>
      <c r="AJ214" s="315">
        <f>VLOOKUP(D214&amp;E214,计算辅助页面!$V$5:$Y$18,2,0)</f>
        <v>7</v>
      </c>
      <c r="AK214" s="316">
        <f t="shared" si="718"/>
        <v>90000</v>
      </c>
      <c r="AL214" s="316">
        <f>VLOOKUP(D214&amp;E214,计算辅助页面!$V$5:$Y$18,3,0)</f>
        <v>5</v>
      </c>
      <c r="AM214" s="317">
        <f t="shared" si="719"/>
        <v>270000</v>
      </c>
      <c r="AN214" s="317">
        <f>VLOOKUP(D214&amp;E214,计算辅助页面!$V$5:$Y$18,4,0)</f>
        <v>4</v>
      </c>
      <c r="AO214" s="304">
        <f t="shared" si="720"/>
        <v>7380000</v>
      </c>
      <c r="AP214" s="318">
        <f t="shared" si="581"/>
        <v>35106000</v>
      </c>
      <c r="AQ214" s="288" t="s">
        <v>565</v>
      </c>
      <c r="AR214" s="289" t="str">
        <f t="shared" si="725"/>
        <v>Veneno</v>
      </c>
      <c r="AS214" s="290" t="s">
        <v>930</v>
      </c>
      <c r="AT214" s="291" t="s">
        <v>688</v>
      </c>
      <c r="AU214" s="427" t="s">
        <v>703</v>
      </c>
      <c r="AV214" s="292">
        <v>51</v>
      </c>
      <c r="AW214" s="292">
        <v>387</v>
      </c>
      <c r="AY214" s="292">
        <v>516</v>
      </c>
      <c r="AZ214" s="292" t="s">
        <v>1113</v>
      </c>
      <c r="BA214" s="477">
        <v>118</v>
      </c>
      <c r="BB214" s="476">
        <v>1.7</v>
      </c>
      <c r="BC214" s="472">
        <v>0.8</v>
      </c>
      <c r="BD214" s="472">
        <v>0.97</v>
      </c>
      <c r="BE214" s="472">
        <v>1.89</v>
      </c>
      <c r="BF214" s="474">
        <f t="shared" si="731"/>
        <v>4266</v>
      </c>
      <c r="BG214" s="476">
        <f t="shared" si="757"/>
        <v>371.9</v>
      </c>
      <c r="BH214" s="480">
        <f t="shared" si="758"/>
        <v>82</v>
      </c>
      <c r="BI214" s="480">
        <f t="shared" si="759"/>
        <v>63.36</v>
      </c>
      <c r="BJ214" s="480">
        <f t="shared" si="760"/>
        <v>80.680000000000007</v>
      </c>
      <c r="BK214" s="473">
        <f t="shared" si="481"/>
        <v>1.6999999999999886</v>
      </c>
      <c r="BL214" s="473">
        <f t="shared" si="482"/>
        <v>0.79999999999999716</v>
      </c>
      <c r="BM214" s="473">
        <f t="shared" si="483"/>
        <v>0.96999999999999886</v>
      </c>
      <c r="BN214" s="473">
        <f t="shared" si="484"/>
        <v>1.8900000000000006</v>
      </c>
      <c r="BO214" s="483">
        <v>9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/>
      <c r="CD214" s="293">
        <v>1</v>
      </c>
      <c r="CE214" s="293"/>
      <c r="CF214" s="293"/>
      <c r="CG214" s="293"/>
      <c r="CH214" s="293"/>
      <c r="CI214" s="293"/>
      <c r="CJ214" s="294" t="s">
        <v>1529</v>
      </c>
      <c r="CK214" s="294"/>
      <c r="CL214" s="294"/>
      <c r="CM214" s="294"/>
      <c r="CN214" s="294"/>
      <c r="CO214" s="295"/>
      <c r="CP214" s="295"/>
      <c r="CQ214" s="295"/>
      <c r="CR214" s="296">
        <v>355</v>
      </c>
      <c r="CS214" s="297">
        <v>73.900000000000006</v>
      </c>
      <c r="CT214" s="297">
        <v>53.52</v>
      </c>
      <c r="CU214" s="297">
        <v>61.51</v>
      </c>
      <c r="CV214" s="297">
        <f>P214-CR214</f>
        <v>15.199999999999989</v>
      </c>
      <c r="CW214" s="297">
        <f>Q214-CS214</f>
        <v>7.2999999999999972</v>
      </c>
      <c r="CX214" s="297">
        <f>R214-CT214</f>
        <v>8.8699999999999974</v>
      </c>
      <c r="CY214" s="297">
        <f>S214-CU214</f>
        <v>17.280000000000008</v>
      </c>
      <c r="CZ214" s="297">
        <f>SUM(CV214:CY214)</f>
        <v>48.649999999999991</v>
      </c>
      <c r="DA214" s="297">
        <f>0.32*(P214-CR214)+1.75*(Q214-CS214)+1.13*(R214-CT214)+1.28*(S214-CU214)</f>
        <v>49.780500000000004</v>
      </c>
      <c r="DB214" s="295" t="s">
        <v>1808</v>
      </c>
      <c r="DC214" s="295">
        <v>1</v>
      </c>
      <c r="DD214" s="295"/>
      <c r="DE214" s="295"/>
    </row>
    <row r="215" spans="1:109" ht="21" customHeight="1">
      <c r="A215" s="268">
        <v>213</v>
      </c>
      <c r="B215" s="319" t="s">
        <v>1611</v>
      </c>
      <c r="C215" s="301" t="s">
        <v>1612</v>
      </c>
      <c r="D215" s="302" t="s">
        <v>42</v>
      </c>
      <c r="E215" s="303" t="s">
        <v>79</v>
      </c>
      <c r="F215" s="327"/>
      <c r="G215" s="328"/>
      <c r="H215" s="320">
        <v>85</v>
      </c>
      <c r="I215" s="320">
        <v>25</v>
      </c>
      <c r="J215" s="320">
        <v>29</v>
      </c>
      <c r="K215" s="320">
        <v>38</v>
      </c>
      <c r="L215" s="320">
        <v>54</v>
      </c>
      <c r="M215" s="320">
        <v>69</v>
      </c>
      <c r="N215" s="307">
        <f t="shared" ref="N215" si="761">IF(COUNTBLANK(H215:M215),"",SUM(H215:M215))</f>
        <v>300</v>
      </c>
      <c r="O215" s="321">
        <v>4161</v>
      </c>
      <c r="P215" s="322">
        <v>391.1</v>
      </c>
      <c r="Q215" s="323">
        <v>81.47</v>
      </c>
      <c r="R215" s="323">
        <v>52.12</v>
      </c>
      <c r="S215" s="323">
        <v>46.85</v>
      </c>
      <c r="T215" s="323">
        <v>4.5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45000</v>
      </c>
      <c r="AJ215" s="315">
        <f>VLOOKUP(D215&amp;E215,计算辅助页面!$V$5:$Y$18,2,0)</f>
        <v>7</v>
      </c>
      <c r="AK215" s="316">
        <f t="shared" ref="AK215" si="762">IF(AI215,2*AI215,"")</f>
        <v>90000</v>
      </c>
      <c r="AL215" s="316">
        <f>VLOOKUP(D215&amp;E215,计算辅助页面!$V$5:$Y$18,3,0)</f>
        <v>5</v>
      </c>
      <c r="AM215" s="317">
        <f t="shared" ref="AM215" si="763">IF(AN215="×",AN215,IF(AI215,6*AI215,""))</f>
        <v>270000</v>
      </c>
      <c r="AN215" s="317">
        <f>VLOOKUP(D215&amp;E215,计算辅助页面!$V$5:$Y$18,4,0)</f>
        <v>4</v>
      </c>
      <c r="AO215" s="304">
        <f t="shared" ref="AO215" si="764">IF(AI215,IF(AN215="×",4*(AI215*AJ215+AK215*AL215),4*(AI215*AJ215+AK215*AL215+AM215*AN215)),"")</f>
        <v>7380000</v>
      </c>
      <c r="AP215" s="318">
        <f t="shared" ref="AP215" si="765">IF(AND(AH215,AO215),AO215+AH215,"")</f>
        <v>35106000</v>
      </c>
      <c r="AQ215" s="288" t="s">
        <v>1027</v>
      </c>
      <c r="AR215" s="289" t="str">
        <f t="shared" si="725"/>
        <v>GT</v>
      </c>
      <c r="AS215" s="290" t="s">
        <v>1602</v>
      </c>
      <c r="AT215" s="291" t="s">
        <v>1613</v>
      </c>
      <c r="AU215" s="427" t="s">
        <v>703</v>
      </c>
      <c r="AW215" s="292">
        <v>406</v>
      </c>
      <c r="AY215" s="292">
        <v>549</v>
      </c>
      <c r="AZ215" s="292" t="s">
        <v>1621</v>
      </c>
      <c r="BA215" s="481">
        <f>BF215-O215</f>
        <v>118</v>
      </c>
      <c r="BB215" s="476">
        <f>BK215</f>
        <v>1.1999999999999886</v>
      </c>
      <c r="BC215" s="472">
        <f t="shared" ref="BC215" si="766">BL215</f>
        <v>0.53000000000000114</v>
      </c>
      <c r="BD215" s="472">
        <f t="shared" ref="BD215" si="767">BM215</f>
        <v>1.3200000000000003</v>
      </c>
      <c r="BE215" s="472">
        <f t="shared" ref="BE215" si="768">BN215</f>
        <v>1.6000000000000014</v>
      </c>
      <c r="BF215" s="474">
        <v>4279</v>
      </c>
      <c r="BG215" s="476">
        <v>392.3</v>
      </c>
      <c r="BH215" s="480">
        <v>82</v>
      </c>
      <c r="BI215" s="480">
        <v>53.44</v>
      </c>
      <c r="BJ215" s="480">
        <v>48.45</v>
      </c>
      <c r="BK215" s="473">
        <f t="shared" si="481"/>
        <v>1.1999999999999886</v>
      </c>
      <c r="BL215" s="473">
        <f t="shared" si="482"/>
        <v>0.53000000000000114</v>
      </c>
      <c r="BM215" s="473">
        <f t="shared" si="483"/>
        <v>1.3200000000000003</v>
      </c>
      <c r="BN215" s="473">
        <f t="shared" si="484"/>
        <v>1.6000000000000014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/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 t="s">
        <v>1808</v>
      </c>
      <c r="DC215" s="295">
        <v>1</v>
      </c>
      <c r="DD215" s="295"/>
      <c r="DE215" s="295"/>
    </row>
    <row r="216" spans="1:109" ht="21" customHeight="1" thickBot="1">
      <c r="A216" s="299">
        <v>214</v>
      </c>
      <c r="B216" s="319" t="s">
        <v>1530</v>
      </c>
      <c r="C216" s="301" t="s">
        <v>1105</v>
      </c>
      <c r="D216" s="302" t="s">
        <v>42</v>
      </c>
      <c r="E216" s="303" t="s">
        <v>79</v>
      </c>
      <c r="F216" s="327"/>
      <c r="G216" s="328"/>
      <c r="H216" s="358" t="s">
        <v>407</v>
      </c>
      <c r="I216" s="320">
        <v>40</v>
      </c>
      <c r="J216" s="320">
        <v>45</v>
      </c>
      <c r="K216" s="320">
        <v>60</v>
      </c>
      <c r="L216" s="320">
        <v>70</v>
      </c>
      <c r="M216" s="320">
        <v>85</v>
      </c>
      <c r="N216" s="343">
        <f t="shared" si="490"/>
        <v>300</v>
      </c>
      <c r="O216" s="321">
        <v>4173</v>
      </c>
      <c r="P216" s="322">
        <v>383.2</v>
      </c>
      <c r="Q216" s="323">
        <v>75.17</v>
      </c>
      <c r="R216" s="323">
        <v>60.57</v>
      </c>
      <c r="S216" s="323">
        <v>82.21</v>
      </c>
      <c r="T216" s="323"/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45000</v>
      </c>
      <c r="AJ216" s="315">
        <f>VLOOKUP(D216&amp;E216,计算辅助页面!$V$5:$Y$18,2,0)</f>
        <v>7</v>
      </c>
      <c r="AK216" s="316">
        <f t="shared" si="718"/>
        <v>90000</v>
      </c>
      <c r="AL216" s="316">
        <f>VLOOKUP(D216&amp;E216,计算辅助页面!$V$5:$Y$18,3,0)</f>
        <v>5</v>
      </c>
      <c r="AM216" s="317">
        <f t="shared" si="719"/>
        <v>270000</v>
      </c>
      <c r="AN216" s="317">
        <f>VLOOKUP(D216&amp;E216,计算辅助页面!$V$5:$Y$18,4,0)</f>
        <v>4</v>
      </c>
      <c r="AO216" s="304">
        <f t="shared" si="720"/>
        <v>7380000</v>
      </c>
      <c r="AP216" s="318">
        <f t="shared" si="581"/>
        <v>35106000</v>
      </c>
      <c r="AQ216" s="288" t="s">
        <v>592</v>
      </c>
      <c r="AR216" s="289" t="str">
        <f t="shared" si="725"/>
        <v>XJ220 TWR🔑</v>
      </c>
      <c r="AS216" s="290" t="s">
        <v>1094</v>
      </c>
      <c r="AT216" s="291" t="s">
        <v>1106</v>
      </c>
      <c r="AU216" s="427" t="s">
        <v>703</v>
      </c>
      <c r="AW216" s="292">
        <v>398</v>
      </c>
      <c r="AY216" s="292">
        <v>535</v>
      </c>
      <c r="AZ216" s="292" t="s">
        <v>1077</v>
      </c>
      <c r="BA216" s="477">
        <v>119</v>
      </c>
      <c r="BB216" s="476">
        <v>1.7</v>
      </c>
      <c r="BC216" s="472">
        <v>0.53</v>
      </c>
      <c r="BD216" s="472">
        <v>1.1299999999999999</v>
      </c>
      <c r="BE216" s="472">
        <v>1.62</v>
      </c>
      <c r="BF216" s="474">
        <f>BA216+O216</f>
        <v>4292</v>
      </c>
      <c r="BG216" s="476">
        <f t="shared" ref="BG216" si="769">BB216+P216</f>
        <v>384.9</v>
      </c>
      <c r="BH216" s="480">
        <f t="shared" ref="BH216" si="770">BC216+Q216</f>
        <v>75.7</v>
      </c>
      <c r="BI216" s="480">
        <f t="shared" ref="BI216" si="771">BD216+R216</f>
        <v>61.7</v>
      </c>
      <c r="BJ216" s="480">
        <f t="shared" ref="BJ216" si="772">BE216+S216</f>
        <v>83.83</v>
      </c>
      <c r="BK216" s="473">
        <f t="shared" si="481"/>
        <v>1.6999999999999886</v>
      </c>
      <c r="BL216" s="473">
        <f t="shared" si="482"/>
        <v>0.53000000000000114</v>
      </c>
      <c r="BM216" s="473">
        <f t="shared" si="483"/>
        <v>1.1300000000000026</v>
      </c>
      <c r="BN216" s="473">
        <f t="shared" si="484"/>
        <v>1.6200000000000045</v>
      </c>
      <c r="BO216" s="483">
        <v>4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>
        <v>1</v>
      </c>
      <c r="CB216" s="293"/>
      <c r="CC216" s="293">
        <v>1</v>
      </c>
      <c r="CD216" s="293">
        <v>1</v>
      </c>
      <c r="CE216" s="293"/>
      <c r="CF216" s="293"/>
      <c r="CG216" s="293"/>
      <c r="CH216" s="293"/>
      <c r="CI216" s="293"/>
      <c r="CJ216" s="294" t="s">
        <v>26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1808</v>
      </c>
      <c r="DC216" s="295">
        <v>1</v>
      </c>
      <c r="DD216" s="295"/>
      <c r="DE216" s="295"/>
    </row>
    <row r="217" spans="1:109" ht="21" customHeight="1">
      <c r="A217" s="268">
        <v>215</v>
      </c>
      <c r="B217" s="300" t="s">
        <v>140</v>
      </c>
      <c r="C217" s="301" t="s">
        <v>794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77</v>
      </c>
      <c r="H217" s="306">
        <v>60</v>
      </c>
      <c r="I217" s="306">
        <v>13</v>
      </c>
      <c r="J217" s="306">
        <v>16</v>
      </c>
      <c r="K217" s="306">
        <v>25</v>
      </c>
      <c r="L217" s="306">
        <v>38</v>
      </c>
      <c r="M217" s="306">
        <v>48</v>
      </c>
      <c r="N217" s="307">
        <f t="shared" si="490"/>
        <v>200</v>
      </c>
      <c r="O217" s="308">
        <v>4213</v>
      </c>
      <c r="P217" s="309">
        <v>366.4</v>
      </c>
      <c r="Q217" s="310">
        <v>84.48</v>
      </c>
      <c r="R217" s="310">
        <v>61.54</v>
      </c>
      <c r="S217" s="310">
        <v>72.02</v>
      </c>
      <c r="T217" s="310">
        <v>7.516</v>
      </c>
      <c r="U217" s="311">
        <v>5640</v>
      </c>
      <c r="V217" s="312">
        <f>VLOOKUP($U217,计算辅助页面!$Z$5:$AM$26,COLUMN()-20,0)</f>
        <v>9200</v>
      </c>
      <c r="W217" s="312">
        <f>VLOOKUP($U217,计算辅助页面!$Z$5:$AM$26,COLUMN()-20,0)</f>
        <v>14700</v>
      </c>
      <c r="X217" s="307">
        <f>VLOOKUP($U217,计算辅助页面!$Z$5:$AM$26,COLUMN()-20,0)</f>
        <v>22100</v>
      </c>
      <c r="Y217" s="307">
        <f>VLOOKUP($U217,计算辅助页面!$Z$5:$AM$26,COLUMN()-20,0)</f>
        <v>31900</v>
      </c>
      <c r="Z217" s="313">
        <f>VLOOKUP($U217,计算辅助页面!$Z$5:$AM$26,COLUMN()-20,0)</f>
        <v>44500</v>
      </c>
      <c r="AA217" s="307">
        <f>VLOOKUP($U217,计算辅助页面!$Z$5:$AM$26,COLUMN()-20,0)</f>
        <v>62500</v>
      </c>
      <c r="AB217" s="307">
        <f>VLOOKUP($U217,计算辅助页面!$Z$5:$AM$26,COLUMN()-20,0)</f>
        <v>87500</v>
      </c>
      <c r="AC217" s="307">
        <f>VLOOKUP($U217,计算辅助页面!$Z$5:$AM$26,COLUMN()-20,0)</f>
        <v>122500</v>
      </c>
      <c r="AD217" s="307">
        <f>VLOOKUP($U217,计算辅助页面!$Z$5:$AM$26,COLUMN()-20,0)</f>
        <v>171500</v>
      </c>
      <c r="AE217" s="307">
        <f>VLOOKUP($U217,计算辅助页面!$Z$5:$AM$26,COLUMN()-20,0)</f>
        <v>240000</v>
      </c>
      <c r="AF217" s="307">
        <f>VLOOKUP($U217,计算辅助页面!$Z$5:$AM$26,COLUMN()-20,0)</f>
        <v>336000</v>
      </c>
      <c r="AG217" s="307">
        <f>VLOOKUP($U217,计算辅助页面!$Z$5:$AM$26,COLUMN()-20,0)</f>
        <v>551500</v>
      </c>
      <c r="AH217" s="304">
        <f>VLOOKUP($U217,计算辅助页面!$Z$5:$AM$26,COLUMN()-20,0)</f>
        <v>6798160</v>
      </c>
      <c r="AI217" s="314">
        <v>45000</v>
      </c>
      <c r="AJ217" s="315">
        <f>VLOOKUP(D217&amp;E217,计算辅助页面!$V$5:$Y$18,2,0)</f>
        <v>7</v>
      </c>
      <c r="AK217" s="316">
        <f t="shared" si="718"/>
        <v>90000</v>
      </c>
      <c r="AL217" s="316">
        <f>VLOOKUP(D217&amp;E217,计算辅助页面!$V$5:$Y$18,3,0)</f>
        <v>5</v>
      </c>
      <c r="AM217" s="317">
        <f t="shared" si="719"/>
        <v>270000</v>
      </c>
      <c r="AN217" s="317">
        <f>VLOOKUP(D217&amp;E217,计算辅助页面!$V$5:$Y$18,4,0)</f>
        <v>4</v>
      </c>
      <c r="AO217" s="304">
        <f t="shared" si="720"/>
        <v>7380000</v>
      </c>
      <c r="AP217" s="318">
        <f t="shared" si="581"/>
        <v>14178160</v>
      </c>
      <c r="AQ217" s="288" t="s">
        <v>565</v>
      </c>
      <c r="AR217" s="289" t="str">
        <f t="shared" si="725"/>
        <v>Egoista</v>
      </c>
      <c r="AS217" s="290" t="s">
        <v>596</v>
      </c>
      <c r="AT217" s="291" t="s">
        <v>659</v>
      </c>
      <c r="AU217" s="427" t="s">
        <v>703</v>
      </c>
      <c r="AW217" s="292">
        <v>381</v>
      </c>
      <c r="AY217" s="292">
        <v>506</v>
      </c>
      <c r="AZ217" s="292" t="s">
        <v>1443</v>
      </c>
      <c r="BA217" s="477">
        <v>119</v>
      </c>
      <c r="BB217" s="476">
        <v>1.8</v>
      </c>
      <c r="BC217" s="472">
        <v>0.67</v>
      </c>
      <c r="BD217" s="472">
        <v>1.36</v>
      </c>
      <c r="BE217" s="472">
        <v>0.66</v>
      </c>
      <c r="BF217" s="474">
        <f>BA217+O217</f>
        <v>4332</v>
      </c>
      <c r="BG217" s="476">
        <f t="shared" ref="BG217" si="773">BB217+P217</f>
        <v>368.2</v>
      </c>
      <c r="BH217" s="480">
        <f t="shared" ref="BH217" si="774">BC217+Q217</f>
        <v>85.15</v>
      </c>
      <c r="BI217" s="480">
        <f t="shared" ref="BI217" si="775">BD217+R217</f>
        <v>62.9</v>
      </c>
      <c r="BJ217" s="480">
        <f t="shared" ref="BJ217" si="776">BE217+S217</f>
        <v>72.679999999999993</v>
      </c>
      <c r="BK217" s="473">
        <f t="shared" ref="BK217:BK272" si="777">IF(BG217="", "", BG217-P217)</f>
        <v>1.8000000000000114</v>
      </c>
      <c r="BL217" s="473">
        <f t="shared" ref="BL217:BL272" si="778">IF(BH217="", "", BH217-Q217)</f>
        <v>0.67000000000000171</v>
      </c>
      <c r="BM217" s="473">
        <f t="shared" ref="BM217:BM272" si="779">IF(BI217="", "", BI217-R217)</f>
        <v>1.3599999999999994</v>
      </c>
      <c r="BN217" s="473">
        <f t="shared" ref="BN217:BN272" si="780">IF(BJ217="", "", BJ217-S217)</f>
        <v>0.65999999999999659</v>
      </c>
      <c r="BO217" s="483">
        <v>7</v>
      </c>
      <c r="BP217" s="293"/>
      <c r="BQ217" s="293"/>
      <c r="BR217" s="293"/>
      <c r="BS217" s="293"/>
      <c r="BT217" s="293">
        <v>1</v>
      </c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 t="s">
        <v>1531</v>
      </c>
      <c r="CK217" s="294"/>
      <c r="CL217" s="294"/>
      <c r="CM217" s="294"/>
      <c r="CN217" s="294"/>
      <c r="CO217" s="295">
        <v>1</v>
      </c>
      <c r="CP217" s="295"/>
      <c r="CQ217" s="295"/>
      <c r="CR217" s="296">
        <v>350</v>
      </c>
      <c r="CS217" s="297">
        <v>78.400000000000006</v>
      </c>
      <c r="CT217" s="297">
        <v>49.16</v>
      </c>
      <c r="CU217" s="297">
        <v>65.98</v>
      </c>
      <c r="CV217" s="297">
        <f>P217-CR217</f>
        <v>16.399999999999977</v>
      </c>
      <c r="CW217" s="297">
        <f>Q217-CS217</f>
        <v>6.0799999999999983</v>
      </c>
      <c r="CX217" s="297">
        <f>R217-CT217</f>
        <v>12.380000000000003</v>
      </c>
      <c r="CY217" s="297">
        <f>S217-CU217</f>
        <v>6.039999999999992</v>
      </c>
      <c r="CZ217" s="297">
        <f>SUM(CV217:CY217)</f>
        <v>40.89999999999997</v>
      </c>
      <c r="DA217" s="297">
        <f>0.32*(P217-CR217)+1.75*(Q217-CS217)+1.13*(R217-CT217)+1.28*(S217-CU217)</f>
        <v>37.608599999999981</v>
      </c>
      <c r="DB217" s="295" t="s">
        <v>1809</v>
      </c>
      <c r="DC217" s="295">
        <v>4</v>
      </c>
      <c r="DD217" s="295"/>
      <c r="DE217" s="295"/>
    </row>
    <row r="218" spans="1:109" ht="21" customHeight="1" thickBot="1">
      <c r="A218" s="299">
        <v>216</v>
      </c>
      <c r="B218" s="319" t="s">
        <v>1240</v>
      </c>
      <c r="C218" s="301" t="s">
        <v>1241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si="490"/>
        <v>300</v>
      </c>
      <c r="O218" s="321">
        <v>4241</v>
      </c>
      <c r="P218" s="322">
        <v>399.1</v>
      </c>
      <c r="Q218" s="323">
        <v>74.900000000000006</v>
      </c>
      <c r="R218" s="323">
        <v>66.52</v>
      </c>
      <c r="S218" s="323">
        <v>63.39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718"/>
        <v>180000</v>
      </c>
      <c r="AL218" s="316">
        <f>VLOOKUP(D218&amp;E218,计算辅助页面!$V$5:$Y$18,3,0)</f>
        <v>5</v>
      </c>
      <c r="AM218" s="317">
        <f t="shared" si="719"/>
        <v>540000</v>
      </c>
      <c r="AN218" s="317">
        <f>VLOOKUP(D218&amp;E218,计算辅助页面!$V$5:$Y$18,4,0)</f>
        <v>4</v>
      </c>
      <c r="AO218" s="304">
        <f t="shared" si="720"/>
        <v>14760000</v>
      </c>
      <c r="AP218" s="318">
        <f t="shared" si="581"/>
        <v>42486000</v>
      </c>
      <c r="AQ218" s="288" t="s">
        <v>1242</v>
      </c>
      <c r="AR218" s="289" t="str">
        <f t="shared" si="725"/>
        <v>ME412</v>
      </c>
      <c r="AS218" s="290" t="s">
        <v>1228</v>
      </c>
      <c r="AT218" s="291" t="s">
        <v>1247</v>
      </c>
      <c r="AU218" s="427" t="s">
        <v>703</v>
      </c>
      <c r="AW218" s="292">
        <v>415</v>
      </c>
      <c r="AY218" s="292">
        <v>555</v>
      </c>
      <c r="AZ218" s="292" t="s">
        <v>1113</v>
      </c>
      <c r="BA218" s="481">
        <f>BF218-O218</f>
        <v>118</v>
      </c>
      <c r="BB218" s="476">
        <f>BK218</f>
        <v>1.5</v>
      </c>
      <c r="BC218" s="472">
        <f t="shared" ref="BC218" si="781">BL218</f>
        <v>0.79999999999999716</v>
      </c>
      <c r="BD218" s="472">
        <f t="shared" ref="BD218" si="782">BM218</f>
        <v>1.2700000000000102</v>
      </c>
      <c r="BE218" s="472">
        <f t="shared" ref="BE218" si="783">BN218</f>
        <v>1.5900000000000034</v>
      </c>
      <c r="BF218" s="474">
        <v>4359</v>
      </c>
      <c r="BG218" s="476">
        <v>400.6</v>
      </c>
      <c r="BH218" s="480">
        <v>75.7</v>
      </c>
      <c r="BI218" s="480">
        <v>67.790000000000006</v>
      </c>
      <c r="BJ218" s="480">
        <v>64.98</v>
      </c>
      <c r="BK218" s="473">
        <f t="shared" si="777"/>
        <v>1.5</v>
      </c>
      <c r="BL218" s="473">
        <f t="shared" si="778"/>
        <v>0.79999999999999716</v>
      </c>
      <c r="BM218" s="473">
        <f t="shared" si="779"/>
        <v>1.2700000000000102</v>
      </c>
      <c r="BN218" s="473">
        <f t="shared" si="780"/>
        <v>1.5900000000000034</v>
      </c>
      <c r="BO218" s="483">
        <v>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1251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>
      <c r="A219" s="268">
        <v>217</v>
      </c>
      <c r="B219" s="300" t="s">
        <v>142</v>
      </c>
      <c r="C219" s="301" t="s">
        <v>795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77</v>
      </c>
      <c r="H219" s="306">
        <v>60</v>
      </c>
      <c r="I219" s="306">
        <v>13</v>
      </c>
      <c r="J219" s="306">
        <v>16</v>
      </c>
      <c r="K219" s="306">
        <v>25</v>
      </c>
      <c r="L219" s="306">
        <v>38</v>
      </c>
      <c r="M219" s="306">
        <v>48</v>
      </c>
      <c r="N219" s="307">
        <f t="shared" si="490"/>
        <v>200</v>
      </c>
      <c r="O219" s="308">
        <v>4344</v>
      </c>
      <c r="P219" s="309">
        <v>450.7</v>
      </c>
      <c r="Q219" s="310">
        <v>79.98</v>
      </c>
      <c r="R219" s="310">
        <v>48.49</v>
      </c>
      <c r="S219" s="310">
        <v>44.79</v>
      </c>
      <c r="T219" s="310">
        <v>4.2659999999999991</v>
      </c>
      <c r="U219" s="311">
        <v>5640</v>
      </c>
      <c r="V219" s="312">
        <f>VLOOKUP($U219,计算辅助页面!$Z$5:$AM$26,COLUMN()-20,0)</f>
        <v>9200</v>
      </c>
      <c r="W219" s="312">
        <f>VLOOKUP($U219,计算辅助页面!$Z$5:$AM$26,COLUMN()-20,0)</f>
        <v>14700</v>
      </c>
      <c r="X219" s="307">
        <f>VLOOKUP($U219,计算辅助页面!$Z$5:$AM$26,COLUMN()-20,0)</f>
        <v>22100</v>
      </c>
      <c r="Y219" s="307">
        <f>VLOOKUP($U219,计算辅助页面!$Z$5:$AM$26,COLUMN()-20,0)</f>
        <v>31900</v>
      </c>
      <c r="Z219" s="313">
        <f>VLOOKUP($U219,计算辅助页面!$Z$5:$AM$26,COLUMN()-20,0)</f>
        <v>44500</v>
      </c>
      <c r="AA219" s="307">
        <f>VLOOKUP($U219,计算辅助页面!$Z$5:$AM$26,COLUMN()-20,0)</f>
        <v>62500</v>
      </c>
      <c r="AB219" s="307">
        <f>VLOOKUP($U219,计算辅助页面!$Z$5:$AM$26,COLUMN()-20,0)</f>
        <v>87500</v>
      </c>
      <c r="AC219" s="307">
        <f>VLOOKUP($U219,计算辅助页面!$Z$5:$AM$26,COLUMN()-20,0)</f>
        <v>122500</v>
      </c>
      <c r="AD219" s="307">
        <f>VLOOKUP($U219,计算辅助页面!$Z$5:$AM$26,COLUMN()-20,0)</f>
        <v>171500</v>
      </c>
      <c r="AE219" s="307">
        <f>VLOOKUP($U219,计算辅助页面!$Z$5:$AM$26,COLUMN()-20,0)</f>
        <v>240000</v>
      </c>
      <c r="AF219" s="307">
        <f>VLOOKUP($U219,计算辅助页面!$Z$5:$AM$26,COLUMN()-20,0)</f>
        <v>336000</v>
      </c>
      <c r="AG219" s="307">
        <f>VLOOKUP($U219,计算辅助页面!$Z$5:$AM$26,COLUMN()-20,0)</f>
        <v>551500</v>
      </c>
      <c r="AH219" s="304">
        <f>VLOOKUP($U219,计算辅助页面!$Z$5:$AM$26,COLUMN()-20,0)</f>
        <v>6798160</v>
      </c>
      <c r="AI219" s="314">
        <v>45000</v>
      </c>
      <c r="AJ219" s="315">
        <f>VLOOKUP(D219&amp;E219,计算辅助页面!$V$5:$Y$18,2,0)</f>
        <v>7</v>
      </c>
      <c r="AK219" s="316">
        <f t="shared" si="718"/>
        <v>90000</v>
      </c>
      <c r="AL219" s="316">
        <f>VLOOKUP(D219&amp;E219,计算辅助页面!$V$5:$Y$18,3,0)</f>
        <v>5</v>
      </c>
      <c r="AM219" s="317">
        <f t="shared" si="719"/>
        <v>270000</v>
      </c>
      <c r="AN219" s="317">
        <f>VLOOKUP(D219&amp;E219,计算辅助页面!$V$5:$Y$18,4,0)</f>
        <v>4</v>
      </c>
      <c r="AO219" s="304">
        <f t="shared" si="720"/>
        <v>7380000</v>
      </c>
      <c r="AP219" s="318">
        <f t="shared" si="581"/>
        <v>14178160</v>
      </c>
      <c r="AQ219" s="288" t="s">
        <v>1007</v>
      </c>
      <c r="AR219" s="289" t="str">
        <f t="shared" si="725"/>
        <v>Nemesis</v>
      </c>
      <c r="AS219" s="290" t="s">
        <v>596</v>
      </c>
      <c r="AT219" s="291" t="s">
        <v>680</v>
      </c>
      <c r="AU219" s="427" t="s">
        <v>703</v>
      </c>
      <c r="AW219" s="292">
        <v>475</v>
      </c>
      <c r="AY219" s="292">
        <v>582</v>
      </c>
      <c r="AZ219" s="292" t="s">
        <v>1443</v>
      </c>
      <c r="BK219" s="473" t="str">
        <f t="shared" si="777"/>
        <v/>
      </c>
      <c r="BL219" s="473" t="str">
        <f t="shared" si="778"/>
        <v/>
      </c>
      <c r="BM219" s="473" t="str">
        <f t="shared" si="779"/>
        <v/>
      </c>
      <c r="BN219" s="473" t="str">
        <f t="shared" si="780"/>
        <v/>
      </c>
      <c r="BP219" s="293"/>
      <c r="BQ219" s="293"/>
      <c r="BR219" s="293"/>
      <c r="BS219" s="293"/>
      <c r="BT219" s="293">
        <v>1</v>
      </c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/>
      <c r="CJ219" s="294" t="s">
        <v>143</v>
      </c>
      <c r="CK219" s="294"/>
      <c r="CL219" s="294"/>
      <c r="CM219" s="294"/>
      <c r="CN219" s="294"/>
      <c r="CO219" s="295">
        <v>1</v>
      </c>
      <c r="CP219" s="295"/>
      <c r="CQ219" s="295"/>
      <c r="CR219" s="296">
        <v>434</v>
      </c>
      <c r="CS219" s="297">
        <v>73.900000000000006</v>
      </c>
      <c r="CT219" s="297">
        <v>39.450000000000003</v>
      </c>
      <c r="CU219" s="297">
        <v>35.29</v>
      </c>
      <c r="CV219" s="297">
        <f>P219-CR219</f>
        <v>16.699999999999989</v>
      </c>
      <c r="CW219" s="297">
        <f>Q219-CS219</f>
        <v>6.0799999999999983</v>
      </c>
      <c r="CX219" s="297">
        <f>R219-CT219</f>
        <v>9.0399999999999991</v>
      </c>
      <c r="CY219" s="297">
        <f>S219-CU219</f>
        <v>9.5</v>
      </c>
      <c r="CZ219" s="297">
        <f>SUM(CV219:CY219)</f>
        <v>41.319999999999986</v>
      </c>
      <c r="DA219" s="297">
        <f>0.32*(P219-CR219)+1.75*(Q219-CS219)+1.13*(R219-CT219)+1.28*(S219-CU219)</f>
        <v>38.359199999999987</v>
      </c>
      <c r="DB219" s="295" t="s">
        <v>1809</v>
      </c>
      <c r="DC219" s="295">
        <v>3</v>
      </c>
      <c r="DD219" s="295"/>
      <c r="DE219" s="295"/>
    </row>
    <row r="220" spans="1:109" ht="21" customHeight="1" thickBot="1">
      <c r="A220" s="299">
        <v>218</v>
      </c>
      <c r="B220" s="319" t="s">
        <v>1263</v>
      </c>
      <c r="C220" s="301" t="s">
        <v>1264</v>
      </c>
      <c r="D220" s="302" t="s">
        <v>42</v>
      </c>
      <c r="E220" s="303" t="s">
        <v>79</v>
      </c>
      <c r="F220" s="327"/>
      <c r="G220" s="328"/>
      <c r="H220" s="320">
        <v>85</v>
      </c>
      <c r="I220" s="320">
        <v>25</v>
      </c>
      <c r="J220" s="320">
        <v>29</v>
      </c>
      <c r="K220" s="320">
        <v>38</v>
      </c>
      <c r="L220" s="320">
        <v>54</v>
      </c>
      <c r="M220" s="320">
        <v>69</v>
      </c>
      <c r="N220" s="307">
        <f t="shared" si="490"/>
        <v>300</v>
      </c>
      <c r="O220" s="321">
        <v>4373</v>
      </c>
      <c r="P220" s="322">
        <v>383.7</v>
      </c>
      <c r="Q220" s="323">
        <v>81.2</v>
      </c>
      <c r="R220" s="323">
        <v>59.72</v>
      </c>
      <c r="S220" s="323">
        <v>69.97</v>
      </c>
      <c r="T220" s="323"/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718"/>
        <v>180000</v>
      </c>
      <c r="AL220" s="316">
        <f>VLOOKUP(D220&amp;E220,计算辅助页面!$V$5:$Y$18,3,0)</f>
        <v>5</v>
      </c>
      <c r="AM220" s="317">
        <f t="shared" si="719"/>
        <v>540000</v>
      </c>
      <c r="AN220" s="317">
        <f>VLOOKUP(D220&amp;E220,计算辅助页面!$V$5:$Y$18,4,0)</f>
        <v>4</v>
      </c>
      <c r="AO220" s="304">
        <f t="shared" si="720"/>
        <v>14760000</v>
      </c>
      <c r="AP220" s="318">
        <f t="shared" si="581"/>
        <v>42486000</v>
      </c>
      <c r="AQ220" s="288" t="s">
        <v>1265</v>
      </c>
      <c r="AR220" s="289" t="str">
        <f t="shared" si="725"/>
        <v>2015 GTA Spano</v>
      </c>
      <c r="AS220" s="290" t="s">
        <v>1256</v>
      </c>
      <c r="AT220" s="291" t="s">
        <v>1266</v>
      </c>
      <c r="AU220" s="427" t="s">
        <v>703</v>
      </c>
      <c r="AW220" s="292">
        <v>399</v>
      </c>
      <c r="AY220" s="292">
        <v>536</v>
      </c>
      <c r="AZ220" s="292" t="s">
        <v>1113</v>
      </c>
      <c r="BA220" s="477">
        <f>BF220-O220</f>
        <v>134</v>
      </c>
      <c r="BB220" s="476">
        <f>BK220</f>
        <v>1.1999999999999886</v>
      </c>
      <c r="BC220" s="472">
        <f t="shared" ref="BC220" si="784">BL220</f>
        <v>0.79999999999999716</v>
      </c>
      <c r="BD220" s="472">
        <f t="shared" ref="BD220" si="785">BM220</f>
        <v>1.1600000000000037</v>
      </c>
      <c r="BE220" s="472">
        <f t="shared" ref="BE220" si="786">BN220</f>
        <v>1.8400000000000034</v>
      </c>
      <c r="BF220" s="474">
        <v>4507</v>
      </c>
      <c r="BG220" s="476">
        <v>384.9</v>
      </c>
      <c r="BH220" s="480">
        <v>82</v>
      </c>
      <c r="BI220" s="480">
        <v>60.88</v>
      </c>
      <c r="BJ220" s="480">
        <v>71.81</v>
      </c>
      <c r="BK220" s="473">
        <f t="shared" si="777"/>
        <v>1.1999999999999886</v>
      </c>
      <c r="BL220" s="473">
        <f t="shared" si="778"/>
        <v>0.79999999999999716</v>
      </c>
      <c r="BM220" s="473">
        <f t="shared" si="779"/>
        <v>1.1600000000000037</v>
      </c>
      <c r="BN220" s="473">
        <f t="shared" si="780"/>
        <v>1.8400000000000034</v>
      </c>
      <c r="BO220" s="483">
        <v>5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/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1809</v>
      </c>
      <c r="DC220" s="295">
        <v>2</v>
      </c>
      <c r="DD220" s="295"/>
      <c r="DE220" s="295"/>
    </row>
    <row r="221" spans="1:109" ht="21" customHeight="1">
      <c r="A221" s="268">
        <v>219</v>
      </c>
      <c r="B221" s="319" t="s">
        <v>1692</v>
      </c>
      <c r="C221" s="301" t="s">
        <v>1693</v>
      </c>
      <c r="D221" s="302" t="s">
        <v>42</v>
      </c>
      <c r="E221" s="303" t="s">
        <v>79</v>
      </c>
      <c r="F221" s="327"/>
      <c r="G221" s="328"/>
      <c r="H221" s="320">
        <v>85</v>
      </c>
      <c r="I221" s="320">
        <v>25</v>
      </c>
      <c r="J221" s="320">
        <v>29</v>
      </c>
      <c r="K221" s="320">
        <v>38</v>
      </c>
      <c r="L221" s="320">
        <v>54</v>
      </c>
      <c r="M221" s="320">
        <v>69</v>
      </c>
      <c r="N221" s="307">
        <f t="shared" ref="N221" si="787">IF(COUNTBLANK(H221:M221),"",SUM(H221:M221))</f>
        <v>300</v>
      </c>
      <c r="O221" s="321">
        <v>4382</v>
      </c>
      <c r="P221" s="322">
        <v>361.4</v>
      </c>
      <c r="Q221" s="323">
        <v>87.55</v>
      </c>
      <c r="R221" s="323">
        <v>89.35</v>
      </c>
      <c r="S221" s="323">
        <v>67.55</v>
      </c>
      <c r="T221" s="323"/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ref="AK221" si="788">IF(AI221,2*AI221,"")</f>
        <v>180000</v>
      </c>
      <c r="AL221" s="316">
        <f>VLOOKUP(D221&amp;E221,计算辅助页面!$V$5:$Y$18,3,0)</f>
        <v>5</v>
      </c>
      <c r="AM221" s="317">
        <f t="shared" ref="AM221" si="789">IF(AN221="×",AN221,IF(AI221,6*AI221,""))</f>
        <v>540000</v>
      </c>
      <c r="AN221" s="317">
        <f>VLOOKUP(D221&amp;E221,计算辅助页面!$V$5:$Y$18,4,0)</f>
        <v>4</v>
      </c>
      <c r="AO221" s="304">
        <f t="shared" ref="AO221" si="790">IF(AI221,IF(AN221="×",4*(AI221*AJ221+AK221*AL221),4*(AI221*AJ221+AK221*AL221+AM221*AN221)),"")</f>
        <v>14760000</v>
      </c>
      <c r="AP221" s="318">
        <f t="shared" ref="AP221" si="791">IF(AND(AH221,AO221),AO221+AH221,"")</f>
        <v>42486000</v>
      </c>
      <c r="AQ221" s="288" t="s">
        <v>559</v>
      </c>
      <c r="AR221" s="289" t="str">
        <f t="shared" si="725"/>
        <v>GT-R Neon Edition</v>
      </c>
      <c r="AS221" s="290" t="s">
        <v>1684</v>
      </c>
      <c r="AT221" s="291" t="s">
        <v>1694</v>
      </c>
      <c r="AU221" s="427" t="s">
        <v>703</v>
      </c>
      <c r="AZ221" s="292" t="s">
        <v>1113</v>
      </c>
      <c r="BA221" s="477">
        <f>BF221-O221</f>
        <v>207</v>
      </c>
      <c r="BB221" s="476">
        <f>BK221</f>
        <v>3.1000000000000227</v>
      </c>
      <c r="BC221" s="472">
        <f t="shared" ref="BC221" si="792">BL221</f>
        <v>1.2000000000000028</v>
      </c>
      <c r="BD221" s="472">
        <f t="shared" ref="BD221" si="793">BM221</f>
        <v>4.5900000000000034</v>
      </c>
      <c r="BE221" s="472">
        <f t="shared" ref="BE221" si="794">BN221</f>
        <v>3.5499999999999972</v>
      </c>
      <c r="BF221" s="474">
        <v>4589</v>
      </c>
      <c r="BG221" s="476">
        <v>364.5</v>
      </c>
      <c r="BH221" s="480">
        <v>88.75</v>
      </c>
      <c r="BI221" s="480">
        <v>93.94</v>
      </c>
      <c r="BJ221" s="480">
        <v>71.099999999999994</v>
      </c>
      <c r="BK221" s="473">
        <f t="shared" si="777"/>
        <v>3.1000000000000227</v>
      </c>
      <c r="BL221" s="473">
        <f t="shared" si="778"/>
        <v>1.2000000000000028</v>
      </c>
      <c r="BM221" s="473">
        <f t="shared" si="779"/>
        <v>4.5900000000000034</v>
      </c>
      <c r="BN221" s="473">
        <f t="shared" si="780"/>
        <v>3.5499999999999972</v>
      </c>
      <c r="BO221" s="483">
        <v>6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1696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 t="s">
        <v>1809</v>
      </c>
      <c r="DC221" s="295">
        <v>3</v>
      </c>
      <c r="DD221" s="295"/>
      <c r="DE221" s="295"/>
    </row>
    <row r="222" spans="1:109" ht="21" customHeight="1" thickBot="1">
      <c r="A222" s="299">
        <v>220</v>
      </c>
      <c r="B222" s="319" t="s">
        <v>694</v>
      </c>
      <c r="C222" s="301" t="s">
        <v>796</v>
      </c>
      <c r="D222" s="302" t="s">
        <v>42</v>
      </c>
      <c r="E222" s="303" t="s">
        <v>79</v>
      </c>
      <c r="F222" s="304">
        <f>9-LEN(E222)-LEN(SUBSTITUTE(E222,"★",""))</f>
        <v>3</v>
      </c>
      <c r="G222" s="305" t="s">
        <v>76</v>
      </c>
      <c r="H222" s="306">
        <v>60</v>
      </c>
      <c r="I222" s="306">
        <v>25</v>
      </c>
      <c r="J222" s="306">
        <v>30</v>
      </c>
      <c r="K222" s="306">
        <v>35</v>
      </c>
      <c r="L222" s="306">
        <v>45</v>
      </c>
      <c r="M222" s="306">
        <v>55</v>
      </c>
      <c r="N222" s="307">
        <f t="shared" si="490"/>
        <v>250</v>
      </c>
      <c r="O222" s="321">
        <v>4395</v>
      </c>
      <c r="P222" s="322">
        <v>355.4</v>
      </c>
      <c r="Q222" s="323">
        <v>86.83</v>
      </c>
      <c r="R222" s="323">
        <v>93.51</v>
      </c>
      <c r="S222" s="323">
        <v>69.900000000000006</v>
      </c>
      <c r="T222" s="323">
        <v>7.33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718"/>
        <v>180000</v>
      </c>
      <c r="AL222" s="316">
        <f>VLOOKUP(D222&amp;E222,计算辅助页面!$V$5:$Y$18,3,0)</f>
        <v>5</v>
      </c>
      <c r="AM222" s="317">
        <f t="shared" si="719"/>
        <v>540000</v>
      </c>
      <c r="AN222" s="317">
        <f>VLOOKUP(D222&amp;E222,计算辅助页面!$V$5:$Y$18,4,0)</f>
        <v>4</v>
      </c>
      <c r="AO222" s="304">
        <f t="shared" si="720"/>
        <v>14760000</v>
      </c>
      <c r="AP222" s="318">
        <f t="shared" si="581"/>
        <v>42486000</v>
      </c>
      <c r="AQ222" s="288" t="s">
        <v>567</v>
      </c>
      <c r="AR222" s="289" t="str">
        <f t="shared" si="725"/>
        <v>SF90 Stradale</v>
      </c>
      <c r="AS222" s="290" t="s">
        <v>695</v>
      </c>
      <c r="AT222" s="291" t="s">
        <v>700</v>
      </c>
      <c r="AU222" s="427" t="s">
        <v>703</v>
      </c>
      <c r="AV222" s="292">
        <v>55</v>
      </c>
      <c r="AW222" s="292">
        <v>370</v>
      </c>
      <c r="AX222" s="292">
        <v>379</v>
      </c>
      <c r="AY222" s="292">
        <v>501</v>
      </c>
      <c r="AZ222" s="292" t="s">
        <v>1113</v>
      </c>
      <c r="BA222" s="481">
        <v>161</v>
      </c>
      <c r="BB222" s="476">
        <f>BK222</f>
        <v>1.7000000000000455</v>
      </c>
      <c r="BC222" s="472">
        <f t="shared" ref="BC222" si="795">BL222</f>
        <v>1.019999999999996</v>
      </c>
      <c r="BD222" s="472">
        <f t="shared" ref="BD222" si="796">BM222</f>
        <v>2.9099999999999966</v>
      </c>
      <c r="BE222" s="472">
        <f t="shared" ref="BE222" si="797">BN222</f>
        <v>2.2199999999999989</v>
      </c>
      <c r="BF222" s="474">
        <v>4556</v>
      </c>
      <c r="BG222" s="476">
        <v>357.1</v>
      </c>
      <c r="BH222" s="480">
        <v>87.85</v>
      </c>
      <c r="BI222" s="480">
        <v>96.42</v>
      </c>
      <c r="BJ222" s="480">
        <v>72.12</v>
      </c>
      <c r="BK222" s="473">
        <f t="shared" si="777"/>
        <v>1.7000000000000455</v>
      </c>
      <c r="BL222" s="473">
        <f t="shared" si="778"/>
        <v>1.019999999999996</v>
      </c>
      <c r="BM222" s="473">
        <f t="shared" si="779"/>
        <v>2.9099999999999966</v>
      </c>
      <c r="BN222" s="473">
        <f t="shared" si="780"/>
        <v>2.2199999999999989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1532</v>
      </c>
      <c r="CK222" s="294"/>
      <c r="CL222" s="294"/>
      <c r="CM222" s="294"/>
      <c r="CN222" s="294"/>
      <c r="CO222" s="295"/>
      <c r="CP222" s="295"/>
      <c r="CQ222" s="295">
        <v>1</v>
      </c>
      <c r="CR222" s="296">
        <v>340</v>
      </c>
      <c r="CS222" s="297">
        <v>77.5</v>
      </c>
      <c r="CT222" s="297">
        <v>66.86</v>
      </c>
      <c r="CU222" s="297">
        <v>49.64</v>
      </c>
      <c r="CV222" s="297">
        <f>P222-CR222</f>
        <v>15.399999999999977</v>
      </c>
      <c r="CW222" s="297">
        <f>Q222-CS222</f>
        <v>9.3299999999999983</v>
      </c>
      <c r="CX222" s="297">
        <f>R222-CT222</f>
        <v>26.650000000000006</v>
      </c>
      <c r="CY222" s="297">
        <f>S222-CU222</f>
        <v>20.260000000000005</v>
      </c>
      <c r="CZ222" s="297">
        <f>SUM(CV222:CY222)</f>
        <v>71.639999999999986</v>
      </c>
      <c r="DA222" s="297">
        <f>0.32*(P222-CR222)+1.75*(Q222-CS222)+1.13*(R222-CT222)+1.28*(S222-CU222)</f>
        <v>77.302799999999991</v>
      </c>
      <c r="DB222" s="295"/>
      <c r="DC222" s="295"/>
      <c r="DD222" s="295"/>
      <c r="DE222" s="295"/>
    </row>
    <row r="223" spans="1:109" ht="21" customHeight="1">
      <c r="A223" s="268">
        <v>221</v>
      </c>
      <c r="B223" s="319" t="s">
        <v>1533</v>
      </c>
      <c r="C223" s="301" t="s">
        <v>1293</v>
      </c>
      <c r="D223" s="302" t="s">
        <v>42</v>
      </c>
      <c r="E223" s="303" t="s">
        <v>79</v>
      </c>
      <c r="F223" s="327"/>
      <c r="G223" s="328"/>
      <c r="H223" s="330" t="s">
        <v>407</v>
      </c>
      <c r="I223" s="306">
        <v>40</v>
      </c>
      <c r="J223" s="306">
        <v>45</v>
      </c>
      <c r="K223" s="306">
        <v>60</v>
      </c>
      <c r="L223" s="306">
        <v>70</v>
      </c>
      <c r="M223" s="306">
        <v>85</v>
      </c>
      <c r="N223" s="307">
        <f t="shared" ref="N223:N251" si="798">IF(COUNTBLANK(H223:M223),"",SUM(H223:M223))</f>
        <v>300</v>
      </c>
      <c r="O223" s="321">
        <v>4398</v>
      </c>
      <c r="P223" s="322">
        <v>391.3</v>
      </c>
      <c r="Q223" s="323">
        <v>85.7</v>
      </c>
      <c r="R223" s="323">
        <v>56.68</v>
      </c>
      <c r="S223" s="323">
        <v>47.35</v>
      </c>
      <c r="T223" s="323">
        <v>3.3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718"/>
        <v>180000</v>
      </c>
      <c r="AL223" s="316">
        <f>VLOOKUP(D223&amp;E223,计算辅助页面!$V$5:$Y$18,3,0)</f>
        <v>5</v>
      </c>
      <c r="AM223" s="317">
        <f t="shared" si="719"/>
        <v>540000</v>
      </c>
      <c r="AN223" s="317">
        <f>VLOOKUP(D223&amp;E223,计算辅助页面!$V$5:$Y$18,4,0)</f>
        <v>4</v>
      </c>
      <c r="AO223" s="304">
        <f t="shared" si="720"/>
        <v>14760000</v>
      </c>
      <c r="AP223" s="318"/>
      <c r="AQ223" s="288" t="s">
        <v>1294</v>
      </c>
      <c r="AR223" s="289" t="str">
        <f t="shared" si="725"/>
        <v>Sorpasso GT3🔑</v>
      </c>
      <c r="AS223" s="290" t="s">
        <v>1279</v>
      </c>
      <c r="AT223" s="291" t="s">
        <v>1295</v>
      </c>
      <c r="AU223" s="427" t="s">
        <v>703</v>
      </c>
      <c r="AW223" s="292">
        <v>407</v>
      </c>
      <c r="AY223" s="292">
        <v>549</v>
      </c>
      <c r="AZ223" s="292" t="s">
        <v>1299</v>
      </c>
      <c r="BA223" s="481">
        <v>123</v>
      </c>
      <c r="BB223" s="476">
        <v>1</v>
      </c>
      <c r="BC223" s="472">
        <v>0.8</v>
      </c>
      <c r="BD223" s="472">
        <v>0.91</v>
      </c>
      <c r="BE223" s="472">
        <v>3.32</v>
      </c>
      <c r="BF223" s="474">
        <f t="shared" ref="BF223:BF229" si="799">BA223+O223</f>
        <v>4521</v>
      </c>
      <c r="BG223" s="476">
        <f t="shared" ref="BG223:BG225" si="800">BB223+P223</f>
        <v>392.3</v>
      </c>
      <c r="BH223" s="480">
        <f t="shared" ref="BH223:BH225" si="801">BC223+Q223</f>
        <v>86.5</v>
      </c>
      <c r="BI223" s="480">
        <f t="shared" ref="BI223:BI225" si="802">BD223+R223</f>
        <v>57.589999999999996</v>
      </c>
      <c r="BJ223" s="480">
        <f t="shared" ref="BJ223:BJ225" si="803">BE223+S223</f>
        <v>50.67</v>
      </c>
      <c r="BK223" s="473">
        <f t="shared" si="777"/>
        <v>1</v>
      </c>
      <c r="BL223" s="473">
        <f t="shared" si="778"/>
        <v>0.79999999999999716</v>
      </c>
      <c r="BM223" s="473">
        <f t="shared" si="779"/>
        <v>0.90999999999999659</v>
      </c>
      <c r="BN223" s="473">
        <f t="shared" si="780"/>
        <v>3.3200000000000003</v>
      </c>
      <c r="BO223" s="483">
        <v>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1624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1809</v>
      </c>
      <c r="DC223" s="295">
        <v>2</v>
      </c>
      <c r="DD223" s="295"/>
      <c r="DE223" s="295"/>
    </row>
    <row r="224" spans="1:109" ht="21" customHeight="1" thickBot="1">
      <c r="A224" s="299">
        <v>222</v>
      </c>
      <c r="B224" s="300" t="s">
        <v>333</v>
      </c>
      <c r="C224" s="301" t="s">
        <v>797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76</v>
      </c>
      <c r="H224" s="306">
        <v>60</v>
      </c>
      <c r="I224" s="306">
        <v>13</v>
      </c>
      <c r="J224" s="306">
        <v>16</v>
      </c>
      <c r="K224" s="306">
        <v>25</v>
      </c>
      <c r="L224" s="306">
        <v>38</v>
      </c>
      <c r="M224" s="306">
        <v>48</v>
      </c>
      <c r="N224" s="307">
        <f t="shared" si="798"/>
        <v>200</v>
      </c>
      <c r="O224" s="308">
        <v>4406</v>
      </c>
      <c r="P224" s="309">
        <v>358.7</v>
      </c>
      <c r="Q224" s="310">
        <v>82.91</v>
      </c>
      <c r="R224" s="310">
        <v>101.81</v>
      </c>
      <c r="S224" s="310">
        <v>78.25</v>
      </c>
      <c r="T224" s="310">
        <v>9.1489999999999974</v>
      </c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718"/>
        <v>180000</v>
      </c>
      <c r="AL224" s="316">
        <f>VLOOKUP(D224&amp;E224,计算辅助页面!$V$5:$Y$18,3,0)</f>
        <v>5</v>
      </c>
      <c r="AM224" s="317">
        <f t="shared" si="719"/>
        <v>540000</v>
      </c>
      <c r="AN224" s="317">
        <f>VLOOKUP(D224&amp;E224,计算辅助页面!$V$5:$Y$18,4,0)</f>
        <v>4</v>
      </c>
      <c r="AO224" s="304">
        <f t="shared" si="720"/>
        <v>14760000</v>
      </c>
      <c r="AP224" s="318">
        <f t="shared" ref="AP224:AP258" si="804">IF(AND(AH224,AO224),AO224+AH224,"")</f>
        <v>42486000</v>
      </c>
      <c r="AQ224" s="288" t="s">
        <v>568</v>
      </c>
      <c r="AR224" s="289" t="str">
        <f t="shared" si="725"/>
        <v>Senna</v>
      </c>
      <c r="AS224" s="290" t="s">
        <v>925</v>
      </c>
      <c r="AT224" s="291" t="s">
        <v>646</v>
      </c>
      <c r="AU224" s="427" t="s">
        <v>703</v>
      </c>
      <c r="AV224" s="292">
        <v>57</v>
      </c>
      <c r="AW224" s="292">
        <v>373</v>
      </c>
      <c r="AY224" s="292">
        <v>493</v>
      </c>
      <c r="AZ224" s="292" t="s">
        <v>1113</v>
      </c>
      <c r="BA224" s="477">
        <v>170</v>
      </c>
      <c r="BB224" s="476">
        <v>2.1</v>
      </c>
      <c r="BC224" s="472">
        <v>0.89</v>
      </c>
      <c r="BD224" s="472">
        <v>3.09</v>
      </c>
      <c r="BE224" s="472">
        <v>2.75</v>
      </c>
      <c r="BF224" s="474">
        <f t="shared" si="799"/>
        <v>4576</v>
      </c>
      <c r="BG224" s="476">
        <f t="shared" si="800"/>
        <v>360.8</v>
      </c>
      <c r="BH224" s="480">
        <f t="shared" si="801"/>
        <v>83.8</v>
      </c>
      <c r="BI224" s="480">
        <f t="shared" si="802"/>
        <v>104.9</v>
      </c>
      <c r="BJ224" s="480">
        <f t="shared" si="803"/>
        <v>81</v>
      </c>
      <c r="BK224" s="473">
        <f t="shared" si="777"/>
        <v>2.1000000000000227</v>
      </c>
      <c r="BL224" s="473">
        <f t="shared" si="778"/>
        <v>0.89000000000000057</v>
      </c>
      <c r="BM224" s="473">
        <f t="shared" si="779"/>
        <v>3.0900000000000034</v>
      </c>
      <c r="BN224" s="473">
        <f t="shared" si="780"/>
        <v>2.75</v>
      </c>
      <c r="BO224" s="483">
        <v>7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/>
      <c r="CD224" s="293">
        <v>1</v>
      </c>
      <c r="CE224" s="293"/>
      <c r="CF224" s="293">
        <v>1</v>
      </c>
      <c r="CG224" s="293"/>
      <c r="CH224" s="293"/>
      <c r="CI224" s="293"/>
      <c r="CJ224" s="294" t="s">
        <v>1534</v>
      </c>
      <c r="CK224" s="294"/>
      <c r="CL224" s="294"/>
      <c r="CM224" s="294"/>
      <c r="CN224" s="294"/>
      <c r="CO224" s="295"/>
      <c r="CP224" s="295"/>
      <c r="CQ224" s="295"/>
      <c r="CR224" s="296">
        <v>340</v>
      </c>
      <c r="CS224" s="297">
        <v>74.8</v>
      </c>
      <c r="CT224" s="297">
        <v>73.569999999999993</v>
      </c>
      <c r="CU224" s="297">
        <v>53.07</v>
      </c>
      <c r="CV224" s="297">
        <f>P224-CR224</f>
        <v>18.699999999999989</v>
      </c>
      <c r="CW224" s="297">
        <f>Q224-CS224</f>
        <v>8.11</v>
      </c>
      <c r="CX224" s="297">
        <f>R224-CT224</f>
        <v>28.240000000000009</v>
      </c>
      <c r="CY224" s="297">
        <f>S224-CU224</f>
        <v>25.18</v>
      </c>
      <c r="CZ224" s="297">
        <f>SUM(CV224:CY224)</f>
        <v>80.22999999999999</v>
      </c>
      <c r="DA224" s="297">
        <f>0.32*(P224-CR224)+1.75*(Q224-CS224)+1.13*(R224-CT224)+1.28*(S224-CU224)</f>
        <v>84.318100000000015</v>
      </c>
      <c r="DB224" s="295" t="s">
        <v>1809</v>
      </c>
      <c r="DC224" s="295">
        <v>2</v>
      </c>
      <c r="DD224" s="295"/>
      <c r="DE224" s="295"/>
    </row>
    <row r="225" spans="1:109" ht="21" customHeight="1">
      <c r="A225" s="268">
        <v>223</v>
      </c>
      <c r="B225" s="319" t="s">
        <v>962</v>
      </c>
      <c r="C225" s="301" t="s">
        <v>963</v>
      </c>
      <c r="D225" s="302" t="s">
        <v>42</v>
      </c>
      <c r="E225" s="303" t="s">
        <v>79</v>
      </c>
      <c r="F225" s="327"/>
      <c r="G225" s="328"/>
      <c r="H225" s="32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07">
        <f t="shared" si="798"/>
        <v>300</v>
      </c>
      <c r="O225" s="321">
        <v>4406</v>
      </c>
      <c r="P225" s="322">
        <v>419</v>
      </c>
      <c r="Q225" s="323">
        <v>81.06</v>
      </c>
      <c r="R225" s="323">
        <v>49.15</v>
      </c>
      <c r="S225" s="323">
        <v>50.72</v>
      </c>
      <c r="T225" s="323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718"/>
        <v>180000</v>
      </c>
      <c r="AL225" s="316">
        <f>VLOOKUP(D225&amp;E225,计算辅助页面!$V$5:$Y$18,3,0)</f>
        <v>5</v>
      </c>
      <c r="AM225" s="317">
        <f t="shared" si="719"/>
        <v>540000</v>
      </c>
      <c r="AN225" s="317">
        <f>VLOOKUP(D225&amp;E225,计算辅助页面!$V$5:$Y$18,4,0)</f>
        <v>4</v>
      </c>
      <c r="AO225" s="304">
        <f t="shared" si="720"/>
        <v>14760000</v>
      </c>
      <c r="AP225" s="318">
        <f t="shared" si="804"/>
        <v>42486000</v>
      </c>
      <c r="AQ225" s="288" t="s">
        <v>712</v>
      </c>
      <c r="AR225" s="289" t="str">
        <f t="shared" si="725"/>
        <v>Veyron 16.4 Grand Sport Vitesse</v>
      </c>
      <c r="AS225" s="290" t="s">
        <v>955</v>
      </c>
      <c r="AT225" s="291" t="s">
        <v>964</v>
      </c>
      <c r="AU225" s="427" t="s">
        <v>703</v>
      </c>
      <c r="AV225" s="292">
        <v>59</v>
      </c>
      <c r="AW225" s="292">
        <v>441</v>
      </c>
      <c r="AY225" s="292">
        <v>568</v>
      </c>
      <c r="AZ225" s="292" t="s">
        <v>1113</v>
      </c>
      <c r="BA225" s="477">
        <v>142</v>
      </c>
      <c r="BB225" s="476">
        <v>1</v>
      </c>
      <c r="BC225" s="472">
        <v>0.49</v>
      </c>
      <c r="BD225" s="472">
        <v>0.97</v>
      </c>
      <c r="BE225" s="472">
        <v>1.45</v>
      </c>
      <c r="BF225" s="474">
        <f t="shared" si="799"/>
        <v>4548</v>
      </c>
      <c r="BG225" s="476">
        <f t="shared" si="800"/>
        <v>420</v>
      </c>
      <c r="BH225" s="480">
        <f t="shared" si="801"/>
        <v>81.55</v>
      </c>
      <c r="BI225" s="480">
        <f t="shared" si="802"/>
        <v>50.12</v>
      </c>
      <c r="BJ225" s="480">
        <f t="shared" si="803"/>
        <v>52.17</v>
      </c>
      <c r="BK225" s="473">
        <f t="shared" si="777"/>
        <v>1</v>
      </c>
      <c r="BL225" s="473">
        <f t="shared" si="778"/>
        <v>0.48999999999999488</v>
      </c>
      <c r="BM225" s="473">
        <f t="shared" si="779"/>
        <v>0.96999999999999886</v>
      </c>
      <c r="BN225" s="473">
        <f t="shared" si="780"/>
        <v>1.4500000000000028</v>
      </c>
      <c r="BO225" s="483">
        <v>9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>
        <v>1</v>
      </c>
      <c r="CE225" s="293"/>
      <c r="CF225" s="293"/>
      <c r="CG225" s="293" t="s">
        <v>1163</v>
      </c>
      <c r="CH225" s="293"/>
      <c r="CI225" s="293"/>
      <c r="CJ225" s="294" t="s">
        <v>1535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 thickBot="1">
      <c r="A226" s="299">
        <v>224</v>
      </c>
      <c r="B226" s="300" t="s">
        <v>144</v>
      </c>
      <c r="C226" s="301" t="s">
        <v>798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76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798"/>
        <v>200</v>
      </c>
      <c r="O226" s="308">
        <v>4411</v>
      </c>
      <c r="P226" s="309">
        <v>394.3</v>
      </c>
      <c r="Q226" s="310">
        <v>82.77</v>
      </c>
      <c r="R226" s="310">
        <v>52.84</v>
      </c>
      <c r="S226" s="310">
        <v>69.290000000000006</v>
      </c>
      <c r="T226" s="310">
        <v>6.55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718"/>
        <v>180000</v>
      </c>
      <c r="AL226" s="316">
        <f>VLOOKUP(D226&amp;E226,计算辅助页面!$V$5:$Y$18,3,0)</f>
        <v>5</v>
      </c>
      <c r="AM226" s="317">
        <f t="shared" si="719"/>
        <v>540000</v>
      </c>
      <c r="AN226" s="317">
        <f>VLOOKUP(D226&amp;E226,计算辅助页面!$V$5:$Y$18,4,0)</f>
        <v>4</v>
      </c>
      <c r="AO226" s="304">
        <f t="shared" si="720"/>
        <v>14760000</v>
      </c>
      <c r="AP226" s="318">
        <f t="shared" si="804"/>
        <v>42486000</v>
      </c>
      <c r="AQ226" s="288" t="s">
        <v>565</v>
      </c>
      <c r="AR226" s="289" t="str">
        <f t="shared" si="725"/>
        <v>Terzo Millennio</v>
      </c>
      <c r="AS226" s="290" t="s">
        <v>596</v>
      </c>
      <c r="AT226" s="291" t="s">
        <v>672</v>
      </c>
      <c r="AU226" s="427" t="s">
        <v>703</v>
      </c>
      <c r="AV226" s="292">
        <v>36</v>
      </c>
      <c r="AW226" s="292">
        <v>410</v>
      </c>
      <c r="AY226" s="292">
        <v>551</v>
      </c>
      <c r="AZ226" s="292" t="s">
        <v>1423</v>
      </c>
      <c r="BA226" s="481">
        <v>123</v>
      </c>
      <c r="BB226" s="476">
        <v>1.7</v>
      </c>
      <c r="BC226" s="472">
        <v>0.57999999999999996</v>
      </c>
      <c r="BD226" s="472">
        <v>0.97</v>
      </c>
      <c r="BE226" s="472">
        <v>1.82</v>
      </c>
      <c r="BF226" s="474">
        <f t="shared" si="799"/>
        <v>4534</v>
      </c>
      <c r="BG226" s="476">
        <f t="shared" ref="BG226" si="805">BB226+P226</f>
        <v>396</v>
      </c>
      <c r="BH226" s="480">
        <f t="shared" ref="BH226" si="806">BC226+Q226</f>
        <v>83.35</v>
      </c>
      <c r="BI226" s="480">
        <f t="shared" ref="BI226" si="807">BD226+R226</f>
        <v>53.81</v>
      </c>
      <c r="BJ226" s="480">
        <f t="shared" ref="BJ226" si="808">BE226+S226</f>
        <v>71.11</v>
      </c>
      <c r="BK226" s="473">
        <f t="shared" si="777"/>
        <v>1.6999999999999886</v>
      </c>
      <c r="BL226" s="473">
        <f t="shared" si="778"/>
        <v>0.57999999999999829</v>
      </c>
      <c r="BM226" s="473">
        <f t="shared" si="779"/>
        <v>0.96999999999999886</v>
      </c>
      <c r="BN226" s="473">
        <f t="shared" si="780"/>
        <v>1.8199999999999932</v>
      </c>
      <c r="BO226" s="483">
        <v>1</v>
      </c>
      <c r="BP226" s="293"/>
      <c r="BQ226" s="293"/>
      <c r="BR226" s="293"/>
      <c r="BS226" s="293">
        <v>1</v>
      </c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>
        <v>1</v>
      </c>
      <c r="CJ226" s="294" t="s">
        <v>1536</v>
      </c>
      <c r="CK226" s="294"/>
      <c r="CL226" s="294"/>
      <c r="CM226" s="294"/>
      <c r="CN226" s="294"/>
      <c r="CO226" s="295">
        <v>1</v>
      </c>
      <c r="CP226" s="295"/>
      <c r="CQ226" s="295"/>
      <c r="CR226" s="296">
        <v>380.8</v>
      </c>
      <c r="CS226" s="297">
        <v>78.19</v>
      </c>
      <c r="CT226" s="297">
        <v>45.16</v>
      </c>
      <c r="CU226" s="297">
        <v>54.79</v>
      </c>
      <c r="CV226" s="297">
        <f>P226-CR226</f>
        <v>13.5</v>
      </c>
      <c r="CW226" s="297">
        <f>Q226-CS226</f>
        <v>4.5799999999999983</v>
      </c>
      <c r="CX226" s="297">
        <f>R226-CT226</f>
        <v>7.6800000000000068</v>
      </c>
      <c r="CY226" s="297">
        <f>S226-CU226</f>
        <v>14.500000000000007</v>
      </c>
      <c r="CZ226" s="297">
        <f>SUM(CV226:CY226)</f>
        <v>40.260000000000012</v>
      </c>
      <c r="DA226" s="297">
        <f>0.32*(P226-CR226)+1.75*(Q226-CS226)+1.13*(R226-CT226)+1.28*(S226-CU226)</f>
        <v>39.573400000000014</v>
      </c>
      <c r="DB226" s="295" t="s">
        <v>1809</v>
      </c>
      <c r="DC226" s="295">
        <v>2</v>
      </c>
      <c r="DD226" s="295"/>
      <c r="DE226" s="295"/>
    </row>
    <row r="227" spans="1:109" ht="21" customHeight="1">
      <c r="A227" s="268">
        <v>225</v>
      </c>
      <c r="B227" s="319" t="s">
        <v>1132</v>
      </c>
      <c r="C227" s="301" t="s">
        <v>1133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798"/>
        <v>300</v>
      </c>
      <c r="O227" s="321">
        <v>4435</v>
      </c>
      <c r="P227" s="322">
        <v>390.2</v>
      </c>
      <c r="Q227" s="323">
        <v>81.290000000000006</v>
      </c>
      <c r="R227" s="323">
        <v>59.91</v>
      </c>
      <c r="S227" s="323">
        <v>72.19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18"/>
        <v>180000</v>
      </c>
      <c r="AL227" s="316">
        <f>VLOOKUP(D227&amp;E227,计算辅助页面!$V$5:$Y$18,3,0)</f>
        <v>5</v>
      </c>
      <c r="AM227" s="317">
        <f t="shared" si="719"/>
        <v>540000</v>
      </c>
      <c r="AN227" s="317">
        <f>VLOOKUP(D227&amp;E227,计算辅助页面!$V$5:$Y$18,4,0)</f>
        <v>4</v>
      </c>
      <c r="AO227" s="304">
        <f t="shared" si="720"/>
        <v>14760000</v>
      </c>
      <c r="AP227" s="318">
        <f t="shared" si="804"/>
        <v>42486000</v>
      </c>
      <c r="AQ227" s="288" t="s">
        <v>1134</v>
      </c>
      <c r="AR227" s="289" t="str">
        <f t="shared" si="725"/>
        <v>1789</v>
      </c>
      <c r="AS227" s="290" t="s">
        <v>1117</v>
      </c>
      <c r="AT227" s="291" t="s">
        <v>1133</v>
      </c>
      <c r="AU227" s="427" t="s">
        <v>703</v>
      </c>
      <c r="AV227" s="292">
        <v>37</v>
      </c>
      <c r="AW227" s="292">
        <v>405</v>
      </c>
      <c r="AY227" s="292">
        <v>547</v>
      </c>
      <c r="AZ227" s="292" t="s">
        <v>1136</v>
      </c>
      <c r="BA227" s="481">
        <v>132</v>
      </c>
      <c r="BB227" s="476">
        <v>1.1000000000000001</v>
      </c>
      <c r="BC227" s="472">
        <v>0.71</v>
      </c>
      <c r="BD227" s="472">
        <v>1.73</v>
      </c>
      <c r="BE227" s="472">
        <v>2.73</v>
      </c>
      <c r="BF227" s="474">
        <f t="shared" si="799"/>
        <v>4567</v>
      </c>
      <c r="BG227" s="476">
        <f t="shared" ref="BG227" si="809">BB227+P227</f>
        <v>391.3</v>
      </c>
      <c r="BH227" s="480">
        <f t="shared" ref="BH227" si="810">BC227+Q227</f>
        <v>82</v>
      </c>
      <c r="BI227" s="480">
        <f t="shared" ref="BI227" si="811">BD227+R227</f>
        <v>61.639999999999993</v>
      </c>
      <c r="BJ227" s="480">
        <f t="shared" ref="BJ227" si="812">BE227+S227</f>
        <v>74.92</v>
      </c>
      <c r="BK227" s="473">
        <f t="shared" si="777"/>
        <v>1.1000000000000227</v>
      </c>
      <c r="BL227" s="473">
        <f t="shared" si="778"/>
        <v>0.70999999999999375</v>
      </c>
      <c r="BM227" s="473">
        <f t="shared" si="779"/>
        <v>1.7299999999999969</v>
      </c>
      <c r="BN227" s="473">
        <f t="shared" si="780"/>
        <v>2.730000000000004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>
        <v>1</v>
      </c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1809</v>
      </c>
      <c r="DC227" s="295">
        <v>2</v>
      </c>
      <c r="DD227" s="295"/>
      <c r="DE227" s="295"/>
    </row>
    <row r="228" spans="1:109" ht="21" customHeight="1" thickBot="1">
      <c r="A228" s="299">
        <v>226</v>
      </c>
      <c r="B228" s="300" t="s">
        <v>146</v>
      </c>
      <c r="C228" s="301" t="s">
        <v>799</v>
      </c>
      <c r="D228" s="302" t="s">
        <v>42</v>
      </c>
      <c r="E228" s="303" t="s">
        <v>79</v>
      </c>
      <c r="F228" s="304">
        <f>9-LEN(E228)-LEN(SUBSTITUTE(E228,"★",""))</f>
        <v>3</v>
      </c>
      <c r="G228" s="305" t="s">
        <v>76</v>
      </c>
      <c r="H228" s="306">
        <v>60</v>
      </c>
      <c r="I228" s="306">
        <v>13</v>
      </c>
      <c r="J228" s="306">
        <v>16</v>
      </c>
      <c r="K228" s="306">
        <v>25</v>
      </c>
      <c r="L228" s="306">
        <v>38</v>
      </c>
      <c r="M228" s="306">
        <v>48</v>
      </c>
      <c r="N228" s="307">
        <f t="shared" si="798"/>
        <v>200</v>
      </c>
      <c r="O228" s="308">
        <v>4479</v>
      </c>
      <c r="P228" s="309">
        <v>416.9</v>
      </c>
      <c r="Q228" s="310">
        <v>82.19</v>
      </c>
      <c r="R228" s="310">
        <v>43.24</v>
      </c>
      <c r="S228" s="310">
        <v>68.599999999999994</v>
      </c>
      <c r="T228" s="310">
        <v>6.1</v>
      </c>
      <c r="U228" s="311">
        <v>5640</v>
      </c>
      <c r="V228" s="312">
        <f>VLOOKUP($U228,计算辅助页面!$Z$5:$AM$26,COLUMN()-20,0)</f>
        <v>9200</v>
      </c>
      <c r="W228" s="312">
        <f>VLOOKUP($U228,计算辅助页面!$Z$5:$AM$26,COLUMN()-20,0)</f>
        <v>14700</v>
      </c>
      <c r="X228" s="307">
        <f>VLOOKUP($U228,计算辅助页面!$Z$5:$AM$26,COLUMN()-20,0)</f>
        <v>22100</v>
      </c>
      <c r="Y228" s="307">
        <f>VLOOKUP($U228,计算辅助页面!$Z$5:$AM$26,COLUMN()-20,0)</f>
        <v>31900</v>
      </c>
      <c r="Z228" s="313">
        <f>VLOOKUP($U228,计算辅助页面!$Z$5:$AM$26,COLUMN()-20,0)</f>
        <v>44500</v>
      </c>
      <c r="AA228" s="307">
        <f>VLOOKUP($U228,计算辅助页面!$Z$5:$AM$26,COLUMN()-20,0)</f>
        <v>62500</v>
      </c>
      <c r="AB228" s="307">
        <f>VLOOKUP($U228,计算辅助页面!$Z$5:$AM$26,COLUMN()-20,0)</f>
        <v>87500</v>
      </c>
      <c r="AC228" s="307">
        <f>VLOOKUP($U228,计算辅助页面!$Z$5:$AM$26,COLUMN()-20,0)</f>
        <v>122500</v>
      </c>
      <c r="AD228" s="307">
        <f>VLOOKUP($U228,计算辅助页面!$Z$5:$AM$26,COLUMN()-20,0)</f>
        <v>171500</v>
      </c>
      <c r="AE228" s="307">
        <f>VLOOKUP($U228,计算辅助页面!$Z$5:$AM$26,COLUMN()-20,0)</f>
        <v>240000</v>
      </c>
      <c r="AF228" s="307">
        <f>VLOOKUP($U228,计算辅助页面!$Z$5:$AM$26,COLUMN()-20,0)</f>
        <v>336000</v>
      </c>
      <c r="AG228" s="307">
        <f>VLOOKUP($U228,计算辅助页面!$Z$5:$AM$26,COLUMN()-20,0)</f>
        <v>551500</v>
      </c>
      <c r="AH228" s="304">
        <f>VLOOKUP($U228,计算辅助页面!$Z$5:$AM$26,COLUMN()-20,0)</f>
        <v>6798160</v>
      </c>
      <c r="AI228" s="314">
        <v>45000</v>
      </c>
      <c r="AJ228" s="315">
        <f>VLOOKUP(D228&amp;E228,计算辅助页面!$V$5:$Y$18,2,0)</f>
        <v>7</v>
      </c>
      <c r="AK228" s="316">
        <f t="shared" si="718"/>
        <v>90000</v>
      </c>
      <c r="AL228" s="316">
        <f>VLOOKUP(D228&amp;E228,计算辅助页面!$V$5:$Y$18,3,0)</f>
        <v>5</v>
      </c>
      <c r="AM228" s="317">
        <f t="shared" si="719"/>
        <v>270000</v>
      </c>
      <c r="AN228" s="317">
        <f>VLOOKUP(D228&amp;E228,计算辅助页面!$V$5:$Y$18,4,0)</f>
        <v>4</v>
      </c>
      <c r="AO228" s="304">
        <f t="shared" si="720"/>
        <v>7380000</v>
      </c>
      <c r="AP228" s="318">
        <f t="shared" si="804"/>
        <v>14178160</v>
      </c>
      <c r="AQ228" s="288" t="s">
        <v>569</v>
      </c>
      <c r="AR228" s="289" t="str">
        <f t="shared" si="725"/>
        <v>Fenyr SuperSport</v>
      </c>
      <c r="AS228" s="290" t="s">
        <v>596</v>
      </c>
      <c r="AT228" s="291" t="s">
        <v>675</v>
      </c>
      <c r="AU228" s="427" t="s">
        <v>703</v>
      </c>
      <c r="AW228" s="292">
        <v>438</v>
      </c>
      <c r="AY228" s="292">
        <v>566</v>
      </c>
      <c r="AZ228" s="292" t="s">
        <v>1485</v>
      </c>
      <c r="BA228" s="481">
        <v>124</v>
      </c>
      <c r="BB228" s="476">
        <v>1.3</v>
      </c>
      <c r="BC228" s="472">
        <v>0.71</v>
      </c>
      <c r="BD228" s="472">
        <v>0.61</v>
      </c>
      <c r="BE228" s="472">
        <v>0.83</v>
      </c>
      <c r="BF228" s="474">
        <f t="shared" si="799"/>
        <v>4603</v>
      </c>
      <c r="BG228" s="476">
        <f t="shared" ref="BG228" si="813">BB228+P228</f>
        <v>418.2</v>
      </c>
      <c r="BH228" s="480">
        <f t="shared" ref="BH228" si="814">BC228+Q228</f>
        <v>82.899999999999991</v>
      </c>
      <c r="BI228" s="480">
        <f t="shared" ref="BI228" si="815">BD228+R228</f>
        <v>43.85</v>
      </c>
      <c r="BJ228" s="480">
        <f t="shared" ref="BJ228" si="816">BE228+S228</f>
        <v>69.429999999999993</v>
      </c>
      <c r="BK228" s="473">
        <f t="shared" si="777"/>
        <v>1.3000000000000114</v>
      </c>
      <c r="BL228" s="473">
        <f t="shared" si="778"/>
        <v>0.70999999999999375</v>
      </c>
      <c r="BM228" s="473">
        <f t="shared" si="779"/>
        <v>0.60999999999999943</v>
      </c>
      <c r="BN228" s="473">
        <f t="shared" si="780"/>
        <v>0.82999999999999829</v>
      </c>
      <c r="BO228" s="483">
        <v>1</v>
      </c>
      <c r="BP228" s="293"/>
      <c r="BQ228" s="293"/>
      <c r="BR228" s="293"/>
      <c r="BS228" s="293"/>
      <c r="BT228" s="293"/>
      <c r="BU228" s="293"/>
      <c r="BV228" s="293"/>
      <c r="BW228" s="293"/>
      <c r="BX228" s="293">
        <v>1</v>
      </c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1537</v>
      </c>
      <c r="CK228" s="294"/>
      <c r="CL228" s="294"/>
      <c r="CM228" s="294"/>
      <c r="CN228" s="294"/>
      <c r="CO228" s="295"/>
      <c r="CP228" s="295"/>
      <c r="CQ228" s="295"/>
      <c r="CR228" s="296">
        <v>405</v>
      </c>
      <c r="CS228" s="297">
        <v>75.7</v>
      </c>
      <c r="CT228" s="297">
        <v>37.700000000000003</v>
      </c>
      <c r="CU228" s="297">
        <v>60.97</v>
      </c>
      <c r="CV228" s="297">
        <f t="shared" ref="CV228:CY230" si="817">P228-CR228</f>
        <v>11.899999999999977</v>
      </c>
      <c r="CW228" s="297">
        <f t="shared" si="817"/>
        <v>6.4899999999999949</v>
      </c>
      <c r="CX228" s="297">
        <f t="shared" si="817"/>
        <v>5.5399999999999991</v>
      </c>
      <c r="CY228" s="297">
        <f t="shared" si="817"/>
        <v>7.6299999999999955</v>
      </c>
      <c r="CZ228" s="297">
        <f>SUM(CV228:CY228)</f>
        <v>31.559999999999967</v>
      </c>
      <c r="DA228" s="297">
        <f>0.32*(P228-CR228)+1.75*(Q228-CS228)+1.13*(R228-CT228)+1.28*(S228-CU228)</f>
        <v>31.192099999999975</v>
      </c>
      <c r="DB228" s="295"/>
      <c r="DC228" s="295"/>
      <c r="DD228" s="295"/>
      <c r="DE228" s="295"/>
    </row>
    <row r="229" spans="1:109" ht="21" customHeight="1">
      <c r="A229" s="268">
        <v>227</v>
      </c>
      <c r="B229" s="319" t="s">
        <v>934</v>
      </c>
      <c r="C229" s="301" t="s">
        <v>935</v>
      </c>
      <c r="D229" s="302" t="s">
        <v>42</v>
      </c>
      <c r="E229" s="303" t="s">
        <v>79</v>
      </c>
      <c r="F229" s="304">
        <f>9-LEN(E229)-LEN(SUBSTITUTE(E229,"★",""))</f>
        <v>3</v>
      </c>
      <c r="G229" s="328"/>
      <c r="H229" s="320">
        <v>85</v>
      </c>
      <c r="I229" s="320">
        <v>25</v>
      </c>
      <c r="J229" s="320">
        <v>29</v>
      </c>
      <c r="K229" s="320">
        <v>38</v>
      </c>
      <c r="L229" s="320">
        <v>54</v>
      </c>
      <c r="M229" s="320">
        <v>69</v>
      </c>
      <c r="N229" s="307">
        <f t="shared" si="798"/>
        <v>300</v>
      </c>
      <c r="O229" s="321">
        <v>4488</v>
      </c>
      <c r="P229" s="322">
        <v>378.2</v>
      </c>
      <c r="Q229" s="323">
        <v>80.3</v>
      </c>
      <c r="R229" s="323">
        <v>77.91</v>
      </c>
      <c r="S229" s="323">
        <v>76.7</v>
      </c>
      <c r="T229" s="323">
        <v>8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18"/>
        <v>180000</v>
      </c>
      <c r="AL229" s="316">
        <f>VLOOKUP(D229&amp;E229,计算辅助页面!$V$5:$Y$18,3,0)</f>
        <v>5</v>
      </c>
      <c r="AM229" s="317">
        <f t="shared" si="719"/>
        <v>540000</v>
      </c>
      <c r="AN229" s="317">
        <f>VLOOKUP(D229&amp;E229,计算辅助页面!$V$5:$Y$18,4,0)</f>
        <v>4</v>
      </c>
      <c r="AO229" s="304">
        <f t="shared" si="720"/>
        <v>14760000</v>
      </c>
      <c r="AP229" s="318">
        <f t="shared" si="804"/>
        <v>42486000</v>
      </c>
      <c r="AQ229" s="288" t="s">
        <v>566</v>
      </c>
      <c r="AR229" s="289" t="str">
        <f t="shared" si="725"/>
        <v>Valkyrie</v>
      </c>
      <c r="AS229" s="290" t="s">
        <v>942</v>
      </c>
      <c r="AT229" s="291" t="s">
        <v>947</v>
      </c>
      <c r="AU229" s="427" t="s">
        <v>703</v>
      </c>
      <c r="AV229" s="292">
        <v>40</v>
      </c>
      <c r="AW229" s="292">
        <v>393</v>
      </c>
      <c r="AY229" s="292">
        <v>527</v>
      </c>
      <c r="AZ229" s="292" t="s">
        <v>1113</v>
      </c>
      <c r="BA229" s="481">
        <v>143</v>
      </c>
      <c r="BB229" s="476">
        <v>2</v>
      </c>
      <c r="BC229" s="472">
        <v>0.8</v>
      </c>
      <c r="BD229" s="472">
        <v>2.74</v>
      </c>
      <c r="BE229" s="472">
        <v>2.0499999999999998</v>
      </c>
      <c r="BF229" s="474">
        <f t="shared" si="799"/>
        <v>4631</v>
      </c>
      <c r="BG229" s="476">
        <f t="shared" ref="BG229" si="818">BB229+P229</f>
        <v>380.2</v>
      </c>
      <c r="BH229" s="480">
        <f t="shared" ref="BH229" si="819">BC229+Q229</f>
        <v>81.099999999999994</v>
      </c>
      <c r="BI229" s="480">
        <f t="shared" ref="BI229" si="820">BD229+R229</f>
        <v>80.649999999999991</v>
      </c>
      <c r="BJ229" s="480">
        <f t="shared" ref="BJ229" si="821">BE229+S229</f>
        <v>78.75</v>
      </c>
      <c r="BK229" s="473">
        <f t="shared" si="777"/>
        <v>2</v>
      </c>
      <c r="BL229" s="473">
        <f t="shared" si="778"/>
        <v>0.79999999999999716</v>
      </c>
      <c r="BM229" s="473">
        <f t="shared" si="779"/>
        <v>2.7399999999999949</v>
      </c>
      <c r="BN229" s="473">
        <f t="shared" si="780"/>
        <v>2.0499999999999972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1538</v>
      </c>
      <c r="CK229" s="294"/>
      <c r="CL229" s="294"/>
      <c r="CM229" s="294"/>
      <c r="CN229" s="294"/>
      <c r="CO229" s="295"/>
      <c r="CP229" s="295"/>
      <c r="CQ229" s="295"/>
      <c r="CR229" s="296">
        <v>360</v>
      </c>
      <c r="CS229" s="297">
        <v>73</v>
      </c>
      <c r="CT229" s="297">
        <v>52.9</v>
      </c>
      <c r="CU229" s="297">
        <v>57.97</v>
      </c>
      <c r="CV229" s="297">
        <f t="shared" si="817"/>
        <v>18.199999999999989</v>
      </c>
      <c r="CW229" s="297">
        <f t="shared" si="817"/>
        <v>7.2999999999999972</v>
      </c>
      <c r="CX229" s="297">
        <f t="shared" si="817"/>
        <v>25.009999999999998</v>
      </c>
      <c r="CY229" s="297">
        <f t="shared" si="817"/>
        <v>18.730000000000004</v>
      </c>
      <c r="CZ229" s="297">
        <f>SUM(CV229:CY229)</f>
        <v>69.239999999999981</v>
      </c>
      <c r="DA229" s="297">
        <f>0.32*(P229-CR229)+1.75*(Q229-CS229)+1.13*(R229-CT229)+1.28*(S229-CU229)</f>
        <v>70.834699999999984</v>
      </c>
      <c r="DB229" s="295" t="s">
        <v>1809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00" t="s">
        <v>172</v>
      </c>
      <c r="C230" s="301" t="s">
        <v>800</v>
      </c>
      <c r="D230" s="302" t="s">
        <v>42</v>
      </c>
      <c r="E230" s="303" t="s">
        <v>79</v>
      </c>
      <c r="F230" s="304">
        <f>9-LEN(E230)-LEN(SUBSTITUTE(E230,"★",""))</f>
        <v>3</v>
      </c>
      <c r="G230" s="305" t="s">
        <v>76</v>
      </c>
      <c r="H230" s="306">
        <v>60</v>
      </c>
      <c r="I230" s="306">
        <v>13</v>
      </c>
      <c r="J230" s="306">
        <v>16</v>
      </c>
      <c r="K230" s="306">
        <v>25</v>
      </c>
      <c r="L230" s="306">
        <v>38</v>
      </c>
      <c r="M230" s="306">
        <v>48</v>
      </c>
      <c r="N230" s="307">
        <f t="shared" si="798"/>
        <v>200</v>
      </c>
      <c r="O230" s="308">
        <v>4514</v>
      </c>
      <c r="P230" s="309">
        <v>418.2</v>
      </c>
      <c r="Q230" s="310">
        <v>81.290000000000006</v>
      </c>
      <c r="R230" s="310">
        <v>46.66</v>
      </c>
      <c r="S230" s="310">
        <v>63.43</v>
      </c>
      <c r="T230" s="310">
        <v>5.5670000000000011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18"/>
        <v>180000</v>
      </c>
      <c r="AL230" s="316">
        <f>VLOOKUP(D230&amp;E230,计算辅助页面!$V$5:$Y$18,3,0)</f>
        <v>5</v>
      </c>
      <c r="AM230" s="317">
        <f t="shared" si="719"/>
        <v>540000</v>
      </c>
      <c r="AN230" s="317">
        <f>VLOOKUP(D230&amp;E230,计算辅助页面!$V$5:$Y$18,4,0)</f>
        <v>4</v>
      </c>
      <c r="AO230" s="304">
        <f t="shared" si="720"/>
        <v>14760000</v>
      </c>
      <c r="AP230" s="318">
        <f t="shared" si="804"/>
        <v>42486000</v>
      </c>
      <c r="AQ230" s="288" t="s">
        <v>939</v>
      </c>
      <c r="AR230" s="289" t="str">
        <f t="shared" si="725"/>
        <v>TS1 GT Anniversary</v>
      </c>
      <c r="AS230" s="290" t="s">
        <v>929</v>
      </c>
      <c r="AT230" s="291" t="s">
        <v>676</v>
      </c>
      <c r="AU230" s="427" t="s">
        <v>703</v>
      </c>
      <c r="AW230" s="292">
        <v>443</v>
      </c>
      <c r="AY230" s="292">
        <v>568</v>
      </c>
      <c r="AZ230" s="292" t="s">
        <v>1485</v>
      </c>
      <c r="BA230" s="481">
        <f>BF230-O230</f>
        <v>158</v>
      </c>
      <c r="BB230" s="476">
        <v>1.8</v>
      </c>
      <c r="BC230" s="472">
        <v>0.71</v>
      </c>
      <c r="BD230" s="472">
        <v>1</v>
      </c>
      <c r="BE230" s="472">
        <v>1.79</v>
      </c>
      <c r="BF230" s="474">
        <v>4672</v>
      </c>
      <c r="BG230" s="476">
        <v>420</v>
      </c>
      <c r="BH230" s="480">
        <v>82</v>
      </c>
      <c r="BI230" s="480">
        <v>47.66</v>
      </c>
      <c r="BJ230" s="480">
        <v>65.22</v>
      </c>
      <c r="BK230" s="473">
        <f t="shared" si="777"/>
        <v>1.8000000000000114</v>
      </c>
      <c r="BL230" s="473">
        <f t="shared" si="778"/>
        <v>0.70999999999999375</v>
      </c>
      <c r="BM230" s="473">
        <f t="shared" si="779"/>
        <v>1</v>
      </c>
      <c r="BN230" s="473">
        <f t="shared" si="780"/>
        <v>1.7899999999999991</v>
      </c>
      <c r="BO230" s="483">
        <v>4</v>
      </c>
      <c r="BP230" s="293"/>
      <c r="BQ230" s="293"/>
      <c r="BR230" s="293"/>
      <c r="BS230" s="293"/>
      <c r="BT230" s="293"/>
      <c r="BU230" s="293"/>
      <c r="BV230" s="293"/>
      <c r="BW230" s="293"/>
      <c r="BX230" s="293">
        <v>1</v>
      </c>
      <c r="BY230" s="293"/>
      <c r="BZ230" s="293">
        <v>1</v>
      </c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1539</v>
      </c>
      <c r="CK230" s="294"/>
      <c r="CL230" s="294"/>
      <c r="CM230" s="294"/>
      <c r="CN230" s="294"/>
      <c r="CO230" s="295"/>
      <c r="CP230" s="295"/>
      <c r="CQ230" s="295"/>
      <c r="CR230" s="296">
        <v>402</v>
      </c>
      <c r="CS230" s="297">
        <v>74.8</v>
      </c>
      <c r="CT230" s="297">
        <v>37.49</v>
      </c>
      <c r="CU230" s="297">
        <v>47.09</v>
      </c>
      <c r="CV230" s="297">
        <f t="shared" si="817"/>
        <v>16.199999999999989</v>
      </c>
      <c r="CW230" s="297">
        <f t="shared" si="817"/>
        <v>6.4900000000000091</v>
      </c>
      <c r="CX230" s="297">
        <f t="shared" si="817"/>
        <v>9.1699999999999946</v>
      </c>
      <c r="CY230" s="297">
        <f t="shared" si="817"/>
        <v>16.339999999999996</v>
      </c>
      <c r="CZ230" s="297">
        <f>SUM(CV230:CY230)</f>
        <v>48.199999999999989</v>
      </c>
      <c r="DA230" s="297">
        <f>0.32*(P230-CR230)+1.75*(Q230-CS230)+1.13*(R230-CT230)+1.28*(S230-CU230)</f>
        <v>47.818799999999996</v>
      </c>
      <c r="DB230" s="295" t="s">
        <v>1809</v>
      </c>
      <c r="DC230" s="295">
        <v>1</v>
      </c>
      <c r="DD230" s="295"/>
      <c r="DE230" s="295"/>
    </row>
    <row r="231" spans="1:109" ht="21" customHeight="1">
      <c r="A231" s="268">
        <v>229</v>
      </c>
      <c r="B231" s="319" t="s">
        <v>1376</v>
      </c>
      <c r="C231" s="301" t="s">
        <v>1377</v>
      </c>
      <c r="D231" s="302" t="s">
        <v>42</v>
      </c>
      <c r="E231" s="303" t="s">
        <v>79</v>
      </c>
      <c r="F231" s="327"/>
      <c r="G231" s="328"/>
      <c r="H231" s="32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798"/>
        <v>300</v>
      </c>
      <c r="O231" s="321">
        <v>4528</v>
      </c>
      <c r="P231" s="322">
        <v>376.3</v>
      </c>
      <c r="Q231" s="323">
        <v>84.53</v>
      </c>
      <c r="R231" s="323">
        <v>79.09</v>
      </c>
      <c r="S231" s="323">
        <v>69.86</v>
      </c>
      <c r="T231" s="323"/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18"/>
        <v>180000</v>
      </c>
      <c r="AL231" s="316">
        <f>VLOOKUP(D231&amp;E231,计算辅助页面!$V$5:$Y$18,3,0)</f>
        <v>5</v>
      </c>
      <c r="AM231" s="317">
        <f t="shared" si="719"/>
        <v>540000</v>
      </c>
      <c r="AN231" s="317">
        <f>VLOOKUP(D231&amp;E231,计算辅助页面!$V$5:$Y$18,4,0)</f>
        <v>4</v>
      </c>
      <c r="AO231" s="304">
        <f t="shared" si="720"/>
        <v>14760000</v>
      </c>
      <c r="AP231" s="318">
        <f t="shared" si="804"/>
        <v>42486000</v>
      </c>
      <c r="AQ231" s="288" t="s">
        <v>1002</v>
      </c>
      <c r="AR231" s="289" t="str">
        <f t="shared" si="725"/>
        <v>Concept S</v>
      </c>
      <c r="AS231" s="290" t="s">
        <v>1373</v>
      </c>
      <c r="AT231" s="291" t="s">
        <v>1378</v>
      </c>
      <c r="AU231" s="427" t="s">
        <v>703</v>
      </c>
      <c r="AW231" s="292">
        <v>391</v>
      </c>
      <c r="AY231" s="292">
        <v>523</v>
      </c>
      <c r="AZ231" s="292" t="s">
        <v>1113</v>
      </c>
      <c r="BA231" s="481">
        <f>BF231-O231</f>
        <v>158</v>
      </c>
      <c r="BB231" s="476">
        <f>BK231</f>
        <v>1.1999999999999886</v>
      </c>
      <c r="BC231" s="472">
        <f t="shared" ref="BC231" si="822">BL231</f>
        <v>0.62000000000000455</v>
      </c>
      <c r="BD231" s="472">
        <f t="shared" ref="BD231" si="823">BM231</f>
        <v>3.5499999999999972</v>
      </c>
      <c r="BE231" s="472">
        <f t="shared" ref="BE231" si="824">BN231</f>
        <v>3.0799999999999983</v>
      </c>
      <c r="BF231" s="474">
        <v>4686</v>
      </c>
      <c r="BG231" s="476">
        <v>377.5</v>
      </c>
      <c r="BH231" s="480">
        <v>85.15</v>
      </c>
      <c r="BI231" s="480">
        <v>82.64</v>
      </c>
      <c r="BJ231" s="480">
        <v>72.94</v>
      </c>
      <c r="BK231" s="473">
        <f t="shared" si="777"/>
        <v>1.1999999999999886</v>
      </c>
      <c r="BL231" s="473">
        <f t="shared" si="778"/>
        <v>0.62000000000000455</v>
      </c>
      <c r="BM231" s="473">
        <f t="shared" si="779"/>
        <v>3.5499999999999972</v>
      </c>
      <c r="BN231" s="473">
        <f t="shared" si="780"/>
        <v>3.0799999999999983</v>
      </c>
      <c r="BO231" s="483">
        <v>4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/>
      <c r="CK231" s="294"/>
      <c r="CL231" s="294"/>
      <c r="CM231" s="294"/>
      <c r="CN231" s="294"/>
      <c r="CO231" s="295"/>
      <c r="CP231" s="295"/>
      <c r="CQ231" s="295"/>
      <c r="CR231" s="296"/>
      <c r="CS231" s="297"/>
      <c r="CT231" s="297"/>
      <c r="CU231" s="297"/>
      <c r="CV231" s="297"/>
      <c r="CW231" s="297"/>
      <c r="CX231" s="297"/>
      <c r="CY231" s="297"/>
      <c r="CZ231" s="297"/>
      <c r="DA231" s="297"/>
      <c r="DB231" s="295"/>
      <c r="DC231" s="295"/>
      <c r="DD231" s="295"/>
      <c r="DE231" s="295"/>
    </row>
    <row r="232" spans="1:109" ht="21" customHeight="1" thickBot="1">
      <c r="A232" s="299">
        <v>230</v>
      </c>
      <c r="B232" s="319" t="s">
        <v>384</v>
      </c>
      <c r="C232" s="301" t="s">
        <v>801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76</v>
      </c>
      <c r="H232" s="306">
        <v>60</v>
      </c>
      <c r="I232" s="306">
        <v>25</v>
      </c>
      <c r="J232" s="306">
        <v>35</v>
      </c>
      <c r="K232" s="306">
        <v>46</v>
      </c>
      <c r="L232" s="306">
        <v>58</v>
      </c>
      <c r="M232" s="306">
        <v>76</v>
      </c>
      <c r="N232" s="307">
        <f t="shared" si="798"/>
        <v>300</v>
      </c>
      <c r="O232" s="321">
        <v>4550</v>
      </c>
      <c r="P232" s="322">
        <v>368.5</v>
      </c>
      <c r="Q232" s="323">
        <v>88.49</v>
      </c>
      <c r="R232" s="323">
        <v>80.45</v>
      </c>
      <c r="S232" s="323">
        <v>78.260000000000005</v>
      </c>
      <c r="T232" s="323">
        <v>8.6300000000000008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18"/>
        <v>180000</v>
      </c>
      <c r="AL232" s="316">
        <f>VLOOKUP(D232&amp;E232,计算辅助页面!$V$5:$Y$18,3,0)</f>
        <v>5</v>
      </c>
      <c r="AM232" s="317">
        <f t="shared" si="719"/>
        <v>540000</v>
      </c>
      <c r="AN232" s="317">
        <f>VLOOKUP(D232&amp;E232,计算辅助页面!$V$5:$Y$18,4,0)</f>
        <v>4</v>
      </c>
      <c r="AO232" s="304">
        <f t="shared" si="720"/>
        <v>14760000</v>
      </c>
      <c r="AP232" s="318">
        <f t="shared" si="804"/>
        <v>42486000</v>
      </c>
      <c r="AQ232" s="288" t="s">
        <v>1006</v>
      </c>
      <c r="AR232" s="289" t="str">
        <f t="shared" si="725"/>
        <v>Battista</v>
      </c>
      <c r="AS232" s="290" t="s">
        <v>932</v>
      </c>
      <c r="AT232" s="291" t="s">
        <v>664</v>
      </c>
      <c r="AU232" s="427" t="s">
        <v>703</v>
      </c>
      <c r="AV232" s="292">
        <v>39</v>
      </c>
      <c r="AW232" s="292">
        <v>383</v>
      </c>
      <c r="AY232" s="292">
        <v>509</v>
      </c>
      <c r="AZ232" s="292" t="s">
        <v>1113</v>
      </c>
      <c r="BA232" s="477">
        <v>156</v>
      </c>
      <c r="BB232" s="476">
        <v>2</v>
      </c>
      <c r="BC232" s="472">
        <v>0.71</v>
      </c>
      <c r="BD232" s="472">
        <v>2.59</v>
      </c>
      <c r="BE232" s="472">
        <v>2.57</v>
      </c>
      <c r="BF232" s="474">
        <f>BA232+O232</f>
        <v>4706</v>
      </c>
      <c r="BG232" s="476">
        <f t="shared" ref="BG232" si="825">BB232+P232</f>
        <v>370.5</v>
      </c>
      <c r="BH232" s="480">
        <f t="shared" ref="BH232" si="826">BC232+Q232</f>
        <v>89.199999999999989</v>
      </c>
      <c r="BI232" s="480">
        <f t="shared" ref="BI232" si="827">BD232+R232</f>
        <v>83.04</v>
      </c>
      <c r="BJ232" s="480">
        <f t="shared" ref="BJ232" si="828">BE232+S232</f>
        <v>80.83</v>
      </c>
      <c r="BK232" s="473">
        <f t="shared" si="777"/>
        <v>2</v>
      </c>
      <c r="BL232" s="473">
        <f t="shared" si="778"/>
        <v>0.70999999999999375</v>
      </c>
      <c r="BM232" s="473">
        <f t="shared" si="779"/>
        <v>2.5900000000000034</v>
      </c>
      <c r="BN232" s="473">
        <f t="shared" si="780"/>
        <v>2.5699999999999932</v>
      </c>
      <c r="BO232" s="483">
        <v>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/>
      <c r="CH232" s="293"/>
      <c r="CI232" s="293"/>
      <c r="CJ232" s="294" t="s">
        <v>1540</v>
      </c>
      <c r="CK232" s="294"/>
      <c r="CL232" s="294"/>
      <c r="CM232" s="294"/>
      <c r="CN232" s="294"/>
      <c r="CO232" s="295"/>
      <c r="CP232" s="295"/>
      <c r="CQ232" s="295">
        <v>1</v>
      </c>
      <c r="CR232" s="296">
        <v>350</v>
      </c>
      <c r="CS232" s="297">
        <v>82</v>
      </c>
      <c r="CT232" s="297">
        <v>56.8</v>
      </c>
      <c r="CU232" s="297">
        <v>54.76</v>
      </c>
      <c r="CV232" s="297">
        <f>P232-CR232</f>
        <v>18.5</v>
      </c>
      <c r="CW232" s="297">
        <f>Q232-CS232</f>
        <v>6.4899999999999949</v>
      </c>
      <c r="CX232" s="297">
        <f>R232-CT232</f>
        <v>23.650000000000006</v>
      </c>
      <c r="CY232" s="297">
        <f>S232-CU232</f>
        <v>23.500000000000007</v>
      </c>
      <c r="CZ232" s="297">
        <f>SUM(CV232:CY232)</f>
        <v>72.140000000000015</v>
      </c>
      <c r="DA232" s="297">
        <f>0.32*(P232-CR232)+1.75*(Q232-CS232)+1.13*(R232-CT232)+1.28*(S232-CU232)</f>
        <v>74.082000000000008</v>
      </c>
      <c r="DB232" s="295" t="s">
        <v>1809</v>
      </c>
      <c r="DC232" s="295">
        <v>1</v>
      </c>
      <c r="DD232" s="295"/>
      <c r="DE232" s="295"/>
    </row>
    <row r="233" spans="1:109" ht="21" customHeight="1">
      <c r="A233" s="268">
        <v>231</v>
      </c>
      <c r="B233" s="319" t="s">
        <v>1080</v>
      </c>
      <c r="C233" s="301" t="s">
        <v>1081</v>
      </c>
      <c r="D233" s="302" t="s">
        <v>42</v>
      </c>
      <c r="E233" s="303" t="s">
        <v>79</v>
      </c>
      <c r="F233" s="327"/>
      <c r="G233" s="328"/>
      <c r="H233" s="33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si="798"/>
        <v>300</v>
      </c>
      <c r="O233" s="321">
        <v>4566</v>
      </c>
      <c r="P233" s="322">
        <v>383.4</v>
      </c>
      <c r="Q233" s="323">
        <v>85.79</v>
      </c>
      <c r="R233" s="323">
        <v>67.31</v>
      </c>
      <c r="S233" s="323">
        <v>65.58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18"/>
        <v>180000</v>
      </c>
      <c r="AL233" s="316">
        <f>VLOOKUP(D233&amp;E233,计算辅助页面!$V$5:$Y$18,3,0)</f>
        <v>5</v>
      </c>
      <c r="AM233" s="317">
        <f t="shared" si="719"/>
        <v>540000</v>
      </c>
      <c r="AN233" s="317">
        <f>VLOOKUP(D233&amp;E233,计算辅助页面!$V$5:$Y$18,4,0)</f>
        <v>4</v>
      </c>
      <c r="AO233" s="304">
        <f t="shared" si="720"/>
        <v>14760000</v>
      </c>
      <c r="AP233" s="318">
        <f t="shared" si="804"/>
        <v>42486000</v>
      </c>
      <c r="AQ233" s="288" t="s">
        <v>1082</v>
      </c>
      <c r="AR233" s="289" t="str">
        <f t="shared" si="725"/>
        <v>Hyper Coupe</v>
      </c>
      <c r="AS233" s="290" t="s">
        <v>1065</v>
      </c>
      <c r="AT233" s="291" t="s">
        <v>1083</v>
      </c>
      <c r="AU233" s="427" t="s">
        <v>703</v>
      </c>
      <c r="AV233" s="292">
        <v>58</v>
      </c>
      <c r="AW233" s="292">
        <v>398</v>
      </c>
      <c r="AY233" s="292">
        <v>536</v>
      </c>
      <c r="AZ233" s="292" t="s">
        <v>1113</v>
      </c>
      <c r="BA233" s="477">
        <v>148</v>
      </c>
      <c r="BB233" s="476">
        <v>1.5</v>
      </c>
      <c r="BC233" s="472">
        <v>0.71</v>
      </c>
      <c r="BD233" s="472">
        <v>1.77</v>
      </c>
      <c r="BE233" s="472">
        <v>1.86</v>
      </c>
      <c r="BF233" s="474">
        <f>BA233+O233</f>
        <v>4714</v>
      </c>
      <c r="BG233" s="476">
        <f t="shared" ref="BG233" si="829">BB233+P233</f>
        <v>384.9</v>
      </c>
      <c r="BH233" s="480">
        <f t="shared" ref="BH233" si="830">BC233+Q233</f>
        <v>86.5</v>
      </c>
      <c r="BI233" s="480">
        <f t="shared" ref="BI233" si="831">BD233+R233</f>
        <v>69.08</v>
      </c>
      <c r="BJ233" s="480">
        <f t="shared" ref="BJ233" si="832">BE233+S233</f>
        <v>67.44</v>
      </c>
      <c r="BK233" s="473">
        <f t="shared" si="777"/>
        <v>1.5</v>
      </c>
      <c r="BL233" s="473">
        <f t="shared" si="778"/>
        <v>0.70999999999999375</v>
      </c>
      <c r="BM233" s="473">
        <f t="shared" si="779"/>
        <v>1.769999999999996</v>
      </c>
      <c r="BN233" s="473">
        <f t="shared" si="780"/>
        <v>1.8599999999999994</v>
      </c>
      <c r="BO233" s="483">
        <v>4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1081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1809</v>
      </c>
      <c r="DC233" s="295">
        <v>1</v>
      </c>
      <c r="DD233" s="295"/>
      <c r="DE233" s="295"/>
    </row>
    <row r="234" spans="1:109" ht="21" customHeight="1" thickBot="1">
      <c r="A234" s="299">
        <v>232</v>
      </c>
      <c r="B234" s="319" t="s">
        <v>591</v>
      </c>
      <c r="C234" s="301" t="s">
        <v>802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76</v>
      </c>
      <c r="H234" s="33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si="798"/>
        <v>300</v>
      </c>
      <c r="O234" s="321">
        <v>4593</v>
      </c>
      <c r="P234" s="322">
        <v>416.7</v>
      </c>
      <c r="Q234" s="323">
        <v>81.11</v>
      </c>
      <c r="R234" s="323">
        <v>56.65</v>
      </c>
      <c r="S234" s="323">
        <v>74.2</v>
      </c>
      <c r="T234" s="323">
        <v>6.77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18"/>
        <v>180000</v>
      </c>
      <c r="AL234" s="316">
        <f>VLOOKUP(D234&amp;E234,计算辅助页面!$V$5:$Y$18,3,0)</f>
        <v>5</v>
      </c>
      <c r="AM234" s="317">
        <f t="shared" si="719"/>
        <v>540000</v>
      </c>
      <c r="AN234" s="317">
        <f>VLOOKUP(D234&amp;E234,计算辅助页面!$V$5:$Y$18,4,0)</f>
        <v>4</v>
      </c>
      <c r="AO234" s="304">
        <f t="shared" si="720"/>
        <v>14760000</v>
      </c>
      <c r="AP234" s="318">
        <f t="shared" si="804"/>
        <v>42486000</v>
      </c>
      <c r="AQ234" s="288" t="s">
        <v>568</v>
      </c>
      <c r="AR234" s="289" t="str">
        <f t="shared" si="725"/>
        <v>Speedtail</v>
      </c>
      <c r="AS234" s="290" t="s">
        <v>926</v>
      </c>
      <c r="AT234" s="291" t="s">
        <v>674</v>
      </c>
      <c r="AU234" s="427" t="s">
        <v>703</v>
      </c>
      <c r="AV234" s="292">
        <v>32</v>
      </c>
      <c r="AW234" s="292">
        <v>438</v>
      </c>
      <c r="AY234" s="292">
        <v>566</v>
      </c>
      <c r="AZ234" s="292" t="s">
        <v>1113</v>
      </c>
      <c r="BA234" s="477">
        <v>130</v>
      </c>
      <c r="BB234" s="476">
        <v>1.5</v>
      </c>
      <c r="BC234" s="472">
        <v>0.89</v>
      </c>
      <c r="BD234" s="472">
        <v>1.1599999999999999</v>
      </c>
      <c r="BE234" s="472">
        <v>2.21</v>
      </c>
      <c r="BF234" s="474">
        <f>BA234+O234</f>
        <v>4723</v>
      </c>
      <c r="BG234" s="476">
        <f t="shared" ref="BG234" si="833">BB234+P234</f>
        <v>418.2</v>
      </c>
      <c r="BH234" s="480">
        <f t="shared" ref="BH234" si="834">BC234+Q234</f>
        <v>82</v>
      </c>
      <c r="BI234" s="480">
        <f t="shared" ref="BI234" si="835">BD234+R234</f>
        <v>57.809999999999995</v>
      </c>
      <c r="BJ234" s="480">
        <f t="shared" ref="BJ234" si="836">BE234+S234</f>
        <v>76.41</v>
      </c>
      <c r="BK234" s="473">
        <f t="shared" si="777"/>
        <v>1.5</v>
      </c>
      <c r="BL234" s="473">
        <f t="shared" si="778"/>
        <v>0.89000000000000057</v>
      </c>
      <c r="BM234" s="473">
        <f t="shared" si="779"/>
        <v>1.1599999999999966</v>
      </c>
      <c r="BN234" s="473">
        <f t="shared" si="780"/>
        <v>2.2099999999999937</v>
      </c>
      <c r="BO234" s="483">
        <v>8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1541</v>
      </c>
      <c r="CK234" s="294"/>
      <c r="CL234" s="294"/>
      <c r="CM234" s="294"/>
      <c r="CN234" s="294"/>
      <c r="CO234" s="295"/>
      <c r="CP234" s="295"/>
      <c r="CQ234" s="295"/>
      <c r="CR234" s="296">
        <v>403</v>
      </c>
      <c r="CS234" s="297">
        <v>73</v>
      </c>
      <c r="CT234" s="297">
        <v>46.04</v>
      </c>
      <c r="CU234" s="297">
        <v>53.96</v>
      </c>
      <c r="CV234" s="297">
        <f>P234-CR234</f>
        <v>13.699999999999989</v>
      </c>
      <c r="CW234" s="297">
        <f>Q234-CS234</f>
        <v>8.11</v>
      </c>
      <c r="CX234" s="297">
        <f>R234-CT234</f>
        <v>10.61</v>
      </c>
      <c r="CY234" s="297">
        <f>S234-CU234</f>
        <v>20.240000000000002</v>
      </c>
      <c r="CZ234" s="297">
        <f>SUM(CV234:CY234)</f>
        <v>52.659999999999989</v>
      </c>
      <c r="DA234" s="297">
        <f>0.32*(P234-CR234)+1.75*(Q234-CS234)+1.13*(R234-CT234)+1.28*(S234-CU234)</f>
        <v>56.472999999999999</v>
      </c>
      <c r="DB234" s="295" t="s">
        <v>1809</v>
      </c>
      <c r="DC234" s="295">
        <v>1</v>
      </c>
      <c r="DD234" s="295"/>
      <c r="DE234" s="295"/>
    </row>
    <row r="235" spans="1:109" ht="21" customHeight="1">
      <c r="A235" s="268">
        <v>233</v>
      </c>
      <c r="B235" s="319" t="s">
        <v>1370</v>
      </c>
      <c r="C235" s="301" t="s">
        <v>1243</v>
      </c>
      <c r="D235" s="302" t="s">
        <v>42</v>
      </c>
      <c r="E235" s="303" t="s">
        <v>79</v>
      </c>
      <c r="F235" s="304">
        <f>9-LEN(E235)-LEN(SUBSTITUTE(E235,"★",""))</f>
        <v>3</v>
      </c>
      <c r="G235" s="305" t="s">
        <v>875</v>
      </c>
      <c r="H235" s="330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07">
        <f t="shared" si="798"/>
        <v>300</v>
      </c>
      <c r="O235" s="321">
        <v>4602</v>
      </c>
      <c r="P235" s="322">
        <v>423</v>
      </c>
      <c r="Q235" s="323">
        <v>86.06</v>
      </c>
      <c r="R235" s="323">
        <v>42.83</v>
      </c>
      <c r="S235" s="323">
        <v>51.7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18"/>
        <v>180000</v>
      </c>
      <c r="AL235" s="316">
        <f>VLOOKUP(D235&amp;E235,计算辅助页面!$V$5:$Y$18,3,0)</f>
        <v>5</v>
      </c>
      <c r="AM235" s="317">
        <f t="shared" si="719"/>
        <v>540000</v>
      </c>
      <c r="AN235" s="317">
        <f>VLOOKUP(D235&amp;E235,计算辅助页面!$V$5:$Y$18,4,0)</f>
        <v>4</v>
      </c>
      <c r="AO235" s="304">
        <f t="shared" si="720"/>
        <v>14760000</v>
      </c>
      <c r="AP235" s="318">
        <f t="shared" si="804"/>
        <v>42486000</v>
      </c>
      <c r="AQ235" s="288" t="s">
        <v>1244</v>
      </c>
      <c r="AR235" s="289" t="str">
        <f t="shared" si="725"/>
        <v>FFZero1</v>
      </c>
      <c r="AS235" s="290" t="s">
        <v>1256</v>
      </c>
      <c r="AT235" s="291" t="s">
        <v>1248</v>
      </c>
      <c r="AU235" s="427" t="s">
        <v>703</v>
      </c>
      <c r="AW235" s="292">
        <v>445</v>
      </c>
      <c r="AY235" s="292">
        <v>569</v>
      </c>
      <c r="AZ235" s="292" t="s">
        <v>1273</v>
      </c>
      <c r="BA235" s="477">
        <v>129</v>
      </c>
      <c r="BB235" s="476">
        <v>2.2000000000000002</v>
      </c>
      <c r="BC235" s="472">
        <v>0.44</v>
      </c>
      <c r="BD235" s="472">
        <v>0.57999999999999996</v>
      </c>
      <c r="BE235" s="472">
        <v>1.99</v>
      </c>
      <c r="BF235" s="474">
        <f>BA235+O235</f>
        <v>4731</v>
      </c>
      <c r="BG235" s="476">
        <f t="shared" ref="BG235" si="837">BB235+P235</f>
        <v>425.2</v>
      </c>
      <c r="BH235" s="480">
        <f t="shared" ref="BH235" si="838">BC235+Q235</f>
        <v>86.5</v>
      </c>
      <c r="BI235" s="480">
        <f t="shared" ref="BI235" si="839">BD235+R235</f>
        <v>43.41</v>
      </c>
      <c r="BJ235" s="480">
        <f t="shared" ref="BJ235" si="840">BE235+S235</f>
        <v>53.690000000000005</v>
      </c>
      <c r="BK235" s="473">
        <f t="shared" si="777"/>
        <v>2.1999999999999886</v>
      </c>
      <c r="BL235" s="473">
        <f t="shared" si="778"/>
        <v>0.43999999999999773</v>
      </c>
      <c r="BM235" s="473">
        <f t="shared" si="779"/>
        <v>0.57999999999999829</v>
      </c>
      <c r="BN235" s="473">
        <f t="shared" si="780"/>
        <v>1.990000000000002</v>
      </c>
      <c r="BO235" s="483">
        <v>9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 t="s">
        <v>1252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1809</v>
      </c>
      <c r="DC235" s="295">
        <v>1</v>
      </c>
      <c r="DD235" s="295"/>
      <c r="DE235" s="295"/>
    </row>
    <row r="236" spans="1:109" ht="21" customHeight="1" thickBot="1">
      <c r="A236" s="299">
        <v>234</v>
      </c>
      <c r="B236" s="300" t="s">
        <v>148</v>
      </c>
      <c r="C236" s="301" t="s">
        <v>1810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798"/>
        <v>200</v>
      </c>
      <c r="O236" s="308">
        <v>4616</v>
      </c>
      <c r="P236" s="309">
        <v>457.1</v>
      </c>
      <c r="Q236" s="310">
        <v>80.88</v>
      </c>
      <c r="R236" s="310">
        <v>48.75</v>
      </c>
      <c r="S236" s="310">
        <v>52.48</v>
      </c>
      <c r="T236" s="310">
        <v>4.6159999999999997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18"/>
        <v>180000</v>
      </c>
      <c r="AL236" s="316">
        <f>VLOOKUP(D236&amp;E236,计算辅助页面!$V$5:$Y$18,3,0)</f>
        <v>5</v>
      </c>
      <c r="AM236" s="317">
        <f t="shared" si="719"/>
        <v>540000</v>
      </c>
      <c r="AN236" s="317">
        <f>VLOOKUP(D236&amp;E236,计算辅助页面!$V$5:$Y$18,4,0)</f>
        <v>4</v>
      </c>
      <c r="AO236" s="304">
        <f t="shared" si="720"/>
        <v>14760000</v>
      </c>
      <c r="AP236" s="318">
        <f t="shared" si="804"/>
        <v>42486000</v>
      </c>
      <c r="AQ236" s="288" t="s">
        <v>570</v>
      </c>
      <c r="AR236" s="289" t="str">
        <f t="shared" si="725"/>
        <v>Regera</v>
      </c>
      <c r="AS236" s="290" t="s">
        <v>596</v>
      </c>
      <c r="AT236" s="291" t="s">
        <v>311</v>
      </c>
      <c r="AU236" s="427" t="s">
        <v>703</v>
      </c>
      <c r="AV236" s="292">
        <v>18</v>
      </c>
      <c r="AW236" s="292">
        <v>481</v>
      </c>
      <c r="AY236" s="292">
        <v>585</v>
      </c>
      <c r="AZ236" s="292" t="s">
        <v>1481</v>
      </c>
      <c r="BK236" s="473" t="str">
        <f t="shared" si="777"/>
        <v/>
      </c>
      <c r="BL236" s="473" t="str">
        <f t="shared" si="778"/>
        <v/>
      </c>
      <c r="BM236" s="473" t="str">
        <f t="shared" si="779"/>
        <v/>
      </c>
      <c r="BN236" s="473" t="str">
        <f t="shared" si="780"/>
        <v/>
      </c>
      <c r="BP236" s="293"/>
      <c r="BQ236" s="293"/>
      <c r="BR236" s="293"/>
      <c r="BS236" s="293">
        <v>1</v>
      </c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>
        <v>1</v>
      </c>
      <c r="CJ236" s="294" t="s">
        <v>1542</v>
      </c>
      <c r="CK236" s="294"/>
      <c r="CL236" s="294"/>
      <c r="CM236" s="294"/>
      <c r="CN236" s="294"/>
      <c r="CO236" s="295"/>
      <c r="CP236" s="295"/>
      <c r="CQ236" s="295"/>
      <c r="CR236" s="296">
        <v>440.9</v>
      </c>
      <c r="CS236" s="297">
        <v>75.19</v>
      </c>
      <c r="CT236" s="297">
        <v>42</v>
      </c>
      <c r="CU236" s="297">
        <v>43.35</v>
      </c>
      <c r="CV236" s="297">
        <f>P236-CR236</f>
        <v>16.200000000000045</v>
      </c>
      <c r="CW236" s="297">
        <f>Q236-CS236</f>
        <v>5.6899999999999977</v>
      </c>
      <c r="CX236" s="297">
        <f>R236-CT236</f>
        <v>6.75</v>
      </c>
      <c r="CY236" s="297">
        <f>S236-CU236</f>
        <v>9.1299999999999955</v>
      </c>
      <c r="CZ236" s="297">
        <f>SUM(CV236:CY236)</f>
        <v>37.770000000000039</v>
      </c>
      <c r="DA236" s="297">
        <f>0.32*(P236-CR236)+1.75*(Q236-CS236)+1.13*(R236-CT236)+1.28*(S236-CU236)</f>
        <v>34.455400000000004</v>
      </c>
      <c r="DB236" s="295" t="s">
        <v>1809</v>
      </c>
      <c r="DC236" s="295">
        <v>1</v>
      </c>
      <c r="DD236" s="295"/>
      <c r="DE236" s="295"/>
    </row>
    <row r="237" spans="1:109" ht="21" customHeight="1">
      <c r="A237" s="268">
        <v>235</v>
      </c>
      <c r="B237" s="338" t="s">
        <v>1543</v>
      </c>
      <c r="C237" s="301" t="s">
        <v>1354</v>
      </c>
      <c r="D237" s="302" t="s">
        <v>42</v>
      </c>
      <c r="E237" s="303" t="s">
        <v>79</v>
      </c>
      <c r="F237" s="327"/>
      <c r="G237" s="328"/>
      <c r="H237" s="330" t="s">
        <v>407</v>
      </c>
      <c r="I237" s="306">
        <v>40</v>
      </c>
      <c r="J237" s="306">
        <v>45</v>
      </c>
      <c r="K237" s="306">
        <v>60</v>
      </c>
      <c r="L237" s="306">
        <v>70</v>
      </c>
      <c r="M237" s="306">
        <v>85</v>
      </c>
      <c r="N237" s="307">
        <f t="shared" si="798"/>
        <v>300</v>
      </c>
      <c r="O237" s="339">
        <v>4629</v>
      </c>
      <c r="P237" s="340">
        <v>429.9</v>
      </c>
      <c r="Q237" s="341">
        <v>69.5</v>
      </c>
      <c r="R237" s="341">
        <v>68.97</v>
      </c>
      <c r="S237" s="341">
        <v>77.31</v>
      </c>
      <c r="T237" s="341">
        <v>6.9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18"/>
        <v>180000</v>
      </c>
      <c r="AL237" s="316">
        <f>VLOOKUP(D237&amp;E237,计算辅助页面!$V$5:$Y$18,3,0)</f>
        <v>5</v>
      </c>
      <c r="AM237" s="317">
        <f t="shared" si="719"/>
        <v>540000</v>
      </c>
      <c r="AN237" s="317">
        <f>VLOOKUP(D237&amp;E237,计算辅助页面!$V$5:$Y$18,4,0)</f>
        <v>4</v>
      </c>
      <c r="AO237" s="304">
        <f t="shared" si="720"/>
        <v>14760000</v>
      </c>
      <c r="AP237" s="318">
        <f t="shared" si="804"/>
        <v>42486000</v>
      </c>
      <c r="AQ237" s="288" t="s">
        <v>1063</v>
      </c>
      <c r="AR237" s="289" t="str">
        <f t="shared" si="725"/>
        <v>S7 Twin Turbo🔑</v>
      </c>
      <c r="AS237" s="290" t="s">
        <v>1343</v>
      </c>
      <c r="AT237" s="291" t="s">
        <v>1355</v>
      </c>
      <c r="AU237" s="427" t="s">
        <v>1353</v>
      </c>
      <c r="AW237" s="292">
        <v>452</v>
      </c>
      <c r="AY237" s="292">
        <v>572</v>
      </c>
      <c r="AZ237" s="292" t="s">
        <v>1367</v>
      </c>
      <c r="BA237" s="481">
        <f>BF237-O237</f>
        <v>127</v>
      </c>
      <c r="BB237" s="476">
        <f>BK237</f>
        <v>3.1000000000000227</v>
      </c>
      <c r="BC237" s="472">
        <f t="shared" ref="BC237" si="841">BL237</f>
        <v>0.79999999999999716</v>
      </c>
      <c r="BD237" s="472">
        <f t="shared" ref="BD237" si="842">BM237</f>
        <v>0.67000000000000171</v>
      </c>
      <c r="BE237" s="472">
        <f t="shared" ref="BE237" si="843">BN237</f>
        <v>1.8199999999999932</v>
      </c>
      <c r="BF237" s="474">
        <v>4756</v>
      </c>
      <c r="BG237" s="476">
        <v>433</v>
      </c>
      <c r="BH237" s="480">
        <v>70.3</v>
      </c>
      <c r="BI237" s="480">
        <v>69.64</v>
      </c>
      <c r="BJ237" s="480">
        <v>79.13</v>
      </c>
      <c r="BK237" s="473">
        <f t="shared" si="777"/>
        <v>3.1000000000000227</v>
      </c>
      <c r="BL237" s="473">
        <f t="shared" si="778"/>
        <v>0.79999999999999716</v>
      </c>
      <c r="BM237" s="473">
        <f t="shared" si="779"/>
        <v>0.67000000000000171</v>
      </c>
      <c r="BN237" s="473">
        <f t="shared" si="780"/>
        <v>1.8199999999999932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>
        <v>1</v>
      </c>
      <c r="CD237" s="293"/>
      <c r="CE237" s="293"/>
      <c r="CF237" s="293"/>
      <c r="CG237" s="293"/>
      <c r="CH237" s="293"/>
      <c r="CI237" s="293"/>
      <c r="CJ237" s="294" t="s">
        <v>1362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1811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38" t="s">
        <v>1544</v>
      </c>
      <c r="C238" s="301" t="s">
        <v>1107</v>
      </c>
      <c r="D238" s="302" t="s">
        <v>42</v>
      </c>
      <c r="E238" s="303" t="s">
        <v>79</v>
      </c>
      <c r="F238" s="327"/>
      <c r="G238" s="328"/>
      <c r="H238" s="330" t="s">
        <v>407</v>
      </c>
      <c r="I238" s="306">
        <v>40</v>
      </c>
      <c r="J238" s="306">
        <v>45</v>
      </c>
      <c r="K238" s="306">
        <v>60</v>
      </c>
      <c r="L238" s="306">
        <v>70</v>
      </c>
      <c r="M238" s="306">
        <v>85</v>
      </c>
      <c r="N238" s="307">
        <f t="shared" si="798"/>
        <v>300</v>
      </c>
      <c r="O238" s="339">
        <v>4644</v>
      </c>
      <c r="P238" s="340">
        <v>418.2</v>
      </c>
      <c r="Q238" s="341">
        <v>81.38</v>
      </c>
      <c r="R238" s="341">
        <v>63.54</v>
      </c>
      <c r="S238" s="341">
        <v>63.24</v>
      </c>
      <c r="T238" s="341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18"/>
        <v>180000</v>
      </c>
      <c r="AL238" s="316">
        <f>VLOOKUP(D238&amp;E238,计算辅助页面!$V$5:$Y$18,3,0)</f>
        <v>5</v>
      </c>
      <c r="AM238" s="317">
        <f t="shared" si="719"/>
        <v>540000</v>
      </c>
      <c r="AN238" s="317">
        <f>VLOOKUP(D238&amp;E238,计算辅助页面!$V$5:$Y$18,4,0)</f>
        <v>4</v>
      </c>
      <c r="AO238" s="304">
        <f t="shared" si="720"/>
        <v>14760000</v>
      </c>
      <c r="AP238" s="318">
        <f t="shared" si="804"/>
        <v>42486000</v>
      </c>
      <c r="AQ238" s="288" t="s">
        <v>1108</v>
      </c>
      <c r="AR238" s="289" t="str">
        <f t="shared" si="725"/>
        <v>RS🔑</v>
      </c>
      <c r="AS238" s="290" t="s">
        <v>1094</v>
      </c>
      <c r="AT238" s="291" t="s">
        <v>1109</v>
      </c>
      <c r="AU238" s="427" t="s">
        <v>703</v>
      </c>
      <c r="AW238" s="292">
        <v>440</v>
      </c>
      <c r="AY238" s="292">
        <v>567</v>
      </c>
      <c r="AZ238" s="292" t="s">
        <v>1113</v>
      </c>
      <c r="BA238" s="477">
        <v>127</v>
      </c>
      <c r="BB238" s="476">
        <v>1.8</v>
      </c>
      <c r="BC238" s="472">
        <v>0.62</v>
      </c>
      <c r="BD238" s="472">
        <v>1.46</v>
      </c>
      <c r="BE238" s="472">
        <v>1.76</v>
      </c>
      <c r="BF238" s="474">
        <f>BA238+O238</f>
        <v>4771</v>
      </c>
      <c r="BG238" s="476">
        <f t="shared" ref="BG238" si="844">BB238+P238</f>
        <v>420</v>
      </c>
      <c r="BH238" s="480">
        <f t="shared" ref="BH238" si="845">BC238+Q238</f>
        <v>82</v>
      </c>
      <c r="BI238" s="480">
        <f t="shared" ref="BI238" si="846">BD238+R238</f>
        <v>65</v>
      </c>
      <c r="BJ238" s="480">
        <f t="shared" ref="BJ238" si="847">BE238+S238</f>
        <v>65</v>
      </c>
      <c r="BK238" s="473">
        <f t="shared" si="777"/>
        <v>1.8000000000000114</v>
      </c>
      <c r="BL238" s="473">
        <f t="shared" si="778"/>
        <v>0.62000000000000455</v>
      </c>
      <c r="BM238" s="473">
        <f t="shared" si="779"/>
        <v>1.4600000000000009</v>
      </c>
      <c r="BN238" s="473">
        <f t="shared" si="780"/>
        <v>1.759999999999998</v>
      </c>
      <c r="BO238" s="483">
        <v>5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>
        <v>1</v>
      </c>
      <c r="CD238" s="293">
        <v>1</v>
      </c>
      <c r="CE238" s="293"/>
      <c r="CF238" s="293"/>
      <c r="CG238" s="293"/>
      <c r="CH238" s="293"/>
      <c r="CI238" s="293"/>
      <c r="CJ238" s="294" t="s">
        <v>1142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1811</v>
      </c>
      <c r="DC238" s="295">
        <v>1</v>
      </c>
      <c r="DD238" s="295"/>
      <c r="DE238" s="295"/>
    </row>
    <row r="239" spans="1:109" ht="21" customHeight="1">
      <c r="A239" s="268">
        <v>237</v>
      </c>
      <c r="B239" s="338" t="s">
        <v>506</v>
      </c>
      <c r="C239" s="301" t="s">
        <v>803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76</v>
      </c>
      <c r="H239" s="33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798"/>
        <v>300</v>
      </c>
      <c r="O239" s="339">
        <v>4685</v>
      </c>
      <c r="P239" s="340">
        <v>368.1</v>
      </c>
      <c r="Q239" s="341">
        <v>82.1</v>
      </c>
      <c r="R239" s="341">
        <v>92.35</v>
      </c>
      <c r="S239" s="341">
        <v>81.180000000000007</v>
      </c>
      <c r="T239" s="341">
        <v>9.57</v>
      </c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18"/>
        <v>180000</v>
      </c>
      <c r="AL239" s="316">
        <f>VLOOKUP(D239&amp;E239,计算辅助页面!$V$5:$Y$18,3,0)</f>
        <v>5</v>
      </c>
      <c r="AM239" s="317">
        <f t="shared" si="719"/>
        <v>540000</v>
      </c>
      <c r="AN239" s="317">
        <f>VLOOKUP(D239&amp;E239,计算辅助页面!$V$5:$Y$18,4,0)</f>
        <v>4</v>
      </c>
      <c r="AO239" s="304">
        <f t="shared" si="720"/>
        <v>14760000</v>
      </c>
      <c r="AP239" s="318">
        <f t="shared" si="804"/>
        <v>42486000</v>
      </c>
      <c r="AQ239" s="288" t="s">
        <v>565</v>
      </c>
      <c r="AR239" s="289" t="str">
        <f t="shared" si="725"/>
        <v>Sian FKP 37</v>
      </c>
      <c r="AS239" s="290" t="s">
        <v>930</v>
      </c>
      <c r="AT239" s="291" t="s">
        <v>663</v>
      </c>
      <c r="AU239" s="427" t="s">
        <v>703</v>
      </c>
      <c r="AV239" s="292">
        <v>60</v>
      </c>
      <c r="AW239" s="292">
        <v>383</v>
      </c>
      <c r="AX239" s="292">
        <v>393</v>
      </c>
      <c r="AY239" s="292">
        <v>523</v>
      </c>
      <c r="AZ239" s="292" t="s">
        <v>1113</v>
      </c>
      <c r="BK239" s="473" t="str">
        <f t="shared" si="777"/>
        <v/>
      </c>
      <c r="BL239" s="473" t="str">
        <f t="shared" si="778"/>
        <v/>
      </c>
      <c r="BM239" s="473" t="str">
        <f t="shared" si="779"/>
        <v/>
      </c>
      <c r="BN239" s="473" t="str">
        <f t="shared" si="780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>
        <v>1</v>
      </c>
      <c r="CE239" s="293"/>
      <c r="CF239" s="293"/>
      <c r="CG239" s="293"/>
      <c r="CH239" s="293"/>
      <c r="CI239" s="293"/>
      <c r="CJ239" s="294" t="s">
        <v>1545</v>
      </c>
      <c r="CK239" s="294"/>
      <c r="CL239" s="294"/>
      <c r="CM239" s="294"/>
      <c r="CN239" s="294"/>
      <c r="CO239" s="295"/>
      <c r="CP239" s="295"/>
      <c r="CQ239" s="295"/>
      <c r="CR239" s="296">
        <v>350</v>
      </c>
      <c r="CS239" s="297">
        <v>74.8</v>
      </c>
      <c r="CT239" s="297">
        <v>68.27</v>
      </c>
      <c r="CU239" s="297">
        <v>69.040000000000006</v>
      </c>
      <c r="CV239" s="297">
        <f>P239-CR239</f>
        <v>18.100000000000023</v>
      </c>
      <c r="CW239" s="297">
        <f>Q239-CS239</f>
        <v>7.2999999999999972</v>
      </c>
      <c r="CX239" s="297">
        <f>R239-CT239</f>
        <v>24.08</v>
      </c>
      <c r="CY239" s="297">
        <f>S239-CU239</f>
        <v>12.14</v>
      </c>
      <c r="CZ239" s="297">
        <f>SUM(CV239:CY239)</f>
        <v>61.620000000000019</v>
      </c>
      <c r="DA239" s="297">
        <f>0.32*(P239-CR239)+1.75*(Q239-CS239)+1.13*(R239-CT239)+1.28*(S239-CU239)</f>
        <v>61.316600000000001</v>
      </c>
      <c r="DB239" s="295"/>
      <c r="DC239" s="295"/>
      <c r="DD239" s="295"/>
      <c r="DE239" s="295"/>
    </row>
    <row r="240" spans="1:109" ht="21" customHeight="1" thickBot="1">
      <c r="A240" s="299">
        <v>238</v>
      </c>
      <c r="B240" s="338" t="s">
        <v>1211</v>
      </c>
      <c r="C240" s="301" t="s">
        <v>1212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875</v>
      </c>
      <c r="H240" s="33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33">
        <f t="shared" si="798"/>
        <v>300</v>
      </c>
      <c r="O240" s="339">
        <v>4702</v>
      </c>
      <c r="P240" s="340">
        <v>441</v>
      </c>
      <c r="Q240" s="341">
        <v>81.56</v>
      </c>
      <c r="R240" s="341">
        <v>47.91</v>
      </c>
      <c r="S240" s="341">
        <v>60.58</v>
      </c>
      <c r="T240" s="341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18"/>
        <v>180000</v>
      </c>
      <c r="AL240" s="316">
        <f>VLOOKUP(D240&amp;E240,计算辅助页面!$V$5:$Y$18,3,0)</f>
        <v>5</v>
      </c>
      <c r="AM240" s="317">
        <f t="shared" si="719"/>
        <v>540000</v>
      </c>
      <c r="AN240" s="317">
        <f>VLOOKUP(D240&amp;E240,计算辅助页面!$V$5:$Y$18,4,0)</f>
        <v>4</v>
      </c>
      <c r="AO240" s="304">
        <f t="shared" si="720"/>
        <v>14760000</v>
      </c>
      <c r="AP240" s="318">
        <f t="shared" si="804"/>
        <v>42486000</v>
      </c>
      <c r="AQ240" s="288" t="s">
        <v>1213</v>
      </c>
      <c r="AR240" s="289" t="str">
        <f t="shared" si="725"/>
        <v>Drakuma</v>
      </c>
      <c r="AS240" s="290" t="s">
        <v>1201</v>
      </c>
      <c r="AT240" s="291" t="s">
        <v>1214</v>
      </c>
      <c r="AU240" s="427" t="s">
        <v>703</v>
      </c>
      <c r="AW240" s="292">
        <v>464</v>
      </c>
      <c r="AY240" s="292">
        <v>578</v>
      </c>
      <c r="AZ240" s="292" t="s">
        <v>1113</v>
      </c>
      <c r="BA240" s="481">
        <v>128</v>
      </c>
      <c r="BB240" s="476">
        <v>2.4</v>
      </c>
      <c r="BC240" s="472">
        <v>0.44</v>
      </c>
      <c r="BD240" s="472">
        <v>1.01</v>
      </c>
      <c r="BE240" s="472">
        <v>1.56</v>
      </c>
      <c r="BF240" s="474">
        <f>BA240+O240</f>
        <v>4830</v>
      </c>
      <c r="BG240" s="476">
        <f t="shared" ref="BG240" si="848">BB240+P240</f>
        <v>443.4</v>
      </c>
      <c r="BH240" s="480">
        <f t="shared" ref="BH240" si="849">BC240+Q240</f>
        <v>82</v>
      </c>
      <c r="BI240" s="480">
        <f t="shared" ref="BI240" si="850">BD240+R240</f>
        <v>48.919999999999995</v>
      </c>
      <c r="BJ240" s="480">
        <f t="shared" ref="BJ240" si="851">BE240+S240</f>
        <v>62.14</v>
      </c>
      <c r="BK240" s="473">
        <f t="shared" si="777"/>
        <v>2.3999999999999773</v>
      </c>
      <c r="BL240" s="473">
        <f t="shared" si="778"/>
        <v>0.43999999999999773</v>
      </c>
      <c r="BM240" s="473">
        <f t="shared" si="779"/>
        <v>1.009999999999998</v>
      </c>
      <c r="BN240" s="473">
        <f t="shared" si="780"/>
        <v>1.5600000000000023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 t="s">
        <v>1623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38" t="s">
        <v>717</v>
      </c>
      <c r="C241" s="301" t="s">
        <v>845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726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98"/>
        <v>300</v>
      </c>
      <c r="O241" s="339">
        <v>4722</v>
      </c>
      <c r="P241" s="340">
        <v>412.6</v>
      </c>
      <c r="Q241" s="341">
        <v>83.05</v>
      </c>
      <c r="R241" s="341">
        <v>54.88</v>
      </c>
      <c r="S241" s="341">
        <v>76.62</v>
      </c>
      <c r="T241" s="341">
        <v>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ref="AK241:AK272" si="852">IF(AI241,2*AI241,"")</f>
        <v>180000</v>
      </c>
      <c r="AL241" s="316">
        <f>VLOOKUP(D241&amp;E241,计算辅助页面!$V$5:$Y$18,3,0)</f>
        <v>5</v>
      </c>
      <c r="AM241" s="317">
        <f t="shared" ref="AM241:AM272" si="853">IF(AN241="×",AN241,IF(AI241,6*AI241,""))</f>
        <v>540000</v>
      </c>
      <c r="AN241" s="317">
        <f>VLOOKUP(D241&amp;E241,计算辅助页面!$V$5:$Y$18,4,0)</f>
        <v>4</v>
      </c>
      <c r="AO241" s="304">
        <f t="shared" ref="AO241:AO272" si="854">IF(AI241,IF(AN241="×",4*(AI241*AJ241+AK241*AL241),4*(AI241*AJ241+AK241*AL241+AM241*AN241)),"")</f>
        <v>14760000</v>
      </c>
      <c r="AP241" s="318">
        <f t="shared" si="804"/>
        <v>42486000</v>
      </c>
      <c r="AQ241" s="288" t="s">
        <v>1005</v>
      </c>
      <c r="AR241" s="289" t="str">
        <f t="shared" ref="AR241:AR272" si="855">TRIM(RIGHT(B241,LEN(B241)-LEN(AQ241)-1))</f>
        <v>Automobili Inferno</v>
      </c>
      <c r="AS241" s="290" t="s">
        <v>724</v>
      </c>
      <c r="AT241" s="291" t="s">
        <v>854</v>
      </c>
      <c r="AU241" s="427" t="s">
        <v>703</v>
      </c>
      <c r="AW241" s="292">
        <v>432</v>
      </c>
      <c r="AY241" s="292">
        <v>563</v>
      </c>
      <c r="AZ241" s="292" t="s">
        <v>1113</v>
      </c>
      <c r="BK241" s="473" t="str">
        <f t="shared" si="777"/>
        <v/>
      </c>
      <c r="BL241" s="473" t="str">
        <f t="shared" si="778"/>
        <v/>
      </c>
      <c r="BM241" s="473" t="str">
        <f t="shared" si="779"/>
        <v/>
      </c>
      <c r="BN241" s="473" t="str">
        <f t="shared" si="780"/>
        <v/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>
        <v>1</v>
      </c>
      <c r="CE241" s="293"/>
      <c r="CF241" s="293"/>
      <c r="CG241" s="293"/>
      <c r="CH241" s="293"/>
      <c r="CI241" s="293"/>
      <c r="CJ241" s="294" t="s">
        <v>1546</v>
      </c>
      <c r="CK241" s="294"/>
      <c r="CL241" s="294"/>
      <c r="CM241" s="294"/>
      <c r="CN241" s="294"/>
      <c r="CO241" s="295"/>
      <c r="CP241" s="295"/>
      <c r="CQ241" s="295">
        <v>1</v>
      </c>
      <c r="CR241" s="296">
        <v>395</v>
      </c>
      <c r="CS241" s="297">
        <v>75.7</v>
      </c>
      <c r="CT241" s="297">
        <v>47.45</v>
      </c>
      <c r="CU241" s="297">
        <v>62.07</v>
      </c>
      <c r="CV241" s="297">
        <f>P241-CR241</f>
        <v>17.600000000000023</v>
      </c>
      <c r="CW241" s="297">
        <f>Q241-CS241</f>
        <v>7.3499999999999943</v>
      </c>
      <c r="CX241" s="297">
        <f>R241-CT241</f>
        <v>7.43</v>
      </c>
      <c r="CY241" s="297">
        <f>S241-CU241</f>
        <v>14.550000000000004</v>
      </c>
      <c r="CZ241" s="297">
        <f>SUM(CV241:CY241)</f>
        <v>46.930000000000021</v>
      </c>
      <c r="DA241" s="297">
        <f>0.32*(P241-CR241)+1.75*(Q241-CS241)+1.13*(R241-CT241)+1.28*(S241-CU241)</f>
        <v>45.514400000000009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38" t="s">
        <v>1547</v>
      </c>
      <c r="C242" s="301" t="s">
        <v>1267</v>
      </c>
      <c r="D242" s="302" t="s">
        <v>42</v>
      </c>
      <c r="E242" s="303" t="s">
        <v>79</v>
      </c>
      <c r="F242" s="327"/>
      <c r="G242" s="328"/>
      <c r="H242" s="330" t="s">
        <v>407</v>
      </c>
      <c r="I242" s="306">
        <v>40</v>
      </c>
      <c r="J242" s="306">
        <v>45</v>
      </c>
      <c r="K242" s="306">
        <v>60</v>
      </c>
      <c r="L242" s="306">
        <v>70</v>
      </c>
      <c r="M242" s="306">
        <v>85</v>
      </c>
      <c r="N242" s="307">
        <f t="shared" si="798"/>
        <v>300</v>
      </c>
      <c r="O242" s="339">
        <v>4741</v>
      </c>
      <c r="P242" s="340">
        <v>405.3</v>
      </c>
      <c r="Q242" s="341">
        <v>82.28</v>
      </c>
      <c r="R242" s="341">
        <v>62.3</v>
      </c>
      <c r="S242" s="341">
        <v>75.81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52"/>
        <v>180000</v>
      </c>
      <c r="AL242" s="316">
        <f>VLOOKUP(D242&amp;E242,计算辅助页面!$V$5:$Y$18,3,0)</f>
        <v>5</v>
      </c>
      <c r="AM242" s="317">
        <f t="shared" si="853"/>
        <v>540000</v>
      </c>
      <c r="AN242" s="317">
        <f>VLOOKUP(D242&amp;E242,计算辅助页面!$V$5:$Y$18,4,0)</f>
        <v>4</v>
      </c>
      <c r="AO242" s="304">
        <f t="shared" si="854"/>
        <v>14760000</v>
      </c>
      <c r="AP242" s="318">
        <f t="shared" si="804"/>
        <v>42486000</v>
      </c>
      <c r="AQ242" s="288" t="s">
        <v>1268</v>
      </c>
      <c r="AR242" s="289" t="str">
        <f t="shared" si="855"/>
        <v>Super Sport🔑</v>
      </c>
      <c r="AS242" s="290" t="s">
        <v>1256</v>
      </c>
      <c r="AT242" s="291" t="s">
        <v>1269</v>
      </c>
      <c r="AU242" s="427" t="s">
        <v>703</v>
      </c>
      <c r="AW242" s="292">
        <v>422</v>
      </c>
      <c r="AY242" s="292">
        <v>559</v>
      </c>
      <c r="AZ242" s="292" t="s">
        <v>1113</v>
      </c>
      <c r="BK242" s="473" t="str">
        <f t="shared" si="777"/>
        <v/>
      </c>
      <c r="BL242" s="473" t="str">
        <f t="shared" si="778"/>
        <v/>
      </c>
      <c r="BM242" s="473" t="str">
        <f t="shared" si="779"/>
        <v/>
      </c>
      <c r="BN242" s="473" t="str">
        <f t="shared" si="780"/>
        <v/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/>
      <c r="CC242" s="293">
        <v>1</v>
      </c>
      <c r="CD242" s="293"/>
      <c r="CE242" s="293"/>
      <c r="CF242" s="293"/>
      <c r="CG242" s="293"/>
      <c r="CH242" s="293"/>
      <c r="CI242" s="293"/>
      <c r="CJ242" s="294"/>
      <c r="CK242" s="294"/>
      <c r="CL242" s="294"/>
      <c r="CM242" s="294"/>
      <c r="CN242" s="294"/>
      <c r="CO242" s="295"/>
      <c r="CP242" s="295"/>
      <c r="CQ242" s="295"/>
      <c r="CR242" s="296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5" t="s">
        <v>1811</v>
      </c>
      <c r="DC242" s="295">
        <v>1</v>
      </c>
      <c r="DD242" s="295"/>
      <c r="DE242" s="295"/>
    </row>
    <row r="243" spans="1:109" ht="21" customHeight="1">
      <c r="A243" s="268">
        <v>241</v>
      </c>
      <c r="B243" s="338" t="s">
        <v>399</v>
      </c>
      <c r="C243" s="301" t="s">
        <v>1748</v>
      </c>
      <c r="D243" s="302" t="s">
        <v>42</v>
      </c>
      <c r="E243" s="303" t="s">
        <v>79</v>
      </c>
      <c r="F243" s="304">
        <f t="shared" ref="F243:F248" si="856">9-LEN(E243)-LEN(SUBSTITUTE(E243,"★",""))</f>
        <v>3</v>
      </c>
      <c r="G243" s="305" t="s">
        <v>76</v>
      </c>
      <c r="H243" s="330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798"/>
        <v>200</v>
      </c>
      <c r="O243" s="339">
        <v>4755</v>
      </c>
      <c r="P243" s="340">
        <v>443.4</v>
      </c>
      <c r="Q243" s="341">
        <v>84.4</v>
      </c>
      <c r="R243" s="341">
        <v>45.62</v>
      </c>
      <c r="S243" s="341">
        <v>63.63</v>
      </c>
      <c r="T243" s="341">
        <v>5.4329999999999989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52"/>
        <v>180000</v>
      </c>
      <c r="AL243" s="316">
        <f>VLOOKUP(D243&amp;E243,计算辅助页面!$V$5:$Y$18,3,0)</f>
        <v>5</v>
      </c>
      <c r="AM243" s="317">
        <f t="shared" si="853"/>
        <v>540000</v>
      </c>
      <c r="AN243" s="317">
        <f>VLOOKUP(D243&amp;E243,计算辅助页面!$V$5:$Y$18,4,0)</f>
        <v>4</v>
      </c>
      <c r="AO243" s="304">
        <f t="shared" si="854"/>
        <v>14760000</v>
      </c>
      <c r="AP243" s="318">
        <f t="shared" si="804"/>
        <v>42486000</v>
      </c>
      <c r="AQ243" s="288" t="s">
        <v>712</v>
      </c>
      <c r="AR243" s="289" t="str">
        <f t="shared" si="855"/>
        <v>Chiron</v>
      </c>
      <c r="AS243" s="290" t="s">
        <v>596</v>
      </c>
      <c r="AT243" s="291" t="s">
        <v>678</v>
      </c>
      <c r="AU243" s="427" t="s">
        <v>703</v>
      </c>
      <c r="AV243" s="292">
        <v>20</v>
      </c>
      <c r="AW243" s="292">
        <v>467</v>
      </c>
      <c r="AY243" s="292">
        <v>579</v>
      </c>
      <c r="AZ243" s="292" t="s">
        <v>1481</v>
      </c>
      <c r="BA243" s="481">
        <v>129</v>
      </c>
      <c r="BB243" s="476">
        <v>2.6</v>
      </c>
      <c r="BC243" s="472">
        <v>0.75</v>
      </c>
      <c r="BD243" s="472">
        <v>0.75</v>
      </c>
      <c r="BE243" s="472">
        <v>1.1299999999999999</v>
      </c>
      <c r="BF243" s="474">
        <f>BA243+O243</f>
        <v>4884</v>
      </c>
      <c r="BG243" s="476">
        <f t="shared" ref="BG243" si="857">BB243+P243</f>
        <v>446</v>
      </c>
      <c r="BH243" s="480">
        <f t="shared" ref="BH243" si="858">BC243+Q243</f>
        <v>85.15</v>
      </c>
      <c r="BI243" s="480">
        <f t="shared" ref="BI243" si="859">BD243+R243</f>
        <v>46.37</v>
      </c>
      <c r="BJ243" s="480">
        <f t="shared" ref="BJ243" si="860">BE243+S243</f>
        <v>64.760000000000005</v>
      </c>
      <c r="BK243" s="473">
        <f t="shared" si="777"/>
        <v>2.6000000000000227</v>
      </c>
      <c r="BL243" s="473">
        <f t="shared" si="778"/>
        <v>0.75</v>
      </c>
      <c r="BM243" s="473">
        <f t="shared" si="779"/>
        <v>0.75</v>
      </c>
      <c r="BN243" s="473">
        <f t="shared" si="780"/>
        <v>1.1300000000000026</v>
      </c>
      <c r="BO243" s="483">
        <v>1</v>
      </c>
      <c r="BP243" s="293"/>
      <c r="BQ243" s="293"/>
      <c r="BR243" s="293"/>
      <c r="BS243" s="293">
        <v>1</v>
      </c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>
        <v>1</v>
      </c>
      <c r="CG243" s="293"/>
      <c r="CH243" s="293"/>
      <c r="CI243" s="293">
        <v>1</v>
      </c>
      <c r="CJ243" s="294" t="s">
        <v>1548</v>
      </c>
      <c r="CK243" s="294"/>
      <c r="CL243" s="294"/>
      <c r="CM243" s="294"/>
      <c r="CN243" s="294"/>
      <c r="CO243" s="295"/>
      <c r="CP243" s="295"/>
      <c r="CQ243" s="295"/>
      <c r="CR243" s="296">
        <v>420</v>
      </c>
      <c r="CS243" s="297">
        <v>77.5</v>
      </c>
      <c r="CT243" s="297">
        <v>38.75</v>
      </c>
      <c r="CU243" s="297">
        <v>53.33</v>
      </c>
      <c r="CV243" s="297">
        <f t="shared" ref="CV243:CY245" si="861">P243-CR243</f>
        <v>23.399999999999977</v>
      </c>
      <c r="CW243" s="297">
        <f t="shared" si="861"/>
        <v>6.9000000000000057</v>
      </c>
      <c r="CX243" s="297">
        <f t="shared" si="861"/>
        <v>6.8699999999999974</v>
      </c>
      <c r="CY243" s="297">
        <f t="shared" si="861"/>
        <v>10.300000000000004</v>
      </c>
      <c r="CZ243" s="297">
        <f>SUM(CV243:CY243)</f>
        <v>47.469999999999985</v>
      </c>
      <c r="DA243" s="297">
        <f>0.32*(P243-CR243)+1.75*(Q243-CS243)+1.13*(R243-CT243)+1.28*(S243-CU243)</f>
        <v>40.510100000000001</v>
      </c>
      <c r="DB243" s="295" t="s">
        <v>1811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38" t="s">
        <v>585</v>
      </c>
      <c r="C244" s="301" t="s">
        <v>804</v>
      </c>
      <c r="D244" s="302" t="s">
        <v>42</v>
      </c>
      <c r="E244" s="303" t="s">
        <v>79</v>
      </c>
      <c r="F244" s="304">
        <f t="shared" si="856"/>
        <v>3</v>
      </c>
      <c r="G244" s="305" t="s">
        <v>76</v>
      </c>
      <c r="H244" s="33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33">
        <f t="shared" si="798"/>
        <v>300</v>
      </c>
      <c r="O244" s="339">
        <v>4764</v>
      </c>
      <c r="P244" s="340">
        <v>449.5</v>
      </c>
      <c r="Q244" s="341">
        <v>80.48</v>
      </c>
      <c r="R244" s="341">
        <v>46.87</v>
      </c>
      <c r="S244" s="341">
        <v>70.66</v>
      </c>
      <c r="T244" s="341">
        <v>5.97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52"/>
        <v>180000</v>
      </c>
      <c r="AL244" s="316">
        <f>VLOOKUP(D244&amp;E244,计算辅助页面!$V$5:$Y$18,3,0)</f>
        <v>5</v>
      </c>
      <c r="AM244" s="317">
        <f t="shared" si="853"/>
        <v>540000</v>
      </c>
      <c r="AN244" s="317">
        <f>VLOOKUP(D244&amp;E244,计算辅助页面!$V$5:$Y$18,4,0)</f>
        <v>4</v>
      </c>
      <c r="AO244" s="304">
        <f t="shared" si="854"/>
        <v>14760000</v>
      </c>
      <c r="AP244" s="318">
        <f t="shared" si="804"/>
        <v>42486000</v>
      </c>
      <c r="AQ244" s="288" t="s">
        <v>804</v>
      </c>
      <c r="AR244" s="289" t="str">
        <f t="shared" si="855"/>
        <v>Bailey Blade GT1</v>
      </c>
      <c r="AS244" s="290" t="s">
        <v>928</v>
      </c>
      <c r="AT244" s="291" t="s">
        <v>679</v>
      </c>
      <c r="AU244" s="427" t="s">
        <v>703</v>
      </c>
      <c r="AW244" s="292">
        <v>473</v>
      </c>
      <c r="AY244" s="292">
        <v>582</v>
      </c>
      <c r="AZ244" s="292" t="s">
        <v>1113</v>
      </c>
      <c r="BA244" s="481">
        <f>BF244-O244</f>
        <v>155</v>
      </c>
      <c r="BB244" s="476">
        <f>BK244</f>
        <v>1.6999999999999886</v>
      </c>
      <c r="BC244" s="472">
        <f t="shared" ref="BC244" si="862">BL244</f>
        <v>0.61999999999999034</v>
      </c>
      <c r="BD244" s="472">
        <f t="shared" ref="BD244" si="863">BM244</f>
        <v>0.71000000000000085</v>
      </c>
      <c r="BE244" s="472">
        <f t="shared" ref="BE244" si="864">BN244</f>
        <v>1.7900000000000063</v>
      </c>
      <c r="BF244" s="474">
        <v>4919</v>
      </c>
      <c r="BG244" s="476">
        <v>451.2</v>
      </c>
      <c r="BH244" s="480">
        <v>81.099999999999994</v>
      </c>
      <c r="BI244" s="480">
        <v>47.58</v>
      </c>
      <c r="BJ244" s="480">
        <v>72.45</v>
      </c>
      <c r="BK244" s="473">
        <f t="shared" si="777"/>
        <v>1.6999999999999886</v>
      </c>
      <c r="BL244" s="473">
        <f t="shared" si="778"/>
        <v>0.61999999999999034</v>
      </c>
      <c r="BM244" s="473">
        <f t="shared" si="779"/>
        <v>0.71000000000000085</v>
      </c>
      <c r="BN244" s="473">
        <f t="shared" si="780"/>
        <v>1.7900000000000063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1549</v>
      </c>
      <c r="CK244" s="294"/>
      <c r="CL244" s="294"/>
      <c r="CM244" s="294"/>
      <c r="CN244" s="294"/>
      <c r="CO244" s="295"/>
      <c r="CP244" s="295"/>
      <c r="CQ244" s="295"/>
      <c r="CR244" s="296">
        <v>434</v>
      </c>
      <c r="CS244" s="297">
        <v>74.8</v>
      </c>
      <c r="CT244" s="297">
        <v>40.340000000000003</v>
      </c>
      <c r="CU244" s="297">
        <v>40.340000000000003</v>
      </c>
      <c r="CV244" s="297">
        <f t="shared" si="861"/>
        <v>15.5</v>
      </c>
      <c r="CW244" s="297">
        <f t="shared" si="861"/>
        <v>5.6800000000000068</v>
      </c>
      <c r="CX244" s="297">
        <f t="shared" si="861"/>
        <v>6.529999999999994</v>
      </c>
      <c r="CY244" s="297">
        <f t="shared" si="861"/>
        <v>30.319999999999993</v>
      </c>
      <c r="CZ244" s="297">
        <f>SUM(CV244:CY244)</f>
        <v>58.029999999999994</v>
      </c>
      <c r="DA244" s="297">
        <f>0.32*(P244-CR244)+1.75*(Q244-CS244)+1.13*(R244-CT244)+1.28*(S244-CU244)</f>
        <v>61.088499999999996</v>
      </c>
      <c r="DB244" s="295"/>
      <c r="DC244" s="295"/>
      <c r="DD244" s="295"/>
      <c r="DE244" s="295"/>
    </row>
    <row r="245" spans="1:109" ht="21" customHeight="1">
      <c r="A245" s="268">
        <v>243</v>
      </c>
      <c r="B245" s="338" t="s">
        <v>710</v>
      </c>
      <c r="C245" s="301" t="s">
        <v>805</v>
      </c>
      <c r="D245" s="302" t="s">
        <v>42</v>
      </c>
      <c r="E245" s="303" t="s">
        <v>79</v>
      </c>
      <c r="F245" s="304">
        <f t="shared" si="856"/>
        <v>3</v>
      </c>
      <c r="G245" s="305" t="s">
        <v>76</v>
      </c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798"/>
        <v>300</v>
      </c>
      <c r="O245" s="339">
        <v>4773</v>
      </c>
      <c r="P245" s="340">
        <v>396</v>
      </c>
      <c r="Q245" s="341">
        <v>85.7</v>
      </c>
      <c r="R245" s="341">
        <v>61.48</v>
      </c>
      <c r="S245" s="341">
        <v>73.989999999999995</v>
      </c>
      <c r="T245" s="341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52"/>
        <v>180000</v>
      </c>
      <c r="AL245" s="316">
        <f>VLOOKUP(D245&amp;E245,计算辅助页面!$V$5:$Y$18,3,0)</f>
        <v>5</v>
      </c>
      <c r="AM245" s="317">
        <f t="shared" si="853"/>
        <v>540000</v>
      </c>
      <c r="AN245" s="317">
        <f>VLOOKUP(D245&amp;E245,计算辅助页面!$V$5:$Y$18,4,0)</f>
        <v>4</v>
      </c>
      <c r="AO245" s="304">
        <f t="shared" si="854"/>
        <v>14760000</v>
      </c>
      <c r="AP245" s="318">
        <f t="shared" si="804"/>
        <v>42486000</v>
      </c>
      <c r="AQ245" s="288" t="s">
        <v>712</v>
      </c>
      <c r="AR245" s="289" t="str">
        <f t="shared" si="855"/>
        <v>Divo</v>
      </c>
      <c r="AS245" s="290" t="s">
        <v>714</v>
      </c>
      <c r="AT245" s="291" t="s">
        <v>855</v>
      </c>
      <c r="AU245" s="427" t="s">
        <v>703</v>
      </c>
      <c r="AW245" s="292">
        <v>411</v>
      </c>
      <c r="AY245" s="292">
        <v>552</v>
      </c>
      <c r="AZ245" s="292" t="s">
        <v>1113</v>
      </c>
      <c r="BA245" s="477">
        <v>128</v>
      </c>
      <c r="BB245" s="476">
        <v>1.8</v>
      </c>
      <c r="BC245" s="472">
        <v>0.8</v>
      </c>
      <c r="BD245" s="472">
        <v>1.02</v>
      </c>
      <c r="BE245" s="472">
        <v>1.85</v>
      </c>
      <c r="BF245" s="474">
        <f>BA245+O245</f>
        <v>4901</v>
      </c>
      <c r="BG245" s="476">
        <f t="shared" ref="BG245" si="865">BB245+P245</f>
        <v>397.8</v>
      </c>
      <c r="BH245" s="480">
        <f t="shared" ref="BH245" si="866">BC245+Q245</f>
        <v>86.5</v>
      </c>
      <c r="BI245" s="480">
        <f t="shared" ref="BI245" si="867">BD245+R245</f>
        <v>62.5</v>
      </c>
      <c r="BJ245" s="480">
        <f t="shared" ref="BJ245" si="868">BE245+S245</f>
        <v>75.839999999999989</v>
      </c>
      <c r="BK245" s="473">
        <f t="shared" si="777"/>
        <v>1.8000000000000114</v>
      </c>
      <c r="BL245" s="473">
        <f t="shared" si="778"/>
        <v>0.79999999999999716</v>
      </c>
      <c r="BM245" s="473">
        <f t="shared" si="779"/>
        <v>1.0200000000000031</v>
      </c>
      <c r="BN245" s="473">
        <f t="shared" si="780"/>
        <v>1.8499999999999943</v>
      </c>
      <c r="BO245" s="483">
        <v>4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1550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380</v>
      </c>
      <c r="CS245" s="297">
        <v>78.400000000000006</v>
      </c>
      <c r="CT245" s="297">
        <v>52.2</v>
      </c>
      <c r="CU245" s="297">
        <v>57.07</v>
      </c>
      <c r="CV245" s="297">
        <f t="shared" si="861"/>
        <v>16</v>
      </c>
      <c r="CW245" s="297">
        <f t="shared" si="861"/>
        <v>7.2999999999999972</v>
      </c>
      <c r="CX245" s="297">
        <f t="shared" si="861"/>
        <v>9.279999999999994</v>
      </c>
      <c r="CY245" s="297">
        <f t="shared" si="861"/>
        <v>16.919999999999995</v>
      </c>
      <c r="CZ245" s="297">
        <f>SUM(CV245:CY245)</f>
        <v>49.499999999999986</v>
      </c>
      <c r="DA245" s="297">
        <f>0.32*(P245-CR245)+1.75*(Q245-CS245)+1.13*(R245-CT245)+1.28*(S245-CU245)</f>
        <v>50.038999999999987</v>
      </c>
      <c r="DB245" s="295" t="s">
        <v>1811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1128</v>
      </c>
      <c r="C246" s="301" t="s">
        <v>1129</v>
      </c>
      <c r="D246" s="302" t="s">
        <v>42</v>
      </c>
      <c r="E246" s="303" t="s">
        <v>79</v>
      </c>
      <c r="F246" s="304">
        <f t="shared" si="856"/>
        <v>3</v>
      </c>
      <c r="G246" s="305" t="s">
        <v>875</v>
      </c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si="798"/>
        <v>300</v>
      </c>
      <c r="O246" s="339">
        <v>4779</v>
      </c>
      <c r="P246" s="340">
        <v>395.2</v>
      </c>
      <c r="Q246" s="341">
        <v>86</v>
      </c>
      <c r="R246" s="341">
        <v>73.709999999999994</v>
      </c>
      <c r="S246" s="341">
        <v>61.51</v>
      </c>
      <c r="T246" s="341">
        <v>5.53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52"/>
        <v>180000</v>
      </c>
      <c r="AL246" s="316">
        <f>VLOOKUP(D246&amp;E246,计算辅助页面!$V$5:$Y$18,3,0)</f>
        <v>5</v>
      </c>
      <c r="AM246" s="317">
        <f t="shared" si="853"/>
        <v>540000</v>
      </c>
      <c r="AN246" s="317">
        <f>VLOOKUP(D246&amp;E246,计算辅助页面!$V$5:$Y$18,4,0)</f>
        <v>4</v>
      </c>
      <c r="AO246" s="304">
        <f t="shared" si="854"/>
        <v>14760000</v>
      </c>
      <c r="AP246" s="318">
        <f t="shared" si="804"/>
        <v>42486000</v>
      </c>
      <c r="AQ246" s="288" t="s">
        <v>1130</v>
      </c>
      <c r="AR246" s="289" t="str">
        <f t="shared" si="855"/>
        <v>TS 900 Racer Pro</v>
      </c>
      <c r="AS246" s="290" t="s">
        <v>1117</v>
      </c>
      <c r="AT246" s="291" t="s">
        <v>1131</v>
      </c>
      <c r="AU246" s="427" t="s">
        <v>703</v>
      </c>
      <c r="AW246" s="292">
        <v>411</v>
      </c>
      <c r="AY246" s="292">
        <v>552</v>
      </c>
      <c r="AZ246" s="292" t="s">
        <v>1113</v>
      </c>
      <c r="BA246" s="481">
        <v>151</v>
      </c>
      <c r="BB246" s="476">
        <v>1.7</v>
      </c>
      <c r="BC246" s="472">
        <v>0.73</v>
      </c>
      <c r="BD246" s="472">
        <v>2</v>
      </c>
      <c r="BE246" s="472">
        <v>1.9</v>
      </c>
      <c r="BF246" s="474">
        <f>BA246+O246</f>
        <v>4930</v>
      </c>
      <c r="BG246" s="476">
        <f t="shared" ref="BG246" si="869">BB246+P246</f>
        <v>396.9</v>
      </c>
      <c r="BH246" s="480">
        <f t="shared" ref="BH246" si="870">BC246+Q246</f>
        <v>86.73</v>
      </c>
      <c r="BI246" s="480">
        <f t="shared" ref="BI246" si="871">BD246+R246</f>
        <v>75.709999999999994</v>
      </c>
      <c r="BJ246" s="480">
        <f t="shared" ref="BJ246" si="872">BE246+S246</f>
        <v>63.41</v>
      </c>
      <c r="BK246" s="473">
        <f t="shared" si="777"/>
        <v>1.6999999999999886</v>
      </c>
      <c r="BL246" s="473">
        <f t="shared" si="778"/>
        <v>0.73000000000000398</v>
      </c>
      <c r="BM246" s="473">
        <f t="shared" si="779"/>
        <v>2</v>
      </c>
      <c r="BN246" s="473">
        <f t="shared" si="780"/>
        <v>1.8999999999999986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/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1811</v>
      </c>
      <c r="DC246" s="295">
        <v>1</v>
      </c>
      <c r="DD246" s="295"/>
      <c r="DE246" s="295"/>
    </row>
    <row r="247" spans="1:109" ht="21" customHeight="1">
      <c r="A247" s="268">
        <v>245</v>
      </c>
      <c r="B247" s="338" t="s">
        <v>873</v>
      </c>
      <c r="C247" s="301" t="s">
        <v>874</v>
      </c>
      <c r="D247" s="302" t="s">
        <v>42</v>
      </c>
      <c r="E247" s="303" t="s">
        <v>79</v>
      </c>
      <c r="F247" s="304">
        <f t="shared" si="856"/>
        <v>3</v>
      </c>
      <c r="G247" s="305" t="s">
        <v>875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si="798"/>
        <v>300</v>
      </c>
      <c r="O247" s="339">
        <v>4796</v>
      </c>
      <c r="P247" s="340">
        <v>412.5</v>
      </c>
      <c r="Q247" s="341">
        <v>82.6</v>
      </c>
      <c r="R247" s="341">
        <v>63.86</v>
      </c>
      <c r="S247" s="341">
        <v>64.86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52"/>
        <v>180000</v>
      </c>
      <c r="AL247" s="316">
        <f>VLOOKUP(D247&amp;E247,计算辅助页面!$V$5:$Y$18,3,0)</f>
        <v>5</v>
      </c>
      <c r="AM247" s="317">
        <f t="shared" si="853"/>
        <v>540000</v>
      </c>
      <c r="AN247" s="317">
        <f>VLOOKUP(D247&amp;E247,计算辅助页面!$V$5:$Y$18,4,0)</f>
        <v>4</v>
      </c>
      <c r="AO247" s="304">
        <f t="shared" si="854"/>
        <v>14760000</v>
      </c>
      <c r="AP247" s="318">
        <f t="shared" si="804"/>
        <v>42486000</v>
      </c>
      <c r="AQ247" s="288" t="s">
        <v>1004</v>
      </c>
      <c r="AR247" s="289" t="str">
        <f t="shared" si="855"/>
        <v>Evantra Millecavalli</v>
      </c>
      <c r="AS247" s="290" t="s">
        <v>876</v>
      </c>
      <c r="AT247" s="291" t="s">
        <v>886</v>
      </c>
      <c r="AU247" s="427" t="s">
        <v>703</v>
      </c>
      <c r="AW247" s="292">
        <v>432</v>
      </c>
      <c r="AY247" s="292">
        <v>563</v>
      </c>
      <c r="AZ247" s="292" t="s">
        <v>1113</v>
      </c>
      <c r="BK247" s="473" t="str">
        <f t="shared" si="777"/>
        <v/>
      </c>
      <c r="BL247" s="473" t="str">
        <f t="shared" si="778"/>
        <v/>
      </c>
      <c r="BM247" s="473" t="str">
        <f t="shared" si="779"/>
        <v/>
      </c>
      <c r="BN247" s="473" t="str">
        <f t="shared" si="780"/>
        <v/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1551</v>
      </c>
      <c r="CK247" s="294"/>
      <c r="CL247" s="294"/>
      <c r="CM247" s="294"/>
      <c r="CN247" s="294"/>
      <c r="CO247" s="295"/>
      <c r="CP247" s="295"/>
      <c r="CQ247" s="295">
        <v>1</v>
      </c>
      <c r="CR247" s="296">
        <v>403</v>
      </c>
      <c r="CS247" s="297">
        <v>75.7</v>
      </c>
      <c r="CT247" s="297">
        <v>52.41</v>
      </c>
      <c r="CU247" s="297">
        <v>49.44</v>
      </c>
      <c r="CV247" s="297">
        <f>P247-CR247</f>
        <v>9.5</v>
      </c>
      <c r="CW247" s="297">
        <f>Q247-CS247</f>
        <v>6.8999999999999915</v>
      </c>
      <c r="CX247" s="297">
        <f>R247-CT247</f>
        <v>11.450000000000003</v>
      </c>
      <c r="CY247" s="297">
        <f>S247-CU247</f>
        <v>15.420000000000002</v>
      </c>
      <c r="CZ247" s="297">
        <f>SUM(CV247:CY247)</f>
        <v>43.269999999999996</v>
      </c>
      <c r="DA247" s="297">
        <f>0.32*(P247-CR247)+1.75*(Q247-CS247)+1.13*(R247-CT247)+1.28*(S247-CU247)</f>
        <v>47.791099999999986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38" t="s">
        <v>1055</v>
      </c>
      <c r="C248" s="301" t="s">
        <v>1056</v>
      </c>
      <c r="D248" s="302" t="s">
        <v>42</v>
      </c>
      <c r="E248" s="303" t="s">
        <v>79</v>
      </c>
      <c r="F248" s="304">
        <f t="shared" si="856"/>
        <v>3</v>
      </c>
      <c r="G248" s="328"/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798"/>
        <v>300</v>
      </c>
      <c r="O248" s="339">
        <v>4806</v>
      </c>
      <c r="P248" s="340">
        <v>460.6</v>
      </c>
      <c r="Q248" s="341">
        <v>81.290000000000006</v>
      </c>
      <c r="R248" s="341">
        <v>60.32</v>
      </c>
      <c r="S248" s="341">
        <v>54.19</v>
      </c>
      <c r="T248" s="341">
        <v>4.5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52"/>
        <v>180000</v>
      </c>
      <c r="AL248" s="316">
        <f>VLOOKUP(D248&amp;E248,计算辅助页面!$V$5:$Y$18,3,0)</f>
        <v>5</v>
      </c>
      <c r="AM248" s="317">
        <f t="shared" si="853"/>
        <v>540000</v>
      </c>
      <c r="AN248" s="317">
        <f>VLOOKUP(D248&amp;E248,计算辅助页面!$V$5:$Y$18,4,0)</f>
        <v>4</v>
      </c>
      <c r="AO248" s="304">
        <f t="shared" si="854"/>
        <v>14760000</v>
      </c>
      <c r="AP248" s="318">
        <f t="shared" si="804"/>
        <v>42486000</v>
      </c>
      <c r="AQ248" s="288" t="s">
        <v>1057</v>
      </c>
      <c r="AR248" s="289" t="str">
        <f t="shared" si="855"/>
        <v>1MW</v>
      </c>
      <c r="AS248" s="290" t="s">
        <v>1042</v>
      </c>
      <c r="AT248" s="291" t="s">
        <v>1058</v>
      </c>
      <c r="AU248" s="427" t="s">
        <v>703</v>
      </c>
      <c r="AW248" s="292">
        <v>485</v>
      </c>
      <c r="AY248" s="292">
        <v>587</v>
      </c>
      <c r="AZ248" s="292" t="s">
        <v>1113</v>
      </c>
      <c r="BK248" s="473" t="str">
        <f t="shared" si="777"/>
        <v/>
      </c>
      <c r="BL248" s="473" t="str">
        <f t="shared" si="778"/>
        <v/>
      </c>
      <c r="BM248" s="473" t="str">
        <f t="shared" si="779"/>
        <v/>
      </c>
      <c r="BN248" s="473" t="str">
        <f t="shared" si="780"/>
        <v/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1552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38" t="s">
        <v>1217</v>
      </c>
      <c r="C249" s="301" t="s">
        <v>1218</v>
      </c>
      <c r="D249" s="302" t="s">
        <v>42</v>
      </c>
      <c r="E249" s="303" t="s">
        <v>79</v>
      </c>
      <c r="F249" s="327"/>
      <c r="G249" s="328"/>
      <c r="H249" s="33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798"/>
        <v>300</v>
      </c>
      <c r="O249" s="339">
        <v>4817</v>
      </c>
      <c r="P249" s="340">
        <v>447.1</v>
      </c>
      <c r="Q249" s="341">
        <v>84.34</v>
      </c>
      <c r="R249" s="341">
        <v>61.43</v>
      </c>
      <c r="S249" s="341">
        <v>39.21</v>
      </c>
      <c r="T249" s="341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52"/>
        <v>180000</v>
      </c>
      <c r="AL249" s="316">
        <f>VLOOKUP(D249&amp;E249,计算辅助页面!$V$5:$Y$18,3,0)</f>
        <v>5</v>
      </c>
      <c r="AM249" s="317">
        <f t="shared" si="853"/>
        <v>540000</v>
      </c>
      <c r="AN249" s="317">
        <f>VLOOKUP(D249&amp;E249,计算辅助页面!$V$5:$Y$18,4,0)</f>
        <v>4</v>
      </c>
      <c r="AO249" s="304">
        <f t="shared" si="854"/>
        <v>14760000</v>
      </c>
      <c r="AP249" s="318">
        <f t="shared" si="804"/>
        <v>42486000</v>
      </c>
      <c r="AQ249" s="288" t="s">
        <v>1005</v>
      </c>
      <c r="AR249" s="289" t="str">
        <f t="shared" si="855"/>
        <v>Settimo Cerchio</v>
      </c>
      <c r="AS249" s="290" t="s">
        <v>1201</v>
      </c>
      <c r="AT249" s="291" t="s">
        <v>1219</v>
      </c>
      <c r="AU249" s="427" t="s">
        <v>703</v>
      </c>
      <c r="AW249" s="292">
        <v>470</v>
      </c>
      <c r="AY249" s="292">
        <v>581</v>
      </c>
      <c r="AZ249" s="292" t="s">
        <v>1113</v>
      </c>
      <c r="BK249" s="473" t="str">
        <f t="shared" si="777"/>
        <v/>
      </c>
      <c r="BL249" s="473" t="str">
        <f t="shared" si="778"/>
        <v/>
      </c>
      <c r="BM249" s="473" t="str">
        <f t="shared" si="779"/>
        <v/>
      </c>
      <c r="BN249" s="473" t="str">
        <f t="shared" si="780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1220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customHeight="1" thickBot="1">
      <c r="A250" s="299">
        <v>248</v>
      </c>
      <c r="B250" s="338" t="s">
        <v>1713</v>
      </c>
      <c r="C250" s="301" t="s">
        <v>1714</v>
      </c>
      <c r="D250" s="302" t="s">
        <v>42</v>
      </c>
      <c r="E250" s="303" t="s">
        <v>79</v>
      </c>
      <c r="F250" s="327"/>
      <c r="G250" s="328"/>
      <c r="H250" s="434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33">
        <f t="shared" ref="N250" si="873">IF(COUNTBLANK(H250:M250),"",SUM(H250:M250))</f>
        <v>300</v>
      </c>
      <c r="O250" s="339">
        <v>4821</v>
      </c>
      <c r="P250" s="340">
        <v>397.8</v>
      </c>
      <c r="Q250" s="341">
        <v>87.01</v>
      </c>
      <c r="R250" s="341">
        <v>73.62</v>
      </c>
      <c r="S250" s="341">
        <v>65.319999999999993</v>
      </c>
      <c r="T250" s="341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ref="AK250" si="874">IF(AI250,2*AI250,"")</f>
        <v>180000</v>
      </c>
      <c r="AL250" s="316">
        <f>VLOOKUP(D250&amp;E250,计算辅助页面!$V$5:$Y$18,3,0)</f>
        <v>5</v>
      </c>
      <c r="AM250" s="317">
        <f t="shared" ref="AM250" si="875">IF(AN250="×",AN250,IF(AI250,6*AI250,""))</f>
        <v>540000</v>
      </c>
      <c r="AN250" s="317">
        <f>VLOOKUP(D250&amp;E250,计算辅助页面!$V$5:$Y$18,4,0)</f>
        <v>4</v>
      </c>
      <c r="AO250" s="304">
        <f t="shared" ref="AO250" si="876">IF(AI250,IF(AN250="×",4*(AI250*AJ250+AK250*AL250),4*(AI250*AJ250+AK250*AL250+AM250*AN250)),"")</f>
        <v>14760000</v>
      </c>
      <c r="AP250" s="318">
        <f t="shared" ref="AP250" si="877">IF(AND(AH250,AO250),AO250+AH250,"")</f>
        <v>42486000</v>
      </c>
      <c r="AQ250" s="288" t="s">
        <v>712</v>
      </c>
      <c r="AR250" s="289" t="str">
        <f t="shared" si="855"/>
        <v>Chiron Pur Sport</v>
      </c>
      <c r="AS250" s="290" t="s">
        <v>1743</v>
      </c>
      <c r="AT250" s="291" t="s">
        <v>1715</v>
      </c>
      <c r="AU250" s="427" t="s">
        <v>703</v>
      </c>
      <c r="AZ250" s="292" t="s">
        <v>1720</v>
      </c>
      <c r="BA250" s="477">
        <v>132</v>
      </c>
      <c r="BB250" s="476">
        <v>1.9</v>
      </c>
      <c r="BC250" s="472">
        <v>0.84</v>
      </c>
      <c r="BD250" s="472">
        <v>1.64</v>
      </c>
      <c r="BE250" s="472">
        <v>2.92</v>
      </c>
      <c r="BF250" s="474">
        <f>BA250+O250</f>
        <v>4953</v>
      </c>
      <c r="BG250" s="476">
        <f t="shared" ref="BG250" si="878">BB250+P250</f>
        <v>399.7</v>
      </c>
      <c r="BH250" s="480">
        <f t="shared" ref="BH250" si="879">BC250+Q250</f>
        <v>87.850000000000009</v>
      </c>
      <c r="BI250" s="480">
        <f t="shared" ref="BI250" si="880">BD250+R250</f>
        <v>75.260000000000005</v>
      </c>
      <c r="BJ250" s="480">
        <f t="shared" ref="BJ250" si="881">BE250+S250</f>
        <v>68.239999999999995</v>
      </c>
      <c r="BK250" s="473">
        <f t="shared" si="777"/>
        <v>1.8999999999999773</v>
      </c>
      <c r="BL250" s="473">
        <f t="shared" si="778"/>
        <v>0.84000000000000341</v>
      </c>
      <c r="BM250" s="473">
        <f t="shared" si="779"/>
        <v>1.6400000000000006</v>
      </c>
      <c r="BN250" s="473">
        <f t="shared" si="780"/>
        <v>2.9200000000000017</v>
      </c>
      <c r="BO250" s="483">
        <v>8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1727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1811</v>
      </c>
      <c r="DC250" s="295">
        <v>1</v>
      </c>
      <c r="DD250" s="295"/>
      <c r="DE250" s="295"/>
    </row>
    <row r="251" spans="1:109" ht="21" customHeight="1" thickTop="1">
      <c r="A251" s="268">
        <v>249</v>
      </c>
      <c r="B251" s="338" t="s">
        <v>404</v>
      </c>
      <c r="C251" s="301" t="s">
        <v>806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30" t="s">
        <v>407</v>
      </c>
      <c r="I251" s="306">
        <v>40</v>
      </c>
      <c r="J251" s="306">
        <v>45</v>
      </c>
      <c r="K251" s="306">
        <v>60</v>
      </c>
      <c r="L251" s="306">
        <v>70</v>
      </c>
      <c r="M251" s="306">
        <v>85</v>
      </c>
      <c r="N251" s="307">
        <f t="shared" si="798"/>
        <v>300</v>
      </c>
      <c r="O251" s="339">
        <v>4826</v>
      </c>
      <c r="P251" s="340">
        <v>496.6</v>
      </c>
      <c r="Q251" s="341">
        <v>80.069999999999993</v>
      </c>
      <c r="R251" s="341">
        <v>48.19</v>
      </c>
      <c r="S251" s="341">
        <v>58.23</v>
      </c>
      <c r="T251" s="341">
        <v>4.8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52"/>
        <v>180000</v>
      </c>
      <c r="AL251" s="316">
        <f>VLOOKUP(D251&amp;E251,计算辅助页面!$V$5:$Y$18,3,0)</f>
        <v>5</v>
      </c>
      <c r="AM251" s="317">
        <f t="shared" si="853"/>
        <v>540000</v>
      </c>
      <c r="AN251" s="317">
        <f>VLOOKUP(D251&amp;E251,计算辅助页面!$V$5:$Y$18,4,0)</f>
        <v>4</v>
      </c>
      <c r="AO251" s="304">
        <f t="shared" si="854"/>
        <v>14760000</v>
      </c>
      <c r="AP251" s="318">
        <f t="shared" si="804"/>
        <v>42486000</v>
      </c>
      <c r="AQ251" s="288" t="s">
        <v>570</v>
      </c>
      <c r="AR251" s="289" t="str">
        <f t="shared" si="855"/>
        <v>Jesko🔑</v>
      </c>
      <c r="AS251" s="290" t="s">
        <v>922</v>
      </c>
      <c r="AT251" s="291" t="s">
        <v>682</v>
      </c>
      <c r="AU251" s="427" t="s">
        <v>703</v>
      </c>
      <c r="AW251" s="292">
        <v>522</v>
      </c>
      <c r="AY251" s="292">
        <v>600</v>
      </c>
      <c r="AZ251" s="292" t="s">
        <v>1186</v>
      </c>
      <c r="BA251" s="481">
        <v>130</v>
      </c>
      <c r="BB251" s="476">
        <v>1.4</v>
      </c>
      <c r="BC251" s="472">
        <v>0.57999999999999996</v>
      </c>
      <c r="BD251" s="472">
        <v>0.69</v>
      </c>
      <c r="BE251" s="472">
        <v>1.72</v>
      </c>
      <c r="BF251" s="474">
        <f>BA251+O251</f>
        <v>4956</v>
      </c>
      <c r="BG251" s="476">
        <f t="shared" ref="BG251:BG252" si="882">BB251+P251</f>
        <v>498</v>
      </c>
      <c r="BH251" s="480">
        <f t="shared" ref="BH251:BH252" si="883">BC251+Q251</f>
        <v>80.649999999999991</v>
      </c>
      <c r="BI251" s="480">
        <f t="shared" ref="BI251:BI252" si="884">BD251+R251</f>
        <v>48.879999999999995</v>
      </c>
      <c r="BJ251" s="480">
        <f t="shared" ref="BJ251:BJ252" si="885">BE251+S251</f>
        <v>59.949999999999996</v>
      </c>
      <c r="BK251" s="473">
        <f t="shared" si="777"/>
        <v>1.3999999999999773</v>
      </c>
      <c r="BL251" s="473">
        <f t="shared" si="778"/>
        <v>0.57999999999999829</v>
      </c>
      <c r="BM251" s="473">
        <f t="shared" si="779"/>
        <v>0.68999999999999773</v>
      </c>
      <c r="BN251" s="473">
        <f t="shared" si="780"/>
        <v>1.7199999999999989</v>
      </c>
      <c r="BO251" s="483">
        <v>1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>
        <v>1</v>
      </c>
      <c r="CC251" s="293">
        <v>1</v>
      </c>
      <c r="CD251" s="293">
        <v>1</v>
      </c>
      <c r="CE251" s="293"/>
      <c r="CF251" s="293"/>
      <c r="CG251" s="293"/>
      <c r="CH251" s="293"/>
      <c r="CI251" s="293"/>
      <c r="CJ251" s="294" t="s">
        <v>1553</v>
      </c>
      <c r="CK251" s="294"/>
      <c r="CL251" s="294"/>
      <c r="CM251" s="294"/>
      <c r="CN251" s="294"/>
      <c r="CO251" s="295"/>
      <c r="CP251" s="295"/>
      <c r="CQ251" s="295"/>
      <c r="CR251" s="296">
        <v>484</v>
      </c>
      <c r="CS251" s="297">
        <v>74.8</v>
      </c>
      <c r="CT251" s="297">
        <v>41.93</v>
      </c>
      <c r="CU251" s="297">
        <v>42.56</v>
      </c>
      <c r="CV251" s="297">
        <f>P251-CR251</f>
        <v>12.600000000000023</v>
      </c>
      <c r="CW251" s="297">
        <f>Q251-CS251</f>
        <v>5.269999999999996</v>
      </c>
      <c r="CX251" s="297">
        <f>R251-CT251</f>
        <v>6.259999999999998</v>
      </c>
      <c r="CY251" s="297">
        <f>S251-CU251</f>
        <v>15.669999999999995</v>
      </c>
      <c r="CZ251" s="297">
        <f>SUM(CV251:CY251)</f>
        <v>39.800000000000011</v>
      </c>
      <c r="DA251" s="297">
        <f>0.32*(P251-CR251)+1.75*(Q251-CS251)+1.13*(R251-CT251)+1.28*(S251-CU251)</f>
        <v>40.385899999999992</v>
      </c>
      <c r="DB251" s="295"/>
      <c r="DC251" s="295"/>
      <c r="DD251" s="295"/>
      <c r="DE251" s="295"/>
    </row>
    <row r="252" spans="1:109" ht="21" customHeight="1" thickBot="1">
      <c r="A252" s="299">
        <v>250</v>
      </c>
      <c r="B252" s="338" t="s">
        <v>1784</v>
      </c>
      <c r="C252" s="301" t="s">
        <v>1812</v>
      </c>
      <c r="D252" s="302" t="s">
        <v>189</v>
      </c>
      <c r="E252" s="329" t="s">
        <v>190</v>
      </c>
      <c r="F252" s="327"/>
      <c r="G252" s="328"/>
      <c r="H252" s="330" t="s">
        <v>448</v>
      </c>
      <c r="I252" s="320">
        <v>40</v>
      </c>
      <c r="J252" s="320">
        <v>45</v>
      </c>
      <c r="K252" s="320">
        <v>60</v>
      </c>
      <c r="L252" s="320">
        <v>70</v>
      </c>
      <c r="M252" s="320">
        <v>85</v>
      </c>
      <c r="N252" s="333">
        <v>300</v>
      </c>
      <c r="O252" s="339">
        <v>4843</v>
      </c>
      <c r="P252" s="340">
        <v>402.7</v>
      </c>
      <c r="Q252" s="341">
        <v>86.51</v>
      </c>
      <c r="R252" s="341">
        <v>62.58</v>
      </c>
      <c r="S252" s="341">
        <v>77.09</v>
      </c>
      <c r="T252" s="341">
        <v>7.3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52"/>
        <v>180000</v>
      </c>
      <c r="AL252" s="316">
        <f>VLOOKUP(D252&amp;E252,计算辅助页面!$V$5:$Y$18,3,0)</f>
        <v>5</v>
      </c>
      <c r="AM252" s="317">
        <f t="shared" si="853"/>
        <v>540000</v>
      </c>
      <c r="AN252" s="317">
        <f>VLOOKUP(D252&amp;E252,计算辅助页面!$V$5:$Y$18,4,0)</f>
        <v>4</v>
      </c>
      <c r="AO252" s="304">
        <f t="shared" si="854"/>
        <v>14760000</v>
      </c>
      <c r="AP252" s="318">
        <f t="shared" si="804"/>
        <v>42486000</v>
      </c>
      <c r="AQ252" s="288" t="s">
        <v>712</v>
      </c>
      <c r="AR252" s="289" t="str">
        <f t="shared" si="855"/>
        <v>Centodieci🔑</v>
      </c>
      <c r="AS252" s="290" t="s">
        <v>1168</v>
      </c>
      <c r="AT252" s="291" t="s">
        <v>1185</v>
      </c>
      <c r="AU252" s="427" t="s">
        <v>703</v>
      </c>
      <c r="AW252" s="292">
        <v>418</v>
      </c>
      <c r="AY252" s="292">
        <v>557</v>
      </c>
      <c r="AZ252" s="292" t="s">
        <v>1186</v>
      </c>
      <c r="BA252" s="477">
        <v>130</v>
      </c>
      <c r="BB252" s="476">
        <v>2.5</v>
      </c>
      <c r="BC252" s="472">
        <v>0.89</v>
      </c>
      <c r="BD252" s="472">
        <v>0.69</v>
      </c>
      <c r="BE252" s="472">
        <v>2.0699999999999998</v>
      </c>
      <c r="BF252" s="474">
        <f>BA252+O252</f>
        <v>4973</v>
      </c>
      <c r="BG252" s="476">
        <f t="shared" si="882"/>
        <v>405.2</v>
      </c>
      <c r="BH252" s="480">
        <f t="shared" si="883"/>
        <v>87.4</v>
      </c>
      <c r="BI252" s="480">
        <f t="shared" si="884"/>
        <v>63.269999999999996</v>
      </c>
      <c r="BJ252" s="480">
        <f t="shared" si="885"/>
        <v>79.16</v>
      </c>
      <c r="BK252" s="473">
        <f t="shared" si="777"/>
        <v>2.5</v>
      </c>
      <c r="BL252" s="473">
        <f t="shared" si="778"/>
        <v>0.89000000000000057</v>
      </c>
      <c r="BM252" s="473">
        <f t="shared" si="779"/>
        <v>0.68999999999999773</v>
      </c>
      <c r="BN252" s="473">
        <f t="shared" si="780"/>
        <v>2.0699999999999932</v>
      </c>
      <c r="BO252" s="483">
        <v>9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>
        <v>1</v>
      </c>
      <c r="CC252" s="293">
        <v>1</v>
      </c>
      <c r="CD252" s="293">
        <v>1</v>
      </c>
      <c r="CE252" s="293"/>
      <c r="CF252" s="293"/>
      <c r="CG252" s="293"/>
      <c r="CH252" s="293"/>
      <c r="CI252" s="293"/>
      <c r="CJ252" s="294" t="s">
        <v>1187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1811</v>
      </c>
      <c r="DC252" s="295">
        <v>1</v>
      </c>
      <c r="DD252" s="295"/>
      <c r="DE252" s="295"/>
    </row>
    <row r="253" spans="1:109" ht="21" customHeight="1" thickBot="1">
      <c r="A253" s="268">
        <v>251</v>
      </c>
      <c r="B253" s="338" t="s">
        <v>1739</v>
      </c>
      <c r="C253" s="301" t="s">
        <v>1614</v>
      </c>
      <c r="D253" s="302" t="s">
        <v>42</v>
      </c>
      <c r="E253" s="303" t="s">
        <v>79</v>
      </c>
      <c r="F253" s="345"/>
      <c r="G253" s="328"/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ref="N253" si="886">IF(COUNTBLANK(H253:M253),"",SUM(H253:M253))</f>
        <v>300</v>
      </c>
      <c r="O253" s="339">
        <v>4845</v>
      </c>
      <c r="P253" s="340">
        <v>429.3</v>
      </c>
      <c r="Q253" s="341">
        <v>82.91</v>
      </c>
      <c r="R253" s="341">
        <v>52.87</v>
      </c>
      <c r="S253" s="341">
        <v>65.41</v>
      </c>
      <c r="T253" s="341">
        <v>5.5</v>
      </c>
      <c r="U253" s="437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ref="AK253:AK254" si="887">IF(AI253,2*AI253,"")</f>
        <v>180000</v>
      </c>
      <c r="AL253" s="443">
        <f>VLOOKUP(D253&amp;E253,计算辅助页面!$V$5:$Y$18,3,0)</f>
        <v>5</v>
      </c>
      <c r="AM253" s="444">
        <f t="shared" ref="AM253:AM254" si="888">IF(AN253="×",AN253,IF(AI253,6*AI253,""))</f>
        <v>540000</v>
      </c>
      <c r="AN253" s="444">
        <f>VLOOKUP(D253&amp;E253,计算辅助页面!$V$5:$Y$18,4,0)</f>
        <v>4</v>
      </c>
      <c r="AO253" s="440">
        <f t="shared" ref="AO253:AO254" si="889">IF(AI253,IF(AN253="×",4*(AI253*AJ253+AK253*AL253),4*(AI253*AJ253+AK253*AL253+AM253*AN253)),"")</f>
        <v>14760000</v>
      </c>
      <c r="AP253" s="445">
        <f t="shared" ref="AP253:AP254" si="890">IF(AND(AH253,AO253),AO253+AH253,"")</f>
        <v>42486000</v>
      </c>
      <c r="AQ253" s="288" t="s">
        <v>569</v>
      </c>
      <c r="AR253" s="289" t="str">
        <f t="shared" si="855"/>
        <v>Lykan Neon🔑</v>
      </c>
      <c r="AS253" s="290" t="s">
        <v>1602</v>
      </c>
      <c r="AT253" s="291" t="s">
        <v>1615</v>
      </c>
      <c r="AU253" s="427" t="s">
        <v>703</v>
      </c>
      <c r="AW253" s="292">
        <v>451</v>
      </c>
      <c r="AY253" s="292">
        <v>572</v>
      </c>
      <c r="AZ253" s="292" t="s">
        <v>1113</v>
      </c>
      <c r="BA253" s="481">
        <f>BF253-O253</f>
        <v>198</v>
      </c>
      <c r="BB253" s="476">
        <f>BK253</f>
        <v>3.6999999999999886</v>
      </c>
      <c r="BC253" s="472">
        <f t="shared" ref="BC253:BE253" si="891">BL253</f>
        <v>0.89000000000000057</v>
      </c>
      <c r="BD253" s="472">
        <f t="shared" si="891"/>
        <v>1.6500000000000057</v>
      </c>
      <c r="BE253" s="472">
        <f t="shared" si="891"/>
        <v>3.0499999999999972</v>
      </c>
      <c r="BF253" s="474">
        <v>5043</v>
      </c>
      <c r="BG253" s="476">
        <v>433</v>
      </c>
      <c r="BH253" s="480">
        <v>83.8</v>
      </c>
      <c r="BI253" s="480">
        <v>54.52</v>
      </c>
      <c r="BJ253" s="480">
        <v>68.459999999999994</v>
      </c>
      <c r="BK253" s="473">
        <f>IF(BG253="", "", BG253-P253)</f>
        <v>3.6999999999999886</v>
      </c>
      <c r="BL253" s="473">
        <f>IF(BH253="", "", BH253-Q253)</f>
        <v>0.89000000000000057</v>
      </c>
      <c r="BM253" s="473">
        <f>IF(BI253="", "", BI253-R253)</f>
        <v>1.6500000000000057</v>
      </c>
      <c r="BN253" s="473">
        <f>IF(BJ253="", "", BJ253-S253)</f>
        <v>3.0499999999999972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 t="s">
        <v>1726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 t="s">
        <v>1811</v>
      </c>
      <c r="DC253" s="295">
        <v>1</v>
      </c>
      <c r="DD253" s="295"/>
      <c r="DE253" s="295"/>
    </row>
    <row r="254" spans="1:109" ht="21" customHeight="1" thickTop="1" thickBot="1">
      <c r="A254" s="299">
        <v>252</v>
      </c>
      <c r="B254" s="338" t="s">
        <v>1761</v>
      </c>
      <c r="C254" s="301" t="s">
        <v>1762</v>
      </c>
      <c r="D254" s="302" t="s">
        <v>42</v>
      </c>
      <c r="E254" s="303" t="s">
        <v>79</v>
      </c>
      <c r="F254" s="345"/>
      <c r="G254" s="328"/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ref="N254" si="892">IF(COUNTBLANK(H254:M254),"",SUM(H254:M254))</f>
        <v>300</v>
      </c>
      <c r="O254" s="339">
        <v>4859</v>
      </c>
      <c r="P254" s="340">
        <v>459.8</v>
      </c>
      <c r="Q254" s="341">
        <v>81.56</v>
      </c>
      <c r="R254" s="341">
        <v>57.68</v>
      </c>
      <c r="S254" s="341">
        <v>50.42</v>
      </c>
      <c r="T254" s="341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87"/>
        <v>180000</v>
      </c>
      <c r="AL254" s="316">
        <f>VLOOKUP(D254&amp;E254,计算辅助页面!$V$5:$Y$18,3,0)</f>
        <v>5</v>
      </c>
      <c r="AM254" s="317">
        <f t="shared" si="888"/>
        <v>540000</v>
      </c>
      <c r="AN254" s="317">
        <f>VLOOKUP(D254&amp;E254,计算辅助页面!$V$5:$Y$18,4,0)</f>
        <v>4</v>
      </c>
      <c r="AO254" s="304">
        <f t="shared" si="889"/>
        <v>14760000</v>
      </c>
      <c r="AP254" s="318">
        <f t="shared" si="890"/>
        <v>42486000</v>
      </c>
      <c r="AQ254" s="288" t="s">
        <v>712</v>
      </c>
      <c r="AR254" s="289" t="str">
        <f t="shared" si="855"/>
        <v>Mistral</v>
      </c>
      <c r="AS254" s="290" t="s">
        <v>1753</v>
      </c>
      <c r="AT254" s="291" t="s">
        <v>1763</v>
      </c>
      <c r="AU254" s="427" t="s">
        <v>703</v>
      </c>
      <c r="AZ254" s="292" t="s">
        <v>1113</v>
      </c>
      <c r="BA254" s="481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1783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715</v>
      </c>
      <c r="C255" s="301" t="s">
        <v>716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726</v>
      </c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ref="N255:N272" si="893">IF(COUNTBLANK(H255:M255),"",SUM(H255:M255))</f>
        <v>300</v>
      </c>
      <c r="O255" s="339">
        <v>4863</v>
      </c>
      <c r="P255" s="340">
        <v>414.7</v>
      </c>
      <c r="Q255" s="341">
        <v>89.4</v>
      </c>
      <c r="R255" s="341">
        <v>51.75</v>
      </c>
      <c r="S255" s="341">
        <v>51.27</v>
      </c>
      <c r="T255" s="341">
        <v>4.5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52"/>
        <v>180000</v>
      </c>
      <c r="AL255" s="316">
        <f>VLOOKUP(D255&amp;E255,计算辅助页面!$V$5:$Y$18,3,0)</f>
        <v>5</v>
      </c>
      <c r="AM255" s="317">
        <f t="shared" si="853"/>
        <v>540000</v>
      </c>
      <c r="AN255" s="317">
        <f>VLOOKUP(D255&amp;E255,计算辅助页面!$V$5:$Y$18,4,0)</f>
        <v>4</v>
      </c>
      <c r="AO255" s="304">
        <f t="shared" si="854"/>
        <v>14760000</v>
      </c>
      <c r="AP255" s="318">
        <f t="shared" si="804"/>
        <v>42486000</v>
      </c>
      <c r="AQ255" s="288" t="s">
        <v>1003</v>
      </c>
      <c r="AR255" s="289" t="str">
        <f t="shared" si="855"/>
        <v>Owl</v>
      </c>
      <c r="AS255" s="290" t="s">
        <v>724</v>
      </c>
      <c r="AT255" s="291" t="s">
        <v>856</v>
      </c>
      <c r="AU255" s="427" t="s">
        <v>703</v>
      </c>
      <c r="AW255" s="292">
        <v>435</v>
      </c>
      <c r="AY255" s="292">
        <v>565</v>
      </c>
      <c r="AZ255" s="292" t="s">
        <v>1113</v>
      </c>
      <c r="BA255" s="481">
        <v>131</v>
      </c>
      <c r="BB255" s="476">
        <v>1.6</v>
      </c>
      <c r="BC255" s="472">
        <v>0.7</v>
      </c>
      <c r="BD255" s="472">
        <v>0.65</v>
      </c>
      <c r="BE255" s="472">
        <v>1.71</v>
      </c>
      <c r="BF255" s="474">
        <f>BA255+O255</f>
        <v>4994</v>
      </c>
      <c r="BG255" s="476">
        <f t="shared" ref="BG255" si="894">BB255+P255</f>
        <v>416.3</v>
      </c>
      <c r="BH255" s="480">
        <f t="shared" ref="BH255" si="895">BC255+Q255</f>
        <v>90.100000000000009</v>
      </c>
      <c r="BI255" s="480">
        <f t="shared" ref="BI255" si="896">BD255+R255</f>
        <v>52.4</v>
      </c>
      <c r="BJ255" s="480">
        <f t="shared" ref="BJ255" si="897">BE255+S255</f>
        <v>52.980000000000004</v>
      </c>
      <c r="BK255" s="473">
        <f t="shared" si="777"/>
        <v>1.6000000000000227</v>
      </c>
      <c r="BL255" s="473">
        <f t="shared" si="778"/>
        <v>0.70000000000000284</v>
      </c>
      <c r="BM255" s="473">
        <f t="shared" si="779"/>
        <v>0.64999999999999858</v>
      </c>
      <c r="BN255" s="473">
        <f t="shared" si="780"/>
        <v>1.7100000000000009</v>
      </c>
      <c r="BO255" s="483">
        <v>1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/>
      <c r="CJ255" s="294" t="s">
        <v>716</v>
      </c>
      <c r="CK255" s="294"/>
      <c r="CL255" s="294"/>
      <c r="CM255" s="294"/>
      <c r="CN255" s="294"/>
      <c r="CO255" s="295"/>
      <c r="CP255" s="295"/>
      <c r="CQ255" s="295">
        <v>1</v>
      </c>
      <c r="CR255" s="296">
        <v>400</v>
      </c>
      <c r="CS255" s="297">
        <v>82.99</v>
      </c>
      <c r="CT255" s="297">
        <v>45.79</v>
      </c>
      <c r="CU255" s="297">
        <v>35.67</v>
      </c>
      <c r="CV255" s="297">
        <f t="shared" ref="CV255:CY256" si="898">P255-CR255</f>
        <v>14.699999999999989</v>
      </c>
      <c r="CW255" s="297">
        <f t="shared" si="898"/>
        <v>6.4100000000000108</v>
      </c>
      <c r="CX255" s="297">
        <f t="shared" si="898"/>
        <v>5.9600000000000009</v>
      </c>
      <c r="CY255" s="297">
        <f t="shared" si="898"/>
        <v>15.600000000000001</v>
      </c>
      <c r="CZ255" s="297">
        <f>SUM(CV255:CY255)</f>
        <v>42.67</v>
      </c>
      <c r="DA255" s="297">
        <f>0.32*(P255-CR255)+1.75*(Q255-CS255)+1.13*(R255-CT255)+1.28*(S255-CU255)</f>
        <v>42.624300000000019</v>
      </c>
      <c r="DB255" s="295"/>
      <c r="DC255" s="295"/>
      <c r="DD255" s="295"/>
      <c r="DE255" s="295"/>
    </row>
    <row r="256" spans="1:109" ht="21" customHeight="1" thickBot="1">
      <c r="A256" s="299">
        <v>254</v>
      </c>
      <c r="B256" s="338" t="s">
        <v>1554</v>
      </c>
      <c r="C256" s="301" t="s">
        <v>400</v>
      </c>
      <c r="D256" s="431" t="s">
        <v>42</v>
      </c>
      <c r="E256" s="432" t="s">
        <v>79</v>
      </c>
      <c r="F256" s="433">
        <f>9-LEN(E256)-LEN(SUBSTITUTE(E256,"★",""))</f>
        <v>3</v>
      </c>
      <c r="G256" s="305" t="s">
        <v>76</v>
      </c>
      <c r="H256" s="434" t="s">
        <v>407</v>
      </c>
      <c r="I256" s="435">
        <v>40</v>
      </c>
      <c r="J256" s="435">
        <v>45</v>
      </c>
      <c r="K256" s="435">
        <v>60</v>
      </c>
      <c r="L256" s="435">
        <v>70</v>
      </c>
      <c r="M256" s="435">
        <v>85</v>
      </c>
      <c r="N256" s="436">
        <f t="shared" si="893"/>
        <v>300</v>
      </c>
      <c r="O256" s="339">
        <v>4897</v>
      </c>
      <c r="P256" s="340">
        <v>421.6</v>
      </c>
      <c r="Q256" s="341">
        <v>87.71</v>
      </c>
      <c r="R256" s="341">
        <v>51.33</v>
      </c>
      <c r="S256" s="341">
        <v>56.51</v>
      </c>
      <c r="T256" s="341">
        <v>5</v>
      </c>
      <c r="U256" s="437">
        <v>23000</v>
      </c>
      <c r="V256" s="438">
        <f>VLOOKUP($U256,计算辅助页面!$Z$5:$AM$26,COLUMN()-20,0)</f>
        <v>37500</v>
      </c>
      <c r="W256" s="438">
        <f>VLOOKUP($U256,计算辅助页面!$Z$5:$AM$26,COLUMN()-20,0)</f>
        <v>60000</v>
      </c>
      <c r="X256" s="436">
        <f>VLOOKUP($U256,计算辅助页面!$Z$5:$AM$26,COLUMN()-20,0)</f>
        <v>90000</v>
      </c>
      <c r="Y256" s="436">
        <f>VLOOKUP($U256,计算辅助页面!$Z$5:$AM$26,COLUMN()-20,0)</f>
        <v>130000</v>
      </c>
      <c r="Z256" s="439">
        <f>VLOOKUP($U256,计算辅助页面!$Z$5:$AM$26,COLUMN()-20,0)</f>
        <v>182000</v>
      </c>
      <c r="AA256" s="436">
        <f>VLOOKUP($U256,计算辅助页面!$Z$5:$AM$26,COLUMN()-20,0)</f>
        <v>255000</v>
      </c>
      <c r="AB256" s="436">
        <f>VLOOKUP($U256,计算辅助页面!$Z$5:$AM$26,COLUMN()-20,0)</f>
        <v>356500</v>
      </c>
      <c r="AC256" s="436">
        <f>VLOOKUP($U256,计算辅助页面!$Z$5:$AM$26,COLUMN()-20,0)</f>
        <v>499500</v>
      </c>
      <c r="AD256" s="436">
        <f>VLOOKUP($U256,计算辅助页面!$Z$5:$AM$26,COLUMN()-20,0)</f>
        <v>699000</v>
      </c>
      <c r="AE256" s="436">
        <f>VLOOKUP($U256,计算辅助页面!$Z$5:$AM$26,COLUMN()-20,0)</f>
        <v>979000</v>
      </c>
      <c r="AF256" s="436">
        <f>VLOOKUP($U256,计算辅助页面!$Z$5:$AM$26,COLUMN()-20,0)</f>
        <v>1370000</v>
      </c>
      <c r="AG256" s="436">
        <f>VLOOKUP($U256,计算辅助页面!$Z$5:$AM$26,COLUMN()-20,0)</f>
        <v>2250000</v>
      </c>
      <c r="AH256" s="440">
        <f>VLOOKUP($U256,计算辅助页面!$Z$5:$AM$26,COLUMN()-20,0)</f>
        <v>27726000</v>
      </c>
      <c r="AI256" s="441">
        <v>90000</v>
      </c>
      <c r="AJ256" s="442">
        <f>VLOOKUP(D256&amp;E256,计算辅助页面!$V$5:$Y$18,2,0)</f>
        <v>7</v>
      </c>
      <c r="AK256" s="443">
        <f t="shared" si="852"/>
        <v>180000</v>
      </c>
      <c r="AL256" s="443">
        <f>VLOOKUP(D256&amp;E256,计算辅助页面!$V$5:$Y$18,3,0)</f>
        <v>5</v>
      </c>
      <c r="AM256" s="444">
        <f t="shared" si="853"/>
        <v>540000</v>
      </c>
      <c r="AN256" s="444">
        <f>VLOOKUP(D256&amp;E256,计算辅助页面!$V$5:$Y$18,4,0)</f>
        <v>4</v>
      </c>
      <c r="AO256" s="440">
        <f t="shared" si="854"/>
        <v>14760000</v>
      </c>
      <c r="AP256" s="445">
        <f t="shared" si="804"/>
        <v>42486000</v>
      </c>
      <c r="AQ256" s="288" t="s">
        <v>1002</v>
      </c>
      <c r="AR256" s="289" t="str">
        <f t="shared" si="855"/>
        <v>Nevera🔑</v>
      </c>
      <c r="AS256" s="290" t="s">
        <v>927</v>
      </c>
      <c r="AT256" s="291" t="s">
        <v>677</v>
      </c>
      <c r="AU256" s="427" t="s">
        <v>703</v>
      </c>
      <c r="AW256" s="292">
        <v>444</v>
      </c>
      <c r="AY256" s="292">
        <v>569</v>
      </c>
      <c r="AZ256" s="292" t="s">
        <v>1186</v>
      </c>
      <c r="BA256" s="481">
        <v>131</v>
      </c>
      <c r="BB256" s="476">
        <v>1</v>
      </c>
      <c r="BC256" s="472">
        <v>0.59</v>
      </c>
      <c r="BD256" s="472">
        <v>1.06</v>
      </c>
      <c r="BE256" s="472">
        <v>2.0699999999999998</v>
      </c>
      <c r="BF256" s="474">
        <f>BA256+O256</f>
        <v>5028</v>
      </c>
      <c r="BG256" s="476">
        <f t="shared" ref="BG256" si="899">BB256+P256</f>
        <v>422.6</v>
      </c>
      <c r="BH256" s="480">
        <f t="shared" ref="BH256" si="900">BC256+Q256</f>
        <v>88.3</v>
      </c>
      <c r="BI256" s="480">
        <f t="shared" ref="BI256" si="901">BD256+R256</f>
        <v>52.39</v>
      </c>
      <c r="BJ256" s="480">
        <f t="shared" ref="BJ256" si="902">BE256+S256</f>
        <v>58.58</v>
      </c>
      <c r="BK256" s="473">
        <f t="shared" si="777"/>
        <v>1</v>
      </c>
      <c r="BL256" s="473">
        <f t="shared" si="778"/>
        <v>0.59000000000000341</v>
      </c>
      <c r="BM256" s="473">
        <f t="shared" si="779"/>
        <v>1.0600000000000023</v>
      </c>
      <c r="BN256" s="473">
        <f t="shared" si="780"/>
        <v>2.0700000000000003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>
        <v>1</v>
      </c>
      <c r="CC256" s="293">
        <v>1</v>
      </c>
      <c r="CD256" s="293">
        <v>1</v>
      </c>
      <c r="CE256" s="293"/>
      <c r="CF256" s="293"/>
      <c r="CG256" s="293"/>
      <c r="CH256" s="293"/>
      <c r="CI256" s="293"/>
      <c r="CJ256" s="294" t="s">
        <v>999</v>
      </c>
      <c r="CK256" s="294"/>
      <c r="CL256" s="294"/>
      <c r="CM256" s="294"/>
      <c r="CN256" s="294"/>
      <c r="CO256" s="295"/>
      <c r="CP256" s="295"/>
      <c r="CQ256" s="295"/>
      <c r="CR256" s="296">
        <v>412</v>
      </c>
      <c r="CS256" s="297">
        <v>82.27</v>
      </c>
      <c r="CT256" s="297">
        <v>41.64</v>
      </c>
      <c r="CU256" s="297">
        <v>37.619999999999997</v>
      </c>
      <c r="CV256" s="297">
        <f t="shared" si="898"/>
        <v>9.6000000000000227</v>
      </c>
      <c r="CW256" s="297">
        <f t="shared" si="898"/>
        <v>5.4399999999999977</v>
      </c>
      <c r="CX256" s="297">
        <f t="shared" si="898"/>
        <v>9.6899999999999977</v>
      </c>
      <c r="CY256" s="297">
        <f t="shared" si="898"/>
        <v>18.89</v>
      </c>
      <c r="CZ256" s="297">
        <f>SUM(CV256:CY256)</f>
        <v>43.620000000000019</v>
      </c>
      <c r="DA256" s="297">
        <f>0.32*(P256-CR256)+1.75*(Q256-CS256)+1.13*(R256-CT256)+1.28*(S256-CU256)</f>
        <v>47.7209</v>
      </c>
      <c r="DB256" s="295" t="s">
        <v>1811</v>
      </c>
      <c r="DC256" s="295">
        <v>1</v>
      </c>
      <c r="DD256" s="295"/>
      <c r="DE256" s="295"/>
    </row>
    <row r="257" spans="1:109" ht="21" customHeight="1" thickTop="1" thickBot="1">
      <c r="A257" s="268">
        <v>255</v>
      </c>
      <c r="B257" s="295" t="s">
        <v>1221</v>
      </c>
      <c r="C257" s="301" t="s">
        <v>1222</v>
      </c>
      <c r="D257" s="431" t="s">
        <v>42</v>
      </c>
      <c r="E257" s="432" t="s">
        <v>79</v>
      </c>
      <c r="F257" s="433"/>
      <c r="G257" s="328"/>
      <c r="H257" s="434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93"/>
        <v>300</v>
      </c>
      <c r="O257" s="393">
        <v>4940</v>
      </c>
      <c r="P257" s="446">
        <v>484.8</v>
      </c>
      <c r="Q257" s="447">
        <v>79.67</v>
      </c>
      <c r="R257" s="447">
        <v>60.03</v>
      </c>
      <c r="S257" s="447">
        <v>58.86</v>
      </c>
      <c r="T257" s="447">
        <v>4.8499999999999996</v>
      </c>
      <c r="U257" s="437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si="852"/>
        <v>180000</v>
      </c>
      <c r="AL257" s="443">
        <f>VLOOKUP(D257&amp;E257,计算辅助页面!$V$5:$Y$18,3,0)</f>
        <v>5</v>
      </c>
      <c r="AM257" s="444">
        <f t="shared" si="853"/>
        <v>540000</v>
      </c>
      <c r="AN257" s="444">
        <f>VLOOKUP(D257&amp;E257,计算辅助页面!$V$5:$Y$18,4,0)</f>
        <v>4</v>
      </c>
      <c r="AO257" s="440">
        <f t="shared" si="854"/>
        <v>14760000</v>
      </c>
      <c r="AP257" s="445">
        <f t="shared" si="804"/>
        <v>42486000</v>
      </c>
      <c r="AQ257" s="288" t="s">
        <v>570</v>
      </c>
      <c r="AR257" s="289" t="str">
        <f t="shared" si="855"/>
        <v>Agera RS</v>
      </c>
      <c r="AS257" s="290" t="s">
        <v>1201</v>
      </c>
      <c r="AT257" s="291" t="s">
        <v>1223</v>
      </c>
      <c r="AU257" s="427" t="s">
        <v>703</v>
      </c>
      <c r="AW257" s="292">
        <v>510</v>
      </c>
      <c r="AY257" s="292">
        <v>598</v>
      </c>
      <c r="AZ257" s="292" t="s">
        <v>1644</v>
      </c>
      <c r="BA257" s="477">
        <v>132</v>
      </c>
      <c r="BB257" s="476">
        <v>4.0999999999999996</v>
      </c>
      <c r="BC257" s="472">
        <v>0.53</v>
      </c>
      <c r="BD257" s="472">
        <v>1.19</v>
      </c>
      <c r="BE257" s="472">
        <v>1.72</v>
      </c>
      <c r="BF257" s="474">
        <f>BA257+O257</f>
        <v>5072</v>
      </c>
      <c r="BG257" s="476">
        <f t="shared" ref="BG257" si="903">BB257+P257</f>
        <v>488.90000000000003</v>
      </c>
      <c r="BH257" s="480">
        <f t="shared" ref="BH257" si="904">BC257+Q257</f>
        <v>80.2</v>
      </c>
      <c r="BI257" s="480">
        <f t="shared" ref="BI257" si="905">BD257+R257</f>
        <v>61.22</v>
      </c>
      <c r="BJ257" s="480">
        <f t="shared" ref="BJ257" si="906">BE257+S257</f>
        <v>60.58</v>
      </c>
      <c r="BK257" s="473">
        <f t="shared" si="777"/>
        <v>4.1000000000000227</v>
      </c>
      <c r="BL257" s="473">
        <f t="shared" si="778"/>
        <v>0.53000000000000114</v>
      </c>
      <c r="BM257" s="473">
        <f t="shared" si="779"/>
        <v>1.1899999999999977</v>
      </c>
      <c r="BN257" s="473">
        <f t="shared" si="780"/>
        <v>1.7199999999999989</v>
      </c>
      <c r="BO257" s="483">
        <v>9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1224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1811</v>
      </c>
      <c r="DC257" s="295">
        <v>1</v>
      </c>
      <c r="DD257" s="295"/>
      <c r="DE257" s="295"/>
    </row>
    <row r="258" spans="1:109" ht="21" customHeight="1" thickTop="1" thickBot="1">
      <c r="A258" s="299">
        <v>256</v>
      </c>
      <c r="B258" s="295" t="s">
        <v>1555</v>
      </c>
      <c r="C258" s="301" t="s">
        <v>586</v>
      </c>
      <c r="D258" s="431" t="s">
        <v>42</v>
      </c>
      <c r="E258" s="432" t="s">
        <v>79</v>
      </c>
      <c r="F258" s="433">
        <f>9-LEN(E258)-LEN(SUBSTITUTE(E258,"★",""))</f>
        <v>3</v>
      </c>
      <c r="G258" s="305" t="s">
        <v>76</v>
      </c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893"/>
        <v>300</v>
      </c>
      <c r="O258" s="393">
        <v>4969</v>
      </c>
      <c r="P258" s="446">
        <v>490.6</v>
      </c>
      <c r="Q258" s="447">
        <v>82.51</v>
      </c>
      <c r="R258" s="447">
        <v>48.77</v>
      </c>
      <c r="S258" s="447">
        <v>62.04</v>
      </c>
      <c r="T258" s="447">
        <v>5.17</v>
      </c>
      <c r="U258" s="437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68">
        <v>45000</v>
      </c>
      <c r="AJ258" s="442">
        <f>VLOOKUP(D258&amp;E258,计算辅助页面!$V$5:$Y$18,2,0)</f>
        <v>7</v>
      </c>
      <c r="AK258" s="443">
        <f t="shared" si="852"/>
        <v>90000</v>
      </c>
      <c r="AL258" s="443">
        <f>VLOOKUP(D258&amp;E258,计算辅助页面!$V$5:$Y$18,3,0)</f>
        <v>5</v>
      </c>
      <c r="AM258" s="444">
        <f t="shared" si="853"/>
        <v>270000</v>
      </c>
      <c r="AN258" s="444">
        <f>VLOOKUP(D258&amp;E258,计算辅助页面!$V$5:$Y$18,4,0)</f>
        <v>4</v>
      </c>
      <c r="AO258" s="440">
        <f t="shared" si="854"/>
        <v>7380000</v>
      </c>
      <c r="AP258" s="445">
        <f t="shared" si="804"/>
        <v>35106000</v>
      </c>
      <c r="AQ258" s="288" t="s">
        <v>1001</v>
      </c>
      <c r="AR258" s="289" t="str">
        <f t="shared" si="855"/>
        <v>Tuatara🔑</v>
      </c>
      <c r="AS258" s="290" t="s">
        <v>928</v>
      </c>
      <c r="AT258" s="291" t="s">
        <v>681</v>
      </c>
      <c r="AU258" s="427" t="s">
        <v>703</v>
      </c>
      <c r="AW258" s="292">
        <v>516</v>
      </c>
      <c r="AY258" s="292">
        <v>600</v>
      </c>
      <c r="AZ258" s="292" t="s">
        <v>1113</v>
      </c>
      <c r="BA258" s="477">
        <f>BF258-O258</f>
        <v>132</v>
      </c>
      <c r="BB258" s="476">
        <f>BK258</f>
        <v>0.89999999999997726</v>
      </c>
      <c r="BC258" s="472">
        <f t="shared" ref="BC258" si="907">BL258</f>
        <v>0.8399999999999892</v>
      </c>
      <c r="BD258" s="472">
        <f t="shared" ref="BD258" si="908">BM258</f>
        <v>0.69999999999999574</v>
      </c>
      <c r="BE258" s="472">
        <f t="shared" ref="BE258" si="909">BN258</f>
        <v>2.5500000000000043</v>
      </c>
      <c r="BF258" s="474">
        <v>5101</v>
      </c>
      <c r="BG258" s="476">
        <v>491.5</v>
      </c>
      <c r="BH258" s="480">
        <v>83.35</v>
      </c>
      <c r="BI258" s="480">
        <v>49.47</v>
      </c>
      <c r="BJ258" s="480">
        <v>64.59</v>
      </c>
      <c r="BK258" s="473">
        <f t="shared" si="777"/>
        <v>0.89999999999997726</v>
      </c>
      <c r="BL258" s="473">
        <f t="shared" si="778"/>
        <v>0.8399999999999892</v>
      </c>
      <c r="BM258" s="473">
        <f t="shared" si="779"/>
        <v>0.69999999999999574</v>
      </c>
      <c r="BN258" s="473">
        <f t="shared" si="780"/>
        <v>2.5500000000000043</v>
      </c>
      <c r="BO258" s="483">
        <v>5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>
        <v>1</v>
      </c>
      <c r="CD258" s="293">
        <v>1</v>
      </c>
      <c r="CE258" s="293"/>
      <c r="CF258" s="293"/>
      <c r="CG258" s="293"/>
      <c r="CH258" s="293"/>
      <c r="CI258" s="293"/>
      <c r="CJ258" s="294" t="s">
        <v>586</v>
      </c>
      <c r="CK258" s="294"/>
      <c r="CL258" s="294"/>
      <c r="CM258" s="294"/>
      <c r="CN258" s="294"/>
      <c r="CO258" s="295"/>
      <c r="CP258" s="295"/>
      <c r="CQ258" s="295"/>
      <c r="CR258" s="296">
        <v>482.8</v>
      </c>
      <c r="CS258" s="297">
        <v>74.8</v>
      </c>
      <c r="CT258" s="297">
        <v>42.34</v>
      </c>
      <c r="CU258" s="297">
        <v>38.72</v>
      </c>
      <c r="CV258" s="297">
        <f>P258-CR258</f>
        <v>7.8000000000000114</v>
      </c>
      <c r="CW258" s="297">
        <f>Q258-CS258</f>
        <v>7.710000000000008</v>
      </c>
      <c r="CX258" s="297">
        <f>R258-CT258</f>
        <v>6.43</v>
      </c>
      <c r="CY258" s="297">
        <f>S258-CU258</f>
        <v>23.32</v>
      </c>
      <c r="CZ258" s="297">
        <f>SUM(CV258:CY258)</f>
        <v>45.260000000000019</v>
      </c>
      <c r="DA258" s="297">
        <f>0.32*(P258-CR258)+1.75*(Q258-CS258)+1.13*(R258-CT258)+1.28*(S258-CU258)</f>
        <v>53.104000000000021</v>
      </c>
      <c r="DB258" s="295" t="s">
        <v>1811</v>
      </c>
      <c r="DC258" s="295">
        <v>1</v>
      </c>
      <c r="DD258" s="295"/>
      <c r="DE258" s="295"/>
    </row>
    <row r="259" spans="1:109" ht="21" customHeight="1" thickTop="1" thickBot="1">
      <c r="A259" s="268">
        <v>257</v>
      </c>
      <c r="B259" s="295" t="s">
        <v>1195</v>
      </c>
      <c r="C259" s="301" t="s">
        <v>1198</v>
      </c>
      <c r="D259" s="431" t="s">
        <v>42</v>
      </c>
      <c r="E259" s="432" t="s">
        <v>79</v>
      </c>
      <c r="F259" s="433"/>
      <c r="G259" s="328"/>
      <c r="H259" s="434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893"/>
        <v>300</v>
      </c>
      <c r="O259" s="393">
        <v>4977</v>
      </c>
      <c r="P259" s="446">
        <v>445.8</v>
      </c>
      <c r="Q259" s="447">
        <v>86.33</v>
      </c>
      <c r="R259" s="447">
        <v>61.08</v>
      </c>
      <c r="S259" s="447">
        <v>29.38</v>
      </c>
      <c r="T259" s="447"/>
      <c r="U259" s="377"/>
      <c r="V259" s="438"/>
      <c r="W259" s="438"/>
      <c r="X259" s="436"/>
      <c r="Y259" s="436"/>
      <c r="Z259" s="439"/>
      <c r="AA259" s="436"/>
      <c r="AB259" s="436"/>
      <c r="AC259" s="436"/>
      <c r="AD259" s="436"/>
      <c r="AE259" s="436"/>
      <c r="AF259" s="436"/>
      <c r="AG259" s="436"/>
      <c r="AH259" s="440"/>
      <c r="AI259" s="468"/>
      <c r="AJ259" s="442">
        <f>VLOOKUP(D259&amp;E259,计算辅助页面!$V$5:$Y$18,2,0)</f>
        <v>7</v>
      </c>
      <c r="AK259" s="443" t="str">
        <f t="shared" si="852"/>
        <v/>
      </c>
      <c r="AL259" s="443">
        <f>VLOOKUP(D259&amp;E259,计算辅助页面!$V$5:$Y$18,3,0)</f>
        <v>5</v>
      </c>
      <c r="AM259" s="444" t="str">
        <f t="shared" si="853"/>
        <v/>
      </c>
      <c r="AN259" s="444">
        <f>VLOOKUP(D259&amp;E259,计算辅助页面!$V$5:$Y$18,4,0)</f>
        <v>4</v>
      </c>
      <c r="AO259" s="440" t="str">
        <f t="shared" si="854"/>
        <v/>
      </c>
      <c r="AP259" s="445"/>
      <c r="AQ259" s="288" t="s">
        <v>569</v>
      </c>
      <c r="AR259" s="289" t="str">
        <f t="shared" si="855"/>
        <v>Lykan Security</v>
      </c>
      <c r="AS259" s="290" t="s">
        <v>1168</v>
      </c>
      <c r="AT259" s="291" t="s">
        <v>1196</v>
      </c>
      <c r="AU259" s="427" t="s">
        <v>703</v>
      </c>
      <c r="AW259" s="292">
        <v>469</v>
      </c>
      <c r="AY259" s="292">
        <v>580</v>
      </c>
      <c r="AZ259" s="292" t="s">
        <v>1186</v>
      </c>
      <c r="BK259" s="473" t="str">
        <f t="shared" si="777"/>
        <v/>
      </c>
      <c r="BL259" s="473" t="str">
        <f t="shared" si="778"/>
        <v/>
      </c>
      <c r="BM259" s="473" t="str">
        <f t="shared" si="779"/>
        <v/>
      </c>
      <c r="BN259" s="473" t="str">
        <f t="shared" si="780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1725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Top="1" thickBot="1">
      <c r="A260" s="299">
        <v>258</v>
      </c>
      <c r="B260" s="295" t="s">
        <v>1556</v>
      </c>
      <c r="C260" s="301" t="s">
        <v>1375</v>
      </c>
      <c r="D260" s="431" t="s">
        <v>42</v>
      </c>
      <c r="E260" s="432" t="s">
        <v>79</v>
      </c>
      <c r="F260" s="433"/>
      <c r="G260" s="328"/>
      <c r="H260" s="434" t="s">
        <v>407</v>
      </c>
      <c r="I260" s="435">
        <v>40</v>
      </c>
      <c r="J260" s="435">
        <v>45</v>
      </c>
      <c r="K260" s="435">
        <v>60</v>
      </c>
      <c r="L260" s="435">
        <v>70</v>
      </c>
      <c r="M260" s="435">
        <v>85</v>
      </c>
      <c r="N260" s="436">
        <f t="shared" si="893"/>
        <v>300</v>
      </c>
      <c r="O260" s="393">
        <v>4983</v>
      </c>
      <c r="P260" s="446">
        <v>453.6</v>
      </c>
      <c r="Q260" s="447">
        <v>83.27</v>
      </c>
      <c r="R260" s="447">
        <v>60.63</v>
      </c>
      <c r="S260" s="447">
        <v>41.7</v>
      </c>
      <c r="T260" s="447">
        <v>4</v>
      </c>
      <c r="U260" s="311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41">
        <v>90000</v>
      </c>
      <c r="AJ260" s="442">
        <f>VLOOKUP(D260&amp;E260,计算辅助页面!$V$5:$Y$18,2,0)</f>
        <v>7</v>
      </c>
      <c r="AK260" s="443">
        <f t="shared" si="852"/>
        <v>180000</v>
      </c>
      <c r="AL260" s="443">
        <f>VLOOKUP(D260&amp;E260,计算辅助页面!$V$5:$Y$18,3,0)</f>
        <v>5</v>
      </c>
      <c r="AM260" s="444">
        <f t="shared" si="853"/>
        <v>540000</v>
      </c>
      <c r="AN260" s="444">
        <f>VLOOKUP(D260&amp;E260,计算辅助页面!$V$5:$Y$18,4,0)</f>
        <v>4</v>
      </c>
      <c r="AO260" s="440">
        <f t="shared" si="854"/>
        <v>14760000</v>
      </c>
      <c r="AP260" s="445">
        <f t="shared" ref="AP260:AP272" si="910">IF(AND(AH260,AO260),AO260+AH260,"")</f>
        <v>42486000</v>
      </c>
      <c r="AQ260" s="288" t="s">
        <v>712</v>
      </c>
      <c r="AR260" s="289" t="str">
        <f t="shared" si="855"/>
        <v>Chiron Super Sport 300+🔑</v>
      </c>
      <c r="AS260" s="290" t="s">
        <v>1373</v>
      </c>
      <c r="AT260" s="291" t="s">
        <v>1677</v>
      </c>
      <c r="AU260" s="427" t="s">
        <v>703</v>
      </c>
      <c r="AW260" s="292">
        <v>478</v>
      </c>
      <c r="AY260" s="292">
        <v>584</v>
      </c>
      <c r="AZ260" s="292" t="s">
        <v>1113</v>
      </c>
      <c r="BK260" s="473" t="str">
        <f t="shared" si="777"/>
        <v/>
      </c>
      <c r="BL260" s="473" t="str">
        <f t="shared" si="778"/>
        <v/>
      </c>
      <c r="BM260" s="473" t="str">
        <f t="shared" si="779"/>
        <v/>
      </c>
      <c r="BN260" s="473" t="str">
        <f t="shared" si="780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 t="s">
        <v>1622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Top="1" thickBot="1">
      <c r="A261" s="268">
        <v>259</v>
      </c>
      <c r="B261" s="295" t="s">
        <v>1557</v>
      </c>
      <c r="C261" s="301" t="s">
        <v>1296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si="893"/>
        <v>300</v>
      </c>
      <c r="O261" s="393">
        <v>4998</v>
      </c>
      <c r="P261" s="446">
        <v>412.2</v>
      </c>
      <c r="Q261" s="447">
        <v>79.400000000000006</v>
      </c>
      <c r="R261" s="447">
        <v>79.09</v>
      </c>
      <c r="S261" s="447">
        <v>71.510000000000005</v>
      </c>
      <c r="T261" s="447">
        <v>6.4</v>
      </c>
      <c r="U261" s="311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si="852"/>
        <v>180000</v>
      </c>
      <c r="AL261" s="443">
        <f>VLOOKUP(D261&amp;E261,计算辅助页面!$V$5:$Y$18,3,0)</f>
        <v>5</v>
      </c>
      <c r="AM261" s="444">
        <f t="shared" si="853"/>
        <v>540000</v>
      </c>
      <c r="AN261" s="444">
        <f>VLOOKUP(D261&amp;E261,计算辅助页面!$V$5:$Y$18,4,0)</f>
        <v>4</v>
      </c>
      <c r="AO261" s="440">
        <f t="shared" si="854"/>
        <v>14760000</v>
      </c>
      <c r="AP261" s="445">
        <f t="shared" si="910"/>
        <v>42486000</v>
      </c>
      <c r="AQ261" s="288" t="s">
        <v>570</v>
      </c>
      <c r="AR261" s="289" t="str">
        <f t="shared" si="855"/>
        <v>CCXR🔑</v>
      </c>
      <c r="AS261" s="290" t="s">
        <v>1279</v>
      </c>
      <c r="AT261" s="291" t="s">
        <v>1297</v>
      </c>
      <c r="AU261" s="427" t="s">
        <v>703</v>
      </c>
      <c r="AW261" s="292">
        <v>432</v>
      </c>
      <c r="AY261" s="292">
        <v>563</v>
      </c>
      <c r="AZ261" s="292" t="s">
        <v>1301</v>
      </c>
      <c r="BK261" s="473" t="str">
        <f t="shared" si="777"/>
        <v/>
      </c>
      <c r="BL261" s="473" t="str">
        <f t="shared" si="778"/>
        <v/>
      </c>
      <c r="BM261" s="473" t="str">
        <f t="shared" si="779"/>
        <v/>
      </c>
      <c r="BN261" s="473" t="str">
        <f t="shared" si="780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1304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1811</v>
      </c>
      <c r="DC261" s="295">
        <v>1</v>
      </c>
      <c r="DD261" s="295"/>
      <c r="DE261" s="295"/>
    </row>
    <row r="262" spans="1:109" ht="21" customHeight="1" thickTop="1" thickBot="1">
      <c r="A262" s="299">
        <v>260</v>
      </c>
      <c r="B262" s="295" t="s">
        <v>1558</v>
      </c>
      <c r="C262" s="301" t="s">
        <v>711</v>
      </c>
      <c r="D262" s="431" t="s">
        <v>42</v>
      </c>
      <c r="E262" s="432" t="s">
        <v>79</v>
      </c>
      <c r="F262" s="433">
        <f>9-LEN(E262)-LEN(SUBSTITUTE(E262,"★",""))</f>
        <v>3</v>
      </c>
      <c r="G262" s="305" t="s">
        <v>76</v>
      </c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93"/>
        <v>300</v>
      </c>
      <c r="O262" s="393">
        <v>5041</v>
      </c>
      <c r="P262" s="446">
        <v>443.4</v>
      </c>
      <c r="Q262" s="447">
        <v>84.89</v>
      </c>
      <c r="R262" s="447">
        <v>54.63</v>
      </c>
      <c r="S262" s="447">
        <v>63.79</v>
      </c>
      <c r="T262" s="447"/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441">
        <v>90000</v>
      </c>
      <c r="AJ262" s="442">
        <f>VLOOKUP(D262&amp;E262,计算辅助页面!$V$5:$Y$18,2,0)</f>
        <v>7</v>
      </c>
      <c r="AK262" s="443">
        <f t="shared" si="852"/>
        <v>180000</v>
      </c>
      <c r="AL262" s="443">
        <f>VLOOKUP(D262&amp;E262,计算辅助页面!$V$5:$Y$18,3,0)</f>
        <v>5</v>
      </c>
      <c r="AM262" s="444">
        <f t="shared" si="853"/>
        <v>540000</v>
      </c>
      <c r="AN262" s="444">
        <f>VLOOKUP(D262&amp;E262,计算辅助页面!$V$5:$Y$18,4,0)</f>
        <v>4</v>
      </c>
      <c r="AO262" s="440">
        <f t="shared" si="854"/>
        <v>14760000</v>
      </c>
      <c r="AP262" s="445">
        <f t="shared" si="910"/>
        <v>42486000</v>
      </c>
      <c r="AQ262" s="288" t="s">
        <v>712</v>
      </c>
      <c r="AR262" s="289" t="str">
        <f t="shared" si="855"/>
        <v>LA Voiture Noire🔑</v>
      </c>
      <c r="AS262" s="290" t="s">
        <v>714</v>
      </c>
      <c r="AT262" s="291" t="s">
        <v>857</v>
      </c>
      <c r="AU262" s="427" t="s">
        <v>703</v>
      </c>
      <c r="AW262" s="292">
        <v>467</v>
      </c>
      <c r="AY262" s="292">
        <v>579</v>
      </c>
      <c r="AZ262" s="292" t="s">
        <v>1186</v>
      </c>
      <c r="BK262" s="473" t="str">
        <f t="shared" si="777"/>
        <v/>
      </c>
      <c r="BL262" s="473" t="str">
        <f t="shared" si="778"/>
        <v/>
      </c>
      <c r="BM262" s="473" t="str">
        <f t="shared" si="779"/>
        <v/>
      </c>
      <c r="BN262" s="473" t="str">
        <f t="shared" si="780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>
        <v>1</v>
      </c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1559</v>
      </c>
      <c r="CK262" s="294"/>
      <c r="CL262" s="294"/>
      <c r="CM262" s="294"/>
      <c r="CN262" s="294"/>
      <c r="CO262" s="295"/>
      <c r="CP262" s="295"/>
      <c r="CQ262" s="295"/>
      <c r="CR262" s="296">
        <v>420</v>
      </c>
      <c r="CS262" s="297">
        <v>78.400000000000006</v>
      </c>
      <c r="CT262" s="297">
        <v>47.5</v>
      </c>
      <c r="CU262" s="297">
        <v>44</v>
      </c>
      <c r="CV262" s="297">
        <f>P262-CR262</f>
        <v>23.399999999999977</v>
      </c>
      <c r="CW262" s="297">
        <f>Q262-CS262</f>
        <v>6.4899999999999949</v>
      </c>
      <c r="CX262" s="297">
        <f>R262-CT262</f>
        <v>7.1300000000000026</v>
      </c>
      <c r="CY262" s="297">
        <f>S262-CU262</f>
        <v>19.79</v>
      </c>
      <c r="CZ262" s="297">
        <f>SUM(CV262:CY262)</f>
        <v>56.809999999999974</v>
      </c>
      <c r="DA262" s="297">
        <f>0.32*(P262-CR262)+1.75*(Q262-CS262)+1.13*(R262-CT262)+1.28*(S262-CU262)</f>
        <v>52.233599999999981</v>
      </c>
      <c r="DB262" s="295" t="s">
        <v>1811</v>
      </c>
      <c r="DC262" s="295">
        <v>1</v>
      </c>
      <c r="DD262" s="295"/>
      <c r="DE262" s="295"/>
    </row>
    <row r="263" spans="1:109" ht="21" customHeight="1" thickTop="1" thickBot="1">
      <c r="A263" s="268">
        <v>261</v>
      </c>
      <c r="B263" s="295" t="s">
        <v>1764</v>
      </c>
      <c r="C263" s="301" t="s">
        <v>1765</v>
      </c>
      <c r="D263" s="431" t="s">
        <v>42</v>
      </c>
      <c r="E263" s="432" t="s">
        <v>79</v>
      </c>
      <c r="F263" s="433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11">IF(COUNTBLANK(H263:M263),"",SUM(H263:M263))</f>
        <v>300</v>
      </c>
      <c r="O263" s="393">
        <v>5059</v>
      </c>
      <c r="P263" s="446">
        <v>423.4</v>
      </c>
      <c r="Q263" s="447">
        <v>89.07</v>
      </c>
      <c r="R263" s="447">
        <v>49.38</v>
      </c>
      <c r="S263" s="447">
        <v>51.51</v>
      </c>
      <c r="T263" s="447"/>
      <c r="U263" s="311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ref="AK263" si="912">IF(AI263,2*AI263,"")</f>
        <v>180000</v>
      </c>
      <c r="AL263" s="443">
        <f>VLOOKUP(D263&amp;E263,计算辅助页面!$V$5:$Y$18,3,0)</f>
        <v>5</v>
      </c>
      <c r="AM263" s="444">
        <f t="shared" ref="AM263" si="913">IF(AN263="×",AN263,IF(AI263,6*AI263,""))</f>
        <v>540000</v>
      </c>
      <c r="AN263" s="444">
        <f>VLOOKUP(D263&amp;E263,计算辅助页面!$V$5:$Y$18,4,0)</f>
        <v>4</v>
      </c>
      <c r="AO263" s="440">
        <f t="shared" ref="AO263" si="914">IF(AI263,IF(AN263="×",4*(AI263*AJ263+AK263*AL263),4*(AI263*AJ263+AK263*AL263+AM263*AN263)),"")</f>
        <v>14760000</v>
      </c>
      <c r="AP263" s="445">
        <f t="shared" ref="AP263" si="915">IF(AND(AH263,AO263),AO263+AH263,"")</f>
        <v>42486000</v>
      </c>
      <c r="AQ263" s="288" t="s">
        <v>1766</v>
      </c>
      <c r="AR263" s="289" t="str">
        <f t="shared" si="855"/>
        <v>21C</v>
      </c>
      <c r="AS263" s="290" t="s">
        <v>1753</v>
      </c>
      <c r="AT263" s="291" t="s">
        <v>1767</v>
      </c>
      <c r="AU263" s="427" t="s">
        <v>703</v>
      </c>
      <c r="AZ263" s="292" t="s">
        <v>1113</v>
      </c>
      <c r="BA263" s="477">
        <v>134</v>
      </c>
      <c r="BB263" s="476">
        <v>1.8</v>
      </c>
      <c r="BC263" s="472">
        <v>0.57999999999999996</v>
      </c>
      <c r="BD263" s="472">
        <v>1.08</v>
      </c>
      <c r="BE263" s="472">
        <v>2.1800000000000002</v>
      </c>
      <c r="BF263" s="474">
        <f>BA263+O263</f>
        <v>5193</v>
      </c>
      <c r="BG263" s="476">
        <f t="shared" ref="BG263" si="916">BB263+P263</f>
        <v>425.2</v>
      </c>
      <c r="BH263" s="480">
        <f t="shared" ref="BH263" si="917">BC263+Q263</f>
        <v>89.649999999999991</v>
      </c>
      <c r="BI263" s="480">
        <f t="shared" ref="BI263" si="918">BD263+R263</f>
        <v>50.46</v>
      </c>
      <c r="BJ263" s="480">
        <f t="shared" ref="BJ263" si="919">BE263+S263</f>
        <v>53.69</v>
      </c>
      <c r="BK263" s="473">
        <f t="shared" si="777"/>
        <v>1.8000000000000114</v>
      </c>
      <c r="BL263" s="473">
        <f t="shared" si="778"/>
        <v>0.57999999999999829</v>
      </c>
      <c r="BM263" s="473">
        <f t="shared" si="779"/>
        <v>1.0799999999999983</v>
      </c>
      <c r="BN263" s="473">
        <f t="shared" si="780"/>
        <v>2.1799999999999997</v>
      </c>
      <c r="BO263" s="483">
        <v>9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/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Top="1" thickBot="1">
      <c r="A264" s="299">
        <v>262</v>
      </c>
      <c r="B264" s="295" t="s">
        <v>1560</v>
      </c>
      <c r="C264" s="301" t="s">
        <v>1371</v>
      </c>
      <c r="D264" s="431" t="s">
        <v>42</v>
      </c>
      <c r="E264" s="432" t="s">
        <v>79</v>
      </c>
      <c r="F264" s="433"/>
      <c r="G264" s="328"/>
      <c r="H264" s="434" t="s">
        <v>407</v>
      </c>
      <c r="I264" s="435">
        <v>40</v>
      </c>
      <c r="J264" s="435">
        <v>45</v>
      </c>
      <c r="K264" s="435">
        <v>60</v>
      </c>
      <c r="L264" s="435">
        <v>70</v>
      </c>
      <c r="M264" s="435">
        <v>85</v>
      </c>
      <c r="N264" s="436">
        <f t="shared" si="893"/>
        <v>300</v>
      </c>
      <c r="O264" s="393">
        <v>5082</v>
      </c>
      <c r="P264" s="446">
        <v>438.7</v>
      </c>
      <c r="Q264" s="447">
        <v>86.55</v>
      </c>
      <c r="R264" s="447">
        <v>47.61</v>
      </c>
      <c r="S264" s="447">
        <v>47.08</v>
      </c>
      <c r="T264" s="447">
        <v>4.3499999999999996</v>
      </c>
      <c r="U264" s="311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52"/>
        <v>180000</v>
      </c>
      <c r="AL264" s="443">
        <f>VLOOKUP(D264&amp;E264,计算辅助页面!$V$5:$Y$18,3,0)</f>
        <v>5</v>
      </c>
      <c r="AM264" s="444">
        <f t="shared" si="853"/>
        <v>540000</v>
      </c>
      <c r="AN264" s="444">
        <f>VLOOKUP(D264&amp;E264,计算辅助页面!$V$5:$Y$18,4,0)</f>
        <v>4</v>
      </c>
      <c r="AO264" s="440">
        <f t="shared" si="854"/>
        <v>14760000</v>
      </c>
      <c r="AP264" s="445">
        <f t="shared" si="910"/>
        <v>42486000</v>
      </c>
      <c r="AQ264" s="288" t="s">
        <v>1372</v>
      </c>
      <c r="AR264" s="289" t="str">
        <f t="shared" si="855"/>
        <v>Vayanne🔑</v>
      </c>
      <c r="AS264" s="290" t="s">
        <v>1373</v>
      </c>
      <c r="AT264" s="291" t="s">
        <v>1374</v>
      </c>
      <c r="AU264" s="427" t="s">
        <v>703</v>
      </c>
      <c r="AW264" s="292">
        <v>462</v>
      </c>
      <c r="AY264" s="292">
        <v>577</v>
      </c>
      <c r="AZ264" s="292" t="s">
        <v>1113</v>
      </c>
      <c r="BK264" s="473" t="str">
        <f t="shared" si="777"/>
        <v/>
      </c>
      <c r="BL264" s="473" t="str">
        <f t="shared" si="778"/>
        <v/>
      </c>
      <c r="BM264" s="473" t="str">
        <f t="shared" si="779"/>
        <v/>
      </c>
      <c r="BN264" s="473" t="str">
        <f t="shared" si="780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1389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 t="s">
        <v>1811</v>
      </c>
      <c r="DC264" s="295">
        <v>1</v>
      </c>
      <c r="DD264" s="295"/>
      <c r="DE264" s="295"/>
    </row>
    <row r="265" spans="1:109" ht="21" customHeight="1" thickTop="1" thickBot="1">
      <c r="A265" s="268">
        <v>263</v>
      </c>
      <c r="B265" s="295" t="s">
        <v>1561</v>
      </c>
      <c r="C265" s="301" t="s">
        <v>1084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875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893"/>
        <v>300</v>
      </c>
      <c r="O265" s="393">
        <v>5085</v>
      </c>
      <c r="P265" s="446">
        <v>413.1</v>
      </c>
      <c r="Q265" s="447">
        <v>88.58</v>
      </c>
      <c r="R265" s="447">
        <v>66.06</v>
      </c>
      <c r="S265" s="447">
        <v>48.36</v>
      </c>
      <c r="T265" s="447">
        <v>4.4000000000000004</v>
      </c>
      <c r="U265" s="311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314">
        <v>90000</v>
      </c>
      <c r="AJ265" s="442">
        <f>VLOOKUP(D265&amp;E265,计算辅助页面!$V$5:$Y$18,2,0)</f>
        <v>7</v>
      </c>
      <c r="AK265" s="443">
        <f t="shared" si="852"/>
        <v>180000</v>
      </c>
      <c r="AL265" s="443">
        <f>VLOOKUP(D265&amp;E265,计算辅助页面!$V$5:$Y$18,3,0)</f>
        <v>5</v>
      </c>
      <c r="AM265" s="444">
        <f t="shared" si="853"/>
        <v>540000</v>
      </c>
      <c r="AN265" s="444">
        <f>VLOOKUP(D265&amp;E265,计算辅助页面!$V$5:$Y$18,4,0)</f>
        <v>4</v>
      </c>
      <c r="AO265" s="440">
        <f t="shared" si="854"/>
        <v>14760000</v>
      </c>
      <c r="AP265" s="445">
        <f t="shared" si="910"/>
        <v>42486000</v>
      </c>
      <c r="AQ265" s="288" t="s">
        <v>570</v>
      </c>
      <c r="AR265" s="289" t="str">
        <f t="shared" si="855"/>
        <v>Gemera🔑</v>
      </c>
      <c r="AS265" s="290" t="s">
        <v>1065</v>
      </c>
      <c r="AT265" s="291" t="s">
        <v>1085</v>
      </c>
      <c r="AU265" s="427" t="s">
        <v>703</v>
      </c>
      <c r="AW265" s="292">
        <v>433</v>
      </c>
      <c r="AY265" s="292">
        <v>564</v>
      </c>
      <c r="AZ265" s="292" t="s">
        <v>1186</v>
      </c>
      <c r="BA265" s="477">
        <v>135</v>
      </c>
      <c r="BB265" s="476">
        <v>1.4</v>
      </c>
      <c r="BC265" s="472">
        <v>0.62</v>
      </c>
      <c r="BD265" s="472">
        <v>1.76</v>
      </c>
      <c r="BE265" s="472">
        <v>2.13</v>
      </c>
      <c r="BF265" s="474">
        <f>BA265+O265</f>
        <v>5220</v>
      </c>
      <c r="BG265" s="476">
        <f t="shared" ref="BG265" si="920">BB265+P265</f>
        <v>414.5</v>
      </c>
      <c r="BH265" s="480">
        <f t="shared" ref="BH265" si="921">BC265+Q265</f>
        <v>89.2</v>
      </c>
      <c r="BI265" s="480">
        <f t="shared" ref="BI265" si="922">BD265+R265</f>
        <v>67.820000000000007</v>
      </c>
      <c r="BJ265" s="480">
        <f t="shared" ref="BJ265" si="923">BE265+S265</f>
        <v>50.49</v>
      </c>
      <c r="BK265" s="473">
        <f t="shared" si="777"/>
        <v>1.3999999999999773</v>
      </c>
      <c r="BL265" s="473">
        <f t="shared" si="778"/>
        <v>0.62000000000000455</v>
      </c>
      <c r="BM265" s="473">
        <f t="shared" si="779"/>
        <v>1.7600000000000051</v>
      </c>
      <c r="BN265" s="473">
        <f t="shared" si="780"/>
        <v>2.1300000000000026</v>
      </c>
      <c r="BO265" s="483">
        <v>8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>
        <v>1</v>
      </c>
      <c r="CE265" s="293"/>
      <c r="CF265" s="293"/>
      <c r="CG265" s="293"/>
      <c r="CH265" s="293"/>
      <c r="CI265" s="293"/>
      <c r="CJ265" s="294" t="s">
        <v>1089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Top="1" thickBot="1">
      <c r="A266" s="299">
        <v>264</v>
      </c>
      <c r="B266" s="295" t="s">
        <v>1647</v>
      </c>
      <c r="C266" s="301" t="s">
        <v>1648</v>
      </c>
      <c r="D266" s="431" t="s">
        <v>42</v>
      </c>
      <c r="E266" s="432" t="s">
        <v>79</v>
      </c>
      <c r="F266" s="433"/>
      <c r="G266" s="328"/>
      <c r="H266" s="434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ref="N266" si="924">IF(COUNTBLANK(H266:M266),"",SUM(H266:M266))</f>
        <v>300</v>
      </c>
      <c r="O266" s="393">
        <v>5100</v>
      </c>
      <c r="P266" s="446">
        <v>467.5</v>
      </c>
      <c r="Q266" s="447">
        <v>81.73</v>
      </c>
      <c r="R266" s="447">
        <v>56.53</v>
      </c>
      <c r="S266" s="447">
        <v>42.65</v>
      </c>
      <c r="T266" s="447"/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41">
        <v>90000</v>
      </c>
      <c r="AJ266" s="442">
        <f>VLOOKUP(D266&amp;E266,计算辅助页面!$V$5:$Y$18,2,0)</f>
        <v>7</v>
      </c>
      <c r="AK266" s="443">
        <f t="shared" ref="AK266" si="925">IF(AI266,2*AI266,"")</f>
        <v>180000</v>
      </c>
      <c r="AL266" s="443">
        <f>VLOOKUP(D266&amp;E266,计算辅助页面!$V$5:$Y$18,3,0)</f>
        <v>5</v>
      </c>
      <c r="AM266" s="444">
        <f t="shared" ref="AM266" si="926">IF(AN266="×",AN266,IF(AI266,6*AI266,""))</f>
        <v>540000</v>
      </c>
      <c r="AN266" s="444">
        <f>VLOOKUP(D266&amp;E266,计算辅助页面!$V$5:$Y$18,4,0)</f>
        <v>4</v>
      </c>
      <c r="AO266" s="440">
        <f t="shared" ref="AO266" si="927">IF(AI266,IF(AN266="×",4*(AI266*AJ266+AK266*AL266),4*(AI266*AJ266+AK266*AL266+AM266*AN266)),"")</f>
        <v>14760000</v>
      </c>
      <c r="AP266" s="445">
        <f t="shared" ref="AP266" si="928">IF(AND(AH266,AO266),AO266+AH266,"")</f>
        <v>42486000</v>
      </c>
      <c r="AQ266" s="288" t="s">
        <v>939</v>
      </c>
      <c r="AR266" s="289" t="str">
        <f t="shared" si="855"/>
        <v>Aurora Tur</v>
      </c>
      <c r="AS266" s="290" t="s">
        <v>1649</v>
      </c>
      <c r="AT266" s="291" t="s">
        <v>1650</v>
      </c>
      <c r="AU266" s="427" t="s">
        <v>703</v>
      </c>
      <c r="AZ266" s="292" t="s">
        <v>1651</v>
      </c>
      <c r="BA266" s="481">
        <f>BF266-O266</f>
        <v>135</v>
      </c>
      <c r="BB266" s="476">
        <f>BK266</f>
        <v>1.8999999999999773</v>
      </c>
      <c r="BC266" s="472">
        <f t="shared" ref="BC266" si="929">BL266</f>
        <v>0.26999999999999602</v>
      </c>
      <c r="BD266" s="472">
        <f t="shared" ref="BD266" si="930">BM266</f>
        <v>0.49000000000000199</v>
      </c>
      <c r="BE266" s="472">
        <f t="shared" ref="BE266" si="931">BN266</f>
        <v>1.6600000000000037</v>
      </c>
      <c r="BF266" s="474">
        <v>5235</v>
      </c>
      <c r="BG266" s="476">
        <v>469.4</v>
      </c>
      <c r="BH266" s="480">
        <v>82</v>
      </c>
      <c r="BI266" s="480">
        <v>57.02</v>
      </c>
      <c r="BJ266" s="480">
        <v>44.31</v>
      </c>
      <c r="BK266" s="473">
        <f t="shared" si="777"/>
        <v>1.8999999999999773</v>
      </c>
      <c r="BL266" s="473">
        <f t="shared" si="778"/>
        <v>0.26999999999999602</v>
      </c>
      <c r="BM266" s="473">
        <f t="shared" si="779"/>
        <v>0.49000000000000199</v>
      </c>
      <c r="BN266" s="473">
        <f t="shared" si="780"/>
        <v>1.6600000000000037</v>
      </c>
      <c r="BO266" s="483">
        <v>4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4" t="s">
        <v>1724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1811</v>
      </c>
      <c r="DC266" s="295">
        <v>1</v>
      </c>
      <c r="DD266" s="295"/>
      <c r="DE266" s="295"/>
    </row>
    <row r="267" spans="1:109" ht="21" customHeight="1" thickTop="1" thickBot="1">
      <c r="A267" s="268">
        <v>265</v>
      </c>
      <c r="B267" s="295" t="s">
        <v>971</v>
      </c>
      <c r="C267" s="301" t="s">
        <v>972</v>
      </c>
      <c r="D267" s="431" t="s">
        <v>42</v>
      </c>
      <c r="E267" s="432" t="s">
        <v>79</v>
      </c>
      <c r="F267" s="433"/>
      <c r="G267" s="328"/>
      <c r="H267" s="434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893"/>
        <v>300</v>
      </c>
      <c r="O267" s="393">
        <v>5126</v>
      </c>
      <c r="P267" s="446">
        <v>512.29999999999995</v>
      </c>
      <c r="Q267" s="447">
        <v>80.66</v>
      </c>
      <c r="R267" s="447">
        <v>49.07</v>
      </c>
      <c r="S267" s="447">
        <v>49.53</v>
      </c>
      <c r="T267" s="447">
        <v>4.3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41">
        <v>90000</v>
      </c>
      <c r="AJ267" s="442">
        <f>VLOOKUP(D267&amp;E267,计算辅助页面!$V$5:$Y$18,2,0)</f>
        <v>7</v>
      </c>
      <c r="AK267" s="443">
        <f t="shared" si="852"/>
        <v>180000</v>
      </c>
      <c r="AL267" s="443">
        <f>VLOOKUP(D267&amp;E267,计算辅助页面!$V$5:$Y$18,3,0)</f>
        <v>5</v>
      </c>
      <c r="AM267" s="444">
        <f t="shared" si="853"/>
        <v>540000</v>
      </c>
      <c r="AN267" s="444">
        <f>VLOOKUP(D267&amp;E267,计算辅助页面!$V$5:$Y$18,4,0)</f>
        <v>4</v>
      </c>
      <c r="AO267" s="440">
        <f t="shared" si="854"/>
        <v>14760000</v>
      </c>
      <c r="AP267" s="445">
        <f t="shared" si="910"/>
        <v>42486000</v>
      </c>
      <c r="AQ267" s="288" t="s">
        <v>1000</v>
      </c>
      <c r="AR267" s="289" t="str">
        <f t="shared" si="855"/>
        <v>Venom F5</v>
      </c>
      <c r="AS267" s="290" t="s">
        <v>955</v>
      </c>
      <c r="AT267" s="291" t="s">
        <v>973</v>
      </c>
      <c r="AU267" s="427" t="s">
        <v>703</v>
      </c>
      <c r="AW267" s="292">
        <v>538</v>
      </c>
      <c r="AY267" s="292">
        <v>600</v>
      </c>
      <c r="AZ267" s="292" t="s">
        <v>1113</v>
      </c>
      <c r="BK267" s="473" t="str">
        <f t="shared" si="777"/>
        <v/>
      </c>
      <c r="BL267" s="473" t="str">
        <f t="shared" si="778"/>
        <v/>
      </c>
      <c r="BM267" s="473" t="str">
        <f t="shared" si="779"/>
        <v/>
      </c>
      <c r="BN267" s="473" t="str">
        <f t="shared" si="780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/>
      <c r="CG267" s="293" t="s">
        <v>1163</v>
      </c>
      <c r="CH267" s="293"/>
      <c r="CI267" s="293"/>
      <c r="CJ267" s="294" t="s">
        <v>1562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1811</v>
      </c>
      <c r="DC267" s="295">
        <v>1</v>
      </c>
      <c r="DD267" s="295"/>
      <c r="DE267" s="295"/>
    </row>
    <row r="268" spans="1:109" ht="21" customHeight="1" thickTop="1" thickBot="1">
      <c r="A268" s="299">
        <v>266</v>
      </c>
      <c r="B268" s="295" t="s">
        <v>1563</v>
      </c>
      <c r="C268" s="301" t="s">
        <v>1356</v>
      </c>
      <c r="D268" s="431" t="s">
        <v>42</v>
      </c>
      <c r="E268" s="432" t="s">
        <v>79</v>
      </c>
      <c r="F268" s="433">
        <f>9-LEN(E268)-LEN(SUBSTITUTE(E268,"★",""))</f>
        <v>3</v>
      </c>
      <c r="G268" s="305" t="s">
        <v>875</v>
      </c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893"/>
        <v>300</v>
      </c>
      <c r="O268" s="393">
        <v>5145</v>
      </c>
      <c r="P268" s="446">
        <v>478.3</v>
      </c>
      <c r="Q268" s="447">
        <v>82.37</v>
      </c>
      <c r="R268" s="447">
        <v>54.39</v>
      </c>
      <c r="S268" s="447">
        <v>39.44</v>
      </c>
      <c r="T268" s="447">
        <v>3.9</v>
      </c>
      <c r="U268" s="437">
        <v>23000</v>
      </c>
      <c r="V268" s="438">
        <f>VLOOKUP($U268,计算辅助页面!$Z$5:$AM$26,COLUMN()-20,0)</f>
        <v>37500</v>
      </c>
      <c r="W268" s="438">
        <f>VLOOKUP($U268,计算辅助页面!$Z$5:$AM$26,COLUMN()-20,0)</f>
        <v>60000</v>
      </c>
      <c r="X268" s="436">
        <f>VLOOKUP($U268,计算辅助页面!$Z$5:$AM$26,COLUMN()-20,0)</f>
        <v>90000</v>
      </c>
      <c r="Y268" s="436">
        <f>VLOOKUP($U268,计算辅助页面!$Z$5:$AM$26,COLUMN()-20,0)</f>
        <v>130000</v>
      </c>
      <c r="Z268" s="439">
        <f>VLOOKUP($U268,计算辅助页面!$Z$5:$AM$26,COLUMN()-20,0)</f>
        <v>182000</v>
      </c>
      <c r="AA268" s="436">
        <f>VLOOKUP($U268,计算辅助页面!$Z$5:$AM$26,COLUMN()-20,0)</f>
        <v>255000</v>
      </c>
      <c r="AB268" s="436">
        <f>VLOOKUP($U268,计算辅助页面!$Z$5:$AM$26,COLUMN()-20,0)</f>
        <v>356500</v>
      </c>
      <c r="AC268" s="436">
        <f>VLOOKUP($U268,计算辅助页面!$Z$5:$AM$26,COLUMN()-20,0)</f>
        <v>499500</v>
      </c>
      <c r="AD268" s="436">
        <f>VLOOKUP($U268,计算辅助页面!$Z$5:$AM$26,COLUMN()-20,0)</f>
        <v>699000</v>
      </c>
      <c r="AE268" s="436">
        <f>VLOOKUP($U268,计算辅助页面!$Z$5:$AM$26,COLUMN()-20,0)</f>
        <v>979000</v>
      </c>
      <c r="AF268" s="436">
        <f>VLOOKUP($U268,计算辅助页面!$Z$5:$AM$26,COLUMN()-20,0)</f>
        <v>1370000</v>
      </c>
      <c r="AG268" s="436">
        <f>VLOOKUP($U268,计算辅助页面!$Z$5:$AM$26,COLUMN()-20,0)</f>
        <v>2250000</v>
      </c>
      <c r="AH268" s="440">
        <f>VLOOKUP($U268,计算辅助页面!$Z$5:$AM$26,COLUMN()-20,0)</f>
        <v>27726000</v>
      </c>
      <c r="AI268" s="441">
        <v>90000</v>
      </c>
      <c r="AJ268" s="442">
        <f>VLOOKUP(D268&amp;E268,计算辅助页面!$V$5:$Y$18,2,0)</f>
        <v>7</v>
      </c>
      <c r="AK268" s="443">
        <f t="shared" si="852"/>
        <v>180000</v>
      </c>
      <c r="AL268" s="443">
        <f>VLOOKUP(D268&amp;E268,计算辅助页面!$V$5:$Y$18,3,0)</f>
        <v>5</v>
      </c>
      <c r="AM268" s="444">
        <f t="shared" si="853"/>
        <v>540000</v>
      </c>
      <c r="AN268" s="444">
        <f>VLOOKUP(D268&amp;E268,计算辅助页面!$V$5:$Y$18,4,0)</f>
        <v>4</v>
      </c>
      <c r="AO268" s="440">
        <f t="shared" si="854"/>
        <v>14760000</v>
      </c>
      <c r="AP268" s="445">
        <f t="shared" si="910"/>
        <v>42486000</v>
      </c>
      <c r="AQ268" s="288" t="s">
        <v>570</v>
      </c>
      <c r="AR268" s="289" t="str">
        <f t="shared" si="855"/>
        <v>CC850🔑</v>
      </c>
      <c r="AS268" s="290" t="s">
        <v>1343</v>
      </c>
      <c r="AT268" s="291" t="s">
        <v>1357</v>
      </c>
      <c r="AU268" s="427" t="s">
        <v>703</v>
      </c>
      <c r="AW268" s="292">
        <v>503</v>
      </c>
      <c r="AY268" s="292">
        <v>595</v>
      </c>
      <c r="AZ268" s="292" t="s">
        <v>1366</v>
      </c>
      <c r="BK268" s="473" t="str">
        <f t="shared" si="777"/>
        <v/>
      </c>
      <c r="BL268" s="473" t="str">
        <f t="shared" si="778"/>
        <v/>
      </c>
      <c r="BM268" s="473" t="str">
        <f t="shared" si="779"/>
        <v/>
      </c>
      <c r="BN268" s="473" t="str">
        <f t="shared" si="780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>
        <v>1</v>
      </c>
      <c r="CD268" s="293"/>
      <c r="CE268" s="293"/>
      <c r="CF268" s="293"/>
      <c r="CG268" s="293"/>
      <c r="CH268" s="293"/>
      <c r="CI268" s="293"/>
      <c r="CJ268" s="294" t="s">
        <v>1089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1811</v>
      </c>
      <c r="DC268" s="295">
        <v>1</v>
      </c>
      <c r="DD268" s="295"/>
      <c r="DE268" s="295"/>
    </row>
    <row r="269" spans="1:109" ht="21" customHeight="1" thickTop="1" thickBot="1">
      <c r="A269" s="268">
        <v>267</v>
      </c>
      <c r="B269" s="295" t="s">
        <v>1797</v>
      </c>
      <c r="C269" s="301" t="s">
        <v>1794</v>
      </c>
      <c r="D269" s="431" t="s">
        <v>42</v>
      </c>
      <c r="E269" s="432" t="s">
        <v>79</v>
      </c>
      <c r="F269" s="433"/>
      <c r="G269" s="328"/>
      <c r="H269" s="434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" si="932">IF(COUNTBLANK(H269:M269),"",SUM(H269:M269))</f>
        <v>300</v>
      </c>
      <c r="O269" s="393">
        <v>5189</v>
      </c>
      <c r="P269" s="446">
        <v>495.5</v>
      </c>
      <c r="Q269" s="447">
        <v>83.98</v>
      </c>
      <c r="R269" s="447">
        <v>55.93</v>
      </c>
      <c r="S269" s="447">
        <v>30.97</v>
      </c>
      <c r="T269" s="447"/>
      <c r="U269" s="377"/>
      <c r="V269" s="378"/>
      <c r="W269" s="378"/>
      <c r="X269" s="379"/>
      <c r="Y269" s="379"/>
      <c r="Z269" s="380"/>
      <c r="AA269" s="379"/>
      <c r="AB269" s="379"/>
      <c r="AC269" s="379"/>
      <c r="AD269" s="379"/>
      <c r="AE269" s="379"/>
      <c r="AF269" s="379"/>
      <c r="AG269" s="379"/>
      <c r="AH269" s="387"/>
      <c r="AI269" s="382"/>
      <c r="AJ269" s="383"/>
      <c r="AK269" s="384"/>
      <c r="AL269" s="384"/>
      <c r="AM269" s="385"/>
      <c r="AN269" s="385"/>
      <c r="AO269" s="387"/>
      <c r="AP269" s="485"/>
      <c r="AQ269" s="288" t="s">
        <v>712</v>
      </c>
      <c r="AR269" s="289" t="str">
        <f t="shared" si="855"/>
        <v>Chiron Security [估算]</v>
      </c>
      <c r="AS269" s="290" t="s">
        <v>1743</v>
      </c>
      <c r="AT269" s="291" t="s">
        <v>1795</v>
      </c>
      <c r="AU269" s="427" t="s">
        <v>703</v>
      </c>
      <c r="AZ269" s="292" t="s">
        <v>1485</v>
      </c>
      <c r="BK269" s="473" t="str">
        <f t="shared" si="777"/>
        <v/>
      </c>
      <c r="BL269" s="473" t="str">
        <f t="shared" si="778"/>
        <v/>
      </c>
      <c r="BM269" s="473" t="str">
        <f t="shared" si="779"/>
        <v/>
      </c>
      <c r="BN269" s="473" t="str">
        <f t="shared" si="780"/>
        <v/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4"/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 ht="21" customHeight="1" thickTop="1" thickBot="1">
      <c r="A270" s="299">
        <v>268</v>
      </c>
      <c r="B270" s="295" t="s">
        <v>1564</v>
      </c>
      <c r="C270" s="301" t="s">
        <v>1245</v>
      </c>
      <c r="D270" s="431" t="s">
        <v>42</v>
      </c>
      <c r="E270" s="432" t="s">
        <v>79</v>
      </c>
      <c r="F270" s="433"/>
      <c r="G270" s="328"/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893"/>
        <v>300</v>
      </c>
      <c r="O270" s="393">
        <v>5190</v>
      </c>
      <c r="P270" s="446">
        <v>497.1</v>
      </c>
      <c r="Q270" s="447">
        <v>84.28</v>
      </c>
      <c r="R270" s="447">
        <v>51.07</v>
      </c>
      <c r="S270" s="447">
        <v>27.5</v>
      </c>
      <c r="T270" s="447">
        <v>3.5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852"/>
        <v>180000</v>
      </c>
      <c r="AL270" s="316">
        <f>VLOOKUP(D270&amp;E270,计算辅助页面!$V$5:$Y$18,3,0)</f>
        <v>5</v>
      </c>
      <c r="AM270" s="317">
        <f t="shared" si="853"/>
        <v>540000</v>
      </c>
      <c r="AN270" s="317">
        <f>VLOOKUP(D270&amp;E270,计算辅助页面!$V$5:$Y$18,4,0)</f>
        <v>4</v>
      </c>
      <c r="AO270" s="304">
        <f t="shared" si="854"/>
        <v>14760000</v>
      </c>
      <c r="AP270" s="318">
        <f t="shared" si="910"/>
        <v>42486000</v>
      </c>
      <c r="AQ270" s="288" t="s">
        <v>712</v>
      </c>
      <c r="AR270" s="289" t="str">
        <f t="shared" si="855"/>
        <v>Bolide🔑</v>
      </c>
      <c r="AS270" s="290" t="s">
        <v>1228</v>
      </c>
      <c r="AT270" s="291" t="s">
        <v>1249</v>
      </c>
      <c r="AU270" s="427" t="s">
        <v>703</v>
      </c>
      <c r="AW270" s="292">
        <v>522</v>
      </c>
      <c r="AY270" s="292">
        <v>600</v>
      </c>
      <c r="AZ270" s="292" t="s">
        <v>1186</v>
      </c>
      <c r="BK270" s="473" t="str">
        <f t="shared" si="777"/>
        <v/>
      </c>
      <c r="BL270" s="473" t="str">
        <f t="shared" si="778"/>
        <v/>
      </c>
      <c r="BM270" s="473" t="str">
        <f t="shared" si="779"/>
        <v/>
      </c>
      <c r="BN270" s="473" t="str">
        <f t="shared" si="780"/>
        <v/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>
        <v>1</v>
      </c>
      <c r="CD270" s="293"/>
      <c r="CE270" s="293"/>
      <c r="CF270" s="293"/>
      <c r="CG270" s="293"/>
      <c r="CH270" s="293"/>
      <c r="CI270" s="293"/>
      <c r="CJ270" s="294" t="s">
        <v>1253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1811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1738</v>
      </c>
      <c r="C271" s="301" t="s">
        <v>1716</v>
      </c>
      <c r="D271" s="431" t="s">
        <v>42</v>
      </c>
      <c r="E271" s="432" t="s">
        <v>79</v>
      </c>
      <c r="F271" s="433"/>
      <c r="G271" s="328"/>
      <c r="H271" s="434" t="s">
        <v>407</v>
      </c>
      <c r="I271" s="435">
        <v>40</v>
      </c>
      <c r="J271" s="435">
        <v>45</v>
      </c>
      <c r="K271" s="435">
        <v>60</v>
      </c>
      <c r="L271" s="435">
        <v>70</v>
      </c>
      <c r="M271" s="435">
        <v>85</v>
      </c>
      <c r="N271" s="436">
        <f t="shared" ref="N271" si="933">IF(COUNTBLANK(H271:M271),"",SUM(H271:M271))</f>
        <v>300</v>
      </c>
      <c r="O271" s="393">
        <v>5223</v>
      </c>
      <c r="P271" s="446">
        <v>541</v>
      </c>
      <c r="Q271" s="447">
        <v>83.36</v>
      </c>
      <c r="R271" s="447">
        <v>61.28</v>
      </c>
      <c r="S271" s="447">
        <v>33.340000000000003</v>
      </c>
      <c r="T271" s="447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934">IF(AI271,2*AI271,"")</f>
        <v>180000</v>
      </c>
      <c r="AL271" s="316">
        <f>VLOOKUP(D271&amp;E271,计算辅助页面!$V$5:$Y$18,3,0)</f>
        <v>5</v>
      </c>
      <c r="AM271" s="317">
        <f t="shared" ref="AM271" si="935">IF(AN271="×",AN271,IF(AI271,6*AI271,""))</f>
        <v>540000</v>
      </c>
      <c r="AN271" s="317">
        <f>VLOOKUP(D271&amp;E271,计算辅助页面!$V$5:$Y$18,4,0)</f>
        <v>4</v>
      </c>
      <c r="AO271" s="304">
        <f t="shared" ref="AO271" si="936">IF(AI271,IF(AN271="×",4*(AI271*AJ271+AK271*AL271),4*(AI271*AJ271+AK271*AL271+AM271*AN271)),"")</f>
        <v>14760000</v>
      </c>
      <c r="AP271" s="318">
        <f t="shared" ref="AP271" si="937">IF(AND(AH271,AO271),AO271+AH271,"")</f>
        <v>42486000</v>
      </c>
      <c r="AQ271" s="288" t="s">
        <v>570</v>
      </c>
      <c r="AR271" s="289" t="str">
        <f t="shared" si="855"/>
        <v>Jesko Absolut🔑</v>
      </c>
      <c r="AS271" s="290" t="s">
        <v>1743</v>
      </c>
      <c r="AT271" s="291" t="s">
        <v>1717</v>
      </c>
      <c r="AU271" s="427" t="s">
        <v>703</v>
      </c>
      <c r="AW271" s="292">
        <v>551</v>
      </c>
      <c r="AY271" s="292">
        <v>600</v>
      </c>
      <c r="AZ271" s="292" t="s">
        <v>1718</v>
      </c>
      <c r="BK271" s="473" t="str">
        <f t="shared" si="777"/>
        <v/>
      </c>
      <c r="BL271" s="473" t="str">
        <f t="shared" si="778"/>
        <v/>
      </c>
      <c r="BM271" s="473" t="str">
        <f t="shared" si="779"/>
        <v/>
      </c>
      <c r="BN271" s="473" t="str">
        <f t="shared" si="780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 t="s">
        <v>1723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 t="s">
        <v>1811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1800</v>
      </c>
      <c r="C272" s="301" t="s">
        <v>1396</v>
      </c>
      <c r="D272" s="431" t="s">
        <v>1397</v>
      </c>
      <c r="E272" s="432" t="s">
        <v>79</v>
      </c>
      <c r="F272" s="433"/>
      <c r="G272" s="328"/>
      <c r="H272" s="434" t="s">
        <v>407</v>
      </c>
      <c r="I272" s="435">
        <v>40</v>
      </c>
      <c r="J272" s="435">
        <v>45</v>
      </c>
      <c r="K272" s="435">
        <v>60</v>
      </c>
      <c r="L272" s="435">
        <v>70</v>
      </c>
      <c r="M272" s="435">
        <v>85</v>
      </c>
      <c r="N272" s="436">
        <f t="shared" si="893"/>
        <v>300</v>
      </c>
      <c r="O272" s="393">
        <v>5255</v>
      </c>
      <c r="P272" s="446">
        <v>556.5</v>
      </c>
      <c r="Q272" s="447">
        <v>81.38</v>
      </c>
      <c r="R272" s="447">
        <v>56.38</v>
      </c>
      <c r="S272" s="447">
        <v>38.47</v>
      </c>
      <c r="T272" s="447">
        <v>3.67</v>
      </c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852"/>
        <v>180000</v>
      </c>
      <c r="AL272" s="316">
        <f>VLOOKUP(D272&amp;E272,计算辅助页面!$V$5:$Y$18,3,0)</f>
        <v>5</v>
      </c>
      <c r="AM272" s="317">
        <f t="shared" si="853"/>
        <v>540000</v>
      </c>
      <c r="AN272" s="317">
        <f>VLOOKUP(D272&amp;E272,计算辅助页面!$V$5:$Y$18,4,0)</f>
        <v>4</v>
      </c>
      <c r="AO272" s="304">
        <f t="shared" si="854"/>
        <v>14760000</v>
      </c>
      <c r="AP272" s="318">
        <f t="shared" si="910"/>
        <v>42486000</v>
      </c>
      <c r="AQ272" s="288" t="s">
        <v>1398</v>
      </c>
      <c r="AR272" s="289" t="str">
        <f t="shared" si="855"/>
        <v>Sixteen🔑</v>
      </c>
      <c r="AS272" s="290" t="s">
        <v>1393</v>
      </c>
      <c r="AT272" s="291" t="s">
        <v>1399</v>
      </c>
      <c r="AU272" s="427" t="s">
        <v>1400</v>
      </c>
      <c r="AW272" s="292">
        <v>559</v>
      </c>
      <c r="AY272" s="292">
        <v>600</v>
      </c>
      <c r="AZ272" s="292" t="s">
        <v>1186</v>
      </c>
      <c r="BA272" s="477">
        <v>130</v>
      </c>
      <c r="BB272" s="476">
        <v>0.5</v>
      </c>
      <c r="BC272" s="472">
        <v>0.62</v>
      </c>
      <c r="BD272" s="472">
        <v>1.19</v>
      </c>
      <c r="BE272" s="472">
        <v>1.39</v>
      </c>
      <c r="BF272" s="474">
        <f>BA272+O272</f>
        <v>5385</v>
      </c>
      <c r="BG272" s="476">
        <f t="shared" ref="BG272" si="938">BB272+P272</f>
        <v>557</v>
      </c>
      <c r="BH272" s="480">
        <f t="shared" ref="BH272" si="939">BC272+Q272</f>
        <v>82</v>
      </c>
      <c r="BI272" s="480">
        <f t="shared" ref="BI272" si="940">BD272+R272</f>
        <v>57.57</v>
      </c>
      <c r="BJ272" s="480">
        <f t="shared" ref="BJ272" si="941">BE272+S272</f>
        <v>39.86</v>
      </c>
      <c r="BK272" s="473">
        <f t="shared" si="777"/>
        <v>0.5</v>
      </c>
      <c r="BL272" s="473">
        <f t="shared" si="778"/>
        <v>0.62000000000000455</v>
      </c>
      <c r="BM272" s="473">
        <f t="shared" si="779"/>
        <v>1.1899999999999977</v>
      </c>
      <c r="BN272" s="473">
        <f t="shared" si="780"/>
        <v>1.3900000000000006</v>
      </c>
      <c r="BO272" s="483">
        <v>8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 t="s">
        <v>1417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1811</v>
      </c>
      <c r="DC272" s="295">
        <v>1</v>
      </c>
      <c r="DD272" s="295"/>
      <c r="DE272" s="295"/>
    </row>
    <row r="273" spans="1:109" ht="17.600000000000001" thickTop="1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6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97"/>
      <c r="AB273" s="297"/>
      <c r="AC273" s="297"/>
      <c r="AD273" s="297"/>
      <c r="AE273" s="297"/>
      <c r="AF273" s="297"/>
      <c r="AG273" s="297"/>
      <c r="AH273" s="297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6"/>
      <c r="Q274" s="297"/>
      <c r="R274" s="297"/>
      <c r="S274" s="297"/>
      <c r="T274" s="297"/>
      <c r="U274" s="297"/>
      <c r="V274" s="297"/>
      <c r="W274" s="297"/>
      <c r="X274" s="297"/>
      <c r="Y274" s="297"/>
      <c r="Z274" s="297"/>
      <c r="AA274" s="297"/>
      <c r="AB274" s="297"/>
      <c r="AC274" s="297"/>
      <c r="AD274" s="297"/>
      <c r="AE274" s="297"/>
      <c r="AF274" s="297"/>
      <c r="AG274" s="297"/>
      <c r="AH274" s="297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6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6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CR380" s="296"/>
    </row>
    <row r="381" spans="68:109">
      <c r="CR381" s="296"/>
    </row>
    <row r="382" spans="68:109">
      <c r="CR382" s="296"/>
    </row>
    <row r="383" spans="68:109">
      <c r="CR383" s="296"/>
    </row>
    <row r="384" spans="68:109">
      <c r="CR384" s="296"/>
    </row>
    <row r="385" spans="96:96">
      <c r="CR385" s="296"/>
    </row>
  </sheetData>
  <sheetProtection formatCells="0" formatColumns="0" formatRows="0" insertColumns="0" insertRows="0" deleteColumns="0" deleteRows="0"/>
  <autoFilter ref="A2:DE27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72">
      <sortCondition ref="A2:A272"/>
    </sortState>
  </autoFilter>
  <mergeCells count="17">
    <mergeCell ref="DB1:DC1"/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7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7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1 L62:N62 H63:N75 L76:N76 H77:N83 M84:N85 H86:N86 M87:N87 H88:N117 M118:N118 H119:N119 M120:N120 H121:N157 H158:J158 L158:N158 H159:N160 L161:N161 H162:N27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7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7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7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7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7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7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7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7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7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7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7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7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72">
    <cfRule type="expression" dxfId="47" priority="28">
      <formula>(LEN(E3)-LEN(SUBSTITUTE(E3,"★","")))&gt;4</formula>
    </cfRule>
  </conditionalFormatting>
  <conditionalFormatting sqref="AG3:AG27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51:BN252 BK272:BN272 BK264:BN265 BK192:BN196 BK3:BN15 BK131:BN133 BK17:BN34 BK61:BN72 BK77:BN78 BK105:BN114 BK149:BN153 BK156:BN165 BK55:BN59 BK80:BN98 BK167:BN171 BK211:BN220 BK208:BN209 BK222:BN249 BK270:BN270 BK173:BN190 BK100:BN102 BK36:BN53 BK198:BN206 BK255:BN262 BK74:BN75 BK130:BN130 BK135:BN147 BK267:BN268 BK116:BN128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P3:P272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Q3:Q272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R3:R272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S3:S272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T3:T272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全车数据表!AT77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全车数据表!AT80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全车数据表!AT83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全车数据表!AT86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全车数据表!AT91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全车数据表!AT92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全车数据表!AT93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全车数据表!AT95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全车数据表!AT96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全车数据表!AT97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全车数据表!AT98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全车数据表!AT100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全车数据表!AT103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全车数据表!AT105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全车数据表!AT107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全车数据表!AT110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全车数据表!AT117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全车数据表!AT121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全车数据表!AT119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全车数据表!AT122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全车数据表!AT123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全车数据表!AT124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全车数据表!AT125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全车数据表!AT127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全车数据表!AT130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全车数据表!AT131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全车数据表!AT132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全车数据表!AT133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全车数据表!AT139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全车数据表!AT140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全车数据表!AT144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全车数据表!AT145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全车数据表!AT147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全车数据表!AT149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全车数据表!AT156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全车数据表!AT157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全车数据表!AT158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全车数据表!AT159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全车数据表!AT160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全车数据表!AT162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全车数据表!AT163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全车数据表!AT165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全车数据表!AT167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全车数据表!AT169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全车数据表!AT170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全车数据表!AT171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全车数据表!AT175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全车数据表!AT176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全车数据表!AT179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全车数据表!AT180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全车数据表!AT181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全车数据表!AT184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全车数据表!AT187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全车数据表!AT188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全车数据表!AT190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全车数据表!AT192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全车数据表!AT193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全车数据表!AT196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全车数据表!AT198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全车数据表!AT201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全车数据表!AT202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全车数据表!AT208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全车数据表!AT209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全车数据表!AT211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全车数据表!AT212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全车数据表!AT214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全车数据表!AT217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全车数据表!AT219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全车数据表!AT222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全车数据表!AT224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全车数据表!AT226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全车数据表!AT228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全车数据表!AT230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全车数据表!AT232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全车数据表!AT234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全车数据表!AT236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全车数据表!AT239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全车数据表!AT243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全车数据表!AT244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全车数据表!AT241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全车数据表!AT245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全车数据表!AT247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全车数据表!AT251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全车数据表!AT255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全车数据表!AT256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全车数据表!AT258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全车数据表!AT262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9" t="s">
        <v>359</v>
      </c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5" t="s">
        <v>523</v>
      </c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7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7" t="s">
        <v>319</v>
      </c>
      <c r="C5" s="518"/>
      <c r="D5" s="518"/>
      <c r="E5" s="518"/>
      <c r="F5" s="518"/>
      <c r="G5" s="518"/>
      <c r="H5" s="519"/>
      <c r="I5" s="37"/>
      <c r="J5" s="517" t="s">
        <v>320</v>
      </c>
      <c r="K5" s="518"/>
      <c r="L5" s="518"/>
      <c r="M5" s="518"/>
      <c r="N5" s="518"/>
      <c r="O5" s="518"/>
      <c r="P5" s="51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5" t="s">
        <v>432</v>
      </c>
      <c r="D6" s="495"/>
      <c r="E6" s="508" t="s">
        <v>97</v>
      </c>
      <c r="F6" s="508"/>
      <c r="G6" s="500" t="str">
        <f>IFERROR(IF(VLOOKUP($C$7,全车数据表!$B:$AP,4,0)&lt;&gt;0,VLOOKUP($C$7,全车数据表!$B:$AP,4,0),"暂无"),"")</f>
        <v/>
      </c>
      <c r="H6" s="501"/>
      <c r="I6" s="39"/>
      <c r="J6" s="38" t="s">
        <v>314</v>
      </c>
      <c r="K6" s="495" t="s">
        <v>432</v>
      </c>
      <c r="L6" s="495"/>
      <c r="M6" s="508" t="s">
        <v>97</v>
      </c>
      <c r="N6" s="508"/>
      <c r="O6" s="500" t="str">
        <f>IFERROR(IF(VLOOKUP($K$7,全车数据表!$C:$AP,3,0)&lt;&gt;0,VLOOKUP($K$7,全车数据表!$C:$AP,3,0),"暂无"),"")</f>
        <v/>
      </c>
      <c r="P6" s="501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2" t="s">
        <v>432</v>
      </c>
      <c r="D7" s="503"/>
      <c r="E7" s="503"/>
      <c r="F7" s="503"/>
      <c r="G7" s="503"/>
      <c r="H7" s="504"/>
      <c r="I7" s="39"/>
      <c r="J7" s="40" t="s">
        <v>316</v>
      </c>
      <c r="K7" s="503" t="s">
        <v>432</v>
      </c>
      <c r="L7" s="503"/>
      <c r="M7" s="503"/>
      <c r="N7" s="503"/>
      <c r="O7" s="503"/>
      <c r="P7" s="504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6" t="str">
        <f>IFERROR(IF(VLOOKUP($C$7,全车数据表!$B:$AP,14,0)&lt;&gt;0,VLOOKUP($C$7,全车数据表!$B:$AP,14,0),"暂无"),"")</f>
        <v/>
      </c>
      <c r="D9" s="496"/>
      <c r="E9" s="499" t="s">
        <v>318</v>
      </c>
      <c r="F9" s="499"/>
      <c r="G9" s="496" t="str">
        <f>IFERROR(IF(VLOOKUP($C$7,全车数据表!$B:$AP,41,0)&lt;&gt;0,VLOOKUP($C$7,全车数据表!$B:$AP,41,0),"暂无"),"")</f>
        <v/>
      </c>
      <c r="H9" s="498"/>
      <c r="I9" s="39"/>
      <c r="J9" s="40" t="s">
        <v>98</v>
      </c>
      <c r="K9" s="496" t="str">
        <f>IFERROR(IF(VLOOKUP($K$7,全车数据表!$C:$AP,13,0)&lt;&gt;0,VLOOKUP($K$7,全车数据表!$C:$AP,13,0),"暂无"),"")</f>
        <v/>
      </c>
      <c r="L9" s="496"/>
      <c r="M9" s="499" t="s">
        <v>318</v>
      </c>
      <c r="N9" s="499"/>
      <c r="O9" s="496" t="str">
        <f>IFERROR(IF(VLOOKUP($K$7,全车数据表!$C:$AP,40,0)&lt;&gt;0,VLOOKUP($K$7,全车数据表!$C:$AP,40,0),"暂无"),"")</f>
        <v/>
      </c>
      <c r="P9" s="498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7" t="str">
        <f>IFERROR(IF(VLOOKUP($C$7,全车数据表!$B:$AP,15,0)&lt;&gt;0,VLOOKUP($C$7,全车数据表!$B:$AP,15,0),"暂无"),"")</f>
        <v/>
      </c>
      <c r="D10" s="497"/>
      <c r="E10" s="499" t="s">
        <v>159</v>
      </c>
      <c r="F10" s="499"/>
      <c r="G10" s="496" t="str">
        <f>IFERROR(IF(VLOOKUP($C$7,全车数据表!$B:$AP,35,0)&lt;&gt;0,VLOOKUP($C$7,全车数据表!$B:$AP,35,0),"暂无"),"")</f>
        <v/>
      </c>
      <c r="H10" s="498"/>
      <c r="I10" s="39"/>
      <c r="J10" s="40" t="s">
        <v>99</v>
      </c>
      <c r="K10" s="497" t="str">
        <f>IFERROR(IF(VLOOKUP($K$7,全车数据表!$C:$AP,14,0)&lt;&gt;0,VLOOKUP($K$7,全车数据表!$C:$AP,14,0),"暂无"),"")</f>
        <v/>
      </c>
      <c r="L10" s="497"/>
      <c r="M10" s="499" t="s">
        <v>159</v>
      </c>
      <c r="N10" s="499"/>
      <c r="O10" s="496" t="str">
        <f>IFERROR(IF(VLOOKUP($K$7,全车数据表!$C:$AP,34,0)&lt;&gt;0,VLOOKUP($K$7,全车数据表!$C:$AP,34,0),"暂无"),"")</f>
        <v/>
      </c>
      <c r="P10" s="49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4" t="str">
        <f>IFERROR(IF(VLOOKUP($C$7,全车数据表!$B:$AP,16,0)&lt;&gt;0,VLOOKUP($C$7,全车数据表!$B:$AP,16,0),"暂无"),"")</f>
        <v/>
      </c>
      <c r="D11" s="494"/>
      <c r="E11" s="513" t="s">
        <v>160</v>
      </c>
      <c r="F11" s="513"/>
      <c r="G11" s="496" t="str">
        <f>IFERROR(IF(VLOOKUP($C$7,全车数据表!$B:$AP,37,0)&lt;&gt;0,VLOOKUP($C$7,全车数据表!$B:$AP,37,0),"暂无"),"")</f>
        <v/>
      </c>
      <c r="H11" s="498"/>
      <c r="I11" s="39"/>
      <c r="J11" s="40" t="s">
        <v>100</v>
      </c>
      <c r="K11" s="494" t="str">
        <f>IFERROR(IF(VLOOKUP($K$7,全车数据表!$C:$AP,15,0)&lt;&gt;0,VLOOKUP($K$7,全车数据表!$C:$AP,15,0),"暂无"),"")</f>
        <v/>
      </c>
      <c r="L11" s="494"/>
      <c r="M11" s="513" t="s">
        <v>160</v>
      </c>
      <c r="N11" s="513"/>
      <c r="O11" s="496" t="str">
        <f>IFERROR(IF(VLOOKUP($K$7,全车数据表!$C:$AP,36,0)&lt;&gt;0,VLOOKUP($K$7,全车数据表!$C:$AP,36,0),"暂无"),"")</f>
        <v/>
      </c>
      <c r="P11" s="498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4" t="str">
        <f>IFERROR(IF(VLOOKUP($C$7,全车数据表!$B:$AP,17,0)&lt;&gt;0,VLOOKUP($C$7,全车数据表!$B:$AP,17,0),"暂无"),"")</f>
        <v/>
      </c>
      <c r="D12" s="494"/>
      <c r="E12" s="499" t="s">
        <v>161</v>
      </c>
      <c r="F12" s="499"/>
      <c r="G12" s="496" t="str">
        <f>IFERROR(IF(VLOOKUP($C$7,全车数据表!$B:$AP,39,0)&lt;&gt;0,VLOOKUP($C$7,全车数据表!$B:$AP,39,0),"暂无"),"")</f>
        <v/>
      </c>
      <c r="H12" s="498"/>
      <c r="I12" s="39"/>
      <c r="J12" s="40" t="s">
        <v>101</v>
      </c>
      <c r="K12" s="494" t="str">
        <f>IFERROR(IF(VLOOKUP($K$7,全车数据表!$C:$AP,16,0)&lt;&gt;0,VLOOKUP($K$7,全车数据表!$C:$AP,16,0),"暂无"),"")</f>
        <v/>
      </c>
      <c r="L12" s="494"/>
      <c r="M12" s="499" t="s">
        <v>161</v>
      </c>
      <c r="N12" s="499"/>
      <c r="O12" s="496" t="str">
        <f>IFERROR(IF(VLOOKUP($K$7,全车数据表!$C:$AP,38,0)&lt;&gt;0,VLOOKUP($K$7,全车数据表!$C:$AP,38,0),"暂无"),"")</f>
        <v/>
      </c>
      <c r="P12" s="498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2" t="str">
        <f>IFERROR(IF(VLOOKUP($C$7,全车数据表!$B:$AP,18,0)&lt;&gt;0,VLOOKUP($C$7,全车数据表!$B:$AP,18,0),"暂无"),"")</f>
        <v/>
      </c>
      <c r="D13" s="512"/>
      <c r="E13" s="514" t="s">
        <v>156</v>
      </c>
      <c r="F13" s="514"/>
      <c r="G13" s="515" t="str">
        <f>IFERROR(IF(VLOOKUP($C$7,全车数据表!$B:$AP,19,0)&lt;&gt;0,VLOOKUP($C$7,全车数据表!$B:$AP,19,0),"暂无"),"")</f>
        <v/>
      </c>
      <c r="H13" s="516"/>
      <c r="I13" s="39"/>
      <c r="J13" s="198" t="s">
        <v>102</v>
      </c>
      <c r="K13" s="512" t="str">
        <f>IFERROR(IF(VLOOKUP($K$7,全车数据表!$C:$AP,17,0)&lt;&gt;0,VLOOKUP($K$7,全车数据表!$C:$AP,17,0),"暂无"),"")</f>
        <v/>
      </c>
      <c r="L13" s="512"/>
      <c r="M13" s="514" t="s">
        <v>156</v>
      </c>
      <c r="N13" s="514"/>
      <c r="O13" s="515" t="str">
        <f>IFERROR(IF(VLOOKUP($K$7,全车数据表!$C:$AP,18,0)&lt;&gt;0,VLOOKUP($K$7,全车数据表!$C:$AP,18,0),"暂无"),"")</f>
        <v/>
      </c>
      <c r="P13" s="51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8" t="s">
        <v>92</v>
      </c>
      <c r="B1" s="526" t="s">
        <v>93</v>
      </c>
      <c r="C1" s="526"/>
      <c r="D1" s="526"/>
      <c r="E1" s="526"/>
      <c r="F1" s="526" t="s">
        <v>94</v>
      </c>
      <c r="G1" s="530"/>
      <c r="H1" s="530"/>
      <c r="I1" s="530"/>
      <c r="J1" s="530"/>
      <c r="K1" s="174" t="s">
        <v>156</v>
      </c>
      <c r="L1" s="526" t="s">
        <v>187</v>
      </c>
      <c r="M1" s="526"/>
      <c r="N1" s="526"/>
      <c r="O1" s="526"/>
      <c r="P1" s="527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9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全车数据表!N86</f>
        <v>134</v>
      </c>
      <c r="M35" s="219">
        <f>全车数据表!AJ86*4</f>
        <v>36</v>
      </c>
      <c r="N35" s="154">
        <f>全车数据表!AL86*4</f>
        <v>16</v>
      </c>
      <c r="O35" s="157">
        <f>IF(全车数据表!AN86="×",全车数据表!AN86,4*全车数据表!AN86)</f>
        <v>8</v>
      </c>
      <c r="P35" s="167">
        <f>全车数据表!AP86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全车数据表!N86</f>
        <v>134</v>
      </c>
      <c r="M36" s="219">
        <f>全车数据表!AJ86*4</f>
        <v>36</v>
      </c>
      <c r="N36" s="154">
        <f>全车数据表!AL86*4</f>
        <v>16</v>
      </c>
      <c r="O36" s="157">
        <f>IF(全车数据表!AN86="×",全车数据表!AN86,4*全车数据表!AN86)</f>
        <v>8</v>
      </c>
      <c r="P36" s="167">
        <f>全车数据表!AP86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全车数据表!N91</f>
        <v>130</v>
      </c>
      <c r="M37" s="218">
        <f>全车数据表!AJ91*4</f>
        <v>24</v>
      </c>
      <c r="N37" s="158">
        <f>全车数据表!AL91*4</f>
        <v>4</v>
      </c>
      <c r="O37" s="160">
        <f>IF(全车数据表!AN91="×",全车数据表!AN91,4*全车数据表!AN91)</f>
        <v>4</v>
      </c>
      <c r="P37" s="166">
        <f>全车数据表!AP91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全车数据表!N92</f>
        <v>130</v>
      </c>
      <c r="M38" s="219">
        <f>全车数据表!AJ92*4</f>
        <v>24</v>
      </c>
      <c r="N38" s="154">
        <f>全车数据表!AL92*4</f>
        <v>4</v>
      </c>
      <c r="O38" s="157">
        <f>IF(全车数据表!AN92="×",全车数据表!AN92,4*全车数据表!AN92)</f>
        <v>4</v>
      </c>
      <c r="P38" s="167">
        <f>全车数据表!AP92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全车数据表!N93</f>
        <v>108</v>
      </c>
      <c r="M39" s="219">
        <f>全车数据表!AJ93*4</f>
        <v>24</v>
      </c>
      <c r="N39" s="154">
        <f>全车数据表!AL93*4</f>
        <v>16</v>
      </c>
      <c r="O39" s="157">
        <f>IF(全车数据表!AN93="×",全车数据表!AN93,4*全车数据表!AN93)</f>
        <v>8</v>
      </c>
      <c r="P39" s="167">
        <f>全车数据表!AP93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全车数据表!N95</f>
        <v>140</v>
      </c>
      <c r="M40" s="219">
        <f>全车数据表!AJ95*4</f>
        <v>24</v>
      </c>
      <c r="N40" s="154">
        <f>全车数据表!AL95*4</f>
        <v>4</v>
      </c>
      <c r="O40" s="157">
        <f>IF(全车数据表!AN95="×",全车数据表!AN95,4*全车数据表!AN95)</f>
        <v>4</v>
      </c>
      <c r="P40" s="167">
        <f>全车数据表!AP95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全车数据表!N96</f>
        <v>188</v>
      </c>
      <c r="M41" s="219">
        <f>全车数据表!AJ96*4</f>
        <v>24</v>
      </c>
      <c r="N41" s="154">
        <f>全车数据表!AL96*4</f>
        <v>16</v>
      </c>
      <c r="O41" s="157">
        <f>IF(全车数据表!AN96="×",全车数据表!AN96,4*全车数据表!AN96)</f>
        <v>8</v>
      </c>
      <c r="P41" s="167">
        <f>全车数据表!AP96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全车数据表!N97</f>
        <v>113</v>
      </c>
      <c r="M42" s="219">
        <f>全车数据表!AJ97*4</f>
        <v>24</v>
      </c>
      <c r="N42" s="154">
        <f>全车数据表!AL97*4</f>
        <v>16</v>
      </c>
      <c r="O42" s="157">
        <f>IF(全车数据表!AN97="×",全车数据表!AN97,4*全车数据表!AN97)</f>
        <v>8</v>
      </c>
      <c r="P42" s="167">
        <f>全车数据表!AP97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全车数据表!N98</f>
        <v>118</v>
      </c>
      <c r="M43" s="219">
        <f>全车数据表!AJ98*4</f>
        <v>24</v>
      </c>
      <c r="N43" s="154">
        <f>全车数据表!AL98*4</f>
        <v>16</v>
      </c>
      <c r="O43" s="157">
        <f>IF(全车数据表!AN98="×",全车数据表!AN98,4*全车数据表!AN98)</f>
        <v>8</v>
      </c>
      <c r="P43" s="167">
        <f>全车数据表!AP98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全车数据表!N103</f>
        <v>118</v>
      </c>
      <c r="M44" s="219">
        <f>全车数据表!AJ103*4</f>
        <v>24</v>
      </c>
      <c r="N44" s="154">
        <f>全车数据表!AL103*4</f>
        <v>16</v>
      </c>
      <c r="O44" s="157">
        <f>IF(全车数据表!AN103="×",全车数据表!AN103,4*全车数据表!AN103)</f>
        <v>8</v>
      </c>
      <c r="P44" s="167">
        <f>全车数据表!AP103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全车数据表!N107</f>
        <v>173</v>
      </c>
      <c r="M45" s="223">
        <f>全车数据表!AJ107*4</f>
        <v>24</v>
      </c>
      <c r="N45" s="162">
        <f>全车数据表!AL107*4</f>
        <v>16</v>
      </c>
      <c r="O45" s="165">
        <f>IF(全车数据表!AN107="×",全车数据表!AN107,4*全车数据表!AN107)</f>
        <v>8</v>
      </c>
      <c r="P45" s="167">
        <f>全车数据表!AP107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全车数据表!N110</f>
        <v>118</v>
      </c>
      <c r="M46" s="219">
        <f>全车数据表!AJ110*4</f>
        <v>24</v>
      </c>
      <c r="N46" s="154">
        <f>全车数据表!AL110*4</f>
        <v>16</v>
      </c>
      <c r="O46" s="157">
        <f>IF(全车数据表!AN110="×",全车数据表!AN110,4*全车数据表!AN110)</f>
        <v>8</v>
      </c>
      <c r="P46" s="167">
        <f>全车数据表!AP110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全车数据表!N113</f>
        <v>118</v>
      </c>
      <c r="M47" s="219">
        <f>全车数据表!AJ113*4</f>
        <v>24</v>
      </c>
      <c r="N47" s="154">
        <f>全车数据表!AL113*4</f>
        <v>16</v>
      </c>
      <c r="O47" s="157">
        <f>IF(全车数据表!AN113="×",全车数据表!AN113,4*全车数据表!AN113)</f>
        <v>8</v>
      </c>
      <c r="P47" s="167">
        <f>全车数据表!AP113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全车数据表!N117</f>
        <v>105</v>
      </c>
      <c r="M48" s="219">
        <f>全车数据表!AJ117*4</f>
        <v>32</v>
      </c>
      <c r="N48" s="154">
        <f>全车数据表!AL117*4</f>
        <v>20</v>
      </c>
      <c r="O48" s="157">
        <f>IF(全车数据表!AN117="×",全车数据表!AN117,4*全车数据表!AN117)</f>
        <v>8</v>
      </c>
      <c r="P48" s="167">
        <f>全车数据表!AP117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全车数据表!N121</f>
        <v>105</v>
      </c>
      <c r="M49" s="219">
        <f>全车数据表!AJ121*4</f>
        <v>32</v>
      </c>
      <c r="N49" s="154">
        <f>全车数据表!AL121*4</f>
        <v>20</v>
      </c>
      <c r="O49" s="157">
        <f>IF(全车数据表!AN121="×",全车数据表!AN121,4*全车数据表!AN121)</f>
        <v>8</v>
      </c>
      <c r="P49" s="167">
        <f>全车数据表!AP121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全车数据表!N123</f>
        <v>162</v>
      </c>
      <c r="M50" s="219">
        <f>全车数据表!AJ123*4</f>
        <v>32</v>
      </c>
      <c r="N50" s="154">
        <f>全车数据表!AL123*4</f>
        <v>20</v>
      </c>
      <c r="O50" s="157">
        <f>IF(全车数据表!AN123="×",全车数据表!AN123,4*全车数据表!AN123)</f>
        <v>8</v>
      </c>
      <c r="P50" s="167">
        <f>全车数据表!AP123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全车数据表!N125</f>
        <v>105</v>
      </c>
      <c r="M51" s="219">
        <f>全车数据表!AJ125*4</f>
        <v>32</v>
      </c>
      <c r="N51" s="154">
        <f>全车数据表!AL125*4</f>
        <v>20</v>
      </c>
      <c r="O51" s="157">
        <f>IF(全车数据表!AN125="×",全车数据表!AN125,4*全车数据表!AN125)</f>
        <v>8</v>
      </c>
      <c r="P51" s="167">
        <f>全车数据表!AP125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全车数据表!N130</f>
        <v>105</v>
      </c>
      <c r="M52" s="219">
        <f>全车数据表!AJ130*4</f>
        <v>32</v>
      </c>
      <c r="N52" s="154">
        <f>全车数据表!AL130*4</f>
        <v>20</v>
      </c>
      <c r="O52" s="157">
        <f>IF(全车数据表!AN130="×",全车数据表!AN130,4*全车数据表!AN130)</f>
        <v>8</v>
      </c>
      <c r="P52" s="167">
        <f>全车数据表!AP130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全车数据表!N131</f>
        <v>162</v>
      </c>
      <c r="M53" s="219">
        <f>全车数据表!AJ131*4</f>
        <v>32</v>
      </c>
      <c r="N53" s="154">
        <f>全车数据表!AL131*4</f>
        <v>20</v>
      </c>
      <c r="O53" s="157">
        <f>IF(全车数据表!AN131="×",全车数据表!AN131,4*全车数据表!AN131)</f>
        <v>8</v>
      </c>
      <c r="P53" s="167">
        <f>全车数据表!AP131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全车数据表!N132</f>
        <v>162</v>
      </c>
      <c r="M54" s="219">
        <f>全车数据表!AJ132*4</f>
        <v>32</v>
      </c>
      <c r="N54" s="154">
        <f>全车数据表!AL132*4</f>
        <v>20</v>
      </c>
      <c r="O54" s="157">
        <f>IF(全车数据表!AN132="×",全车数据表!AN132,4*全车数据表!AN132)</f>
        <v>8</v>
      </c>
      <c r="P54" s="167">
        <f>全车数据表!AP132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全车数据表!N139</f>
        <v>162</v>
      </c>
      <c r="M55" s="222">
        <f>全车数据表!AJ139*4</f>
        <v>32</v>
      </c>
      <c r="N55" s="161">
        <f>全车数据表!AL139*4</f>
        <v>20</v>
      </c>
      <c r="O55" s="164">
        <f>IF(全车数据表!AN139="×",全车数据表!AN139,4*全车数据表!AN139)</f>
        <v>8</v>
      </c>
      <c r="P55" s="167">
        <f>全车数据表!AP139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全车数据表!N140</f>
        <v>162</v>
      </c>
      <c r="M56" s="222">
        <f>全车数据表!AJ140*4</f>
        <v>32</v>
      </c>
      <c r="N56" s="161">
        <f>全车数据表!AL140*4</f>
        <v>20</v>
      </c>
      <c r="O56" s="164">
        <f>IF(全车数据表!AN140="×",全车数据表!AN140,4*全车数据表!AN140)</f>
        <v>8</v>
      </c>
      <c r="P56" s="167">
        <f>全车数据表!AP140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全车数据表!N144</f>
        <v>226</v>
      </c>
      <c r="M57" s="222">
        <f>全车数据表!AJ144*4</f>
        <v>32</v>
      </c>
      <c r="N57" s="161">
        <f>全车数据表!AL144*4</f>
        <v>20</v>
      </c>
      <c r="O57" s="164">
        <f>IF(全车数据表!AN144="×",全车数据表!AN144,4*全车数据表!AN144)</f>
        <v>12</v>
      </c>
      <c r="P57" s="167">
        <f>全车数据表!AP144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全车数据表!N147</f>
        <v>240</v>
      </c>
      <c r="M58" s="222">
        <f>全车数据表!AJ147*4</f>
        <v>32</v>
      </c>
      <c r="N58" s="161">
        <f>全车数据表!AL147*4</f>
        <v>20</v>
      </c>
      <c r="O58" s="164">
        <f>IF(全车数据表!AN147="×",全车数据表!AN147,4*全车数据表!AN147)</f>
        <v>12</v>
      </c>
      <c r="P58" s="167">
        <f>全车数据表!AP147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全车数据表!N149</f>
        <v>245</v>
      </c>
      <c r="M59" s="222">
        <f>全车数据表!AJ149*4</f>
        <v>32</v>
      </c>
      <c r="N59" s="161">
        <f>全车数据表!AL149*4</f>
        <v>20</v>
      </c>
      <c r="O59" s="164">
        <f>IF(全车数据表!AN149="×",全车数据表!AN149,4*全车数据表!AN149)</f>
        <v>12</v>
      </c>
      <c r="P59" s="167">
        <f>全车数据表!AP149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全车数据表!N156</f>
        <v>136</v>
      </c>
      <c r="M60" s="218">
        <f>全车数据表!AJ156*4</f>
        <v>20</v>
      </c>
      <c r="N60" s="158">
        <f>全车数据表!AL156*4</f>
        <v>20</v>
      </c>
      <c r="O60" s="160">
        <f>IF(全车数据表!AN156="×",全车数据表!AN156,4*全车数据表!AN156)</f>
        <v>8</v>
      </c>
      <c r="P60" s="166">
        <f>全车数据表!AP156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全车数据表!N157</f>
        <v>136</v>
      </c>
      <c r="M61" s="219">
        <f>全车数据表!AJ157*4</f>
        <v>20</v>
      </c>
      <c r="N61" s="154">
        <f>全车数据表!AL157*4</f>
        <v>20</v>
      </c>
      <c r="O61" s="157">
        <f>IF(全车数据表!AN157="×",全车数据表!AN157,4*全车数据表!AN157)</f>
        <v>8</v>
      </c>
      <c r="P61" s="167">
        <f>全车数据表!AP157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全车数据表!N159</f>
        <v>136</v>
      </c>
      <c r="M62" s="219">
        <f>全车数据表!AJ159*4</f>
        <v>20</v>
      </c>
      <c r="N62" s="154">
        <f>全车数据表!AL159*4</f>
        <v>20</v>
      </c>
      <c r="O62" s="157">
        <f>IF(全车数据表!AN159="×",全车数据表!AN159,4*全车数据表!AN159)</f>
        <v>8</v>
      </c>
      <c r="P62" s="167">
        <f>全车数据表!AP159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全车数据表!N160</f>
        <v>136</v>
      </c>
      <c r="M63" s="219">
        <f>全车数据表!AJ160*4</f>
        <v>20</v>
      </c>
      <c r="N63" s="154">
        <f>全车数据表!AL160*4</f>
        <v>20</v>
      </c>
      <c r="O63" s="157">
        <f>IF(全车数据表!AN160="×",全车数据表!AN160,4*全车数据表!AN160)</f>
        <v>8</v>
      </c>
      <c r="P63" s="167">
        <f>全车数据表!AP160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全车数据表!N162</f>
        <v>122</v>
      </c>
      <c r="M64" s="219">
        <f>全车数据表!AJ162*4</f>
        <v>24</v>
      </c>
      <c r="N64" s="154">
        <f>全车数据表!AL162*4</f>
        <v>20</v>
      </c>
      <c r="O64" s="157">
        <f>IF(全车数据表!AN162="×",全车数据表!AN162,4*全车数据表!AN162)</f>
        <v>12</v>
      </c>
      <c r="P64" s="167">
        <f>全车数据表!AP162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全车数据表!N163</f>
        <v>122</v>
      </c>
      <c r="M65" s="219">
        <f>全车数据表!AJ163*4</f>
        <v>24</v>
      </c>
      <c r="N65" s="154">
        <f>全车数据表!AL163*4</f>
        <v>20</v>
      </c>
      <c r="O65" s="157">
        <f>IF(全车数据表!AN163="×",全车数据表!AN163,4*全车数据表!AN163)</f>
        <v>12</v>
      </c>
      <c r="P65" s="167">
        <f>全车数据表!AP163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全车数据表!N165</f>
        <v>122</v>
      </c>
      <c r="M66" s="219">
        <f>全车数据表!AJ165*4</f>
        <v>24</v>
      </c>
      <c r="N66" s="154">
        <f>全车数据表!AL165*4</f>
        <v>20</v>
      </c>
      <c r="O66" s="157">
        <f>IF(全车数据表!AN165="×",全车数据表!AN165,4*全车数据表!AN165)</f>
        <v>12</v>
      </c>
      <c r="P66" s="167">
        <f>全车数据表!AP165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全车数据表!N167</f>
        <v>187</v>
      </c>
      <c r="M67" s="219">
        <f>全车数据表!AJ167*4</f>
        <v>24</v>
      </c>
      <c r="N67" s="154">
        <f>全车数据表!AL167*4</f>
        <v>20</v>
      </c>
      <c r="O67" s="157">
        <f>IF(全车数据表!AN167="×",全车数据表!AN167,4*全车数据表!AN167)</f>
        <v>12</v>
      </c>
      <c r="P67" s="167">
        <f>全车数据表!AP167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全车数据表!N169</f>
        <v>187</v>
      </c>
      <c r="M68" s="223">
        <f>全车数据表!AJ169*4</f>
        <v>24</v>
      </c>
      <c r="N68" s="162">
        <f>全车数据表!AL169*4</f>
        <v>20</v>
      </c>
      <c r="O68" s="165">
        <f>IF(全车数据表!AN169="×",全车数据表!AN169,4*全车数据表!AN169)</f>
        <v>12</v>
      </c>
      <c r="P68" s="167">
        <f>全车数据表!AP169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全车数据表!N171</f>
        <v>132</v>
      </c>
      <c r="M69" s="219">
        <f>全车数据表!AJ171*4</f>
        <v>24</v>
      </c>
      <c r="N69" s="154">
        <f>全车数据表!AL171*4</f>
        <v>20</v>
      </c>
      <c r="O69" s="157">
        <f>IF(全车数据表!AN171="×",全车数据表!AN171,4*全车数据表!AN171)</f>
        <v>12</v>
      </c>
      <c r="P69" s="167">
        <f>全车数据表!AP171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全车数据表!N175</f>
        <v>122</v>
      </c>
      <c r="M70" s="219">
        <f>全车数据表!AJ175*4</f>
        <v>24</v>
      </c>
      <c r="N70" s="154">
        <f>全车数据表!AL175*4</f>
        <v>20</v>
      </c>
      <c r="O70" s="157">
        <f>IF(全车数据表!AN175="×",全车数据表!AN175,4*全车数据表!AN175)</f>
        <v>12</v>
      </c>
      <c r="P70" s="167">
        <f>全车数据表!AP175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全车数据表!N176</f>
        <v>250</v>
      </c>
      <c r="M71" s="219">
        <f>全车数据表!AJ176*4</f>
        <v>24</v>
      </c>
      <c r="N71" s="154">
        <f>全车数据表!AL176*4</f>
        <v>20</v>
      </c>
      <c r="O71" s="157">
        <f>IF(全车数据表!AN176="×",全车数据表!AN176,4*全车数据表!AN176)</f>
        <v>16</v>
      </c>
      <c r="P71" s="167">
        <f>全车数据表!AP176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全车数据表!N179</f>
        <v>183</v>
      </c>
      <c r="M72" s="219">
        <f>全车数据表!AJ179*4</f>
        <v>24</v>
      </c>
      <c r="N72" s="154">
        <f>全车数据表!AL179*4</f>
        <v>20</v>
      </c>
      <c r="O72" s="157">
        <f>IF(全车数据表!AN179="×",全车数据表!AN179,4*全车数据表!AN179)</f>
        <v>16</v>
      </c>
      <c r="P72" s="167">
        <f>全车数据表!AP179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全车数据表!N180</f>
        <v>187</v>
      </c>
      <c r="M73" s="219">
        <f>全车数据表!AJ180*4</f>
        <v>24</v>
      </c>
      <c r="N73" s="154">
        <f>全车数据表!AL180*4</f>
        <v>20</v>
      </c>
      <c r="O73" s="157">
        <f>IF(全车数据表!AN180="×",全车数据表!AN180,4*全车数据表!AN180)</f>
        <v>12</v>
      </c>
      <c r="P73" s="167">
        <f>全车数据表!AP180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全车数据表!N187</f>
        <v>249</v>
      </c>
      <c r="M74" s="219">
        <f>全车数据表!AJ187*4</f>
        <v>24</v>
      </c>
      <c r="N74" s="154">
        <f>全车数据表!AL187*4</f>
        <v>20</v>
      </c>
      <c r="O74" s="157">
        <f>IF(全车数据表!AN187="×",全车数据表!AN187,4*全车数据表!AN187)</f>
        <v>16</v>
      </c>
      <c r="P74" s="167">
        <f>全车数据表!AP187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全车数据表!N188</f>
        <v>183</v>
      </c>
      <c r="M75" s="219">
        <f>全车数据表!AJ188*4</f>
        <v>24</v>
      </c>
      <c r="N75" s="154">
        <f>全车数据表!AL188*4</f>
        <v>20</v>
      </c>
      <c r="O75" s="157">
        <f>IF(全车数据表!AN188="×",全车数据表!AN188,4*全车数据表!AN188)</f>
        <v>16</v>
      </c>
      <c r="P75" s="167">
        <f>全车数据表!AP188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全车数据表!N190</f>
        <v>249</v>
      </c>
      <c r="M76" s="219">
        <f>全车数据表!AJ190*4</f>
        <v>24</v>
      </c>
      <c r="N76" s="154">
        <f>全车数据表!AL190*4</f>
        <v>20</v>
      </c>
      <c r="O76" s="157">
        <f>IF(全车数据表!AN190="×",全车数据表!AN190,4*全车数据表!AN190)</f>
        <v>16</v>
      </c>
      <c r="P76" s="167">
        <f>全车数据表!AP190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全车数据表!N192</f>
        <v>250</v>
      </c>
      <c r="M77" s="219">
        <f>全车数据表!AJ192*4</f>
        <v>24</v>
      </c>
      <c r="N77" s="154">
        <f>全车数据表!AL192*4</f>
        <v>20</v>
      </c>
      <c r="O77" s="157">
        <f>IF(全车数据表!AN192="×",全车数据表!AN192,4*全车数据表!AN192)</f>
        <v>16</v>
      </c>
      <c r="P77" s="167">
        <f>全车数据表!AP192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全车数据表!N196</f>
        <v>250</v>
      </c>
      <c r="M78" s="220">
        <f>全车数据表!AJ196*4</f>
        <v>24</v>
      </c>
      <c r="N78" s="155">
        <f>全车数据表!AL196*4</f>
        <v>20</v>
      </c>
      <c r="O78" s="159">
        <f>IF(全车数据表!AN196="×",全车数据表!AN196,4*全车数据表!AN196)</f>
        <v>16</v>
      </c>
      <c r="P78" s="168">
        <f>全车数据表!AP196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全车数据表!N198</f>
        <v>265</v>
      </c>
      <c r="M79" s="221">
        <f>全车数据表!AJ198*4</f>
        <v>24</v>
      </c>
      <c r="N79" s="156">
        <f>全车数据表!AL198*4</f>
        <v>20</v>
      </c>
      <c r="O79" s="163">
        <f>IF(全车数据表!AN198="×",全车数据表!AN198,4*全车数据表!AN198)</f>
        <v>16</v>
      </c>
      <c r="P79" s="169">
        <f>全车数据表!AP198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全车数据表!N208</f>
        <v>133</v>
      </c>
      <c r="M80" s="218">
        <f>全车数据表!AJ208*4</f>
        <v>28</v>
      </c>
      <c r="N80" s="158">
        <f>全车数据表!AL208*4</f>
        <v>20</v>
      </c>
      <c r="O80" s="160">
        <f>IF(全车数据表!AN208="×",全车数据表!AN208,4*全车数据表!AN208)</f>
        <v>12</v>
      </c>
      <c r="P80" s="166">
        <f>全车数据表!AP208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全车数据表!N209</f>
        <v>133</v>
      </c>
      <c r="M81" s="219">
        <f>全车数据表!AJ209*4</f>
        <v>28</v>
      </c>
      <c r="N81" s="154">
        <f>全车数据表!AL209*4</f>
        <v>20</v>
      </c>
      <c r="O81" s="157">
        <f>IF(全车数据表!AN209="×",全车数据表!AN209,4*全车数据表!AN209)</f>
        <v>12</v>
      </c>
      <c r="P81" s="167">
        <f>全车数据表!AP209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全车数据表!N211</f>
        <v>133</v>
      </c>
      <c r="M82" s="219">
        <f>全车数据表!AJ211*4</f>
        <v>28</v>
      </c>
      <c r="N82" s="154">
        <f>全车数据表!AL211*4</f>
        <v>20</v>
      </c>
      <c r="O82" s="157">
        <f>IF(全车数据表!AN211="×",全车数据表!AN211,4*全车数据表!AN211)</f>
        <v>12</v>
      </c>
      <c r="P82" s="167">
        <f>全车数据表!AP211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全车数据表!N212</f>
        <v>133</v>
      </c>
      <c r="M83" s="219">
        <f>全车数据表!AJ212*4</f>
        <v>28</v>
      </c>
      <c r="N83" s="154">
        <f>全车数据表!AL212*4</f>
        <v>20</v>
      </c>
      <c r="O83" s="157">
        <f>IF(全车数据表!AN212="×",全车数据表!AN212,4*全车数据表!AN212)</f>
        <v>12</v>
      </c>
      <c r="P83" s="167">
        <f>全车数据表!AP212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全车数据表!N214</f>
        <v>200</v>
      </c>
      <c r="M84" s="219">
        <f>全车数据表!AJ214*4</f>
        <v>28</v>
      </c>
      <c r="N84" s="154">
        <f>全车数据表!AL214*4</f>
        <v>20</v>
      </c>
      <c r="O84" s="157">
        <f>IF(全车数据表!AN214="×",全车数据表!AN214,4*全车数据表!AN214)</f>
        <v>16</v>
      </c>
      <c r="P84" s="167">
        <f>全车数据表!AP214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全车数据表!N217</f>
        <v>200</v>
      </c>
      <c r="M85" s="219">
        <f>全车数据表!AJ217*4</f>
        <v>28</v>
      </c>
      <c r="N85" s="154">
        <f>全车数据表!AL217*4</f>
        <v>20</v>
      </c>
      <c r="O85" s="157">
        <f>IF(全车数据表!AN217="×",全车数据表!AN217,4*全车数据表!AN217)</f>
        <v>16</v>
      </c>
      <c r="P85" s="167">
        <f>全车数据表!AP217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全车数据表!N219</f>
        <v>200</v>
      </c>
      <c r="M86" s="219">
        <f>全车数据表!AJ219*4</f>
        <v>28</v>
      </c>
      <c r="N86" s="154">
        <f>全车数据表!AL219*4</f>
        <v>20</v>
      </c>
      <c r="O86" s="157">
        <f>IF(全车数据表!AN219="×",全车数据表!AN219,4*全车数据表!AN219)</f>
        <v>16</v>
      </c>
      <c r="P86" s="167">
        <f>全车数据表!AP219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全车数据表!N224</f>
        <v>200</v>
      </c>
      <c r="M87" s="219">
        <f>全车数据表!AJ224*4</f>
        <v>28</v>
      </c>
      <c r="N87" s="154">
        <f>全车数据表!AL224*4</f>
        <v>20</v>
      </c>
      <c r="O87" s="157">
        <f>IF(全车数据表!AN224="×",全车数据表!AN224,4*全车数据表!AN224)</f>
        <v>16</v>
      </c>
      <c r="P87" s="167">
        <f>全车数据表!AP224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全车数据表!N226</f>
        <v>200</v>
      </c>
      <c r="M88" s="219">
        <f>全车数据表!AJ226*4</f>
        <v>28</v>
      </c>
      <c r="N88" s="154">
        <f>全车数据表!AL226*4</f>
        <v>20</v>
      </c>
      <c r="O88" s="157">
        <f>IF(全车数据表!AN226="×",全车数据表!AN226,4*全车数据表!AN226)</f>
        <v>16</v>
      </c>
      <c r="P88" s="167">
        <f>全车数据表!AP226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全车数据表!N228</f>
        <v>200</v>
      </c>
      <c r="M89" s="219">
        <f>全车数据表!AJ228*4</f>
        <v>28</v>
      </c>
      <c r="N89" s="154">
        <f>全车数据表!AL228*4</f>
        <v>20</v>
      </c>
      <c r="O89" s="157">
        <f>IF(全车数据表!AN228="×",全车数据表!AN228,4*全车数据表!AN228)</f>
        <v>16</v>
      </c>
      <c r="P89" s="167">
        <f>全车数据表!AP228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全车数据表!N230</f>
        <v>200</v>
      </c>
      <c r="M90" s="219">
        <f>全车数据表!AJ230*4</f>
        <v>28</v>
      </c>
      <c r="N90" s="154">
        <f>全车数据表!AL230*4</f>
        <v>20</v>
      </c>
      <c r="O90" s="157">
        <f>IF(全车数据表!AN230="×",全车数据表!AN230,4*全车数据表!AN230)</f>
        <v>16</v>
      </c>
      <c r="P90" s="167">
        <f>全车数据表!AP230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全车数据表!N232</f>
        <v>300</v>
      </c>
      <c r="M91" s="219">
        <f>全车数据表!AJ232*4</f>
        <v>28</v>
      </c>
      <c r="N91" s="154">
        <f>全车数据表!AL232*4</f>
        <v>20</v>
      </c>
      <c r="O91" s="157">
        <f>IF(全车数据表!AN232="×",全车数据表!AN232,4*全车数据表!AN232)</f>
        <v>16</v>
      </c>
      <c r="P91" s="167">
        <f>全车数据表!AP232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全车数据表!N236</f>
        <v>200</v>
      </c>
      <c r="M92" s="219">
        <f>全车数据表!AJ236*4</f>
        <v>28</v>
      </c>
      <c r="N92" s="154">
        <f>全车数据表!AL236*4</f>
        <v>20</v>
      </c>
      <c r="O92" s="157">
        <f>IF(全车数据表!AN236="×",全车数据表!AN236,4*全车数据表!AN236)</f>
        <v>16</v>
      </c>
      <c r="P92" s="167">
        <f>全车数据表!AP236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全车数据表!N239</f>
        <v>300</v>
      </c>
      <c r="M93" s="219">
        <f>全车数据表!AJ239*4</f>
        <v>28</v>
      </c>
      <c r="N93" s="154">
        <f>全车数据表!AL239*4</f>
        <v>20</v>
      </c>
      <c r="O93" s="157">
        <f>IF(全车数据表!AN239="×",全车数据表!AN239,4*全车数据表!AN239)</f>
        <v>16</v>
      </c>
      <c r="P93" s="167">
        <f>全车数据表!AP239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全车数据表!N243</f>
        <v>200</v>
      </c>
      <c r="M94" s="219">
        <f>全车数据表!AJ243*4</f>
        <v>28</v>
      </c>
      <c r="N94" s="154">
        <f>全车数据表!AL243*4</f>
        <v>20</v>
      </c>
      <c r="O94" s="157">
        <f>IF(全车数据表!AN243="×",全车数据表!AN243,4*全车数据表!AN243)</f>
        <v>16</v>
      </c>
      <c r="P94" s="167">
        <f>全车数据表!AP243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全车数据表!N251</f>
        <v>300</v>
      </c>
      <c r="M95" s="220">
        <f>全车数据表!AJ251*4</f>
        <v>28</v>
      </c>
      <c r="N95" s="155">
        <f>全车数据表!AL251*4</f>
        <v>20</v>
      </c>
      <c r="O95" s="159">
        <f>IF(全车数据表!AN251="×",全车数据表!AN251,4*全车数据表!AN251)</f>
        <v>16</v>
      </c>
      <c r="P95" s="168">
        <f>全车数据表!AP251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全车数据表!N256</f>
        <v>300</v>
      </c>
      <c r="M96" s="224">
        <f>全车数据表!AJ256*4</f>
        <v>28</v>
      </c>
      <c r="N96" s="171">
        <f>全车数据表!AL256*4</f>
        <v>20</v>
      </c>
      <c r="O96" s="172">
        <f>IF(全车数据表!AN256="×",全车数据表!AN256,4*全车数据表!AN256)</f>
        <v>16</v>
      </c>
      <c r="P96" s="173">
        <f>全车数据表!AP256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2" t="s">
        <v>169</v>
      </c>
      <c r="B97" s="523"/>
      <c r="C97" s="523"/>
      <c r="D97" s="525" t="str">
        <f>"金币："&amp;SUMIF(P:P,"&lt;&gt;0",P:P)</f>
        <v>金币：1151423120</v>
      </c>
      <c r="E97" s="525"/>
      <c r="F97" s="524" t="str">
        <f>"蓝色零件：4 × "&amp;SUMIF(M:M,"&lt;&gt;0",M:M)/4</f>
        <v>蓝色零件：4 × 602</v>
      </c>
      <c r="G97" s="524"/>
      <c r="H97" s="520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0"/>
      <c r="J97" s="520"/>
      <c r="K97" s="520"/>
      <c r="L97" s="520"/>
      <c r="M97" s="520"/>
      <c r="N97" s="520"/>
      <c r="O97" s="520"/>
      <c r="P97" s="521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全车数据表!A77</f>
        <v>75</v>
      </c>
      <c r="B38" t="str">
        <f>全车数据表!B77</f>
        <v>Chevrolet Corvette Stingray</v>
      </c>
      <c r="C38" s="256">
        <f>全车数据表!P77</f>
        <v>327.7</v>
      </c>
      <c r="D38" s="256">
        <f>全车数据表!Q77</f>
        <v>81.56</v>
      </c>
      <c r="E38" s="256">
        <f>全车数据表!R77</f>
        <v>60.15</v>
      </c>
      <c r="F38" s="256">
        <f>全车数据表!S77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全车数据表!A80</f>
        <v>78</v>
      </c>
      <c r="B39" t="str">
        <f>全车数据表!B80</f>
        <v>Ferrari 599XX EVO🔑</v>
      </c>
      <c r="C39" s="256">
        <f>全车数据表!P80</f>
        <v>322</v>
      </c>
      <c r="D39" s="256">
        <f>全车数据表!Q80</f>
        <v>80.98</v>
      </c>
      <c r="E39" s="256">
        <f>全车数据表!R80</f>
        <v>83.65</v>
      </c>
      <c r="F39" s="256">
        <f>全车数据表!S80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全车数据表!A83</f>
        <v>81</v>
      </c>
      <c r="B40" t="str">
        <f>全车数据表!B83</f>
        <v>Arrinera Hussarya 33</v>
      </c>
      <c r="C40" s="256">
        <f>全车数据表!P83</f>
        <v>352.1</v>
      </c>
      <c r="D40" s="256">
        <f>全车数据表!Q83</f>
        <v>78.53</v>
      </c>
      <c r="E40" s="256">
        <f>全车数据表!R83</f>
        <v>59.47</v>
      </c>
      <c r="F40" s="256">
        <f>全车数据表!S83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全车数据表!A86</f>
        <v>84</v>
      </c>
      <c r="B41" t="str">
        <f>全车数据表!B86</f>
        <v>Lamborghini Gallardo LP 560-4</v>
      </c>
      <c r="C41" s="256">
        <f>全车数据表!P86</f>
        <v>340.7</v>
      </c>
      <c r="D41" s="256">
        <f>全车数据表!Q86</f>
        <v>76.56</v>
      </c>
      <c r="E41" s="256">
        <f>全车数据表!R86</f>
        <v>75.81</v>
      </c>
      <c r="F41" s="256">
        <f>全车数据表!S86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全车数据表!A91</f>
        <v>89</v>
      </c>
      <c r="B42" t="str">
        <f>全车数据表!B91</f>
        <v>Porsche 911 GTS Coupe</v>
      </c>
      <c r="C42" s="256">
        <f>全车数据表!P91</f>
        <v>328.8</v>
      </c>
      <c r="D42" s="256">
        <f>全车数据表!Q91</f>
        <v>71.209999999999994</v>
      </c>
      <c r="E42" s="256">
        <f>全车数据表!R91</f>
        <v>45.84</v>
      </c>
      <c r="F42" s="256">
        <f>全车数据表!S91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全车数据表!A92</f>
        <v>90</v>
      </c>
      <c r="B43" t="str">
        <f>全车数据表!B92</f>
        <v>Aston Martin DB11</v>
      </c>
      <c r="C43" s="256">
        <f>全车数据表!P92</f>
        <v>340.6</v>
      </c>
      <c r="D43" s="256">
        <f>全车数据表!Q92</f>
        <v>74.2</v>
      </c>
      <c r="E43" s="256">
        <f>全车数据表!R92</f>
        <v>43.21</v>
      </c>
      <c r="F43" s="256">
        <f>全车数据表!S92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全车数据表!A93</f>
        <v>91</v>
      </c>
      <c r="B44" t="str">
        <f>全车数据表!B93</f>
        <v>Jaguar F-type SVR</v>
      </c>
      <c r="C44" s="256">
        <f>全车数据表!P93</f>
        <v>341</v>
      </c>
      <c r="D44" s="256">
        <f>全车数据表!Q93</f>
        <v>75.55</v>
      </c>
      <c r="E44" s="256">
        <f>全车数据表!R93</f>
        <v>49.28</v>
      </c>
      <c r="F44" s="256">
        <f>全车数据表!S93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全车数据表!A95</f>
        <v>93</v>
      </c>
      <c r="B45" t="str">
        <f>全车数据表!B95</f>
        <v>Exotic Rides W70</v>
      </c>
      <c r="C45" s="256">
        <f>全车数据表!P95</f>
        <v>329.7</v>
      </c>
      <c r="D45" s="256">
        <f>全车数据表!Q95</f>
        <v>80.209999999999994</v>
      </c>
      <c r="E45" s="256">
        <f>全车数据表!R95</f>
        <v>45.2</v>
      </c>
      <c r="F45" s="256">
        <f>全车数据表!S95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全车数据表!A96</f>
        <v>94</v>
      </c>
      <c r="B46" t="str">
        <f>全车数据表!B96</f>
        <v>Porsche 911 GT1 Evolution</v>
      </c>
      <c r="C46" s="256">
        <f>全车数据表!P96</f>
        <v>329.8</v>
      </c>
      <c r="D46" s="256">
        <f>全车数据表!Q96</f>
        <v>75.150000000000006</v>
      </c>
      <c r="E46" s="256">
        <f>全车数据表!R96</f>
        <v>53.7</v>
      </c>
      <c r="F46" s="256">
        <f>全车数据表!S96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全车数据表!A97</f>
        <v>95</v>
      </c>
      <c r="B47" t="str">
        <f>全车数据表!B97</f>
        <v>Ford GT</v>
      </c>
      <c r="C47" s="256">
        <f>全车数据表!P97</f>
        <v>362.8</v>
      </c>
      <c r="D47" s="256">
        <f>全车数据表!Q97</f>
        <v>79.150000000000006</v>
      </c>
      <c r="E47" s="256">
        <f>全车数据表!R97</f>
        <v>34.36</v>
      </c>
      <c r="F47" s="256">
        <f>全车数据表!S97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全车数据表!A98</f>
        <v>96</v>
      </c>
      <c r="B48" t="str">
        <f>全车数据表!B98</f>
        <v>Lamborghini Asterion</v>
      </c>
      <c r="C48" s="256">
        <f>全车数据表!P98</f>
        <v>336.6</v>
      </c>
      <c r="D48" s="256">
        <f>全车数据表!Q98</f>
        <v>81.05</v>
      </c>
      <c r="E48" s="256">
        <f>全车数据表!R98</f>
        <v>45.56</v>
      </c>
      <c r="F48" s="256">
        <f>全车数据表!S98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全车数据表!A103</f>
        <v>101</v>
      </c>
      <c r="B49" t="str">
        <f>全车数据表!B103</f>
        <v>Cadillac Cien Concept</v>
      </c>
      <c r="C49" s="256">
        <f>全车数据表!P103</f>
        <v>368</v>
      </c>
      <c r="D49" s="256">
        <f>全车数据表!Q103</f>
        <v>76.55</v>
      </c>
      <c r="E49" s="256">
        <f>全车数据表!R103</f>
        <v>36.14</v>
      </c>
      <c r="F49" s="256">
        <f>全车数据表!S103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全车数据表!A105</f>
        <v>103</v>
      </c>
      <c r="B50" t="str">
        <f>全车数据表!B105</f>
        <v>Ford GT MKII🔑</v>
      </c>
      <c r="C50" s="256">
        <f>全车数据表!P105</f>
        <v>315.5</v>
      </c>
      <c r="D50" s="256">
        <f>全车数据表!Q105</f>
        <v>86.26</v>
      </c>
      <c r="E50" s="256">
        <f>全车数据表!R105</f>
        <v>79</v>
      </c>
      <c r="F50" s="256">
        <f>全车数据表!S105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全车数据表!A107</f>
        <v>105</v>
      </c>
      <c r="B51" t="str">
        <f>全车数据表!B107</f>
        <v>ItalDesign Zerouno</v>
      </c>
      <c r="C51" s="256">
        <f>全车数据表!P107</f>
        <v>341</v>
      </c>
      <c r="D51" s="256">
        <f>全车数据表!Q107</f>
        <v>79.25</v>
      </c>
      <c r="E51" s="256">
        <f>全车数据表!R107</f>
        <v>58.34</v>
      </c>
      <c r="F51" s="256">
        <f>全车数据表!S107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全车数据表!A110</f>
        <v>108</v>
      </c>
      <c r="B52" t="str">
        <f>全车数据表!B110</f>
        <v>Ferrari 488 GTB</v>
      </c>
      <c r="C52" s="256">
        <f>全车数据表!P110</f>
        <v>347.6</v>
      </c>
      <c r="D52" s="256">
        <f>全车数据表!Q110</f>
        <v>80.239999999999995</v>
      </c>
      <c r="E52" s="256">
        <f>全车数据表!R110</f>
        <v>48.38</v>
      </c>
      <c r="F52" s="256">
        <f>全车数据表!S110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全车数据表!A113</f>
        <v>111</v>
      </c>
      <c r="B53" t="str">
        <f>全车数据表!B113</f>
        <v>Glickenhaus 003S</v>
      </c>
      <c r="C53" s="256">
        <f>全车数据表!P113</f>
        <v>368.8</v>
      </c>
      <c r="D53" s="256">
        <f>全车数据表!Q113</f>
        <v>79.44</v>
      </c>
      <c r="E53" s="256">
        <f>全车数据表!R113</f>
        <v>38.58</v>
      </c>
      <c r="F53" s="256">
        <f>全车数据表!S113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全车数据表!A117</f>
        <v>115</v>
      </c>
      <c r="B54" t="str">
        <f>全车数据表!B117</f>
        <v>Ferrari F12tdf</v>
      </c>
      <c r="C54" s="256">
        <f>全车数据表!P117</f>
        <v>360.5</v>
      </c>
      <c r="D54" s="256">
        <f>全车数据表!Q117</f>
        <v>78.38</v>
      </c>
      <c r="E54" s="256">
        <f>全车数据表!R117</f>
        <v>40.130000000000003</v>
      </c>
      <c r="F54" s="256">
        <f>全车数据表!S117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全车数据表!A121</f>
        <v>119</v>
      </c>
      <c r="B55" t="str">
        <f>全车数据表!B121</f>
        <v>Chevrolet Corvette Grand Sport</v>
      </c>
      <c r="C55" s="256">
        <f>全车数据表!P121</f>
        <v>331.2</v>
      </c>
      <c r="D55" s="256">
        <f>全车数据表!Q121</f>
        <v>76.55</v>
      </c>
      <c r="E55" s="256">
        <f>全车数据表!R121</f>
        <v>92.99</v>
      </c>
      <c r="F55" s="256">
        <f>全车数据表!S121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全车数据表!A122</f>
        <v>120</v>
      </c>
      <c r="B56" t="str">
        <f>全车数据表!B122</f>
        <v>Apex AP-0</v>
      </c>
      <c r="C56" s="256">
        <f>全车数据表!P122</f>
        <v>335.1</v>
      </c>
      <c r="D56" s="256">
        <f>全车数据表!Q122</f>
        <v>80.959999999999994</v>
      </c>
      <c r="E56" s="256">
        <f>全车数据表!R122</f>
        <v>89.37</v>
      </c>
      <c r="F56" s="256">
        <f>全车数据表!S122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全车数据表!A123</f>
        <v>121</v>
      </c>
      <c r="B57" t="str">
        <f>全车数据表!B123</f>
        <v>Aston Martin Vantage GT12</v>
      </c>
      <c r="C57" s="256">
        <f>全车数据表!P123</f>
        <v>337.8</v>
      </c>
      <c r="D57" s="256">
        <f>全车数据表!Q123</f>
        <v>78.260000000000005</v>
      </c>
      <c r="E57" s="256">
        <f>全车数据表!R123</f>
        <v>86.85</v>
      </c>
      <c r="F57" s="256">
        <f>全车数据表!S123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全车数据表!A125</f>
        <v>123</v>
      </c>
      <c r="B58" t="str">
        <f>全车数据表!B125</f>
        <v>Sin R1 550</v>
      </c>
      <c r="C58" s="256">
        <f>全车数据表!P125</f>
        <v>370.6</v>
      </c>
      <c r="D58" s="256">
        <f>全车数据表!Q125</f>
        <v>77.040000000000006</v>
      </c>
      <c r="E58" s="256">
        <f>全车数据表!R125</f>
        <v>45.74</v>
      </c>
      <c r="F58" s="256">
        <f>全车数据表!S125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全车数据表!A127</f>
        <v>125</v>
      </c>
      <c r="B59" t="str">
        <f>全车数据表!B127</f>
        <v>Ferrari Enzo Ferrari</v>
      </c>
      <c r="C59" s="256">
        <f>全车数据表!P127</f>
        <v>364.8</v>
      </c>
      <c r="D59" s="256">
        <f>全车数据表!Q127</f>
        <v>75.290000000000006</v>
      </c>
      <c r="E59" s="256">
        <f>全车数据表!R127</f>
        <v>64.95</v>
      </c>
      <c r="F59" s="256">
        <f>全车数据表!S127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全车数据表!A130</f>
        <v>128</v>
      </c>
      <c r="B60" t="str">
        <f>全车数据表!B130</f>
        <v>Apollo N</v>
      </c>
      <c r="C60" s="256">
        <f>全车数据表!P130</f>
        <v>374.1</v>
      </c>
      <c r="D60" s="256">
        <f>全车数据表!Q130</f>
        <v>80.319999999999993</v>
      </c>
      <c r="E60" s="256">
        <f>全车数据表!R130</f>
        <v>58.13</v>
      </c>
      <c r="F60" s="256">
        <f>全车数据表!S130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全车数据表!A131</f>
        <v>129</v>
      </c>
      <c r="B61" t="str">
        <f>全车数据表!B131</f>
        <v>Mercedes-Benz SLR McLaren</v>
      </c>
      <c r="C61" s="256">
        <f>全车数据表!P131</f>
        <v>353.3</v>
      </c>
      <c r="D61" s="256">
        <f>全车数据表!Q131</f>
        <v>78.180000000000007</v>
      </c>
      <c r="E61" s="256">
        <f>全车数据表!R131</f>
        <v>66.599999999999994</v>
      </c>
      <c r="F61" s="256">
        <f>全车数据表!S131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全车数据表!A132</f>
        <v>130</v>
      </c>
      <c r="B62" t="str">
        <f>全车数据表!B132</f>
        <v>Aston Martin DBS SuperLeggera</v>
      </c>
      <c r="C62" s="256">
        <f>全车数据表!P132</f>
        <v>355.4</v>
      </c>
      <c r="D62" s="256">
        <f>全车数据表!Q132</f>
        <v>79.16</v>
      </c>
      <c r="E62" s="256">
        <f>全车数据表!R132</f>
        <v>70.739999999999995</v>
      </c>
      <c r="F62" s="256">
        <f>全车数据表!S132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全车数据表!A139</f>
        <v>137</v>
      </c>
      <c r="B63" t="str">
        <f>全车数据表!B139</f>
        <v>Lamborghini Huracan EVO Spyder</v>
      </c>
      <c r="C63" s="256">
        <f>全车数据表!P139</f>
        <v>344</v>
      </c>
      <c r="D63" s="256">
        <f>全车数据表!Q139</f>
        <v>84.31</v>
      </c>
      <c r="E63" s="256">
        <f>全车数据表!R139</f>
        <v>75.97</v>
      </c>
      <c r="F63" s="256">
        <f>全车数据表!S139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全车数据表!A140</f>
        <v>138</v>
      </c>
      <c r="B64" t="str">
        <f>全车数据表!B140</f>
        <v>Porsche Carrera GT</v>
      </c>
      <c r="C64" s="256">
        <f>全车数据表!P140</f>
        <v>347.8</v>
      </c>
      <c r="D64" s="256">
        <f>全车数据表!Q140</f>
        <v>78.67</v>
      </c>
      <c r="E64" s="256">
        <f>全车数据表!R140</f>
        <v>84.88</v>
      </c>
      <c r="F64" s="256">
        <f>全车数据表!S140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全车数据表!A144</f>
        <v>142</v>
      </c>
      <c r="B65" t="str">
        <f>全车数据表!B144</f>
        <v>Porsche 911 GT3 RS</v>
      </c>
      <c r="C65" s="256">
        <f>全车数据表!P144</f>
        <v>339.4</v>
      </c>
      <c r="D65" s="256">
        <f>全车数据表!Q144</f>
        <v>85.84</v>
      </c>
      <c r="E65" s="256">
        <f>全车数据表!R144</f>
        <v>92.97</v>
      </c>
      <c r="F65" s="256">
        <f>全车数据表!S144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全车数据表!A145</f>
        <v>143</v>
      </c>
      <c r="B66" t="str">
        <f>全车数据表!B145</f>
        <v>Ferrari 488  Challenge EVO🔑</v>
      </c>
      <c r="C66" s="256">
        <f>全车数据表!P145</f>
        <v>351.2</v>
      </c>
      <c r="D66" s="256">
        <f>全车数据表!Q145</f>
        <v>82.76</v>
      </c>
      <c r="E66" s="256">
        <f>全车数据表!R145</f>
        <v>77.11</v>
      </c>
      <c r="F66" s="256">
        <f>全车数据表!S145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全车数据表!A147</f>
        <v>145</v>
      </c>
      <c r="B67" t="str">
        <f>全车数据表!B147</f>
        <v>Lotus Evija</v>
      </c>
      <c r="C67" s="256">
        <f>全车数据表!P147</f>
        <v>368.1</v>
      </c>
      <c r="D67" s="256">
        <f>全车数据表!Q147</f>
        <v>81.14</v>
      </c>
      <c r="E67" s="256">
        <f>全车数据表!R147</f>
        <v>65.02</v>
      </c>
      <c r="F67" s="256">
        <f>全车数据表!S147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全车数据表!A149</f>
        <v>147</v>
      </c>
      <c r="B68" t="str">
        <f>全车数据表!B149</f>
        <v>Mclaren F1 LM🔑</v>
      </c>
      <c r="C68" s="256">
        <f>全车数据表!P149</f>
        <v>377.6</v>
      </c>
      <c r="D68" s="256">
        <f>全车数据表!Q149</f>
        <v>74.66</v>
      </c>
      <c r="E68" s="256">
        <f>全车数据表!R149</f>
        <v>66.61</v>
      </c>
      <c r="F68" s="256">
        <f>全车数据表!S149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全车数据表!A156</f>
        <v>154</v>
      </c>
      <c r="B69" t="str">
        <f>全车数据表!B156</f>
        <v>Aston Martin Vulcan</v>
      </c>
      <c r="C69" s="256">
        <f>全车数据表!P156</f>
        <v>343.5</v>
      </c>
      <c r="D69" s="256">
        <f>全车数据表!Q156</f>
        <v>78.7</v>
      </c>
      <c r="E69" s="256">
        <f>全车数据表!R156</f>
        <v>47.8</v>
      </c>
      <c r="F69" s="256">
        <f>全车数据表!S156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全车数据表!A157</f>
        <v>155</v>
      </c>
      <c r="B70" t="str">
        <f>全车数据表!B157</f>
        <v>Nissan GT-R Nismo</v>
      </c>
      <c r="C70" s="256">
        <f>全车数据表!P157</f>
        <v>329.7</v>
      </c>
      <c r="D70" s="256">
        <f>全车数据表!Q157</f>
        <v>84.83</v>
      </c>
      <c r="E70" s="256">
        <f>全车数据表!R157</f>
        <v>60.69</v>
      </c>
      <c r="F70" s="256">
        <f>全车数据表!S157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全车数据表!A159</f>
        <v>157</v>
      </c>
      <c r="B71" t="str">
        <f>全车数据表!B159</f>
        <v>Ferrari J50</v>
      </c>
      <c r="C71" s="256">
        <f>全车数据表!P159</f>
        <v>350.6</v>
      </c>
      <c r="D71" s="256">
        <f>全车数据表!Q159</f>
        <v>80.41</v>
      </c>
      <c r="E71" s="256">
        <f>全车数据表!R159</f>
        <v>48.37</v>
      </c>
      <c r="F71" s="256">
        <f>全车数据表!S159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全车数据表!A160</f>
        <v>158</v>
      </c>
      <c r="B72" t="str">
        <f>全车数据表!B160</f>
        <v>Dodge Viper GTS</v>
      </c>
      <c r="C72" s="256">
        <f>全车数据表!P160</f>
        <v>353.5</v>
      </c>
      <c r="D72" s="256">
        <f>全车数据表!Q160</f>
        <v>80.33</v>
      </c>
      <c r="E72" s="256">
        <f>全车数据表!R160</f>
        <v>45.29</v>
      </c>
      <c r="F72" s="256">
        <f>全车数据表!S160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全车数据表!A162</f>
        <v>160</v>
      </c>
      <c r="B73" t="str">
        <f>全车数据表!B162</f>
        <v>Ferrari LaFerrari</v>
      </c>
      <c r="C73" s="256">
        <f>全车数据表!P162</f>
        <v>364.6</v>
      </c>
      <c r="D73" s="256">
        <f>全车数据表!Q162</f>
        <v>80.23</v>
      </c>
      <c r="E73" s="256">
        <f>全车数据表!R162</f>
        <v>43.06</v>
      </c>
      <c r="F73" s="256">
        <f>全车数据表!S162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全车数据表!A163</f>
        <v>161</v>
      </c>
      <c r="B74" t="str">
        <f>全车数据表!B163</f>
        <v>McLaren P1™</v>
      </c>
      <c r="C74" s="256">
        <f>全车数据表!P163</f>
        <v>364.6</v>
      </c>
      <c r="D74" s="256">
        <f>全车数据表!Q163</f>
        <v>83.64</v>
      </c>
      <c r="E74" s="256">
        <f>全车数据表!R163</f>
        <v>47.54</v>
      </c>
      <c r="F74" s="256">
        <f>全车数据表!S163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全车数据表!A165</f>
        <v>163</v>
      </c>
      <c r="B75" t="str">
        <f>全车数据表!B165</f>
        <v>Lamborghini Aventador SV Coupe</v>
      </c>
      <c r="C75" s="256">
        <f>全车数据表!P165</f>
        <v>367.9</v>
      </c>
      <c r="D75" s="256">
        <f>全车数据表!Q165</f>
        <v>80.83</v>
      </c>
      <c r="E75" s="256">
        <f>全车数据表!R165</f>
        <v>50.15</v>
      </c>
      <c r="F75" s="256">
        <f>全车数据表!S165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全车数据表!A167</f>
        <v>165</v>
      </c>
      <c r="B76" t="str">
        <f>全车数据表!B167</f>
        <v>Ferrari 812 SuperFast</v>
      </c>
      <c r="C76" s="256">
        <f>全车数据表!P167</f>
        <v>353.6</v>
      </c>
      <c r="D76" s="256">
        <f>全车数据表!Q167</f>
        <v>81.13</v>
      </c>
      <c r="E76" s="256">
        <f>全车数据表!R167</f>
        <v>63.17</v>
      </c>
      <c r="F76" s="256">
        <f>全车数据表!S167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全车数据表!A169</f>
        <v>167</v>
      </c>
      <c r="B77" t="str">
        <f>全车数据表!B169</f>
        <v>Chevrolet Corvette ZR1</v>
      </c>
      <c r="C77" s="256">
        <f>全车数据表!P169</f>
        <v>355.4</v>
      </c>
      <c r="D77" s="256">
        <f>全车数据表!Q169</f>
        <v>82.03</v>
      </c>
      <c r="E77" s="256">
        <f>全车数据表!R169</f>
        <v>60.09</v>
      </c>
      <c r="F77" s="256">
        <f>全车数据表!S169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全车数据表!A170</f>
        <v>168</v>
      </c>
      <c r="B78" t="str">
        <f>全车数据表!B170</f>
        <v>Jaguar C-X75</v>
      </c>
      <c r="C78" s="256">
        <f>全车数据表!P170</f>
        <v>369.2</v>
      </c>
      <c r="D78" s="256">
        <f>全车数据表!Q170</f>
        <v>75.540000000000006</v>
      </c>
      <c r="E78" s="256">
        <f>全车数据表!R170</f>
        <v>73.17</v>
      </c>
      <c r="F78" s="256">
        <f>全车数据表!S170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全车数据表!A171</f>
        <v>169</v>
      </c>
      <c r="B79" t="str">
        <f>全车数据表!B171</f>
        <v>VLF Force 1 V10</v>
      </c>
      <c r="C79" s="256">
        <f>全车数据表!P171</f>
        <v>368.8</v>
      </c>
      <c r="D79" s="256">
        <f>全车数据表!Q171</f>
        <v>80.33</v>
      </c>
      <c r="E79" s="256">
        <f>全车数据表!R171</f>
        <v>54.68</v>
      </c>
      <c r="F79" s="256">
        <f>全车数据表!S171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全车数据表!A175</f>
        <v>173</v>
      </c>
      <c r="B80" t="str">
        <f>全车数据表!B175</f>
        <v>Porsche 918 Spyder</v>
      </c>
      <c r="C80" s="256">
        <f>全车数据表!P175</f>
        <v>362.4</v>
      </c>
      <c r="D80" s="256">
        <f>全车数据表!Q175</f>
        <v>83.03</v>
      </c>
      <c r="E80" s="256">
        <f>全车数据表!R175</f>
        <v>51.8</v>
      </c>
      <c r="F80" s="256">
        <f>全车数据表!S175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全车数据表!A176</f>
        <v>174</v>
      </c>
      <c r="B81" t="str">
        <f>全车数据表!B176</f>
        <v>Vanda Electrics Dendrobium</v>
      </c>
      <c r="C81" s="256">
        <f>全车数据表!P176</f>
        <v>339.9</v>
      </c>
      <c r="D81" s="256">
        <f>全车数据表!Q176</f>
        <v>86.24</v>
      </c>
      <c r="E81" s="256">
        <f>全车数据表!R176</f>
        <v>95.92</v>
      </c>
      <c r="F81" s="256">
        <f>全车数据表!S176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全车数据表!A179</f>
        <v>177</v>
      </c>
      <c r="B82" t="str">
        <f>全车数据表!B179</f>
        <v>McLaren 570S Spider</v>
      </c>
      <c r="C82" s="256">
        <f>全车数据表!P179</f>
        <v>377.2</v>
      </c>
      <c r="D82" s="256">
        <f>全车数据表!Q179</f>
        <v>79.23</v>
      </c>
      <c r="E82" s="256">
        <f>全车数据表!R179</f>
        <v>66.06</v>
      </c>
      <c r="F82" s="256">
        <f>全车数据表!S179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全车数据表!A180</f>
        <v>178</v>
      </c>
      <c r="B83" t="str">
        <f>全车数据表!B180</f>
        <v>Lamborghini Aventador J</v>
      </c>
      <c r="C83" s="256">
        <f>全车数据表!P180</f>
        <v>363.8</v>
      </c>
      <c r="D83" s="256">
        <f>全车数据表!Q180</f>
        <v>79.83</v>
      </c>
      <c r="E83" s="256">
        <f>全车数据表!R180</f>
        <v>73.099999999999994</v>
      </c>
      <c r="F83" s="256">
        <f>全车数据表!S180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全车数据表!A187</f>
        <v>185</v>
      </c>
      <c r="B84" t="str">
        <f>全车数据表!B187</f>
        <v>Porsche 911 GT2 RS ClubSport🔑</v>
      </c>
      <c r="C84" s="256">
        <f>全车数据表!P187</f>
        <v>356.9</v>
      </c>
      <c r="D84" s="256">
        <f>全车数据表!Q187</f>
        <v>83.64</v>
      </c>
      <c r="E84" s="256">
        <f>全车数据表!R187</f>
        <v>85.42</v>
      </c>
      <c r="F84" s="256">
        <f>全车数据表!S187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全车数据表!A188</f>
        <v>186</v>
      </c>
      <c r="B85" t="str">
        <f>全车数据表!B188</f>
        <v>Pagani Huayra BC</v>
      </c>
      <c r="C85" s="256">
        <f>全车数据表!P188</f>
        <v>365.4</v>
      </c>
      <c r="D85" s="256">
        <f>全车数据表!Q188</f>
        <v>80.040000000000006</v>
      </c>
      <c r="E85" s="256">
        <f>全车数据表!R188</f>
        <v>63.11</v>
      </c>
      <c r="F85" s="256">
        <f>全车数据表!S188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全车数据表!A190</f>
        <v>188</v>
      </c>
      <c r="B86" t="str">
        <f>全车数据表!B190</f>
        <v>Lamborghini SC18🔑</v>
      </c>
      <c r="C86" s="256">
        <f>全车数据表!P190</f>
        <v>362.1</v>
      </c>
      <c r="D86" s="256">
        <f>全车数据表!Q190</f>
        <v>82.03</v>
      </c>
      <c r="E86" s="256">
        <f>全车数据表!R190</f>
        <v>64</v>
      </c>
      <c r="F86" s="256">
        <f>全车数据表!S190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全车数据表!A192</f>
        <v>190</v>
      </c>
      <c r="B87" t="str">
        <f>全车数据表!B192</f>
        <v>Ferrari LaFerrari Aperta</v>
      </c>
      <c r="C87" s="256">
        <f>全车数据表!P192</f>
        <v>366.2</v>
      </c>
      <c r="D87" s="256">
        <f>全车数据表!Q192</f>
        <v>81.03</v>
      </c>
      <c r="E87" s="256">
        <f>全车数据表!R192</f>
        <v>82.48</v>
      </c>
      <c r="F87" s="256">
        <f>全车数据表!S192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全车数据表!A193</f>
        <v>191</v>
      </c>
      <c r="B88" t="str">
        <f>全车数据表!B193</f>
        <v>Ferrari F8 Tributo</v>
      </c>
      <c r="C88" s="256">
        <f>全车数据表!P193</f>
        <v>360.2</v>
      </c>
      <c r="D88" s="256">
        <f>全车数据表!Q193</f>
        <v>83.14</v>
      </c>
      <c r="E88" s="256">
        <f>全车数据表!R193</f>
        <v>94.22</v>
      </c>
      <c r="F88" s="256">
        <f>全车数据表!S193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全车数据表!A196</f>
        <v>194</v>
      </c>
      <c r="B89" t="str">
        <f>全车数据表!B196</f>
        <v>Genty Akylone</v>
      </c>
      <c r="C89" s="256">
        <f>全车数据表!P196</f>
        <v>371.7</v>
      </c>
      <c r="D89" s="256">
        <f>全车数据表!Q196</f>
        <v>82.93</v>
      </c>
      <c r="E89" s="256">
        <f>全车数据表!R196</f>
        <v>67.81</v>
      </c>
      <c r="F89" s="256">
        <f>全车数据表!S196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全车数据表!A198</f>
        <v>196</v>
      </c>
      <c r="B90" t="str">
        <f>全车数据表!B198</f>
        <v>TechRules AT96 Track Version🔑</v>
      </c>
      <c r="C90" s="256">
        <f>全车数据表!P198</f>
        <v>364.6</v>
      </c>
      <c r="D90" s="256">
        <f>全车数据表!Q198</f>
        <v>85.53</v>
      </c>
      <c r="E90" s="256">
        <f>全车数据表!R198</f>
        <v>75.739999999999995</v>
      </c>
      <c r="F90" s="256">
        <f>全车数据表!S198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全车数据表!A201</f>
        <v>199</v>
      </c>
      <c r="B91" t="str">
        <f>全车数据表!B201</f>
        <v>Aston Martin Valhalla Concept Car</v>
      </c>
      <c r="C91" s="256">
        <f>全车数据表!P201</f>
        <v>377.4</v>
      </c>
      <c r="D91" s="256">
        <f>全车数据表!Q201</f>
        <v>82.23</v>
      </c>
      <c r="E91" s="256">
        <f>全车数据表!R201</f>
        <v>81.760000000000005</v>
      </c>
      <c r="F91" s="256">
        <f>全车数据表!S201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全车数据表!A208</f>
        <v>206</v>
      </c>
      <c r="B92" t="str">
        <f>全车数据表!B208</f>
        <v>Lamborghini Centenario</v>
      </c>
      <c r="C92" s="256">
        <f>全车数据表!P208</f>
        <v>363.9</v>
      </c>
      <c r="D92" s="256">
        <f>全车数据表!Q208</f>
        <v>80.48</v>
      </c>
      <c r="E92" s="256">
        <f>全车数据表!R208</f>
        <v>47.46</v>
      </c>
      <c r="F92" s="256">
        <f>全车数据表!S208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全车数据表!A209</f>
        <v>207</v>
      </c>
      <c r="B93" t="str">
        <f>全车数据表!B209</f>
        <v>Ferrari FXX K</v>
      </c>
      <c r="C93" s="256">
        <f>全车数据表!P209</f>
        <v>363.1</v>
      </c>
      <c r="D93" s="256">
        <f>全车数据表!Q209</f>
        <v>83.9</v>
      </c>
      <c r="E93" s="256">
        <f>全车数据表!R209</f>
        <v>43.75</v>
      </c>
      <c r="F93" s="256">
        <f>全车数据表!S209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全车数据表!A211</f>
        <v>209</v>
      </c>
      <c r="B94" t="str">
        <f>全车数据表!B211</f>
        <v>Icona Vulcano Titanium</v>
      </c>
      <c r="C94" s="256">
        <f>全车数据表!P211</f>
        <v>381.7</v>
      </c>
      <c r="D94" s="256">
        <f>全车数据表!Q211</f>
        <v>81.38</v>
      </c>
      <c r="E94" s="256">
        <f>全车数据表!R211</f>
        <v>43.38</v>
      </c>
      <c r="F94" s="256">
        <f>全车数据表!S211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全车数据表!A212</f>
        <v>210</v>
      </c>
      <c r="B95" t="str">
        <f>全车数据表!B212</f>
        <v>W Motors Lykan HyperSport</v>
      </c>
      <c r="C95" s="256">
        <f>全车数据表!P212</f>
        <v>407.5</v>
      </c>
      <c r="D95" s="256">
        <f>全车数据表!Q212</f>
        <v>80.48</v>
      </c>
      <c r="E95" s="256">
        <f>全车数据表!R212</f>
        <v>40.97</v>
      </c>
      <c r="F95" s="256">
        <f>全车数据表!S212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全车数据表!A214</f>
        <v>212</v>
      </c>
      <c r="B96" t="str">
        <f>全车数据表!B214</f>
        <v>Lamborghini Veneno</v>
      </c>
      <c r="C96" s="256">
        <f>全车数据表!P214</f>
        <v>370.2</v>
      </c>
      <c r="D96" s="256">
        <f>全车数据表!Q214</f>
        <v>81.2</v>
      </c>
      <c r="E96" s="256">
        <f>全车数据表!R214</f>
        <v>62.39</v>
      </c>
      <c r="F96" s="256">
        <f>全车数据表!S214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全车数据表!A217</f>
        <v>215</v>
      </c>
      <c r="B97" t="str">
        <f>全车数据表!B217</f>
        <v>Lamborghini Egoista</v>
      </c>
      <c r="C97" s="256">
        <f>全车数据表!P217</f>
        <v>366.4</v>
      </c>
      <c r="D97" s="256">
        <f>全车数据表!Q217</f>
        <v>84.48</v>
      </c>
      <c r="E97" s="256">
        <f>全车数据表!R217</f>
        <v>61.54</v>
      </c>
      <c r="F97" s="256">
        <f>全车数据表!S217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全车数据表!A219</f>
        <v>217</v>
      </c>
      <c r="B98" t="str">
        <f>全车数据表!B219</f>
        <v>Trion Nemesis</v>
      </c>
      <c r="C98" s="256">
        <f>全车数据表!P219</f>
        <v>450.7</v>
      </c>
      <c r="D98" s="256">
        <f>全车数据表!Q219</f>
        <v>79.98</v>
      </c>
      <c r="E98" s="256">
        <f>全车数据表!R219</f>
        <v>48.49</v>
      </c>
      <c r="F98" s="256">
        <f>全车数据表!S219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全车数据表!A222</f>
        <v>220</v>
      </c>
      <c r="B99" t="str">
        <f>全车数据表!B222</f>
        <v>Ferrari SF90 Stradale</v>
      </c>
      <c r="C99" s="256">
        <f>全车数据表!P222</f>
        <v>355.4</v>
      </c>
      <c r="D99" s="256">
        <f>全车数据表!Q222</f>
        <v>86.83</v>
      </c>
      <c r="E99" s="256">
        <f>全车数据表!R222</f>
        <v>93.51</v>
      </c>
      <c r="F99" s="256">
        <f>全车数据表!S222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全车数据表!A224</f>
        <v>222</v>
      </c>
      <c r="B100" t="str">
        <f>全车数据表!B224</f>
        <v>McLaren Senna</v>
      </c>
      <c r="C100" s="256">
        <f>全车数据表!P224</f>
        <v>358.7</v>
      </c>
      <c r="D100" s="256">
        <f>全车数据表!Q224</f>
        <v>82.91</v>
      </c>
      <c r="E100" s="256">
        <f>全车数据表!R224</f>
        <v>101.81</v>
      </c>
      <c r="F100" s="256">
        <f>全车数据表!S224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全车数据表!A226</f>
        <v>224</v>
      </c>
      <c r="B101" t="str">
        <f>全车数据表!B226</f>
        <v>Lamborghini Terzo Millennio</v>
      </c>
      <c r="C101" s="256">
        <f>全车数据表!P226</f>
        <v>394.3</v>
      </c>
      <c r="D101" s="256">
        <f>全车数据表!Q226</f>
        <v>82.77</v>
      </c>
      <c r="E101" s="256">
        <f>全车数据表!R226</f>
        <v>52.84</v>
      </c>
      <c r="F101" s="256">
        <f>全车数据表!S226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全车数据表!A228</f>
        <v>226</v>
      </c>
      <c r="B102" t="str">
        <f>全车数据表!B228</f>
        <v>W Motors Fenyr SuperSport</v>
      </c>
      <c r="C102" s="256">
        <f>全车数据表!P228</f>
        <v>416.9</v>
      </c>
      <c r="D102" s="256">
        <f>全车数据表!Q228</f>
        <v>82.19</v>
      </c>
      <c r="E102" s="256">
        <f>全车数据表!R228</f>
        <v>43.24</v>
      </c>
      <c r="F102" s="256">
        <f>全车数据表!S228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全车数据表!A230</f>
        <v>228</v>
      </c>
      <c r="B103" t="str">
        <f>全车数据表!B230</f>
        <v>Zenvo TS1 GT Anniversary</v>
      </c>
      <c r="C103" s="256">
        <f>全车数据表!P230</f>
        <v>418.2</v>
      </c>
      <c r="D103" s="256">
        <f>全车数据表!Q230</f>
        <v>81.290000000000006</v>
      </c>
      <c r="E103" s="256">
        <f>全车数据表!R230</f>
        <v>46.66</v>
      </c>
      <c r="F103" s="256">
        <f>全车数据表!S230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全车数据表!A232</f>
        <v>230</v>
      </c>
      <c r="B104" t="str">
        <f>全车数据表!B232</f>
        <v>Automobili Pininfarina Battista</v>
      </c>
      <c r="C104" s="256">
        <f>全车数据表!P232</f>
        <v>368.5</v>
      </c>
      <c r="D104" s="256">
        <f>全车数据表!Q232</f>
        <v>88.49</v>
      </c>
      <c r="E104" s="256">
        <f>全车数据表!R232</f>
        <v>80.45</v>
      </c>
      <c r="F104" s="256">
        <f>全车数据表!S232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全车数据表!A234</f>
        <v>232</v>
      </c>
      <c r="B105" t="str">
        <f>全车数据表!B234</f>
        <v>McLaren Speedtail</v>
      </c>
      <c r="C105" s="256">
        <f>全车数据表!P234</f>
        <v>416.7</v>
      </c>
      <c r="D105" s="256">
        <f>全车数据表!Q234</f>
        <v>81.11</v>
      </c>
      <c r="E105" s="256">
        <f>全车数据表!R234</f>
        <v>56.65</v>
      </c>
      <c r="F105" s="256">
        <f>全车数据表!S234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全车数据表!A236</f>
        <v>234</v>
      </c>
      <c r="B106" t="str">
        <f>全车数据表!B236</f>
        <v>Koenigsegg Regera</v>
      </c>
      <c r="C106" s="256">
        <f>全车数据表!P236</f>
        <v>457.1</v>
      </c>
      <c r="D106" s="256">
        <f>全车数据表!Q236</f>
        <v>80.88</v>
      </c>
      <c r="E106" s="256">
        <f>全车数据表!R236</f>
        <v>48.75</v>
      </c>
      <c r="F106" s="256">
        <f>全车数据表!S236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全车数据表!A239</f>
        <v>237</v>
      </c>
      <c r="B107" t="str">
        <f>全车数据表!B239</f>
        <v>Lamborghini Sian FKP 37</v>
      </c>
      <c r="C107" s="256">
        <f>全车数据表!P239</f>
        <v>368.1</v>
      </c>
      <c r="D107" s="256">
        <f>全车数据表!Q239</f>
        <v>82.1</v>
      </c>
      <c r="E107" s="256">
        <f>全车数据表!R239</f>
        <v>92.35</v>
      </c>
      <c r="F107" s="256">
        <f>全车数据表!S239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全车数据表!A243</f>
        <v>241</v>
      </c>
      <c r="B108" t="str">
        <f>全车数据表!B243</f>
        <v>Bugatti Chiron</v>
      </c>
      <c r="C108" s="256">
        <f>全车数据表!P243</f>
        <v>443.4</v>
      </c>
      <c r="D108" s="256">
        <f>全车数据表!Q243</f>
        <v>84.4</v>
      </c>
      <c r="E108" s="256">
        <f>全车数据表!R243</f>
        <v>45.62</v>
      </c>
      <c r="F108" s="256">
        <f>全车数据表!S243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全车数据表!A244</f>
        <v>242</v>
      </c>
      <c r="B109" t="str">
        <f>全车数据表!B244</f>
        <v>BXR Bailey Blade GT1</v>
      </c>
      <c r="C109" s="256">
        <f>全车数据表!P244</f>
        <v>449.5</v>
      </c>
      <c r="D109" s="256">
        <f>全车数据表!Q244</f>
        <v>80.48</v>
      </c>
      <c r="E109" s="256">
        <f>全车数据表!R244</f>
        <v>46.87</v>
      </c>
      <c r="F109" s="256">
        <f>全车数据表!S244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全车数据表!A251</f>
        <v>249</v>
      </c>
      <c r="B110" t="str">
        <f>全车数据表!B251</f>
        <v>Koenigsegg Jesko🔑</v>
      </c>
      <c r="C110" s="256">
        <f>全车数据表!P251</f>
        <v>496.6</v>
      </c>
      <c r="D110" s="256">
        <f>全车数据表!Q251</f>
        <v>80.069999999999993</v>
      </c>
      <c r="E110" s="256">
        <f>全车数据表!R251</f>
        <v>48.19</v>
      </c>
      <c r="F110" s="256">
        <f>全车数据表!S251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全车数据表!A256</f>
        <v>254</v>
      </c>
      <c r="B111" t="str">
        <f>全车数据表!B256</f>
        <v>Rimac Nevera🔑</v>
      </c>
      <c r="C111" s="256">
        <f>全车数据表!P256</f>
        <v>421.6</v>
      </c>
      <c r="D111" s="256">
        <f>全车数据表!Q256</f>
        <v>87.71</v>
      </c>
      <c r="E111" s="256">
        <f>全车数据表!R256</f>
        <v>51.33</v>
      </c>
      <c r="F111" s="256">
        <f>全车数据表!S256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全车数据表!A258</f>
        <v>256</v>
      </c>
      <c r="B112" t="str">
        <f>全车数据表!B258</f>
        <v>SSC Tuatara🔑</v>
      </c>
      <c r="C112" s="256">
        <f>全车数据表!P258</f>
        <v>490.6</v>
      </c>
      <c r="D112" s="256">
        <f>全车数据表!Q258</f>
        <v>82.51</v>
      </c>
      <c r="E112" s="256">
        <f>全车数据表!R258</f>
        <v>48.77</v>
      </c>
      <c r="F112" s="256">
        <f>全车数据表!S258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4" t="s">
        <v>355</v>
      </c>
      <c r="C2" s="535"/>
      <c r="D2" s="535"/>
      <c r="E2" s="536"/>
      <c r="F2" s="80"/>
      <c r="G2" s="549" t="s">
        <v>357</v>
      </c>
      <c r="H2" s="550"/>
      <c r="I2" s="550"/>
      <c r="J2" s="550"/>
      <c r="K2" s="551"/>
      <c r="L2" s="35"/>
    </row>
    <row r="3" spans="1:27" ht="25.2" customHeight="1" thickBot="1">
      <c r="A3" s="81"/>
      <c r="B3" s="540" t="s">
        <v>524</v>
      </c>
      <c r="C3" s="541"/>
      <c r="D3" s="541"/>
      <c r="E3" s="542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40"/>
      <c r="C4" s="541"/>
      <c r="D4" s="541"/>
      <c r="E4" s="542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40"/>
      <c r="C5" s="541"/>
      <c r="D5" s="541"/>
      <c r="E5" s="542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40"/>
      <c r="C6" s="541"/>
      <c r="D6" s="541"/>
      <c r="E6" s="542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40"/>
      <c r="C7" s="541"/>
      <c r="D7" s="541"/>
      <c r="E7" s="542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3"/>
      <c r="C8" s="544"/>
      <c r="D8" s="544"/>
      <c r="E8" s="545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9" t="s">
        <v>356</v>
      </c>
      <c r="C10" s="550"/>
      <c r="D10" s="550"/>
      <c r="E10" s="551"/>
      <c r="F10" s="80"/>
      <c r="G10" s="534" t="s">
        <v>358</v>
      </c>
      <c r="H10" s="535"/>
      <c r="I10" s="535"/>
      <c r="J10" s="535"/>
      <c r="K10" s="536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4" t="s">
        <v>374</v>
      </c>
      <c r="C17" s="535"/>
      <c r="D17" s="535"/>
      <c r="E17" s="535"/>
      <c r="F17" s="535"/>
      <c r="G17" s="535"/>
      <c r="H17" s="535"/>
      <c r="I17" s="535"/>
      <c r="J17" s="535"/>
      <c r="K17" s="536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1" t="s">
        <v>525</v>
      </c>
      <c r="C18" s="532"/>
      <c r="D18" s="532"/>
      <c r="E18" s="532"/>
      <c r="F18" s="532"/>
      <c r="G18" s="532"/>
      <c r="H18" s="532"/>
      <c r="I18" s="532"/>
      <c r="J18" s="532"/>
      <c r="K18" s="533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4" t="s">
        <v>360</v>
      </c>
      <c r="C20" s="535"/>
      <c r="D20" s="535"/>
      <c r="E20" s="536"/>
      <c r="F20" s="80"/>
      <c r="G20" s="537" t="s">
        <v>357</v>
      </c>
      <c r="H20" s="538"/>
      <c r="I20" s="538"/>
      <c r="J20" s="538"/>
      <c r="K20" s="53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40" t="s">
        <v>526</v>
      </c>
      <c r="C21" s="541"/>
      <c r="D21" s="541"/>
      <c r="E21" s="542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40"/>
      <c r="C22" s="541"/>
      <c r="D22" s="541"/>
      <c r="E22" s="542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40"/>
      <c r="C23" s="541"/>
      <c r="D23" s="541"/>
      <c r="E23" s="542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40"/>
      <c r="C24" s="541"/>
      <c r="D24" s="541"/>
      <c r="E24" s="542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40"/>
      <c r="C25" s="541"/>
      <c r="D25" s="541"/>
      <c r="E25" s="542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3"/>
      <c r="C26" s="544"/>
      <c r="D26" s="544"/>
      <c r="E26" s="545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7" t="s">
        <v>356</v>
      </c>
      <c r="C28" s="538"/>
      <c r="D28" s="538"/>
      <c r="E28" s="539"/>
      <c r="F28" s="80"/>
      <c r="G28" s="546" t="s">
        <v>358</v>
      </c>
      <c r="H28" s="547"/>
      <c r="I28" s="547"/>
      <c r="J28" s="547"/>
      <c r="K28" s="54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71"/>
  <sheetViews>
    <sheetView topLeftCell="AG252" zoomScaleNormal="100" workbookViewId="0">
      <selection activeCell="BD275" sqref="BD275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1678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1038</v>
      </c>
      <c r="BC1" s="265" t="s">
        <v>1639</v>
      </c>
      <c r="BD1" s="265" t="s">
        <v>1643</v>
      </c>
      <c r="BE1" s="265" t="s">
        <v>1642</v>
      </c>
      <c r="BF1" s="265" t="s">
        <v>1640</v>
      </c>
      <c r="BG1" s="265" t="s">
        <v>1641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299.8</v>
      </c>
      <c r="Q38" s="246">
        <f>全车数据表!Q39</f>
        <v>83.66</v>
      </c>
      <c r="R38" s="246">
        <f>全车数据表!R39</f>
        <v>53.98</v>
      </c>
      <c r="S38" s="246">
        <f>全车数据表!S39</f>
        <v>61.36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301.60000000000002</v>
      </c>
      <c r="BE38" s="246">
        <f>IF(全车数据表!BH39="","",全车数据表!BH39)</f>
        <v>84.7</v>
      </c>
      <c r="BF38" s="246">
        <f>IF(全车数据表!BI39="","",全车数据表!BI39)</f>
        <v>55.949999999999996</v>
      </c>
      <c r="BG38" s="246">
        <f>IF(全车数据表!BJ39="","",全车数据表!BJ39)</f>
        <v>63.98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>
        <f>IF(全车数据表!BF44="","",全车数据表!BF44)</f>
        <v>2265</v>
      </c>
      <c r="BD43" s="246">
        <f>IF(全车数据表!BG44="","",全车数据表!BG44)</f>
        <v>320.09999999999997</v>
      </c>
      <c r="BE43" s="246">
        <f>IF(全车数据表!BH44="","",全车数据表!BH44)</f>
        <v>73</v>
      </c>
      <c r="BF43" s="246">
        <f>IF(全车数据表!BI44="","",全车数据表!BI44)</f>
        <v>51.86</v>
      </c>
      <c r="BG43" s="246">
        <f>IF(全车数据表!BJ44="","",全车数据表!BJ44)</f>
        <v>48.519999999999996</v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2774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2928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>通行证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>
        <f>IF(全车数据表!BF54="","",全车数据表!BF54)</f>
        <v>3210</v>
      </c>
      <c r="BD53" s="246">
        <f>IF(全车数据表!BG54="","",全车数据表!BG54)</f>
        <v>314.60000000000002</v>
      </c>
      <c r="BE53" s="246">
        <f>IF(全车数据表!BH54="","",全车数据表!BH54)</f>
        <v>76.599999999999994</v>
      </c>
      <c r="BF53" s="246">
        <f>IF(全车数据表!BI54="","",全车数据表!BI54)</f>
        <v>71.790000000000006</v>
      </c>
      <c r="BG53" s="246">
        <f>IF(全车数据表!BJ54="","",全车数据表!BJ54)</f>
        <v>81</v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Dodge Challenger SRT8 Security [估算]</v>
      </c>
      <c r="C75" s="246" t="str">
        <f>IF(全车数据表!AQ76="","",全车数据表!AQ76)</f>
        <v>Dodge</v>
      </c>
      <c r="D75" s="248" t="str">
        <f>全车数据表!AT76</f>
        <v>srt8security</v>
      </c>
      <c r="E75" s="248" t="str">
        <f>全车数据表!AS76</f>
        <v>24.0</v>
      </c>
      <c r="F75" s="248" t="str">
        <f>全车数据表!C76</f>
        <v>安保SRT8</v>
      </c>
      <c r="G75" s="246" t="str">
        <f>全车数据表!D76</f>
        <v>C</v>
      </c>
      <c r="H75" s="246">
        <f>LEN(全车数据表!E76)</f>
        <v>4</v>
      </c>
      <c r="I75" s="246">
        <f>IF(全车数据表!H76="×",0,全车数据表!H76)</f>
        <v>50</v>
      </c>
      <c r="J75" s="246">
        <f>IF(全车数据表!I76="×",0,全车数据表!I76)</f>
        <v>29</v>
      </c>
      <c r="K75" s="246">
        <f>IF(全车数据表!J76="×",0,全车数据表!J76)</f>
        <v>38</v>
      </c>
      <c r="L75" s="246">
        <f>IF(全车数据表!K76="×",0,全车数据表!K76)</f>
        <v>48</v>
      </c>
      <c r="M75" s="246">
        <f>IF(全车数据表!L76="×",0,全车数据表!L76)</f>
        <v>0</v>
      </c>
      <c r="N75" s="246">
        <f>IF(全车数据表!M76="×",0,全车数据表!M76)</f>
        <v>0</v>
      </c>
      <c r="O75" s="246">
        <f>全车数据表!O76</f>
        <v>3727</v>
      </c>
      <c r="P75" s="246">
        <f>全车数据表!P76</f>
        <v>327.3</v>
      </c>
      <c r="Q75" s="246">
        <f>全车数据表!Q76</f>
        <v>84.91</v>
      </c>
      <c r="R75" s="246">
        <f>全车数据表!R76</f>
        <v>79.849999999999994</v>
      </c>
      <c r="S75" s="246">
        <f>全车数据表!S76</f>
        <v>77.209999999999994</v>
      </c>
      <c r="T75" s="246">
        <f>全车数据表!T76</f>
        <v>0</v>
      </c>
      <c r="U75" s="246">
        <f>全车数据表!AH76</f>
        <v>0</v>
      </c>
      <c r="V75" s="246">
        <f>全车数据表!AI76</f>
        <v>0</v>
      </c>
      <c r="W75" s="246">
        <f>全车数据表!AO76</f>
        <v>0</v>
      </c>
      <c r="X75" s="246">
        <f>全车数据表!AP76</f>
        <v>0</v>
      </c>
      <c r="Y75" s="246">
        <f>全车数据表!AJ76</f>
        <v>0</v>
      </c>
      <c r="Z75" s="246">
        <f>全车数据表!AL76</f>
        <v>0</v>
      </c>
      <c r="AA75" s="246">
        <f>IF(全车数据表!AN76="×",0,全车数据表!AN76)</f>
        <v>0</v>
      </c>
      <c r="AB75" s="248" t="str">
        <f>全车数据表!AU76</f>
        <v>rare</v>
      </c>
      <c r="AC75" s="246">
        <f>全车数据表!AW76</f>
        <v>0</v>
      </c>
      <c r="AD75" s="246">
        <f>全车数据表!AX76</f>
        <v>0</v>
      </c>
      <c r="AE75" s="246">
        <f>全车数据表!AY76</f>
        <v>0</v>
      </c>
      <c r="AF75" s="246" t="str">
        <f>IF(全车数据表!AZ76="","",全车数据表!AZ76)</f>
        <v>多人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/>
      </c>
      <c r="BB75" s="246" t="str">
        <f>IF(全车数据表!AV76="","",全车数据表!AV76)</f>
        <v/>
      </c>
      <c r="BC75" s="246" t="str">
        <f>IF(全车数据表!BF76="","",全车数据表!BF76)</f>
        <v/>
      </c>
      <c r="BD75" s="246" t="str">
        <f>IF(全车数据表!BG76="","",全车数据表!BG76)</f>
        <v/>
      </c>
      <c r="BE75" s="246" t="str">
        <f>IF(全车数据表!BH76="","",全车数据表!BH76)</f>
        <v/>
      </c>
      <c r="BF75" s="246" t="str">
        <f>IF(全车数据表!BI76="","",全车数据表!BI76)</f>
        <v/>
      </c>
      <c r="BG75" s="246" t="str">
        <f>IF(全车数据表!BJ76="","",全车数据表!BJ76)</f>
        <v/>
      </c>
    </row>
    <row r="76" spans="1:59">
      <c r="A76" s="246">
        <f>全车数据表!A77</f>
        <v>75</v>
      </c>
      <c r="B76" s="246" t="str">
        <f>全车数据表!B77</f>
        <v>Chevrolet Corvette Stingray</v>
      </c>
      <c r="C76" s="246" t="str">
        <f>IF(全车数据表!AQ77="","",全车数据表!AQ77)</f>
        <v>Chevrolet Corvette</v>
      </c>
      <c r="D76" s="248" t="str">
        <f>全车数据表!AT77</f>
        <v>stingray</v>
      </c>
      <c r="E76" s="248" t="str">
        <f>全车数据表!AS77</f>
        <v>2.3</v>
      </c>
      <c r="F76" s="248" t="str">
        <f>全车数据表!C77</f>
        <v>Stingray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3787</v>
      </c>
      <c r="P76" s="246">
        <f>全车数据表!P77</f>
        <v>327.7</v>
      </c>
      <c r="Q76" s="246">
        <f>全车数据表!Q77</f>
        <v>81.56</v>
      </c>
      <c r="R76" s="246">
        <f>全车数据表!R77</f>
        <v>60.15</v>
      </c>
      <c r="S76" s="246">
        <f>全车数据表!S77</f>
        <v>64.44</v>
      </c>
      <c r="T76" s="246">
        <f>全车数据表!T77</f>
        <v>7.1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341</v>
      </c>
      <c r="AD76" s="246">
        <f>全车数据表!AX77</f>
        <v>0</v>
      </c>
      <c r="AE76" s="246">
        <f>全车数据表!AY77</f>
        <v>439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雪佛兰 克尔维特 黄貂鱼 C8</v>
      </c>
      <c r="BB76" s="246">
        <f>IF(全车数据表!AV77="","",全车数据表!AV77)</f>
        <v>25</v>
      </c>
      <c r="BC76" s="246">
        <f>IF(全车数据表!BF77="","",全车数据表!BF77)</f>
        <v>3956</v>
      </c>
      <c r="BD76" s="246">
        <f>IF(全车数据表!BG77="","",全车数据表!BG77)</f>
        <v>329.4</v>
      </c>
      <c r="BE76" s="246">
        <f>IF(全车数据表!BH77="","",全车数据表!BH77)</f>
        <v>82.45</v>
      </c>
      <c r="BF76" s="246">
        <f>IF(全车数据表!BI77="","",全车数据表!BI77)</f>
        <v>61.699999999999996</v>
      </c>
      <c r="BG76" s="246">
        <f>IF(全车数据表!BJ77="","",全车数据表!BJ77)</f>
        <v>66.099999999999994</v>
      </c>
    </row>
    <row r="77" spans="1:59">
      <c r="A77" s="246">
        <f>全车数据表!A78</f>
        <v>76</v>
      </c>
      <c r="B77" s="246" t="str">
        <f>全车数据表!B78</f>
        <v>Brabham BT62🔑</v>
      </c>
      <c r="C77" s="246" t="str">
        <f>IF(全车数据表!AQ78="","",全车数据表!AQ78)</f>
        <v>Brabham</v>
      </c>
      <c r="D77" s="248" t="str">
        <f>全车数据表!AT78</f>
        <v>bt62</v>
      </c>
      <c r="E77" s="248" t="str">
        <f>全车数据表!AS78</f>
        <v>3.4</v>
      </c>
      <c r="F77" s="248" t="str">
        <f>全车数据表!C78</f>
        <v>BT62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3817</v>
      </c>
      <c r="P77" s="246">
        <f>全车数据表!P78</f>
        <v>322</v>
      </c>
      <c r="Q77" s="246">
        <f>全车数据表!Q78</f>
        <v>83.93</v>
      </c>
      <c r="R77" s="246">
        <f>全车数据表!R78</f>
        <v>76.11</v>
      </c>
      <c r="S77" s="246">
        <f>全车数据表!S78</f>
        <v>75.7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335</v>
      </c>
      <c r="AD77" s="246">
        <f>全车数据表!AX78</f>
        <v>0</v>
      </c>
      <c r="AE77" s="246">
        <f>全车数据表!AY78</f>
        <v>429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>s</v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>
        <f>IF(全车数据表!BF78="","",全车数据表!BF78)</f>
        <v>3987</v>
      </c>
      <c r="BD77" s="246">
        <f>IF(全车数据表!BG78="","",全车数据表!BG78)</f>
        <v>323.8</v>
      </c>
      <c r="BE77" s="246">
        <f>IF(全车数据表!BH78="","",全车数据表!BH78)</f>
        <v>84.7</v>
      </c>
      <c r="BF77" s="246">
        <f>IF(全车数据表!BI78="","",全车数据表!BI78)</f>
        <v>79.05</v>
      </c>
      <c r="BG77" s="246">
        <f>IF(全车数据表!BJ78="","",全车数据表!BJ78)</f>
        <v>78.81</v>
      </c>
    </row>
    <row r="78" spans="1:59">
      <c r="A78" s="246">
        <f>全车数据表!A79</f>
        <v>77</v>
      </c>
      <c r="B78" s="246" t="str">
        <f>全车数据表!B79</f>
        <v>Maserati MC20 GT2</v>
      </c>
      <c r="C78" s="246" t="str">
        <f>IF(全车数据表!AQ79="","",全车数据表!AQ79)</f>
        <v>Maserati</v>
      </c>
      <c r="D78" s="248" t="str">
        <f>全车数据表!AT79</f>
        <v>mc20gt2</v>
      </c>
      <c r="E78" s="248" t="str">
        <f>全车数据表!AS79</f>
        <v>4.7</v>
      </c>
      <c r="F78" s="248" t="str">
        <f>全车数据表!C79</f>
        <v>MC20 GT2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3832</v>
      </c>
      <c r="P78" s="246">
        <f>全车数据表!P79</f>
        <v>336.3</v>
      </c>
      <c r="Q78" s="246">
        <f>全车数据表!Q79</f>
        <v>83.68</v>
      </c>
      <c r="R78" s="246">
        <f>全车数据表!R79</f>
        <v>63.95</v>
      </c>
      <c r="S78" s="246">
        <f>全车数据表!S79</f>
        <v>46.53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0</v>
      </c>
      <c r="AD78" s="246">
        <f>全车数据表!AX79</f>
        <v>0</v>
      </c>
      <c r="AE78" s="246">
        <f>全车数据表!AY79</f>
        <v>0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4002</v>
      </c>
      <c r="BD78" s="246">
        <f>IF(全车数据表!BG79="","",全车数据表!BG79)</f>
        <v>337.7</v>
      </c>
      <c r="BE78" s="246">
        <f>IF(全车数据表!BH79="","",全车数据表!BH79)</f>
        <v>84.7</v>
      </c>
      <c r="BF78" s="246">
        <f>IF(全车数据表!BI79="","",全车数据表!BI79)</f>
        <v>66.540000000000006</v>
      </c>
      <c r="BG78" s="246">
        <f>IF(全车数据表!BJ79="","",全车数据表!BJ79)</f>
        <v>48.4</v>
      </c>
    </row>
    <row r="79" spans="1:59">
      <c r="A79" s="246">
        <f>全车数据表!A80</f>
        <v>78</v>
      </c>
      <c r="B79" s="246" t="str">
        <f>全车数据表!B80</f>
        <v>Ferrari 599XX EVO🔑</v>
      </c>
      <c r="C79" s="246" t="str">
        <f>IF(全车数据表!AQ80="","",全车数据表!AQ80)</f>
        <v>Ferrari</v>
      </c>
      <c r="D79" s="248" t="str">
        <f>全车数据表!AT80</f>
        <v>xxe</v>
      </c>
      <c r="E79" s="248" t="str">
        <f>全车数据表!AS80</f>
        <v>2.5</v>
      </c>
      <c r="F79" s="248" t="str">
        <f>全车数据表!C80</f>
        <v>XXE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3843</v>
      </c>
      <c r="P79" s="246">
        <f>全车数据表!P80</f>
        <v>322</v>
      </c>
      <c r="Q79" s="246">
        <f>全车数据表!Q80</f>
        <v>80.98</v>
      </c>
      <c r="R79" s="246">
        <f>全车数据表!R80</f>
        <v>83.65</v>
      </c>
      <c r="S79" s="246">
        <f>全车数据表!S80</f>
        <v>70.81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法拉利</v>
      </c>
      <c r="BB79" s="246" t="str">
        <f>IF(全车数据表!AV80="","",全车数据表!AV80)</f>
        <v/>
      </c>
      <c r="BC79" s="246">
        <f>IF(全车数据表!BF80="","",全车数据表!BF80)</f>
        <v>4015</v>
      </c>
      <c r="BD79" s="246">
        <f>IF(全车数据表!BG80="","",全车数据表!BG80)</f>
        <v>323.8</v>
      </c>
      <c r="BE79" s="246">
        <f>IF(全车数据表!BH80="","",全车数据表!BH80)</f>
        <v>82</v>
      </c>
      <c r="BF79" s="246">
        <f>IF(全车数据表!BI80="","",全车数据表!BI80)</f>
        <v>86.28</v>
      </c>
      <c r="BG79" s="246">
        <f>IF(全车数据表!BJ80="","",全车数据表!BJ80)</f>
        <v>73.02</v>
      </c>
    </row>
    <row r="80" spans="1:59">
      <c r="A80" s="246">
        <f>全车数据表!A81</f>
        <v>79</v>
      </c>
      <c r="B80" s="246" t="str">
        <f>全车数据表!B81</f>
        <v>Ares S1🔑</v>
      </c>
      <c r="C80" s="246" t="str">
        <f>IF(全车数据表!AQ81="","",全车数据表!AQ81)</f>
        <v>Ares</v>
      </c>
      <c r="D80" s="248" t="str">
        <f>全车数据表!AT81</f>
        <v>ares</v>
      </c>
      <c r="E80" s="248" t="str">
        <f>全车数据表!AS81</f>
        <v>3.8</v>
      </c>
      <c r="F80" s="248" t="str">
        <f>全车数据表!C81</f>
        <v>Ares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3859</v>
      </c>
      <c r="P80" s="246">
        <f>全车数据表!P81</f>
        <v>307.8</v>
      </c>
      <c r="Q80" s="246">
        <f>全车数据表!Q81</f>
        <v>89.55</v>
      </c>
      <c r="R80" s="246">
        <f>全车数据表!R81</f>
        <v>78.930000000000007</v>
      </c>
      <c r="S80" s="246">
        <f>全车数据表!S81</f>
        <v>68.930000000000007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321</v>
      </c>
      <c r="AD80" s="246">
        <f>全车数据表!AX81</f>
        <v>333</v>
      </c>
      <c r="AE80" s="246">
        <f>全车数据表!AY81</f>
        <v>422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战神</v>
      </c>
      <c r="BB80" s="246" t="str">
        <f>IF(全车数据表!AV81="","",全车数据表!AV81)</f>
        <v/>
      </c>
      <c r="BC80" s="246">
        <f>IF(全车数据表!BF81="","",全车数据表!BF81)</f>
        <v>4032</v>
      </c>
      <c r="BD80" s="246">
        <f>IF(全车数据表!BG81="","",全车数据表!BG81)</f>
        <v>309</v>
      </c>
      <c r="BE80" s="246">
        <f>IF(全车数据表!BH81="","",全车数据表!BH81)</f>
        <v>91</v>
      </c>
      <c r="BF80" s="246">
        <f>IF(全车数据表!BI81="","",全车数据表!BI81)</f>
        <v>80.7</v>
      </c>
      <c r="BG80" s="246">
        <f>IF(全车数据表!BJ81="","",全车数据表!BJ81)</f>
        <v>70.67</v>
      </c>
    </row>
    <row r="81" spans="1:59">
      <c r="A81" s="246">
        <f>全车数据表!A82</f>
        <v>80</v>
      </c>
      <c r="B81" s="246" t="str">
        <f>全车数据表!B82</f>
        <v>Lamborghini Diablo GT</v>
      </c>
      <c r="C81" s="246" t="str">
        <f>IF(全车数据表!AQ82="","",全车数据表!AQ82)</f>
        <v>Lamborghini</v>
      </c>
      <c r="D81" s="248" t="str">
        <f>全车数据表!AT82</f>
        <v>diablo</v>
      </c>
      <c r="E81" s="248" t="str">
        <f>全车数据表!AS82</f>
        <v>3.5</v>
      </c>
      <c r="F81" s="248" t="str">
        <f>全车数据表!C82</f>
        <v>Diablo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3871</v>
      </c>
      <c r="P81" s="246">
        <f>全车数据表!P82</f>
        <v>348.6</v>
      </c>
      <c r="Q81" s="246">
        <f>全车数据表!Q82</f>
        <v>74.03</v>
      </c>
      <c r="R81" s="246">
        <f>全车数据表!R82</f>
        <v>62.5</v>
      </c>
      <c r="S81" s="246">
        <f>全车数据表!S82</f>
        <v>58.63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363</v>
      </c>
      <c r="AD81" s="246">
        <f>全车数据表!AX82</f>
        <v>0</v>
      </c>
      <c r="AE81" s="246">
        <f>全车数据表!AY82</f>
        <v>475</v>
      </c>
      <c r="AF81" s="246" t="str">
        <f>IF(全车数据表!AZ82="","",全车数据表!AZ82)</f>
        <v>氪金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 菠萝</v>
      </c>
      <c r="BB81" s="246">
        <f>IF(全车数据表!AV82="","",全车数据表!AV82)</f>
        <v>26</v>
      </c>
      <c r="BC81" s="246">
        <f>IF(全车数据表!BF82="","",全车数据表!BF82)</f>
        <v>4045</v>
      </c>
      <c r="BD81" s="246">
        <f>IF(全车数据表!BG82="","",全车数据表!BG82)</f>
        <v>349.70000000000005</v>
      </c>
      <c r="BE81" s="246">
        <f>IF(全车数据表!BH82="","",全车数据表!BH82)</f>
        <v>74.8</v>
      </c>
      <c r="BF81" s="246">
        <f>IF(全车数据表!BI82="","",全车数据表!BI82)</f>
        <v>64.41</v>
      </c>
      <c r="BG81" s="246">
        <f>IF(全车数据表!BJ82="","",全车数据表!BJ82)</f>
        <v>60.84</v>
      </c>
    </row>
    <row r="82" spans="1:59">
      <c r="A82" s="246">
        <f>全车数据表!A83</f>
        <v>81</v>
      </c>
      <c r="B82" s="246" t="str">
        <f>全车数据表!B83</f>
        <v>Arrinera Hussarya 33</v>
      </c>
      <c r="C82" s="246" t="str">
        <f>IF(全车数据表!AQ83="","",全车数据表!AQ83)</f>
        <v>Arrinera</v>
      </c>
      <c r="D82" s="248" t="str">
        <f>全车数据表!AT83</f>
        <v>33</v>
      </c>
      <c r="E82" s="248" t="str">
        <f>全车数据表!AS83</f>
        <v>1.7</v>
      </c>
      <c r="F82" s="248">
        <f>全车数据表!C83</f>
        <v>33</v>
      </c>
      <c r="G82" s="246" t="str">
        <f>全车数据表!D83</f>
        <v>C</v>
      </c>
      <c r="H82" s="246">
        <f>LEN(全车数据表!E83)</f>
        <v>5</v>
      </c>
      <c r="I82" s="246">
        <f>IF(全车数据表!H83="×",0,全车数据表!H83)</f>
        <v>35</v>
      </c>
      <c r="J82" s="246">
        <f>IF(全车数据表!I83="×",0,全车数据表!I83)</f>
        <v>15</v>
      </c>
      <c r="K82" s="246">
        <f>IF(全车数据表!J83="×",0,全车数据表!J83)</f>
        <v>21</v>
      </c>
      <c r="L82" s="246">
        <f>IF(全车数据表!K83="×",0,全车数据表!K83)</f>
        <v>28</v>
      </c>
      <c r="M82" s="246">
        <f>IF(全车数据表!L83="×",0,全车数据表!L83)</f>
        <v>35</v>
      </c>
      <c r="N82" s="246">
        <f>IF(全车数据表!M83="×",0,全车数据表!M83)</f>
        <v>0</v>
      </c>
      <c r="O82" s="246">
        <f>全车数据表!O83</f>
        <v>3897</v>
      </c>
      <c r="P82" s="246">
        <f>全车数据表!P83</f>
        <v>352.1</v>
      </c>
      <c r="Q82" s="246">
        <f>全车数据表!Q83</f>
        <v>78.53</v>
      </c>
      <c r="R82" s="246">
        <f>全车数据表!R83</f>
        <v>59.47</v>
      </c>
      <c r="S82" s="246">
        <f>全车数据表!S83</f>
        <v>47.71</v>
      </c>
      <c r="T82" s="246">
        <f>全车数据表!T83</f>
        <v>4.9000000000000004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366</v>
      </c>
      <c r="AD82" s="246">
        <f>全车数据表!AX83</f>
        <v>0</v>
      </c>
      <c r="AE82" s="246">
        <f>全车数据表!AY83</f>
        <v>482</v>
      </c>
      <c r="AF82" s="246" t="str">
        <f>IF(全车数据表!AZ83="","",全车数据表!AZ83)</f>
        <v>寻车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>
        <f>IF(全车数据表!BS83="","",全车数据表!BS83)</f>
        <v>1</v>
      </c>
      <c r="AK82" s="246" t="str">
        <f>IF(全车数据表!BT83="","",全车数据表!BT83)</f>
        <v/>
      </c>
      <c r="AL82" s="246">
        <f>IF(全车数据表!BU83="","",全车数据表!BU83)</f>
        <v>1</v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>
        <f>IF(全车数据表!CI83="","",全车数据表!CI83)</f>
        <v>1</v>
      </c>
      <c r="BA82" s="246" t="str">
        <f>IF(全车数据表!CJ83="","",全车数据表!CJ83)</f>
        <v>波兰车</v>
      </c>
      <c r="BB82" s="246">
        <f>IF(全车数据表!AV83="","",全车数据表!AV83)</f>
        <v>14</v>
      </c>
      <c r="BC82" s="246">
        <f>IF(全车数据表!BF83="","",全车数据表!BF83)</f>
        <v>4071</v>
      </c>
      <c r="BD82" s="246">
        <f>IF(全车数据表!BG83="","",全车数据表!BG83)</f>
        <v>353.40000000000003</v>
      </c>
      <c r="BE82" s="246">
        <f>IF(全车数据表!BH83="","",全车数据表!BH83)</f>
        <v>79.3</v>
      </c>
      <c r="BF82" s="246">
        <f>IF(全车数据表!BI83="","",全车数据表!BI83)</f>
        <v>61.05</v>
      </c>
      <c r="BG82" s="246">
        <f>IF(全车数据表!BJ83="","",全车数据表!BJ83)</f>
        <v>50.01</v>
      </c>
    </row>
    <row r="83" spans="1:59">
      <c r="A83" s="246">
        <f>全车数据表!A84</f>
        <v>82</v>
      </c>
      <c r="B83" s="246" t="str">
        <f>全车数据表!B84</f>
        <v>Bugatti EB110🔑</v>
      </c>
      <c r="C83" s="246" t="str">
        <f>IF(全车数据表!AQ84="","",全车数据表!AQ84)</f>
        <v>Bugatti</v>
      </c>
      <c r="D83" s="248" t="str">
        <f>全车数据表!AT84</f>
        <v>eb110</v>
      </c>
      <c r="E83" s="248" t="str">
        <f>全车数据表!AS84</f>
        <v>3.6</v>
      </c>
      <c r="F83" s="248" t="str">
        <f>全车数据表!C84</f>
        <v>EB110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3946</v>
      </c>
      <c r="P83" s="246">
        <f>全车数据表!P84</f>
        <v>348.4</v>
      </c>
      <c r="Q83" s="246">
        <f>全车数据表!Q84</f>
        <v>76.180000000000007</v>
      </c>
      <c r="R83" s="246">
        <f>全车数据表!R84</f>
        <v>66.08</v>
      </c>
      <c r="S83" s="246">
        <f>全车数据表!S84</f>
        <v>58.82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362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布加迪</v>
      </c>
      <c r="BB83" s="246" t="str">
        <f>IF(全车数据表!AV84="","",全车数据表!AV84)</f>
        <v/>
      </c>
      <c r="BC83" s="246">
        <f>IF(全车数据表!BF84="","",全车数据表!BF84)</f>
        <v>4122</v>
      </c>
      <c r="BD83" s="246">
        <f>IF(全车数据表!BG84="","",全车数据表!BG84)</f>
        <v>349.4</v>
      </c>
      <c r="BE83" s="246">
        <f>IF(全车数据表!BH84="","",全车数据表!BH84)</f>
        <v>77.5</v>
      </c>
      <c r="BF83" s="246">
        <f>IF(全车数据表!BI84="","",全车数据表!BI84)</f>
        <v>68.23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Porsche Panamera Turbo S🔑</v>
      </c>
      <c r="C84" s="246" t="str">
        <f>IF(全车数据表!AQ85="","",全车数据表!AQ85)</f>
        <v>Porsche</v>
      </c>
      <c r="D84" s="248" t="str">
        <f>全车数据表!AT85</f>
        <v>panamera</v>
      </c>
      <c r="E84" s="248" t="str">
        <f>全车数据表!AS85</f>
        <v>4.1</v>
      </c>
      <c r="F84" s="248" t="str">
        <f>全车数据表!C85</f>
        <v>帕拉梅拉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3971</v>
      </c>
      <c r="P84" s="246">
        <f>全车数据表!P85</f>
        <v>326.3</v>
      </c>
      <c r="Q84" s="246">
        <f>全车数据表!Q85</f>
        <v>88.03</v>
      </c>
      <c r="R84" s="246">
        <f>全车数据表!R85</f>
        <v>72.48</v>
      </c>
      <c r="S84" s="246">
        <f>全车数据表!S85</f>
        <v>58.56</v>
      </c>
      <c r="T84" s="246">
        <f>全车数据表!T85</f>
        <v>6.1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340</v>
      </c>
      <c r="AD84" s="246">
        <f>全车数据表!AX85</f>
        <v>0</v>
      </c>
      <c r="AE84" s="246">
        <f>全车数据表!AY85</f>
        <v>437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保时捷</v>
      </c>
      <c r="BB84" s="246" t="str">
        <f>IF(全车数据表!AV85="","",全车数据表!AV85)</f>
        <v/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Lamborghini Gallardo LP 560-4</v>
      </c>
      <c r="C85" s="246" t="str">
        <f>IF(全车数据表!AQ86="","",全车数据表!AQ86)</f>
        <v>Lamborghini</v>
      </c>
      <c r="D85" s="248" t="str">
        <f>全车数据表!AT86</f>
        <v>gallardo</v>
      </c>
      <c r="E85" s="248" t="str">
        <f>全车数据表!AS86</f>
        <v>2.2</v>
      </c>
      <c r="F85" s="248" t="str">
        <f>全车数据表!C86</f>
        <v>盖拉多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3997</v>
      </c>
      <c r="P85" s="246">
        <f>全车数据表!P86</f>
        <v>340.7</v>
      </c>
      <c r="Q85" s="246">
        <f>全车数据表!Q86</f>
        <v>76.56</v>
      </c>
      <c r="R85" s="246">
        <f>全车数据表!R86</f>
        <v>75.81</v>
      </c>
      <c r="S85" s="246">
        <f>全车数据表!S86</f>
        <v>59.69</v>
      </c>
      <c r="T85" s="246">
        <f>全车数据表!T86</f>
        <v>6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354</v>
      </c>
      <c r="AD85" s="246">
        <f>全车数据表!AX86</f>
        <v>0</v>
      </c>
      <c r="AE85" s="246">
        <f>全车数据表!AY86</f>
        <v>462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兰博基尼 盖拉多</v>
      </c>
      <c r="BB85" s="246">
        <f>IF(全车数据表!AV86="","",全车数据表!AV86)</f>
        <v>48</v>
      </c>
      <c r="BC85" s="246">
        <f>IF(全车数据表!BF86="","",全车数据表!BF86)</f>
        <v>4174</v>
      </c>
      <c r="BD85" s="246">
        <f>IF(全车数据表!BG86="","",全车数据表!BG86)</f>
        <v>342.3</v>
      </c>
      <c r="BE85" s="246">
        <f>IF(全车数据表!BH86="","",全车数据表!BH86)</f>
        <v>77.5</v>
      </c>
      <c r="BF85" s="246">
        <f>IF(全车数据表!BI86="","",全车数据表!BI86)</f>
        <v>78.48</v>
      </c>
      <c r="BG85" s="246">
        <f>IF(全车数据表!BJ86="","",全车数据表!BJ86)</f>
        <v>61.921999999999997</v>
      </c>
    </row>
    <row r="86" spans="1:59">
      <c r="A86" s="246">
        <f>全车数据表!A87</f>
        <v>85</v>
      </c>
      <c r="B86" s="246" t="str">
        <f>全车数据表!B87</f>
        <v>Ferrari 296 GTB🔑</v>
      </c>
      <c r="C86" s="246" t="str">
        <f>IF(全车数据表!AQ87="","",全车数据表!AQ87)</f>
        <v>Ferrari</v>
      </c>
      <c r="D86" s="248" t="str">
        <f>全车数据表!AT87</f>
        <v>296</v>
      </c>
      <c r="E86" s="248" t="str">
        <f>全车数据表!AS87</f>
        <v>4.4</v>
      </c>
      <c r="F86" s="248" t="str">
        <f>全车数据表!C87</f>
        <v>296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4009</v>
      </c>
      <c r="P86" s="246">
        <f>全车数据表!P87</f>
        <v>341.6</v>
      </c>
      <c r="Q86" s="246">
        <f>全车数据表!Q87</f>
        <v>81.23</v>
      </c>
      <c r="R86" s="246">
        <f>全车数据表!R87</f>
        <v>65</v>
      </c>
      <c r="S86" s="246">
        <f>全车数据表!S87</f>
        <v>52.13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355</v>
      </c>
      <c r="AD86" s="246">
        <f>全车数据表!AX87</f>
        <v>0</v>
      </c>
      <c r="AE86" s="246">
        <f>全车数据表!AY87</f>
        <v>463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法拉利</v>
      </c>
      <c r="BB86" s="246" t="str">
        <f>IF(全车数据表!AV87="","",全车数据表!AV87)</f>
        <v/>
      </c>
      <c r="BC86" s="246">
        <f>IF(全车数据表!BF87="","",全车数据表!BF87)</f>
        <v>4187</v>
      </c>
      <c r="BD86" s="246">
        <f>IF(全车数据表!BG87="","",全车数据表!BG87)</f>
        <v>342.8</v>
      </c>
      <c r="BE86" s="246">
        <f>IF(全车数据表!BH87="","",全车数据表!BH87)</f>
        <v>82</v>
      </c>
      <c r="BF86" s="246">
        <f>IF(全车数据表!BI87="","",全车数据表!BI87)</f>
        <v>67.25</v>
      </c>
      <c r="BG86" s="246">
        <f>IF(全车数据表!BJ87="","",全车数据表!BJ87)</f>
        <v>54.95</v>
      </c>
    </row>
    <row r="87" spans="1:59">
      <c r="A87" s="246">
        <f>全车数据表!A88</f>
        <v>86</v>
      </c>
      <c r="B87" s="246" t="str">
        <f>全车数据表!B88</f>
        <v>McLaren GT</v>
      </c>
      <c r="C87" s="246" t="str">
        <f>IF(全车数据表!AQ88="","",全车数据表!AQ88)</f>
        <v>McLaren</v>
      </c>
      <c r="D87" s="248" t="str">
        <f>全车数据表!AT88</f>
        <v>mclarengt</v>
      </c>
      <c r="E87" s="248" t="str">
        <f>全车数据表!AS88</f>
        <v>3.3</v>
      </c>
      <c r="F87" s="248" t="str">
        <f>全车数据表!C88</f>
        <v>迈凯伦GT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4022</v>
      </c>
      <c r="P87" s="246">
        <f>全车数据表!P88</f>
        <v>339.1</v>
      </c>
      <c r="Q87" s="246">
        <f>全车数据表!Q88</f>
        <v>80.98</v>
      </c>
      <c r="R87" s="246">
        <f>全车数据表!R88</f>
        <v>69.09</v>
      </c>
      <c r="S87" s="246">
        <f>全车数据表!S88</f>
        <v>57.31</v>
      </c>
      <c r="T87" s="246">
        <f>全车数据表!T88</f>
        <v>5.8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353</v>
      </c>
      <c r="AD87" s="246">
        <f>全车数据表!AX88</f>
        <v>0</v>
      </c>
      <c r="AE87" s="246">
        <f>全车数据表!AY88</f>
        <v>459</v>
      </c>
      <c r="AF87" s="246" t="str">
        <f>IF(全车数据表!AZ88="","",全车数据表!AZ88)</f>
        <v>护照寻车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>
        <f>IF(全车数据表!BU88="","",全车数据表!BU88)</f>
        <v>1</v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迈凯伦</v>
      </c>
      <c r="BB87" s="246">
        <f>IF(全车数据表!AV88="","",全车数据表!AV88)</f>
        <v>46</v>
      </c>
      <c r="BC87" s="246">
        <f>IF(全车数据表!BF88="","",全车数据表!BF88)</f>
        <v>4200</v>
      </c>
      <c r="BD87" s="246">
        <f>IF(全车数据表!BG88="","",全车数据表!BG88)</f>
        <v>340.5</v>
      </c>
      <c r="BE87" s="246">
        <f>IF(全车数据表!BH88="","",全车数据表!BH88)</f>
        <v>82</v>
      </c>
      <c r="BF87" s="246">
        <f>IF(全车数据表!BI88="","",全车数据表!BI88)</f>
        <v>70.680000000000007</v>
      </c>
      <c r="BG87" s="246">
        <f>IF(全车数据表!BJ88="","",全车数据表!BJ88)</f>
        <v>59.68</v>
      </c>
    </row>
    <row r="88" spans="1:59">
      <c r="A88" s="246">
        <f>全车数据表!A89</f>
        <v>87</v>
      </c>
      <c r="B88" s="246" t="str">
        <f>全车数据表!B89</f>
        <v>Mercedes-Benz Mercedes-AMG GT Black Series🔑</v>
      </c>
      <c r="C88" s="246" t="str">
        <f>IF(全车数据表!AQ89="","",全车数据表!AQ89)</f>
        <v>Mercedes-Benz</v>
      </c>
      <c r="D88" s="248" t="str">
        <f>全车数据表!AT89</f>
        <v>mbbs</v>
      </c>
      <c r="E88" s="248" t="str">
        <f>全车数据表!AS89</f>
        <v>3.9</v>
      </c>
      <c r="F88" s="248" t="str">
        <f>全车数据表!C89</f>
        <v>梅奔BS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4048</v>
      </c>
      <c r="P88" s="246">
        <f>全车数据表!P89</f>
        <v>335.7</v>
      </c>
      <c r="Q88" s="246">
        <f>全车数据表!Q89</f>
        <v>81.790000000000006</v>
      </c>
      <c r="R88" s="246">
        <f>全车数据表!R89</f>
        <v>60.83</v>
      </c>
      <c r="S88" s="246">
        <f>全车数据表!S89</f>
        <v>67.41</v>
      </c>
      <c r="T88" s="246">
        <f>全车数据表!T89</f>
        <v>7.4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349</v>
      </c>
      <c r="AD88" s="246">
        <f>全车数据表!AX89</f>
        <v>0</v>
      </c>
      <c r="AE88" s="246">
        <f>全车数据表!AY89</f>
        <v>453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梅赛德斯 奔驰</v>
      </c>
      <c r="BB88" s="246" t="str">
        <f>IF(全车数据表!AV89="","",全车数据表!AV89)</f>
        <v/>
      </c>
      <c r="BC88" s="246">
        <f>IF(全车数据表!BF89="","",全车数据表!BF89)</f>
        <v>4226</v>
      </c>
      <c r="BD88" s="246">
        <f>IF(全车数据表!BG89="","",全车数据表!BG89)</f>
        <v>336.8</v>
      </c>
      <c r="BE88" s="246">
        <f>IF(全车数据表!BH89="","",全车数据表!BH89)</f>
        <v>82.9</v>
      </c>
      <c r="BF88" s="246">
        <f>IF(全车数据表!BI89="","",全车数据表!BI89)</f>
        <v>62.69</v>
      </c>
      <c r="BG88" s="246">
        <f>IF(全车数据表!BJ89="","",全车数据表!BJ89)</f>
        <v>69.13</v>
      </c>
    </row>
    <row r="89" spans="1:59">
      <c r="A89" s="246">
        <f>全车数据表!A90</f>
        <v>88</v>
      </c>
      <c r="B89" s="246" t="str">
        <f>全车数据表!B90</f>
        <v>Ferrari Daytona SP3🔑</v>
      </c>
      <c r="C89" s="246" t="str">
        <f>IF(全车数据表!AQ90="","",全车数据表!AQ90)</f>
        <v>Ferrari</v>
      </c>
      <c r="D89" s="248" t="str">
        <f>全车数据表!AT90</f>
        <v>daytonasp3</v>
      </c>
      <c r="E89" s="248" t="str">
        <f>全车数据表!AS90</f>
        <v>4.5</v>
      </c>
      <c r="F89" s="248" t="str">
        <f>全车数据表!C90</f>
        <v>戴通纳SP3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4073</v>
      </c>
      <c r="P89" s="246">
        <f>全车数据表!P90</f>
        <v>348.8</v>
      </c>
      <c r="Q89" s="246">
        <f>全车数据表!Q90</f>
        <v>80.459999999999994</v>
      </c>
      <c r="R89" s="246">
        <f>全车数据表!R90</f>
        <v>54.89</v>
      </c>
      <c r="S89" s="246">
        <f>全车数据表!S90</f>
        <v>60.3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476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法拉利</v>
      </c>
      <c r="BB89" s="246" t="str">
        <f>IF(全车数据表!AV90="","",全车数据表!AV90)</f>
        <v/>
      </c>
      <c r="BC89" s="246">
        <f>IF(全车数据表!BF90="","",全车数据表!BF90)</f>
        <v>4253</v>
      </c>
      <c r="BD89" s="246">
        <f>IF(全车数据表!BG90="","",全车数据表!BG90)</f>
        <v>349.7</v>
      </c>
      <c r="BE89" s="246">
        <f>IF(全车数据表!BH90="","",全车数据表!BH90)</f>
        <v>81.099999999999994</v>
      </c>
      <c r="BF89" s="246">
        <f>IF(全车数据表!BI90="","",全车数据表!BI90)</f>
        <v>56.77</v>
      </c>
      <c r="BG89" s="246">
        <f>IF(全车数据表!BJ90="","",全车数据表!BJ90)</f>
        <v>62.88</v>
      </c>
    </row>
    <row r="90" spans="1:59">
      <c r="A90" s="246">
        <f>全车数据表!A91</f>
        <v>89</v>
      </c>
      <c r="B90" s="246" t="str">
        <f>全车数据表!B91</f>
        <v>Porsche 911 GTS Coupe</v>
      </c>
      <c r="C90" s="246" t="str">
        <f>IF(全车数据表!AQ91="","",全车数据表!AQ91)</f>
        <v>Porsche</v>
      </c>
      <c r="D90" s="248" t="str">
        <f>全车数据表!AT91</f>
        <v>911</v>
      </c>
      <c r="E90" s="248" t="str">
        <f>全车数据表!AS91</f>
        <v>1.0</v>
      </c>
      <c r="F90" s="248">
        <f>全车数据表!C91</f>
        <v>911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2186</v>
      </c>
      <c r="P90" s="246">
        <f>全车数据表!P91</f>
        <v>328.8</v>
      </c>
      <c r="Q90" s="246">
        <f>全车数据表!Q91</f>
        <v>71.209999999999994</v>
      </c>
      <c r="R90" s="246">
        <f>全车数据表!R91</f>
        <v>45.84</v>
      </c>
      <c r="S90" s="246">
        <f>全车数据表!S91</f>
        <v>56.6</v>
      </c>
      <c r="T90" s="246">
        <f>全车数据表!T91</f>
        <v>5.9829999999999988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342</v>
      </c>
      <c r="AD90" s="246">
        <f>全车数据表!AX91</f>
        <v>0</v>
      </c>
      <c r="AE90" s="246">
        <f>全车数据表!AY91</f>
        <v>441</v>
      </c>
      <c r="AF90" s="246" t="str">
        <f>IF(全车数据表!AZ91="","",全车数据表!AZ91)</f>
        <v>级别杯</v>
      </c>
      <c r="AG90" s="246">
        <f>IF(全车数据表!BP91="","",全车数据表!BP91)</f>
        <v>1</v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>XBOX1款，ROG2款，抖音1款</v>
      </c>
      <c r="AW90" s="246">
        <f>IF(全车数据表!CF91="","",全车数据表!CF91)</f>
        <v>1</v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保时捷</v>
      </c>
      <c r="BB90" s="246">
        <f>IF(全车数据表!AV91="","",全车数据表!AV91)</f>
        <v>4</v>
      </c>
      <c r="BC90" s="246">
        <f>IF(全车数据表!BF91="","",全车数据表!BF91)</f>
        <v>2319</v>
      </c>
      <c r="BD90" s="246">
        <f>IF(全车数据表!BG91="","",全车数据表!BG91)</f>
        <v>331.2</v>
      </c>
      <c r="BE90" s="246">
        <f>IF(全车数据表!BH91="","",全车数据表!BH91)</f>
        <v>72.099999999999994</v>
      </c>
      <c r="BF90" s="246">
        <f>IF(全车数据表!BI91="","",全车数据表!BI91)</f>
        <v>46.510000000000005</v>
      </c>
      <c r="BG90" s="246">
        <f>IF(全车数据表!BJ91="","",全车数据表!BJ91)</f>
        <v>58.52</v>
      </c>
    </row>
    <row r="91" spans="1:59">
      <c r="A91" s="246">
        <f>全车数据表!A92</f>
        <v>90</v>
      </c>
      <c r="B91" s="246" t="str">
        <f>全车数据表!B92</f>
        <v>Aston Martin DB11</v>
      </c>
      <c r="C91" s="246" t="str">
        <f>IF(全车数据表!AQ92="","",全车数据表!AQ92)</f>
        <v>Aston Martin</v>
      </c>
      <c r="D91" s="248" t="str">
        <f>全车数据表!AT92</f>
        <v>db11</v>
      </c>
      <c r="E91" s="248" t="str">
        <f>全车数据表!AS92</f>
        <v>1.0</v>
      </c>
      <c r="F91" s="248" t="str">
        <f>全车数据表!C92</f>
        <v>DB11</v>
      </c>
      <c r="G91" s="246" t="str">
        <f>全车数据表!D92</f>
        <v>B</v>
      </c>
      <c r="H91" s="246">
        <f>LEN(全车数据表!E92)</f>
        <v>3</v>
      </c>
      <c r="I91" s="246">
        <f>IF(全车数据表!H92="×",0,全车数据表!H92)</f>
        <v>30</v>
      </c>
      <c r="J91" s="246">
        <f>IF(全车数据表!I92="×",0,全车数据表!I92)</f>
        <v>30</v>
      </c>
      <c r="K91" s="246">
        <f>IF(全车数据表!J92="×",0,全车数据表!J92)</f>
        <v>70</v>
      </c>
      <c r="L91" s="246">
        <f>IF(全车数据表!K92="×",0,全车数据表!K92)</f>
        <v>0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2330</v>
      </c>
      <c r="P91" s="246">
        <f>全车数据表!P92</f>
        <v>340.6</v>
      </c>
      <c r="Q91" s="246">
        <f>全车数据表!Q92</f>
        <v>74.2</v>
      </c>
      <c r="R91" s="246">
        <f>全车数据表!R92</f>
        <v>43.21</v>
      </c>
      <c r="S91" s="246">
        <f>全车数据表!S92</f>
        <v>55.4</v>
      </c>
      <c r="T91" s="246">
        <f>全车数据表!T92</f>
        <v>5.6660000000000004</v>
      </c>
      <c r="U91" s="246">
        <f>全车数据表!AH92</f>
        <v>746960</v>
      </c>
      <c r="V91" s="246">
        <f>全车数据表!AI92</f>
        <v>15000</v>
      </c>
      <c r="W91" s="246">
        <f>全车数据表!AO92</f>
        <v>840000</v>
      </c>
      <c r="X91" s="246">
        <f>全车数据表!AP92</f>
        <v>1586960</v>
      </c>
      <c r="Y91" s="246">
        <f>全车数据表!AJ92</f>
        <v>6</v>
      </c>
      <c r="Z91" s="246">
        <f>全车数据表!AL92</f>
        <v>1</v>
      </c>
      <c r="AA91" s="246">
        <f>IF(全车数据表!AN92="×",0,全车数据表!AN92)</f>
        <v>1</v>
      </c>
      <c r="AB91" s="248" t="str">
        <f>全车数据表!AU92</f>
        <v>uncm</v>
      </c>
      <c r="AC91" s="246">
        <f>全车数据表!AW92</f>
        <v>354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阿斯顿马丁</v>
      </c>
      <c r="BB91" s="246">
        <f>IF(全车数据表!AV92="","",全车数据表!AV92)</f>
        <v>5</v>
      </c>
      <c r="BC91" s="246" t="str">
        <f>IF(全车数据表!BF92="","",全车数据表!BF92)</f>
        <v/>
      </c>
      <c r="BD91" s="246" t="str">
        <f>IF(全车数据表!BG92="","",全车数据表!BG92)</f>
        <v/>
      </c>
      <c r="BE91" s="246" t="str">
        <f>IF(全车数据表!BH92="","",全车数据表!BH92)</f>
        <v/>
      </c>
      <c r="BF91" s="246" t="str">
        <f>IF(全车数据表!BI92="","",全车数据表!BI92)</f>
        <v/>
      </c>
      <c r="BG91" s="246" t="str">
        <f>IF(全车数据表!BJ92="","",全车数据表!BJ92)</f>
        <v/>
      </c>
    </row>
    <row r="92" spans="1:59">
      <c r="A92" s="246">
        <f>全车数据表!A93</f>
        <v>91</v>
      </c>
      <c r="B92" s="246" t="str">
        <f>全车数据表!B93</f>
        <v>Jaguar F-type SVR</v>
      </c>
      <c r="C92" s="246" t="str">
        <f>IF(全车数据表!AQ93="","",全车数据表!AQ93)</f>
        <v>Jaguar</v>
      </c>
      <c r="D92" s="248" t="str">
        <f>全车数据表!AT93</f>
        <v>svr</v>
      </c>
      <c r="E92" s="248" t="str">
        <f>全车数据表!AS93</f>
        <v>1.0</v>
      </c>
      <c r="F92" s="248" t="str">
        <f>全车数据表!C93</f>
        <v>捷豹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30</v>
      </c>
      <c r="J92" s="246">
        <f>IF(全车数据表!I93="×",0,全车数据表!I93)</f>
        <v>18</v>
      </c>
      <c r="K92" s="246">
        <f>IF(全车数据表!J93="×",0,全车数据表!J93)</f>
        <v>24</v>
      </c>
      <c r="L92" s="246">
        <f>IF(全车数据表!K93="×",0,全车数据表!K93)</f>
        <v>36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2500</v>
      </c>
      <c r="P92" s="246">
        <f>全车数据表!P93</f>
        <v>341</v>
      </c>
      <c r="Q92" s="246">
        <f>全车数据表!Q93</f>
        <v>75.55</v>
      </c>
      <c r="R92" s="246">
        <f>全车数据表!R93</f>
        <v>49.28</v>
      </c>
      <c r="S92" s="246">
        <f>全车数据表!S93</f>
        <v>50.12</v>
      </c>
      <c r="T92" s="246">
        <f>全车数据表!T93</f>
        <v>5.1660000000000004</v>
      </c>
      <c r="U92" s="246">
        <f>全车数据表!AH93</f>
        <v>1656720</v>
      </c>
      <c r="V92" s="246">
        <f>全车数据表!AI93</f>
        <v>20000</v>
      </c>
      <c r="W92" s="246">
        <f>全车数据表!AO93</f>
        <v>2080000</v>
      </c>
      <c r="X92" s="246">
        <f>全车数据表!AP93</f>
        <v>3736720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355</v>
      </c>
      <c r="AD92" s="246">
        <f>全车数据表!AX93</f>
        <v>0</v>
      </c>
      <c r="AE92" s="246">
        <f>全车数据表!AY93</f>
        <v>462</v>
      </c>
      <c r="AF92" s="246" t="str">
        <f>IF(全车数据表!AZ93="","",全车数据表!AZ93)</f>
        <v>级别杯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捷豹</v>
      </c>
      <c r="BB92" s="246">
        <f>IF(全车数据表!AV93="","",全车数据表!AV93)</f>
        <v>5</v>
      </c>
      <c r="BC92" s="246">
        <f>IF(全车数据表!BF93="","",全车数据表!BF93)</f>
        <v>2623</v>
      </c>
      <c r="BD92" s="246">
        <f>IF(全车数据表!BG93="","",全车数据表!BG93)</f>
        <v>343.2</v>
      </c>
      <c r="BE92" s="246">
        <f>IF(全车数据表!BH93="","",全车数据表!BH93)</f>
        <v>76.599999999999994</v>
      </c>
      <c r="BF92" s="246">
        <f>IF(全车数据表!BI93="","",全车数据表!BI93)</f>
        <v>49.980000000000004</v>
      </c>
      <c r="BG92" s="246">
        <f>IF(全车数据表!BJ93="","",全车数据表!BJ93)</f>
        <v>50.12</v>
      </c>
    </row>
    <row r="93" spans="1:59">
      <c r="A93" s="246">
        <f>全车数据表!A94</f>
        <v>92</v>
      </c>
      <c r="B93" s="246" t="str">
        <f>全车数据表!B94</f>
        <v>Ferrari F50</v>
      </c>
      <c r="C93" s="246" t="str">
        <f>IF(全车数据表!AQ94="","",全车数据表!AQ94)</f>
        <v>Ferrari</v>
      </c>
      <c r="D93" s="248" t="str">
        <f>全车数据表!AT94</f>
        <v>f50</v>
      </c>
      <c r="E93" s="248" t="str">
        <f>全车数据表!AS94</f>
        <v>3.9</v>
      </c>
      <c r="F93" s="248" t="str">
        <f>全车数据表!C94</f>
        <v>F50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55</v>
      </c>
      <c r="J93" s="246">
        <f>IF(全车数据表!I94="×",0,全车数据表!I94)</f>
        <v>35</v>
      </c>
      <c r="K93" s="246">
        <f>IF(全车数据表!J94="×",0,全车数据表!J94)</f>
        <v>44</v>
      </c>
      <c r="L93" s="246">
        <f>IF(全车数据表!K94="×",0,全车数据表!K94)</f>
        <v>54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2576</v>
      </c>
      <c r="P93" s="246">
        <f>全车数据表!P94</f>
        <v>338.9</v>
      </c>
      <c r="Q93" s="246">
        <f>全车数据表!Q94</f>
        <v>73.849999999999994</v>
      </c>
      <c r="R93" s="246">
        <f>全车数据表!R94</f>
        <v>43.52</v>
      </c>
      <c r="S93" s="246">
        <f>全车数据表!S94</f>
        <v>61.42</v>
      </c>
      <c r="T93" s="246">
        <f>全车数据表!T94</f>
        <v>0</v>
      </c>
      <c r="U93" s="246">
        <f>全车数据表!AH94</f>
        <v>3312600</v>
      </c>
      <c r="V93" s="246">
        <f>全车数据表!AI94</f>
        <v>40000</v>
      </c>
      <c r="W93" s="246">
        <f>全车数据表!AO94</f>
        <v>4160000</v>
      </c>
      <c r="X93" s="246">
        <f>全车数据表!AP94</f>
        <v>7472600</v>
      </c>
      <c r="Y93" s="246">
        <f>全车数据表!AJ94</f>
        <v>6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rare</v>
      </c>
      <c r="AC93" s="246">
        <f>全车数据表!AW94</f>
        <v>353</v>
      </c>
      <c r="AD93" s="246">
        <f>全车数据表!AX94</f>
        <v>0</v>
      </c>
      <c r="AE93" s="246">
        <f>全车数据表!AY94</f>
        <v>459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法拉利</v>
      </c>
      <c r="BB93" s="246" t="str">
        <f>IF(全车数据表!AV94="","",全车数据表!AV94)</f>
        <v/>
      </c>
      <c r="BC93" s="246">
        <f>IF(全车数据表!BF94="","",全车数据表!BF94)</f>
        <v>2702</v>
      </c>
      <c r="BD93" s="246">
        <f>IF(全车数据表!BG94="","",全车数据表!BG94)</f>
        <v>340.5</v>
      </c>
      <c r="BE93" s="246">
        <f>IF(全车数据表!BH94="","",全车数据表!BH94)</f>
        <v>74.8</v>
      </c>
      <c r="BF93" s="246">
        <f>IF(全车数据表!BI94="","",全车数据表!BI94)</f>
        <v>44.440000000000005</v>
      </c>
      <c r="BG93" s="246">
        <f>IF(全车数据表!BJ94="","",全车数据表!BJ94)</f>
        <v>63.68</v>
      </c>
    </row>
    <row r="94" spans="1:59">
      <c r="A94" s="246">
        <f>全车数据表!A95</f>
        <v>93</v>
      </c>
      <c r="B94" s="246" t="str">
        <f>全车数据表!B95</f>
        <v>Exotic Rides W70</v>
      </c>
      <c r="C94" s="246" t="str">
        <f>IF(全车数据表!AQ95="","",全车数据表!AQ95)</f>
        <v>Exotic Rides</v>
      </c>
      <c r="D94" s="248" t="str">
        <f>全车数据表!AT95</f>
        <v>w70</v>
      </c>
      <c r="E94" s="248" t="str">
        <f>全车数据表!AS95</f>
        <v>1.0</v>
      </c>
      <c r="F94" s="248" t="str">
        <f>全车数据表!C95</f>
        <v>W70</v>
      </c>
      <c r="G94" s="246" t="str">
        <f>全车数据表!D95</f>
        <v>B</v>
      </c>
      <c r="H94" s="246">
        <f>LEN(全车数据表!E95)</f>
        <v>3</v>
      </c>
      <c r="I94" s="246">
        <f>IF(全车数据表!H95="×",0,全车数据表!H95)</f>
        <v>40</v>
      </c>
      <c r="J94" s="246">
        <f>IF(全车数据表!I95="×",0,全车数据表!I95)</f>
        <v>30</v>
      </c>
      <c r="K94" s="246">
        <f>IF(全车数据表!J95="×",0,全车数据表!J95)</f>
        <v>70</v>
      </c>
      <c r="L94" s="246">
        <f>IF(全车数据表!K95="×",0,全车数据表!K95)</f>
        <v>0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2633</v>
      </c>
      <c r="P94" s="246">
        <f>全车数据表!P95</f>
        <v>329.7</v>
      </c>
      <c r="Q94" s="246">
        <f>全车数据表!Q95</f>
        <v>80.209999999999994</v>
      </c>
      <c r="R94" s="246">
        <f>全车数据表!R95</f>
        <v>45.2</v>
      </c>
      <c r="S94" s="246">
        <f>全车数据表!S95</f>
        <v>56.71</v>
      </c>
      <c r="T94" s="246">
        <f>全车数据表!T95</f>
        <v>5.9659999999999993</v>
      </c>
      <c r="U94" s="246">
        <f>全车数据表!AH95</f>
        <v>746960</v>
      </c>
      <c r="V94" s="246">
        <f>全车数据表!AI95</f>
        <v>15000</v>
      </c>
      <c r="W94" s="246">
        <f>全车数据表!AO95</f>
        <v>840000</v>
      </c>
      <c r="X94" s="246">
        <f>全车数据表!AP95</f>
        <v>1586960</v>
      </c>
      <c r="Y94" s="246">
        <f>全车数据表!AJ95</f>
        <v>6</v>
      </c>
      <c r="Z94" s="246">
        <f>全车数据表!AL95</f>
        <v>1</v>
      </c>
      <c r="AA94" s="246">
        <f>IF(全车数据表!AN95="×",0,全车数据表!AN95)</f>
        <v>1</v>
      </c>
      <c r="AB94" s="248" t="str">
        <f>全车数据表!AU95</f>
        <v>uncm</v>
      </c>
      <c r="AC94" s="246">
        <f>全车数据表!AW95</f>
        <v>342</v>
      </c>
      <c r="AD94" s="246">
        <f>全车数据表!AX95</f>
        <v>0</v>
      </c>
      <c r="AE94" s="246">
        <f>全车数据表!AY95</f>
        <v>441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er</v>
      </c>
      <c r="BB94" s="246">
        <f>IF(全车数据表!AV95="","",全车数据表!AV95)</f>
        <v>6</v>
      </c>
      <c r="BC94" s="246" t="str">
        <f>IF(全车数据表!BF95="","",全车数据表!BF95)</f>
        <v/>
      </c>
      <c r="BD94" s="246" t="str">
        <f>IF(全车数据表!BG95="","",全车数据表!BG95)</f>
        <v/>
      </c>
      <c r="BE94" s="246" t="str">
        <f>IF(全车数据表!BH95="","",全车数据表!BH95)</f>
        <v/>
      </c>
      <c r="BF94" s="246" t="str">
        <f>IF(全车数据表!BI95="","",全车数据表!BI95)</f>
        <v/>
      </c>
      <c r="BG94" s="246" t="str">
        <f>IF(全车数据表!BJ95="","",全车数据表!BJ95)</f>
        <v/>
      </c>
    </row>
    <row r="95" spans="1:59">
      <c r="A95" s="246">
        <f>全车数据表!A96</f>
        <v>94</v>
      </c>
      <c r="B95" s="246" t="str">
        <f>全车数据表!B96</f>
        <v>Porsche 911 GT1 Evolution</v>
      </c>
      <c r="C95" s="246" t="str">
        <f>IF(全车数据表!AQ96="","",全车数据表!AQ96)</f>
        <v>Porsche</v>
      </c>
      <c r="D95" s="248" t="str">
        <f>全车数据表!AT96</f>
        <v>911gt1</v>
      </c>
      <c r="E95" s="248" t="str">
        <f>全车数据表!AS96</f>
        <v>2.1</v>
      </c>
      <c r="F95" s="248" t="str">
        <f>全车数据表!C96</f>
        <v>911GT1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2735</v>
      </c>
      <c r="P95" s="246">
        <f>全车数据表!P96</f>
        <v>329.8</v>
      </c>
      <c r="Q95" s="246">
        <f>全车数据表!Q96</f>
        <v>75.150000000000006</v>
      </c>
      <c r="R95" s="246">
        <f>全车数据表!R96</f>
        <v>53.7</v>
      </c>
      <c r="S95" s="246">
        <f>全车数据表!S96</f>
        <v>68.88</v>
      </c>
      <c r="T95" s="246">
        <f>全车数据表!T96</f>
        <v>7.95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343</v>
      </c>
      <c r="AD95" s="246">
        <f>全车数据表!AX96</f>
        <v>0</v>
      </c>
      <c r="AE95" s="246">
        <f>全车数据表!AY96</f>
        <v>443</v>
      </c>
      <c r="AF95" s="246" t="str">
        <f>IF(全车数据表!AZ96="","",全车数据表!AZ96)</f>
        <v>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保时捷</v>
      </c>
      <c r="BB95" s="246">
        <f>IF(全车数据表!AV96="","",全车数据表!AV96)</f>
        <v>44</v>
      </c>
      <c r="BC95" s="246">
        <f>IF(全车数据表!BF96="","",全车数据表!BF96)</f>
        <v>2866</v>
      </c>
      <c r="BD95" s="246">
        <f>IF(全车数据表!BG96="","",全车数据表!BG96)</f>
        <v>332.1</v>
      </c>
      <c r="BE95" s="246">
        <f>IF(全车数据表!BH96="","",全车数据表!BH96)</f>
        <v>76.150000000000006</v>
      </c>
      <c r="BF95" s="246">
        <f>IF(全车数据表!BI96="","",全车数据表!BI96)</f>
        <v>54.71</v>
      </c>
      <c r="BG95" s="246">
        <f>IF(全车数据表!BJ96="","",全车数据表!BJ96)</f>
        <v>70.42</v>
      </c>
    </row>
    <row r="96" spans="1:59">
      <c r="A96" s="246">
        <f>全车数据表!A97</f>
        <v>95</v>
      </c>
      <c r="B96" s="246" t="str">
        <f>全车数据表!B97</f>
        <v>Ford GT</v>
      </c>
      <c r="C96" s="246" t="str">
        <f>IF(全车数据表!AQ97="","",全车数据表!AQ97)</f>
        <v>Ford</v>
      </c>
      <c r="D96" s="248" t="str">
        <f>全车数据表!AT97</f>
        <v>fordgt</v>
      </c>
      <c r="E96" s="248" t="str">
        <f>全车数据表!AS97</f>
        <v>1.0</v>
      </c>
      <c r="F96" s="248" t="str">
        <f>全车数据表!C97</f>
        <v>福特GT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35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2816</v>
      </c>
      <c r="P96" s="246">
        <f>全车数据表!P97</f>
        <v>362.8</v>
      </c>
      <c r="Q96" s="246">
        <f>全车数据表!Q97</f>
        <v>79.150000000000006</v>
      </c>
      <c r="R96" s="246">
        <f>全车数据表!R97</f>
        <v>34.36</v>
      </c>
      <c r="S96" s="246">
        <f>全车数据表!S97</f>
        <v>54.49</v>
      </c>
      <c r="T96" s="246">
        <f>全车数据表!T97</f>
        <v>5.35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377</v>
      </c>
      <c r="AD96" s="246">
        <f>全车数据表!AX97</f>
        <v>0</v>
      </c>
      <c r="AE96" s="246">
        <f>全车数据表!AY97</f>
        <v>500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福特 极速是爹</v>
      </c>
      <c r="BB96" s="246">
        <f>IF(全车数据表!AV97="","",全车数据表!AV97)</f>
        <v>7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Lamborghini Asterion</v>
      </c>
      <c r="C97" s="246" t="str">
        <f>IF(全车数据表!AQ98="","",全车数据表!AQ98)</f>
        <v>Lamborghini</v>
      </c>
      <c r="D97" s="248" t="str">
        <f>全车数据表!AT98</f>
        <v>asterion</v>
      </c>
      <c r="E97" s="248" t="str">
        <f>全车数据表!AS98</f>
        <v>1.0</v>
      </c>
      <c r="F97" s="248" t="str">
        <f>全车数据表!C98</f>
        <v>蓝牛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40</v>
      </c>
      <c r="J97" s="246">
        <f>IF(全车数据表!I98="×",0,全车数据表!I98)</f>
        <v>18</v>
      </c>
      <c r="K97" s="246">
        <f>IF(全车数据表!J98="×",0,全车数据表!J98)</f>
        <v>24</v>
      </c>
      <c r="L97" s="246">
        <f>IF(全车数据表!K98="×",0,全车数据表!K98)</f>
        <v>36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2983</v>
      </c>
      <c r="P97" s="246">
        <f>全车数据表!P98</f>
        <v>336.6</v>
      </c>
      <c r="Q97" s="246">
        <f>全车数据表!Q98</f>
        <v>81.05</v>
      </c>
      <c r="R97" s="246">
        <f>全车数据表!R98</f>
        <v>45.56</v>
      </c>
      <c r="S97" s="246">
        <f>全车数据表!S98</f>
        <v>68.209999999999994</v>
      </c>
      <c r="T97" s="246">
        <f>全车数据表!T98</f>
        <v>7.6159999999999997</v>
      </c>
      <c r="U97" s="246">
        <f>全车数据表!AH98</f>
        <v>1656720</v>
      </c>
      <c r="V97" s="246">
        <f>全车数据表!AI98</f>
        <v>20000</v>
      </c>
      <c r="W97" s="246">
        <f>全车数据表!AO98</f>
        <v>2080000</v>
      </c>
      <c r="X97" s="246">
        <f>全车数据表!AP98</f>
        <v>3736720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350</v>
      </c>
      <c r="AD97" s="246">
        <f>全车数据表!AX98</f>
        <v>0</v>
      </c>
      <c r="AE97" s="246">
        <f>全车数据表!AY98</f>
        <v>455</v>
      </c>
      <c r="AF97" s="246" t="str">
        <f>IF(全车数据表!AZ98="","",全车数据表!AZ98)</f>
        <v>每日任务</v>
      </c>
      <c r="AG97" s="246" t="str">
        <f>IF(全车数据表!BP98="","",全车数据表!BP98)</f>
        <v/>
      </c>
      <c r="AH97" s="246">
        <f>IF(全车数据表!BQ98="","",全车数据表!BQ98)</f>
        <v>1</v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>
        <f>IF(全车数据表!CF98="","",全车数据表!CF98)</f>
        <v>1</v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蓝牛 牛A 兰博基尼</v>
      </c>
      <c r="BB97" s="246" t="str">
        <f>IF(全车数据表!AV98="","",全车数据表!AV98)</f>
        <v/>
      </c>
      <c r="BC97" s="246">
        <f>IF(全车数据表!BF98="","",全车数据表!BF98)</f>
        <v>3122</v>
      </c>
      <c r="BD97" s="246">
        <f>IF(全车数据表!BG98="","",全车数据表!BG98)</f>
        <v>338.6</v>
      </c>
      <c r="BE97" s="246">
        <f>IF(全车数据表!BH98="","",全车数据表!BH98)</f>
        <v>82</v>
      </c>
      <c r="BF97" s="246">
        <f>IF(全车数据表!BI98="","",全车数据表!BI98)</f>
        <v>46.510000000000005</v>
      </c>
      <c r="BG97" s="246">
        <f>IF(全车数据表!BJ98="","",全车数据表!BJ98)</f>
        <v>69.399999999999991</v>
      </c>
    </row>
    <row r="98" spans="1:59">
      <c r="A98" s="246">
        <f>全车数据表!A99</f>
        <v>97</v>
      </c>
      <c r="B98" s="246" t="str">
        <f>全车数据表!B99</f>
        <v>Ford Mustang RTR Spec 5 10th Anniv.</v>
      </c>
      <c r="C98" s="246" t="str">
        <f>IF(全车数据表!AQ99="","",全车数据表!AQ99)</f>
        <v>Ford</v>
      </c>
      <c r="D98" s="248" t="str">
        <f>全车数据表!AT99</f>
        <v>rtr</v>
      </c>
      <c r="E98" s="248" t="str">
        <f>全车数据表!AS99</f>
        <v>24.0</v>
      </c>
      <c r="F98" s="248" t="str">
        <f>全车数据表!C99</f>
        <v>RTR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3025</v>
      </c>
      <c r="P98" s="246">
        <f>全车数据表!P99</f>
        <v>335.2</v>
      </c>
      <c r="Q98" s="246">
        <f>全车数据表!Q99</f>
        <v>75.650000000000006</v>
      </c>
      <c r="R98" s="246">
        <f>全车数据表!R99</f>
        <v>46.89</v>
      </c>
      <c r="S98" s="246">
        <f>全车数据表!S99</f>
        <v>73.819999999999993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福特野马</v>
      </c>
      <c r="BB98" s="246" t="str">
        <f>IF(全车数据表!AV99="","",全车数据表!AV99)</f>
        <v/>
      </c>
      <c r="BC98" s="246">
        <f>IF(全车数据表!BF99="","",全车数据表!BF99)</f>
        <v>3165</v>
      </c>
      <c r="BD98" s="246">
        <f>IF(全车数据表!BG99="","",全车数据表!BG99)</f>
        <v>336.8</v>
      </c>
      <c r="BE98" s="246">
        <f>IF(全车数据表!BH99="","",全车数据表!BH99)</f>
        <v>76.599999999999994</v>
      </c>
      <c r="BF98" s="246">
        <f>IF(全车数据表!BI99="","",全车数据表!BI99)</f>
        <v>47.81</v>
      </c>
      <c r="BG98" s="246">
        <f>IF(全车数据表!BJ99="","",全车数据表!BJ99)</f>
        <v>75.08</v>
      </c>
    </row>
    <row r="99" spans="1:59">
      <c r="A99" s="246">
        <f>全车数据表!A100</f>
        <v>98</v>
      </c>
      <c r="B99" s="246" t="str">
        <f>全车数据表!B100</f>
        <v>Ferrari Roma</v>
      </c>
      <c r="C99" s="246" t="str">
        <f>IF(全车数据表!AQ100="","",全车数据表!AQ100)</f>
        <v>Ferrari</v>
      </c>
      <c r="D99" s="248" t="str">
        <f>全车数据表!AT100</f>
        <v>roma</v>
      </c>
      <c r="E99" s="248" t="str">
        <f>全车数据表!AS100</f>
        <v>2.8</v>
      </c>
      <c r="F99" s="248" t="str">
        <f>全车数据表!C100</f>
        <v>罗马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3069</v>
      </c>
      <c r="P99" s="246">
        <f>全车数据表!P100</f>
        <v>331.7</v>
      </c>
      <c r="Q99" s="246">
        <f>全车数据表!Q100</f>
        <v>77.45</v>
      </c>
      <c r="R99" s="246">
        <f>全车数据表!R100</f>
        <v>60.49</v>
      </c>
      <c r="S99" s="246">
        <f>全车数据表!S100</f>
        <v>66.78</v>
      </c>
      <c r="T99" s="246">
        <f>全车数据表!T100</f>
        <v>7.33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345</v>
      </c>
      <c r="AD99" s="246">
        <f>全车数据表!AX100</f>
        <v>0</v>
      </c>
      <c r="AE99" s="246">
        <f>全车数据表!AY100</f>
        <v>446</v>
      </c>
      <c r="AF99" s="246" t="str">
        <f>IF(全车数据表!AZ100="","",全车数据表!AZ100)</f>
        <v>寻车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法拉利 罗马</v>
      </c>
      <c r="BB99" s="246">
        <f>IF(全车数据表!AV100="","",全车数据表!AV100)</f>
        <v>22</v>
      </c>
      <c r="BC99" s="246">
        <f>IF(全车数据表!BF100="","",全车数据表!BF100)</f>
        <v>3210</v>
      </c>
      <c r="BD99" s="246">
        <f>IF(全车数据表!BG100="","",全车数据表!BG100)</f>
        <v>333.09999999999997</v>
      </c>
      <c r="BE99" s="246">
        <f>IF(全车数据表!BH100="","",全车数据表!BH100)</f>
        <v>78.400000000000006</v>
      </c>
      <c r="BF99" s="246">
        <f>IF(全车数据表!BI100="","",全车数据表!BI100)</f>
        <v>62.2</v>
      </c>
      <c r="BG99" s="246">
        <f>IF(全车数据表!BJ100="","",全车数据表!BJ100)</f>
        <v>68.59</v>
      </c>
    </row>
    <row r="100" spans="1:59">
      <c r="A100" s="246">
        <f>全车数据表!A101</f>
        <v>99</v>
      </c>
      <c r="B100" s="246" t="str">
        <f>全车数据表!B101</f>
        <v>Arash AF10</v>
      </c>
      <c r="C100" s="246" t="str">
        <f>IF(全车数据表!AQ101="","",全车数据表!AQ101)</f>
        <v>Arash</v>
      </c>
      <c r="D100" s="248" t="str">
        <f>全车数据表!AT101</f>
        <v>arashaf10</v>
      </c>
      <c r="E100" s="248" t="str">
        <f>全车数据表!AS101</f>
        <v>3.2</v>
      </c>
      <c r="F100" s="248" t="str">
        <f>全车数据表!C101</f>
        <v>AF10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3112</v>
      </c>
      <c r="P100" s="246">
        <f>全车数据表!P101</f>
        <v>337</v>
      </c>
      <c r="Q100" s="246">
        <f>全车数据表!Q101</f>
        <v>78.73</v>
      </c>
      <c r="R100" s="246">
        <f>全车数据表!R101</f>
        <v>50.41</v>
      </c>
      <c r="S100" s="246">
        <f>全车数据表!S101</f>
        <v>59.6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351</v>
      </c>
      <c r="AD100" s="246">
        <f>全车数据表!AX101</f>
        <v>0</v>
      </c>
      <c r="AE100" s="246">
        <f>全车数据表!AY101</f>
        <v>455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阿拉什</v>
      </c>
      <c r="BB100" s="246">
        <f>IF(全车数据表!AV101="","",全车数据表!AV101)</f>
        <v>45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BMW M4 GT3</v>
      </c>
      <c r="C101" s="246" t="str">
        <f>IF(全车数据表!AQ102="","",全车数据表!AQ102)</f>
        <v>BMW</v>
      </c>
      <c r="D101" s="248" t="str">
        <f>全车数据表!AT102</f>
        <v>m4gt3</v>
      </c>
      <c r="E101" s="248" t="str">
        <f>全车数据表!AS102</f>
        <v>4.1</v>
      </c>
      <c r="F101" s="248" t="str">
        <f>全车数据表!C102</f>
        <v>M4 GT3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3134</v>
      </c>
      <c r="P101" s="246">
        <f>全车数据表!P102</f>
        <v>333.3</v>
      </c>
      <c r="Q101" s="246">
        <f>全车数据表!Q102</f>
        <v>79.459999999999994</v>
      </c>
      <c r="R101" s="246">
        <f>全车数据表!R102</f>
        <v>53.36</v>
      </c>
      <c r="S101" s="246">
        <f>全车数据表!S102</f>
        <v>63.69</v>
      </c>
      <c r="T101" s="246">
        <f>全车数据表!T102</f>
        <v>6.6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347</v>
      </c>
      <c r="AD101" s="246">
        <f>全车数据表!AX102</f>
        <v>0</v>
      </c>
      <c r="AE101" s="246">
        <f>全车数据表!AY102</f>
        <v>449</v>
      </c>
      <c r="AF101" s="246" t="str">
        <f>IF(全车数据表!AZ102="","",全车数据表!AZ102)</f>
        <v>通行证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宝马</v>
      </c>
      <c r="BB101" s="246" t="str">
        <f>IF(全车数据表!AV102="","",全车数据表!AV102)</f>
        <v/>
      </c>
      <c r="BC101" s="246">
        <f>IF(全车数据表!BF102="","",全车数据表!BF102)</f>
        <v>3277</v>
      </c>
      <c r="BD101" s="246">
        <f>IF(全车数据表!BG102="","",全车数据表!BG102)</f>
        <v>334.90000000000003</v>
      </c>
      <c r="BE101" s="246">
        <f>IF(全车数据表!BH102="","",全车数据表!BH102)</f>
        <v>80.649999999999991</v>
      </c>
      <c r="BF101" s="246">
        <f>IF(全车数据表!BI102="","",全车数据表!BI102)</f>
        <v>54.29</v>
      </c>
      <c r="BG101" s="246">
        <f>IF(全车数据表!BJ102="","",全车数据表!BJ102)</f>
        <v>64.91</v>
      </c>
    </row>
    <row r="102" spans="1:59">
      <c r="A102" s="246">
        <f>全车数据表!A103</f>
        <v>101</v>
      </c>
      <c r="B102" s="246" t="str">
        <f>全车数据表!B103</f>
        <v>Cadillac Cien Concept</v>
      </c>
      <c r="C102" s="246" t="str">
        <f>IF(全车数据表!AQ103="","",全车数据表!AQ103)</f>
        <v>Cadillac</v>
      </c>
      <c r="D102" s="248" t="str">
        <f>全车数据表!AT103</f>
        <v>cien</v>
      </c>
      <c r="E102" s="248" t="str">
        <f>全车数据表!AS103</f>
        <v>1.0</v>
      </c>
      <c r="F102" s="248" t="str">
        <f>全车数据表!C103</f>
        <v>塞恩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40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3155</v>
      </c>
      <c r="P102" s="246">
        <f>全车数据表!P103</f>
        <v>368</v>
      </c>
      <c r="Q102" s="246">
        <f>全车数据表!Q103</f>
        <v>76.55</v>
      </c>
      <c r="R102" s="246">
        <f>全车数据表!R103</f>
        <v>36.14</v>
      </c>
      <c r="S102" s="246">
        <f>全车数据表!S103</f>
        <v>61.1</v>
      </c>
      <c r="T102" s="246">
        <f>全车数据表!T103</f>
        <v>5.9329999999999998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383</v>
      </c>
      <c r="AD102" s="246">
        <f>全车数据表!AX103</f>
        <v>0</v>
      </c>
      <c r="AE102" s="246">
        <f>全车数据表!AY103</f>
        <v>509</v>
      </c>
      <c r="AF102" s="246" t="str">
        <f>IF(全车数据表!AZ103="","",全车数据表!AZ103)</f>
        <v>独家赛事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>
        <f>IF(全车数据表!BT103="","",全车数据表!BT103)</f>
        <v>1</v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凯迪拉克 塞恩</v>
      </c>
      <c r="BB102" s="246" t="str">
        <f>IF(全车数据表!AV103="","",全车数据表!AV103)</f>
        <v/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Aston Martin Valour🔑</v>
      </c>
      <c r="C103" s="246" t="str">
        <f>IF(全车数据表!AQ104="","",全车数据表!AQ104)</f>
        <v>Aston Martin</v>
      </c>
      <c r="D103" s="248" t="str">
        <f>全车数据表!AT104</f>
        <v>valour</v>
      </c>
      <c r="E103" s="248" t="str">
        <f>全车数据表!AS104</f>
        <v>24.1</v>
      </c>
      <c r="F103" s="248" t="str">
        <f>全车数据表!C104</f>
        <v>Valour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3178</v>
      </c>
      <c r="P103" s="246">
        <f>全车数据表!P104</f>
        <v>331</v>
      </c>
      <c r="Q103" s="246">
        <f>全车数据表!Q104</f>
        <v>78.23</v>
      </c>
      <c r="R103" s="246">
        <f>全车数据表!R104</f>
        <v>56.43</v>
      </c>
      <c r="S103" s="246">
        <f>全车数据表!S104</f>
        <v>60.73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0</v>
      </c>
      <c r="AD103" s="246">
        <f>全车数据表!AX104</f>
        <v>0</v>
      </c>
      <c r="AE103" s="246">
        <f>全车数据表!AY104</f>
        <v>0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阿斯顿马丁</v>
      </c>
      <c r="BB103" s="246" t="str">
        <f>IF(全车数据表!AV104="","",全车数据表!AV104)</f>
        <v/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Ford GT MKII🔑</v>
      </c>
      <c r="C104" s="246" t="str">
        <f>IF(全车数据表!AQ105="","",全车数据表!AQ105)</f>
        <v>Ford</v>
      </c>
      <c r="D104" s="248" t="str">
        <f>全车数据表!AT105</f>
        <v>mk2</v>
      </c>
      <c r="E104" s="248" t="str">
        <f>全车数据表!AS105</f>
        <v>2.3</v>
      </c>
      <c r="F104" s="248" t="str">
        <f>全车数据表!C105</f>
        <v>MK2</v>
      </c>
      <c r="G104" s="246" t="str">
        <f>全车数据表!D105</f>
        <v>B</v>
      </c>
      <c r="H104" s="246">
        <f>LEN(全车数据表!E105)</f>
        <v>4</v>
      </c>
      <c r="I104" s="246" t="str">
        <f>IF(全车数据表!H105="×",0,全车数据表!H105)</f>
        <v>🔑</v>
      </c>
      <c r="J104" s="246">
        <f>IF(全车数据表!I105="×",0,全车数据表!I105)</f>
        <v>35</v>
      </c>
      <c r="K104" s="246">
        <f>IF(全车数据表!J105="×",0,全车数据表!J105)</f>
        <v>55</v>
      </c>
      <c r="L104" s="246">
        <f>IF(全车数据表!K105="×",0,全车数据表!K105)</f>
        <v>85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3200</v>
      </c>
      <c r="P104" s="246">
        <f>全车数据表!P105</f>
        <v>315.5</v>
      </c>
      <c r="Q104" s="246">
        <f>全车数据表!Q105</f>
        <v>86.26</v>
      </c>
      <c r="R104" s="246">
        <f>全车数据表!R105</f>
        <v>79</v>
      </c>
      <c r="S104" s="246">
        <f>全车数据表!S105</f>
        <v>67.88</v>
      </c>
      <c r="T104" s="246">
        <f>全车数据表!T105</f>
        <v>8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329</v>
      </c>
      <c r="AD104" s="246">
        <f>全车数据表!AX105</f>
        <v>0</v>
      </c>
      <c r="AE104" s="246">
        <f>全车数据表!AY105</f>
        <v>419</v>
      </c>
      <c r="AF104" s="246" t="str">
        <f>IF(全车数据表!AZ105="","",全车数据表!AZ105)</f>
        <v>大奖赛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>
        <f>IF(全车数据表!CA105="","",全车数据表!CA105)</f>
        <v>1</v>
      </c>
      <c r="AS104" s="246" t="str">
        <f>IF(全车数据表!CB105="","",全车数据表!CB105)</f>
        <v/>
      </c>
      <c r="AT104" s="246">
        <f>IF(全车数据表!CC105="","",全车数据表!CC105)</f>
        <v>1</v>
      </c>
      <c r="AU104" s="246">
        <f>IF(全车数据表!CD105="","",全车数据表!CD105)</f>
        <v>1</v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福特 mk2</v>
      </c>
      <c r="BB104" s="246" t="str">
        <f>IF(全车数据表!AV105="","",全车数据表!AV105)</f>
        <v/>
      </c>
      <c r="BC104" s="246">
        <f>IF(全车数据表!BF105="","",全车数据表!BF105)</f>
        <v>3345</v>
      </c>
      <c r="BD104" s="246">
        <f>IF(全车数据表!BG105="","",全车数据表!BG105)</f>
        <v>317.3</v>
      </c>
      <c r="BE104" s="246">
        <f>IF(全车数据表!BH105="","",全车数据表!BH105)</f>
        <v>87.4</v>
      </c>
      <c r="BF104" s="246">
        <f>IF(全车数据表!BI105="","",全车数据表!BI105)</f>
        <v>81.5</v>
      </c>
      <c r="BG104" s="246">
        <f>IF(全车数据表!BJ105="","",全车数据表!BJ105)</f>
        <v>70.089999999999989</v>
      </c>
    </row>
    <row r="105" spans="1:59">
      <c r="A105" s="246">
        <f>全车数据表!A106</f>
        <v>104</v>
      </c>
      <c r="B105" s="246" t="str">
        <f>全车数据表!B106</f>
        <v>Lamborghini Huracan STO</v>
      </c>
      <c r="C105" s="246" t="str">
        <f>IF(全车数据表!AQ106="","",全车数据表!AQ106)</f>
        <v>Lamborghini</v>
      </c>
      <c r="D105" s="248" t="str">
        <f>全车数据表!AT106</f>
        <v>sto</v>
      </c>
      <c r="E105" s="248" t="str">
        <f>全车数据表!AS106</f>
        <v>4.5</v>
      </c>
      <c r="F105" s="248" t="str">
        <f>全车数据表!C106</f>
        <v>STO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3222</v>
      </c>
      <c r="P105" s="246">
        <f>全车数据表!P106</f>
        <v>320.3</v>
      </c>
      <c r="Q105" s="246">
        <f>全车数据表!Q106</f>
        <v>85.88</v>
      </c>
      <c r="R105" s="246">
        <f>全车数据表!R106</f>
        <v>73.05</v>
      </c>
      <c r="S105" s="246">
        <f>全车数据表!S106</f>
        <v>57.09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兰博基尼 飓风</v>
      </c>
      <c r="BB105" s="246" t="str">
        <f>IF(全车数据表!AV106="","",全车数据表!AV106)</f>
        <v/>
      </c>
      <c r="BC105" s="246">
        <f>IF(全车数据表!BF106="","",全车数据表!BF106)</f>
        <v>3368</v>
      </c>
      <c r="BD105" s="246">
        <f>IF(全车数据表!BG106="","",全车数据表!BG106)</f>
        <v>321.5</v>
      </c>
      <c r="BE105" s="246">
        <f>IF(全车数据表!BH106="","",全车数据表!BH106)</f>
        <v>87.4</v>
      </c>
      <c r="BF105" s="246">
        <f>IF(全车数据表!BI106="","",全车数据表!BI106)</f>
        <v>75.77</v>
      </c>
      <c r="BG105" s="246">
        <f>IF(全车数据表!BJ106="","",全车数据表!BJ106)</f>
        <v>59.22</v>
      </c>
    </row>
    <row r="106" spans="1:59">
      <c r="A106" s="246">
        <f>全车数据表!A107</f>
        <v>105</v>
      </c>
      <c r="B106" s="246" t="str">
        <f>全车数据表!B107</f>
        <v>ItalDesign Zerouno</v>
      </c>
      <c r="C106" s="246" t="str">
        <f>IF(全车数据表!AQ107="","",全车数据表!AQ107)</f>
        <v>Italdesign</v>
      </c>
      <c r="D106" s="248" t="str">
        <f>全车数据表!AT107</f>
        <v>zerouno</v>
      </c>
      <c r="E106" s="248" t="str">
        <f>全车数据表!AS107</f>
        <v>1.9</v>
      </c>
      <c r="F106" s="248" t="str">
        <f>全车数据表!C107</f>
        <v>假牛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3245</v>
      </c>
      <c r="P106" s="246">
        <f>全车数据表!P107</f>
        <v>341</v>
      </c>
      <c r="Q106" s="246">
        <f>全车数据表!Q107</f>
        <v>79.25</v>
      </c>
      <c r="R106" s="246">
        <f>全车数据表!R107</f>
        <v>58.34</v>
      </c>
      <c r="S106" s="246">
        <f>全车数据表!S107</f>
        <v>54.1</v>
      </c>
      <c r="T106" s="246">
        <f>全车数据表!T107</f>
        <v>5.54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355</v>
      </c>
      <c r="AD106" s="246">
        <f>全车数据表!AX107</f>
        <v>0</v>
      </c>
      <c r="AE106" s="246">
        <f>全车数据表!AY107</f>
        <v>462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id 假牛</v>
      </c>
      <c r="BB106" s="246">
        <f>IF(全车数据表!AV107="","",全车数据表!AV107)</f>
        <v>8</v>
      </c>
      <c r="BC106" s="246">
        <f>IF(全车数据表!BF107="","",全车数据表!BF107)</f>
        <v>3391</v>
      </c>
      <c r="BD106" s="246">
        <f>IF(全车数据表!BG107="","",全车数据表!BG107)</f>
        <v>342.3</v>
      </c>
      <c r="BE106" s="246">
        <f>IF(全车数据表!BH107="","",全车数据表!BH107)</f>
        <v>80.2</v>
      </c>
      <c r="BF106" s="246">
        <f>IF(全车数据表!BI107="","",全车数据表!BI107)</f>
        <v>59.660000000000004</v>
      </c>
      <c r="BG106" s="246">
        <f>IF(全车数据表!BJ107="","",全车数据表!BJ107)</f>
        <v>55.9</v>
      </c>
    </row>
    <row r="107" spans="1:59">
      <c r="A107" s="246">
        <f>全车数据表!A108</f>
        <v>106</v>
      </c>
      <c r="B107" s="246" t="str">
        <f>全车数据表!B108</f>
        <v>Mclaren Artura</v>
      </c>
      <c r="C107" s="246" t="str">
        <f>IF(全车数据表!AQ108="","",全车数据表!AQ108)</f>
        <v>McLaren</v>
      </c>
      <c r="D107" s="248" t="str">
        <f>全车数据表!AT108</f>
        <v>artura</v>
      </c>
      <c r="E107" s="248" t="str">
        <f>全车数据表!AS108</f>
        <v>4.3</v>
      </c>
      <c r="F107" s="248" t="str">
        <f>全车数据表!C108</f>
        <v>Artura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3267</v>
      </c>
      <c r="P107" s="246">
        <f>全车数据表!P108</f>
        <v>337.7</v>
      </c>
      <c r="Q107" s="246">
        <f>全车数据表!Q108</f>
        <v>81.05</v>
      </c>
      <c r="R107" s="246">
        <f>全车数据表!R108</f>
        <v>68.33</v>
      </c>
      <c r="S107" s="246">
        <f>全车数据表!S108</f>
        <v>47.34</v>
      </c>
      <c r="T107" s="246">
        <f>全车数据表!T108</f>
        <v>4.8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351</v>
      </c>
      <c r="AD107" s="246">
        <f>全车数据表!AX108</f>
        <v>0</v>
      </c>
      <c r="AE107" s="246">
        <f>全车数据表!AY108</f>
        <v>457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迈凯伦</v>
      </c>
      <c r="BB107" s="246" t="str">
        <f>IF(全车数据表!AV108="","",全车数据表!AV108)</f>
        <v/>
      </c>
      <c r="BC107" s="246">
        <f>IF(全车数据表!BF108="","",全车数据表!BF108)</f>
        <v>3414</v>
      </c>
      <c r="BD107" s="246">
        <f>IF(全车数据表!BG108="","",全车数据表!BG108)</f>
        <v>338.59999999999997</v>
      </c>
      <c r="BE107" s="246">
        <f>IF(全车数据表!BH108="","",全车数据表!BH108)</f>
        <v>82</v>
      </c>
      <c r="BF107" s="246">
        <f>IF(全车数据表!BI108="","",全车数据表!BI108)</f>
        <v>70.399999999999991</v>
      </c>
      <c r="BG107" s="246">
        <f>IF(全车数据表!BJ108="","",全车数据表!BJ108)</f>
        <v>49.49</v>
      </c>
    </row>
    <row r="108" spans="1:59">
      <c r="A108" s="246">
        <f>全车数据表!A109</f>
        <v>107</v>
      </c>
      <c r="B108" s="246" t="str">
        <f>全车数据表!B109</f>
        <v>Arash AF8 Falcon Edition🔑</v>
      </c>
      <c r="C108" s="246" t="str">
        <f>IF(全车数据表!AQ109="","",全车数据表!AQ109)</f>
        <v>Arash</v>
      </c>
      <c r="D108" s="248" t="str">
        <f>全车数据表!AT109</f>
        <v>af8</v>
      </c>
      <c r="E108" s="248" t="str">
        <f>全车数据表!AS109</f>
        <v>3.4</v>
      </c>
      <c r="F108" s="248" t="str">
        <f>全车数据表!C109</f>
        <v>AF8</v>
      </c>
      <c r="G108" s="246" t="str">
        <f>全车数据表!D109</f>
        <v>B</v>
      </c>
      <c r="H108" s="246">
        <f>LEN(全车数据表!E109)</f>
        <v>4</v>
      </c>
      <c r="I108" s="246" t="str">
        <f>IF(全车数据表!H109="×",0,全车数据表!H109)</f>
        <v>🔑</v>
      </c>
      <c r="J108" s="246">
        <f>IF(全车数据表!I109="×",0,全车数据表!I109)</f>
        <v>35</v>
      </c>
      <c r="K108" s="246">
        <f>IF(全车数据表!J109="×",0,全车数据表!J109)</f>
        <v>55</v>
      </c>
      <c r="L108" s="246">
        <f>IF(全车数据表!K109="×",0,全车数据表!K109)</f>
        <v>85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3289</v>
      </c>
      <c r="P108" s="246">
        <f>全车数据表!P109</f>
        <v>332.6</v>
      </c>
      <c r="Q108" s="246">
        <f>全车数据表!Q109</f>
        <v>76.739999999999995</v>
      </c>
      <c r="R108" s="246">
        <f>全车数据表!R109</f>
        <v>66.010000000000005</v>
      </c>
      <c r="S108" s="246">
        <f>全车数据表!S109</f>
        <v>76.94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346</v>
      </c>
      <c r="AD108" s="246">
        <f>全车数据表!AX109</f>
        <v>0</v>
      </c>
      <c r="AE108" s="246">
        <f>全车数据表!AY109</f>
        <v>448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>
        <f>IF(全车数据表!CD109="","",全车数据表!CD109)</f>
        <v>1</v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阿拉什</v>
      </c>
      <c r="BB108" s="246" t="str">
        <f>IF(全车数据表!AV109="","",全车数据表!AV109)</f>
        <v/>
      </c>
      <c r="BC108" s="246">
        <f>IF(全车数据表!BF109="","",全车数据表!BF109)</f>
        <v>3437</v>
      </c>
      <c r="BD108" s="246">
        <f>IF(全车数据表!BG109="","",全车数据表!BG109)</f>
        <v>334</v>
      </c>
      <c r="BE108" s="246">
        <f>IF(全车数据表!BH109="","",全车数据表!BH109)</f>
        <v>77.5</v>
      </c>
      <c r="BF108" s="246">
        <f>IF(全车数据表!BI109="","",全车数据表!BI109)</f>
        <v>67.490000000000009</v>
      </c>
      <c r="BG108" s="246">
        <f>IF(全车数据表!BJ109="","",全车数据表!BJ109)</f>
        <v>78.58</v>
      </c>
    </row>
    <row r="109" spans="1:59">
      <c r="A109" s="246">
        <f>全车数据表!A110</f>
        <v>108</v>
      </c>
      <c r="B109" s="246" t="str">
        <f>全车数据表!B110</f>
        <v>Ferrari 488 GTB</v>
      </c>
      <c r="C109" s="246" t="str">
        <f>IF(全车数据表!AQ110="","",全车数据表!AQ110)</f>
        <v>Ferrari</v>
      </c>
      <c r="D109" s="248" t="str">
        <f>全车数据表!AT110</f>
        <v>488</v>
      </c>
      <c r="E109" s="248" t="str">
        <f>全车数据表!AS110</f>
        <v>1.0</v>
      </c>
      <c r="F109" s="248">
        <f>全车数据表!C110</f>
        <v>488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3334</v>
      </c>
      <c r="P109" s="246">
        <f>全车数据表!P110</f>
        <v>347.6</v>
      </c>
      <c r="Q109" s="246">
        <f>全车数据表!Q110</f>
        <v>80.239999999999995</v>
      </c>
      <c r="R109" s="246">
        <f>全车数据表!R110</f>
        <v>48.38</v>
      </c>
      <c r="S109" s="246">
        <f>全车数据表!S110</f>
        <v>65.84</v>
      </c>
      <c r="T109" s="246">
        <f>全车数据表!T110</f>
        <v>6.5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362</v>
      </c>
      <c r="AD109" s="246">
        <f>全车数据表!AX110</f>
        <v>0</v>
      </c>
      <c r="AE109" s="246">
        <f>全车数据表!AY110</f>
        <v>474</v>
      </c>
      <c r="AF109" s="246" t="str">
        <f>IF(全车数据表!AZ110="","",全车数据表!AZ110)</f>
        <v>级别杯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>
        <f>IF(全车数据表!BR110="","",全车数据表!BR110)</f>
        <v>1</v>
      </c>
      <c r="AJ109" s="246">
        <f>IF(全车数据表!BS110="","",全车数据表!BS110)</f>
        <v>1</v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>
        <f>IF(全车数据表!CI110="","",全车数据表!CI110)</f>
        <v>1</v>
      </c>
      <c r="BA109" s="246" t="str">
        <f>IF(全车数据表!CJ110="","",全车数据表!CJ110)</f>
        <v>法拉利</v>
      </c>
      <c r="BB109" s="246">
        <f>IF(全车数据表!AV110="","",全车数据表!AV110)</f>
        <v>8</v>
      </c>
      <c r="BC109" s="246">
        <f>IF(全车数据表!BF110="","",全车数据表!BF110)</f>
        <v>3483</v>
      </c>
      <c r="BD109" s="246">
        <f>IF(全车数据表!BG110="","",全车数据表!BG110)</f>
        <v>349.70000000000005</v>
      </c>
      <c r="BE109" s="246">
        <f>IF(全车数据表!BH110="","",全车数据表!BH110)</f>
        <v>81.099999999999994</v>
      </c>
      <c r="BF109" s="246">
        <f>IF(全车数据表!BI110="","",全车数据表!BI110)</f>
        <v>49.120000000000005</v>
      </c>
      <c r="BG109" s="246">
        <f>IF(全车数据表!BJ110="","",全车数据表!BJ110)</f>
        <v>66.960000000000008</v>
      </c>
    </row>
    <row r="110" spans="1:59">
      <c r="A110" s="246">
        <f>全车数据表!A111</f>
        <v>109</v>
      </c>
      <c r="B110" s="246" t="str">
        <f>全车数据表!B111</f>
        <v>Kepler Motion</v>
      </c>
      <c r="C110" s="246" t="str">
        <f>IF(全车数据表!AQ111="","",全车数据表!AQ111)</f>
        <v>Kepler</v>
      </c>
      <c r="D110" s="248" t="str">
        <f>全车数据表!AT111</f>
        <v>motion</v>
      </c>
      <c r="E110" s="248" t="str">
        <f>全车数据表!AS111</f>
        <v>4.0</v>
      </c>
      <c r="F110" s="248" t="str">
        <f>全车数据表!C111</f>
        <v>开普勒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3380</v>
      </c>
      <c r="P110" s="246">
        <f>全车数据表!P111</f>
        <v>338.5</v>
      </c>
      <c r="Q110" s="246">
        <f>全车数据表!Q111</f>
        <v>86.45</v>
      </c>
      <c r="R110" s="246">
        <f>全车数据表!R111</f>
        <v>48.72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352</v>
      </c>
      <c r="AD110" s="246">
        <f>全车数据表!AX111</f>
        <v>0</v>
      </c>
      <c r="AE110" s="246">
        <f>全车数据表!AY111</f>
        <v>458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开普勒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Drako GTE</v>
      </c>
      <c r="C111" s="246" t="str">
        <f>IF(全车数据表!AQ112="","",全车数据表!AQ112)</f>
        <v>Drako</v>
      </c>
      <c r="D111" s="248" t="str">
        <f>全车数据表!AT112</f>
        <v>drakogte</v>
      </c>
      <c r="E111" s="248" t="str">
        <f>全车数据表!AS112</f>
        <v>3.1</v>
      </c>
      <c r="F111" s="248" t="str">
        <f>全车数据表!C112</f>
        <v>德拉科GTE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3425</v>
      </c>
      <c r="P111" s="246">
        <f>全车数据表!P112</f>
        <v>346.2</v>
      </c>
      <c r="Q111" s="246">
        <f>全车数据表!Q112</f>
        <v>81.849999999999994</v>
      </c>
      <c r="R111" s="246">
        <f>全车数据表!R112</f>
        <v>47.31</v>
      </c>
      <c r="S111" s="246">
        <f>全车数据表!S112</f>
        <v>61.18</v>
      </c>
      <c r="T111" s="246">
        <f>全车数据表!T112</f>
        <v>0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360</v>
      </c>
      <c r="AD111" s="246">
        <f>全车数据表!AX112</f>
        <v>0</v>
      </c>
      <c r="AE111" s="246">
        <f>全车数据表!AY112</f>
        <v>471</v>
      </c>
      <c r="AF111" s="246" t="str">
        <f>IF(全车数据表!AZ112="","",全车数据表!AZ112)</f>
        <v>寻车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/>
      </c>
      <c r="BB111" s="246">
        <f>IF(全车数据表!AV112="","",全车数据表!AV112)</f>
        <v>25</v>
      </c>
      <c r="BC111" s="246">
        <f>IF(全车数据表!BF112="","",全车数据表!BF112)</f>
        <v>3577</v>
      </c>
      <c r="BD111" s="246">
        <f>IF(全车数据表!BG112="","",全车数据表!BG112)</f>
        <v>347.9</v>
      </c>
      <c r="BE111" s="246">
        <f>IF(全车数据表!BH112="","",全车数据表!BH112)</f>
        <v>82.899999999999991</v>
      </c>
      <c r="BF111" s="246">
        <f>IF(全车数据表!BI112="","",全车数据表!BI112)</f>
        <v>48.18</v>
      </c>
      <c r="BG111" s="246">
        <f>IF(全车数据表!BJ112="","",全车数据表!BJ112)</f>
        <v>62.64</v>
      </c>
    </row>
    <row r="112" spans="1:59">
      <c r="A112" s="246">
        <f>全车数据表!A113</f>
        <v>111</v>
      </c>
      <c r="B112" s="246" t="str">
        <f>全车数据表!B113</f>
        <v>Glickenhaus 003S</v>
      </c>
      <c r="C112" s="246" t="str">
        <f>IF(全车数据表!AQ113="","",全车数据表!AQ113)</f>
        <v>SCG</v>
      </c>
      <c r="D112" s="248" t="str">
        <f>全车数据表!AT113</f>
        <v>003</v>
      </c>
      <c r="E112" s="248" t="str">
        <f>全车数据表!AS113</f>
        <v>1.0</v>
      </c>
      <c r="F112" s="248" t="str">
        <f>全车数据表!C113</f>
        <v>003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3519</v>
      </c>
      <c r="P112" s="246">
        <f>全车数据表!P113</f>
        <v>368.8</v>
      </c>
      <c r="Q112" s="246">
        <f>全车数据表!Q113</f>
        <v>79.44</v>
      </c>
      <c r="R112" s="246">
        <f>全车数据表!R113</f>
        <v>38.58</v>
      </c>
      <c r="S112" s="246">
        <f>全车数据表!S113</f>
        <v>63.11</v>
      </c>
      <c r="T112" s="246">
        <f>全车数据表!T113</f>
        <v>6.1659999999999995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510</v>
      </c>
      <c r="AF112" s="246" t="str">
        <f>IF(全车数据表!AZ113="","",全车数据表!AZ113)</f>
        <v>级别杯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>
        <f>IF(全车数据表!BR113="","",全车数据表!BR113)</f>
        <v>1</v>
      </c>
      <c r="AJ112" s="246">
        <f>IF(全车数据表!BS113="","",全车数据表!BS113)</f>
        <v>1</v>
      </c>
      <c r="AK112" s="246" t="str">
        <f>IF(全车数据表!BT113="","",全车数据表!BT113)</f>
        <v/>
      </c>
      <c r="AL112" s="246">
        <f>IF(全车数据表!BU113="","",全车数据表!BU113)</f>
        <v>1</v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>
        <f>IF(全车数据表!CI113="","",全车数据表!CI113)</f>
        <v>1</v>
      </c>
      <c r="BA112" s="246" t="str">
        <f>IF(全车数据表!CJ113="","",全车数据表!CJ113)</f>
        <v>SCG</v>
      </c>
      <c r="BB112" s="246">
        <f>IF(全车数据表!AV113="","",全车数据表!AV113)</f>
        <v>10</v>
      </c>
      <c r="BC112" s="246">
        <f>IF(全车数据表!BF113="","",全车数据表!BF113)</f>
        <v>3673</v>
      </c>
      <c r="BD112" s="246">
        <f>IF(全车数据表!BG113="","",全车数据表!BG113)</f>
        <v>371</v>
      </c>
      <c r="BE112" s="246">
        <f>IF(全车数据表!BH113="","",全车数据表!BH113)</f>
        <v>80.2</v>
      </c>
      <c r="BF112" s="246">
        <f>IF(全车数据表!BI113="","",全车数据表!BI113)</f>
        <v>39.32</v>
      </c>
      <c r="BG112" s="246">
        <f>IF(全车数据表!BJ113="","",全车数据表!BJ113)</f>
        <v>64.58</v>
      </c>
    </row>
    <row r="113" spans="1:59">
      <c r="A113" s="246">
        <f>全车数据表!A114</f>
        <v>112</v>
      </c>
      <c r="B113" s="246" t="str">
        <f>全车数据表!B114</f>
        <v>McLaren Elva</v>
      </c>
      <c r="C113" s="246" t="str">
        <f>IF(全车数据表!AQ114="","",全车数据表!AQ114)</f>
        <v>McLaren</v>
      </c>
      <c r="D113" s="248" t="str">
        <f>全车数据表!AT114</f>
        <v>elva</v>
      </c>
      <c r="E113" s="248" t="str">
        <f>全车数据表!AS114</f>
        <v>3.0</v>
      </c>
      <c r="F113" s="248" t="str">
        <f>全车数据表!C114</f>
        <v>Elva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3533</v>
      </c>
      <c r="P113" s="246">
        <f>全车数据表!P114</f>
        <v>339.1</v>
      </c>
      <c r="Q113" s="246">
        <f>全车数据表!Q114</f>
        <v>81.31</v>
      </c>
      <c r="R113" s="246">
        <f>全车数据表!R114</f>
        <v>75.510000000000005</v>
      </c>
      <c r="S113" s="246">
        <f>全车数据表!S114</f>
        <v>65.900000000000006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353</v>
      </c>
      <c r="AD113" s="246">
        <f>全车数据表!AX114</f>
        <v>0</v>
      </c>
      <c r="AE113" s="246">
        <f>全车数据表!AY114</f>
        <v>459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>无顶</v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迈凯伦</v>
      </c>
      <c r="BB113" s="246">
        <f>IF(全车数据表!AV114="","",全车数据表!AV114)</f>
        <v>26</v>
      </c>
      <c r="BC113" s="246">
        <f>IF(全车数据表!BF114="","",全车数据表!BF114)</f>
        <v>3673</v>
      </c>
      <c r="BD113" s="246">
        <f>IF(全车数据表!BG114="","",全车数据表!BG114)</f>
        <v>340.5</v>
      </c>
      <c r="BE113" s="246">
        <f>IF(全车数据表!BH114="","",全车数据表!BH114)</f>
        <v>82</v>
      </c>
      <c r="BF113" s="246">
        <f>IF(全车数据表!BI114="","",全车数据表!BI114)</f>
        <v>78.17</v>
      </c>
      <c r="BG113" s="246">
        <f>IF(全车数据表!BJ114="","",全车数据表!BJ114)</f>
        <v>67.680000000000007</v>
      </c>
    </row>
    <row r="114" spans="1:59">
      <c r="A114" s="246">
        <f>全车数据表!A115</f>
        <v>113</v>
      </c>
      <c r="B114" s="246" t="str">
        <f>全车数据表!B115</f>
        <v>Aston Martin DB12</v>
      </c>
      <c r="C114" s="246" t="str">
        <f>IF(全车数据表!AQ115="","",全车数据表!AQ115)</f>
        <v>Aston Martin</v>
      </c>
      <c r="D114" s="248" t="str">
        <f>全车数据表!AT115</f>
        <v>db12</v>
      </c>
      <c r="E114" s="248" t="str">
        <f>全车数据表!AS115</f>
        <v>4.7</v>
      </c>
      <c r="F114" s="248" t="str">
        <f>全车数据表!C115</f>
        <v>DB12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45</v>
      </c>
      <c r="J114" s="246">
        <f>IF(全车数据表!I115="×",0,全车数据表!I115)</f>
        <v>17</v>
      </c>
      <c r="K114" s="246">
        <f>IF(全车数据表!J115="×",0,全车数据表!J115)</f>
        <v>23</v>
      </c>
      <c r="L114" s="246">
        <f>IF(全车数据表!K115="×",0,全车数据表!K115)</f>
        <v>32</v>
      </c>
      <c r="M114" s="246">
        <f>IF(全车数据表!L115="×",0,全车数据表!L115)</f>
        <v>45</v>
      </c>
      <c r="N114" s="246">
        <f>IF(全车数据表!M115="×",0,全车数据表!M115)</f>
        <v>0</v>
      </c>
      <c r="O114" s="246">
        <f>全车数据表!O115</f>
        <v>3580</v>
      </c>
      <c r="P114" s="246">
        <f>全车数据表!P115</f>
        <v>343.2</v>
      </c>
      <c r="Q114" s="246">
        <f>全车数据表!Q115</f>
        <v>74.11</v>
      </c>
      <c r="R114" s="246">
        <f>全车数据表!R115</f>
        <v>69.680000000000007</v>
      </c>
      <c r="S114" s="246">
        <f>全车数据表!S115</f>
        <v>77.89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阿斯顿马丁</v>
      </c>
      <c r="BB114" s="246" t="str">
        <f>IF(全车数据表!AV115="","",全车数据表!AV115)</f>
        <v/>
      </c>
      <c r="BC114" s="246">
        <f>IF(全车数据表!BF115="","",全车数据表!BF115)</f>
        <v>3721</v>
      </c>
      <c r="BD114" s="246">
        <f>IF(全车数据表!BG115="","",全车数据表!BG115)</f>
        <v>345.1</v>
      </c>
      <c r="BE114" s="246">
        <f>IF(全车数据表!BH115="","",全车数据表!BH115)</f>
        <v>74.8</v>
      </c>
      <c r="BF114" s="246">
        <f>IF(全车数据表!BI115="","",全车数据表!BI115)</f>
        <v>71.36</v>
      </c>
      <c r="BG114" s="246">
        <f>IF(全车数据表!BJ115="","",全车数据表!BJ115)</f>
        <v>80.44</v>
      </c>
    </row>
    <row r="115" spans="1:59">
      <c r="A115" s="246">
        <f>全车数据表!A116</f>
        <v>114</v>
      </c>
      <c r="B115" s="246" t="str">
        <f>全车数据表!B116</f>
        <v>Nissan R390 GT1🔑</v>
      </c>
      <c r="C115" s="246" t="str">
        <f>IF(全车数据表!AQ116="","",全车数据表!AQ116)</f>
        <v>Nissan</v>
      </c>
      <c r="D115" s="248" t="str">
        <f>全车数据表!AT116</f>
        <v>r390</v>
      </c>
      <c r="E115" s="248" t="str">
        <f>全车数据表!AS116</f>
        <v>3.7</v>
      </c>
      <c r="F115" s="248" t="str">
        <f>全车数据表!C116</f>
        <v>R390</v>
      </c>
      <c r="G115" s="246" t="str">
        <f>全车数据表!D116</f>
        <v>B</v>
      </c>
      <c r="H115" s="246">
        <f>LEN(全车数据表!E116)</f>
        <v>5</v>
      </c>
      <c r="I115" s="246" t="str">
        <f>IF(全车数据表!H116="×",0,全车数据表!H116)</f>
        <v>🔑</v>
      </c>
      <c r="J115" s="246">
        <f>IF(全车数据表!I116="×",0,全车数据表!I116)</f>
        <v>26</v>
      </c>
      <c r="K115" s="246">
        <f>IF(全车数据表!J116="×",0,全车数据表!J116)</f>
        <v>34</v>
      </c>
      <c r="L115" s="246">
        <f>IF(全车数据表!K116="×",0,全车数据表!K116)</f>
        <v>40</v>
      </c>
      <c r="M115" s="246">
        <f>IF(全车数据表!L116="×",0,全车数据表!L116)</f>
        <v>62</v>
      </c>
      <c r="N115" s="246">
        <f>IF(全车数据表!M116="×",0,全车数据表!M116)</f>
        <v>0</v>
      </c>
      <c r="O115" s="246">
        <f>全车数据表!O116</f>
        <v>3627</v>
      </c>
      <c r="P115" s="246">
        <f>全车数据表!P116</f>
        <v>373.5</v>
      </c>
      <c r="Q115" s="246">
        <f>全车数据表!Q116</f>
        <v>76.72</v>
      </c>
      <c r="R115" s="246">
        <f>全车数据表!R116</f>
        <v>52.63</v>
      </c>
      <c r="S115" s="246">
        <f>全车数据表!S116</f>
        <v>55.45</v>
      </c>
      <c r="T115" s="246">
        <f>全车数据表!T116</f>
        <v>0</v>
      </c>
      <c r="U115" s="246">
        <f>全车数据表!AH116</f>
        <v>6369280</v>
      </c>
      <c r="V115" s="246">
        <f>全车数据表!AI116</f>
        <v>50000</v>
      </c>
      <c r="W115" s="246">
        <f>全车数据表!AO116</f>
        <v>6000000</v>
      </c>
      <c r="X115" s="246">
        <f>全车数据表!AP116</f>
        <v>12369280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388</v>
      </c>
      <c r="AD115" s="246">
        <f>全车数据表!AX116</f>
        <v>0</v>
      </c>
      <c r="AE115" s="246">
        <f>全车数据表!AY116</f>
        <v>519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日产</v>
      </c>
      <c r="BB115" s="246" t="str">
        <f>IF(全车数据表!AV116="","",全车数据表!AV116)</f>
        <v/>
      </c>
      <c r="BC115" s="246">
        <f>IF(全车数据表!BF116="","",全车数据表!BF116)</f>
        <v>3770</v>
      </c>
      <c r="BD115" s="246">
        <f>IF(全车数据表!BG116="","",全车数据表!BG116)</f>
        <v>375.6</v>
      </c>
      <c r="BE115" s="246">
        <f>IF(全车数据表!BH116="","",全车数据表!BH116)</f>
        <v>77.5</v>
      </c>
      <c r="BF115" s="246">
        <f>IF(全车数据表!BI116="","",全车数据表!BI116)</f>
        <v>53.36</v>
      </c>
      <c r="BG115" s="246">
        <f>IF(全车数据表!BJ116="","",全车数据表!BJ116)</f>
        <v>57.650000000000006</v>
      </c>
    </row>
    <row r="116" spans="1:59">
      <c r="A116" s="246">
        <f>全车数据表!A117</f>
        <v>115</v>
      </c>
      <c r="B116" s="246" t="str">
        <f>全车数据表!B117</f>
        <v>Ferrari F12tdf</v>
      </c>
      <c r="C116" s="246" t="str">
        <f>IF(全车数据表!AQ117="","",全车数据表!AQ117)</f>
        <v>Ferrari</v>
      </c>
      <c r="D116" s="248" t="str">
        <f>全车数据表!AT117</f>
        <v>f12tdf</v>
      </c>
      <c r="E116" s="248" t="str">
        <f>全车数据表!AS117</f>
        <v>1.0</v>
      </c>
      <c r="F116" s="248" t="str">
        <f>全车数据表!C117</f>
        <v>F12tdf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30</v>
      </c>
      <c r="J116" s="246">
        <f>IF(全车数据表!I117="×",0,全车数据表!I117)</f>
        <v>9</v>
      </c>
      <c r="K116" s="246">
        <f>IF(全车数据表!J117="×",0,全车数据表!J117)</f>
        <v>13</v>
      </c>
      <c r="L116" s="246">
        <f>IF(全车数据表!K117="×",0,全车数据表!K117)</f>
        <v>21</v>
      </c>
      <c r="M116" s="246">
        <f>IF(全车数据表!L117="×",0,全车数据表!L117)</f>
        <v>32</v>
      </c>
      <c r="N116" s="246">
        <f>IF(全车数据表!M117="×",0,全车数据表!M117)</f>
        <v>0</v>
      </c>
      <c r="O116" s="246">
        <f>全车数据表!O117</f>
        <v>3724</v>
      </c>
      <c r="P116" s="246">
        <f>全车数据表!P117</f>
        <v>360.5</v>
      </c>
      <c r="Q116" s="246">
        <f>全车数据表!Q117</f>
        <v>78.38</v>
      </c>
      <c r="R116" s="246">
        <f>全车数据表!R117</f>
        <v>40.130000000000003</v>
      </c>
      <c r="S116" s="246">
        <f>全车数据表!S117</f>
        <v>80.180000000000007</v>
      </c>
      <c r="T116" s="246">
        <f>全车数据表!T117</f>
        <v>9.6660000000000004</v>
      </c>
      <c r="U116" s="246">
        <f>全车数据表!AH117</f>
        <v>3183640</v>
      </c>
      <c r="V116" s="246">
        <f>全车数据表!AI117</f>
        <v>25000</v>
      </c>
      <c r="W116" s="246">
        <f>全车数据表!AO117</f>
        <v>3000000</v>
      </c>
      <c r="X116" s="246">
        <f>全车数据表!AP117</f>
        <v>6183640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375</v>
      </c>
      <c r="AD116" s="246">
        <f>全车数据表!AX117</f>
        <v>0</v>
      </c>
      <c r="AE116" s="246">
        <f>全车数据表!AY117</f>
        <v>496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法拉利 土豆粉 掏大粪</v>
      </c>
      <c r="BB116" s="246">
        <f>IF(全车数据表!AV117="","",全车数据表!AV117)</f>
        <v>13</v>
      </c>
      <c r="BC116" s="246">
        <f>IF(全车数据表!BF117="","",全车数据表!BF117)</f>
        <v>3869</v>
      </c>
      <c r="BD116" s="246">
        <f>IF(全车数据表!BG117="","",全车数据表!BG117)</f>
        <v>362.7</v>
      </c>
      <c r="BE116" s="246">
        <f>IF(全车数据表!BH117="","",全车数据表!BH117)</f>
        <v>78.849999999999994</v>
      </c>
      <c r="BF116" s="246">
        <f>IF(全车数据表!BI117="","",全车数据表!BI117)</f>
        <v>41.02</v>
      </c>
      <c r="BG116" s="246">
        <f>IF(全车数据表!BJ117="","",全车数据表!BJ117)</f>
        <v>81.300000000000011</v>
      </c>
    </row>
    <row r="117" spans="1:59">
      <c r="A117" s="246">
        <f>全车数据表!A118</f>
        <v>116</v>
      </c>
      <c r="B117" s="246" t="str">
        <f>全车数据表!B118</f>
        <v>Maserati MC20</v>
      </c>
      <c r="C117" s="246" t="str">
        <f>IF(全车数据表!AQ118="","",全车数据表!AQ118)</f>
        <v>Maserati</v>
      </c>
      <c r="D117" s="248" t="str">
        <f>全车数据表!AT118</f>
        <v>mc20</v>
      </c>
      <c r="E117" s="248" t="str">
        <f>全车数据表!AS118</f>
        <v>4.3</v>
      </c>
      <c r="F117" s="248" t="str">
        <f>全车数据表!C118</f>
        <v>MC20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3773</v>
      </c>
      <c r="P117" s="246">
        <f>全车数据表!P118</f>
        <v>335.7</v>
      </c>
      <c r="Q117" s="246">
        <f>全车数据表!Q118</f>
        <v>81.63</v>
      </c>
      <c r="R117" s="246">
        <f>全车数据表!R118</f>
        <v>90.79</v>
      </c>
      <c r="S117" s="246">
        <f>全车数据表!S118</f>
        <v>75.84</v>
      </c>
      <c r="T117" s="246">
        <f>全车数据表!T118</f>
        <v>9.4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349</v>
      </c>
      <c r="AD117" s="246">
        <f>全车数据表!AX118</f>
        <v>0</v>
      </c>
      <c r="AE117" s="246">
        <f>全车数据表!AY118</f>
        <v>453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玛莎拉蒂</v>
      </c>
      <c r="BB117" s="246" t="str">
        <f>IF(全车数据表!AV118="","",全车数据表!AV118)</f>
        <v/>
      </c>
      <c r="BC117" s="246" t="str">
        <f>IF(全车数据表!BF118="","",全车数据表!BF118)</f>
        <v/>
      </c>
      <c r="BD117" s="246" t="str">
        <f>IF(全车数据表!BG118="","",全车数据表!BG118)</f>
        <v/>
      </c>
      <c r="BE117" s="246" t="str">
        <f>IF(全车数据表!BH118="","",全车数据表!BH118)</f>
        <v/>
      </c>
      <c r="BF117" s="246" t="str">
        <f>IF(全车数据表!BI118="","",全车数据表!BI118)</f>
        <v/>
      </c>
      <c r="BG117" s="246" t="str">
        <f>IF(全车数据表!BJ118="","",全车数据表!BJ118)</f>
        <v/>
      </c>
    </row>
    <row r="118" spans="1:59">
      <c r="A118" s="246">
        <f>全车数据表!A119</f>
        <v>117</v>
      </c>
      <c r="B118" s="246" t="str">
        <f>全车数据表!B119</f>
        <v>Lamborghini Murcielago LP 640 Roadster</v>
      </c>
      <c r="C118" s="246" t="str">
        <f>IF(全车数据表!AQ119="","",全车数据表!AQ119)</f>
        <v>Lamborghini</v>
      </c>
      <c r="D118" s="248" t="str">
        <f>全车数据表!AT119</f>
        <v>murcielago</v>
      </c>
      <c r="E118" s="248" t="str">
        <f>全车数据表!AS119</f>
        <v>2.8</v>
      </c>
      <c r="F118" s="248" t="str">
        <f>全车数据表!C119</f>
        <v>蝙蝠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3792</v>
      </c>
      <c r="P118" s="246">
        <f>全车数据表!P119</f>
        <v>354.1</v>
      </c>
      <c r="Q118" s="246">
        <f>全车数据表!Q119</f>
        <v>77.540000000000006</v>
      </c>
      <c r="R118" s="246">
        <f>全车数据表!R119</f>
        <v>67.180000000000007</v>
      </c>
      <c r="S118" s="246">
        <f>全车数据表!S119</f>
        <v>61.13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368</v>
      </c>
      <c r="AD118" s="246">
        <f>全车数据表!AX119</f>
        <v>0</v>
      </c>
      <c r="AE118" s="246">
        <f>全车数据表!AY119</f>
        <v>484</v>
      </c>
      <c r="AF118" s="246" t="str">
        <f>IF(全车数据表!AZ119="","",全车数据表!AZ119)</f>
        <v>通行证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>无顶</v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兰博基尼 蝙蝠</v>
      </c>
      <c r="BB118" s="246">
        <f>IF(全车数据表!AV119="","",全车数据表!AV119)</f>
        <v>27</v>
      </c>
      <c r="BC118" s="246">
        <f>IF(全车数据表!BF119="","",全车数据表!BF119)</f>
        <v>4084</v>
      </c>
      <c r="BD118" s="246">
        <f>IF(全车数据表!BG119="","",全车数据表!BG119)</f>
        <v>355.3</v>
      </c>
      <c r="BE118" s="246">
        <f>IF(全车数据表!BH119="","",全车数据表!BH119)</f>
        <v>78.400000000000006</v>
      </c>
      <c r="BF118" s="246">
        <f>IF(全车数据表!BI119="","",全车数据表!BI119)</f>
        <v>69.010000000000005</v>
      </c>
      <c r="BG118" s="246">
        <f>IF(全车数据表!BJ119="","",全车数据表!BJ119)</f>
        <v>63.6</v>
      </c>
    </row>
    <row r="119" spans="1:59">
      <c r="A119" s="246">
        <f>全车数据表!A120</f>
        <v>118</v>
      </c>
      <c r="B119" s="246" t="str">
        <f>全车数据表!B120</f>
        <v>McLaren 765LT</v>
      </c>
      <c r="C119" s="246" t="str">
        <f>IF(全车数据表!AQ120="","",全车数据表!AQ120)</f>
        <v>McLaren</v>
      </c>
      <c r="D119" s="248" t="str">
        <f>全车数据表!AT120</f>
        <v>765lt</v>
      </c>
      <c r="E119" s="248" t="str">
        <f>全车数据表!AS120</f>
        <v>3.6</v>
      </c>
      <c r="F119" s="248" t="str">
        <f>全车数据表!C120</f>
        <v>765LT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3821</v>
      </c>
      <c r="P119" s="246">
        <f>全车数据表!P120</f>
        <v>349.5</v>
      </c>
      <c r="Q119" s="246">
        <f>全车数据表!Q120</f>
        <v>80.5</v>
      </c>
      <c r="R119" s="246">
        <f>全车数据表!R120</f>
        <v>70.61</v>
      </c>
      <c r="S119" s="246">
        <f>全车数据表!S120</f>
        <v>62.26</v>
      </c>
      <c r="T119" s="246">
        <f>全车数据表!T120</f>
        <v>0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363</v>
      </c>
      <c r="AD119" s="246">
        <f>全车数据表!AX120</f>
        <v>0</v>
      </c>
      <c r="AE119" s="246">
        <f>全车数据表!AY120</f>
        <v>477</v>
      </c>
      <c r="AF119" s="246" t="str">
        <f>IF(全车数据表!AZ120="","",全车数据表!AZ120)</f>
        <v>联会赛事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>
        <f>IF(全车数据表!CB120="","",全车数据表!CB120)</f>
        <v>1</v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>
        <f>IF(全车数据表!AV120="","",全车数据表!AV120)</f>
        <v>49</v>
      </c>
      <c r="BC119" s="246">
        <f>IF(全车数据表!BF120="","",全车数据表!BF120)</f>
        <v>3969</v>
      </c>
      <c r="BD119" s="246">
        <f>IF(全车数据表!BG120="","",全车数据表!BG120)</f>
        <v>351.6</v>
      </c>
      <c r="BE119" s="246">
        <f>IF(全车数据表!BH120="","",全车数据表!BH120)</f>
        <v>81.099999999999994</v>
      </c>
      <c r="BF119" s="246">
        <f>IF(全车数据表!BI120="","",全车数据表!BI120)</f>
        <v>72.319999999999993</v>
      </c>
      <c r="BG119" s="246">
        <f>IF(全车数据表!BJ120="","",全车数据表!BJ120)</f>
        <v>65.17</v>
      </c>
    </row>
    <row r="120" spans="1:59">
      <c r="A120" s="246">
        <f>全车数据表!A121</f>
        <v>119</v>
      </c>
      <c r="B120" s="246" t="str">
        <f>全车数据表!B121</f>
        <v>Chevrolet Corvette Grand Sport</v>
      </c>
      <c r="C120" s="246" t="str">
        <f>IF(全车数据表!AQ121="","",全车数据表!AQ121)</f>
        <v>Chevrolet Corvette</v>
      </c>
      <c r="D120" s="248" t="str">
        <f>全车数据表!AT121</f>
        <v>cgs</v>
      </c>
      <c r="E120" s="248" t="str">
        <f>全车数据表!AS121</f>
        <v>1.0</v>
      </c>
      <c r="F120" s="248" t="str">
        <f>全车数据表!C121</f>
        <v>五菱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30</v>
      </c>
      <c r="J120" s="246">
        <f>IF(全车数据表!I121="×",0,全车数据表!I121)</f>
        <v>9</v>
      </c>
      <c r="K120" s="246">
        <f>IF(全车数据表!J121="×",0,全车数据表!J121)</f>
        <v>13</v>
      </c>
      <c r="L120" s="246">
        <f>IF(全车数据表!K121="×",0,全车数据表!K121)</f>
        <v>21</v>
      </c>
      <c r="M120" s="246">
        <f>IF(全车数据表!L121="×",0,全车数据表!L121)</f>
        <v>32</v>
      </c>
      <c r="N120" s="246">
        <f>IF(全车数据表!M121="×",0,全车数据表!M121)</f>
        <v>0</v>
      </c>
      <c r="O120" s="246">
        <f>全车数据表!O121</f>
        <v>3921</v>
      </c>
      <c r="P120" s="246">
        <f>全车数据表!P121</f>
        <v>331.2</v>
      </c>
      <c r="Q120" s="246">
        <f>全车数据表!Q121</f>
        <v>76.55</v>
      </c>
      <c r="R120" s="246">
        <f>全车数据表!R121</f>
        <v>92.99</v>
      </c>
      <c r="S120" s="246">
        <f>全车数据表!S121</f>
        <v>80.87</v>
      </c>
      <c r="T120" s="246">
        <f>全车数据表!T121</f>
        <v>11.63</v>
      </c>
      <c r="U120" s="246">
        <f>全车数据表!AH121</f>
        <v>3183640</v>
      </c>
      <c r="V120" s="246">
        <f>全车数据表!AI121</f>
        <v>25000</v>
      </c>
      <c r="W120" s="246">
        <f>全车数据表!AO121</f>
        <v>3000000</v>
      </c>
      <c r="X120" s="246">
        <f>全车数据表!AP121</f>
        <v>6183640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345</v>
      </c>
      <c r="AD120" s="246">
        <f>全车数据表!AX121</f>
        <v>0</v>
      </c>
      <c r="AE120" s="246">
        <f>全车数据表!AY121</f>
        <v>445</v>
      </c>
      <c r="AF120" s="246" t="str">
        <f>IF(全车数据表!AZ121="","",全车数据表!AZ121)</f>
        <v>级别杯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>
        <f>IF(全车数据表!BS121="","",全车数据表!BS121)</f>
        <v>1</v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>
        <f>IF(全车数据表!CF121="","",全车数据表!CF121)</f>
        <v>1</v>
      </c>
      <c r="AX120" s="246" t="str">
        <f>IF(全车数据表!CG121="","",全车数据表!CG121)</f>
        <v>可开合</v>
      </c>
      <c r="AY120" s="246" t="str">
        <f>IF(全车数据表!CH121="","",全车数据表!CH121)</f>
        <v/>
      </c>
      <c r="AZ120" s="246">
        <f>IF(全车数据表!CI121="","",全车数据表!CI121)</f>
        <v>1</v>
      </c>
      <c r="BA120" s="246" t="str">
        <f>IF(全车数据表!CJ121="","",全车数据表!CJ121)</f>
        <v>雪佛兰 克尔维特 cgs 五菱</v>
      </c>
      <c r="BB120" s="246">
        <f>IF(全车数据表!AV121="","",全车数据表!AV121)</f>
        <v>13</v>
      </c>
      <c r="BC120" s="246">
        <f>IF(全车数据表!BF121="","",全车数据表!BF121)</f>
        <v>4071</v>
      </c>
      <c r="BD120" s="246">
        <f>IF(全车数据表!BG121="","",全车数据表!BG121)</f>
        <v>333</v>
      </c>
      <c r="BE120" s="246">
        <f>IF(全车数据表!BH121="","",全车数据表!BH121)</f>
        <v>77.5</v>
      </c>
      <c r="BF120" s="246">
        <f>IF(全车数据表!BI121="","",全车数据表!BI121)</f>
        <v>95.399999999999991</v>
      </c>
      <c r="BG120" s="246">
        <f>IF(全车数据表!BJ121="","",全车数据表!BJ121)</f>
        <v>82.37</v>
      </c>
    </row>
    <row r="121" spans="1:59">
      <c r="A121" s="246">
        <f>全车数据表!A122</f>
        <v>120</v>
      </c>
      <c r="B121" s="246" t="str">
        <f>全车数据表!B122</f>
        <v>Apex AP-0</v>
      </c>
      <c r="C121" s="246" t="str">
        <f>IF(全车数据表!AQ122="","",全车数据表!AQ122)</f>
        <v>Apex</v>
      </c>
      <c r="D121" s="248" t="str">
        <f>全车数据表!AT122</f>
        <v>ap-0</v>
      </c>
      <c r="E121" s="248" t="str">
        <f>全车数据表!AS122</f>
        <v>2.4</v>
      </c>
      <c r="F121" s="248" t="str">
        <f>全车数据表!C122</f>
        <v>AP-0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335.1</v>
      </c>
      <c r="Q121" s="246">
        <f>全车数据表!Q122</f>
        <v>80.959999999999994</v>
      </c>
      <c r="R121" s="246">
        <f>全车数据表!R122</f>
        <v>89.37</v>
      </c>
      <c r="S121" s="246">
        <f>全车数据表!S122</f>
        <v>75.16</v>
      </c>
      <c r="T121" s="246">
        <f>全车数据表!T122</f>
        <v>9.33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349</v>
      </c>
      <c r="AD121" s="246">
        <f>全车数据表!AX122</f>
        <v>358</v>
      </c>
      <c r="AE121" s="246">
        <f>全车数据表!AY122</f>
        <v>465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28</v>
      </c>
      <c r="BC121" s="246">
        <f>IF(全车数据表!BF122="","",全车数据表!BF122)</f>
        <v>4109</v>
      </c>
      <c r="BD121" s="246">
        <f>IF(全车数据表!BG122="","",全车数据表!BG122)</f>
        <v>336.8</v>
      </c>
      <c r="BE121" s="246">
        <f>IF(全车数据表!BH122="","",全车数据表!BH122)</f>
        <v>82</v>
      </c>
      <c r="BF121" s="246">
        <f>IF(全车数据表!BI122="","",全车数据表!BI122)</f>
        <v>92.44</v>
      </c>
      <c r="BG121" s="246">
        <f>IF(全车数据表!BJ122="","",全车数据表!BJ122)</f>
        <v>77.069999999999993</v>
      </c>
    </row>
    <row r="122" spans="1:59">
      <c r="A122" s="246">
        <f>全车数据表!A123</f>
        <v>121</v>
      </c>
      <c r="B122" s="246" t="str">
        <f>全车数据表!B123</f>
        <v>Aston Martin Vantage GT12</v>
      </c>
      <c r="C122" s="246" t="str">
        <f>IF(全车数据表!AQ123="","",全车数据表!AQ123)</f>
        <v>Aston Martin</v>
      </c>
      <c r="D122" s="248" t="str">
        <f>全车数据表!AT123</f>
        <v>gt12</v>
      </c>
      <c r="E122" s="248" t="str">
        <f>全车数据表!AS123</f>
        <v>1.7</v>
      </c>
      <c r="F122" s="248" t="str">
        <f>全车数据表!C123</f>
        <v>GT12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3946</v>
      </c>
      <c r="P122" s="246">
        <f>全车数据表!P123</f>
        <v>337.8</v>
      </c>
      <c r="Q122" s="246">
        <f>全车数据表!Q123</f>
        <v>78.260000000000005</v>
      </c>
      <c r="R122" s="246">
        <f>全车数据表!R123</f>
        <v>86.85</v>
      </c>
      <c r="S122" s="246">
        <f>全车数据表!S123</f>
        <v>80.459999999999994</v>
      </c>
      <c r="T122" s="246">
        <f>全车数据表!T123</f>
        <v>11.13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352</v>
      </c>
      <c r="AD122" s="246">
        <f>全车数据表!AX123</f>
        <v>0</v>
      </c>
      <c r="AE122" s="246">
        <f>全车数据表!AY123</f>
        <v>457</v>
      </c>
      <c r="AF122" s="246" t="str">
        <f>IF(全车数据表!AZ123="","",全车数据表!AZ123)</f>
        <v>传奇商店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阿斯顿马丁</v>
      </c>
      <c r="BB122" s="246">
        <f>IF(全车数据表!AV123="","",全车数据表!AV123)</f>
        <v>15</v>
      </c>
      <c r="BC122" s="246">
        <f>IF(全车数据表!BF123="","",全车数据表!BF123)</f>
        <v>4097</v>
      </c>
      <c r="BD122" s="246">
        <f>IF(全车数据表!BG123="","",全车数据表!BG123)</f>
        <v>339.5</v>
      </c>
      <c r="BE122" s="246">
        <f>IF(全车数据表!BH123="","",全车数据表!BH123)</f>
        <v>79.300000000000011</v>
      </c>
      <c r="BF122" s="246">
        <f>IF(全车数据表!BI123="","",全车数据表!BI123)</f>
        <v>89.24</v>
      </c>
      <c r="BG122" s="246">
        <f>IF(全车数据表!BJ123="","",全车数据表!BJ123)</f>
        <v>82.5</v>
      </c>
    </row>
    <row r="123" spans="1:59">
      <c r="A123" s="246">
        <f>全车数据表!A124</f>
        <v>122</v>
      </c>
      <c r="B123" s="246" t="str">
        <f>全车数据表!B124</f>
        <v>Apollo IE</v>
      </c>
      <c r="C123" s="246" t="str">
        <f>IF(全车数据表!AQ124="","",全车数据表!AQ124)</f>
        <v>Apollo</v>
      </c>
      <c r="D123" s="248" t="str">
        <f>全车数据表!AT124</f>
        <v>ie</v>
      </c>
      <c r="E123" s="248" t="str">
        <f>全车数据表!AS124</f>
        <v>2.6</v>
      </c>
      <c r="F123" s="248" t="str">
        <f>全车数据表!C124</f>
        <v>IE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3953</v>
      </c>
      <c r="P123" s="246">
        <f>全车数据表!P124</f>
        <v>348.3</v>
      </c>
      <c r="Q123" s="246">
        <f>全车数据表!Q124</f>
        <v>84.65</v>
      </c>
      <c r="R123" s="246">
        <f>全车数据表!R124</f>
        <v>73.17</v>
      </c>
      <c r="S123" s="246">
        <f>全车数据表!S124</f>
        <v>69.12</v>
      </c>
      <c r="T123" s="246">
        <f>全车数据表!T124</f>
        <v>7.46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362</v>
      </c>
      <c r="AD123" s="246">
        <f>全车数据表!AX124</f>
        <v>0</v>
      </c>
      <c r="AE123" s="246">
        <f>全车数据表!AY124</f>
        <v>475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阿波罗 菠萝</v>
      </c>
      <c r="BB123" s="246">
        <f>IF(全车数据表!AV124="","",全车数据表!AV124)</f>
        <v>46</v>
      </c>
      <c r="BC123" s="246">
        <f>IF(全车数据表!BF124="","",全车数据表!BF124)</f>
        <v>4115</v>
      </c>
      <c r="BD123" s="246">
        <f>IF(全车数据表!BG124="","",全车数据表!BG124)</f>
        <v>349.7</v>
      </c>
      <c r="BE123" s="246">
        <f>IF(全车数据表!BH124="","",全车数据表!BH124)</f>
        <v>85.600000000000009</v>
      </c>
      <c r="BF123" s="246">
        <f>IF(全车数据表!BI124="","",全车数据表!BI124)</f>
        <v>75.87</v>
      </c>
      <c r="BG123" s="246">
        <f>IF(全车数据表!BJ124="","",全车数据表!BJ124)</f>
        <v>70.03</v>
      </c>
    </row>
    <row r="124" spans="1:59">
      <c r="A124" s="246">
        <f>全车数据表!A125</f>
        <v>123</v>
      </c>
      <c r="B124" s="246" t="str">
        <f>全车数据表!B125</f>
        <v>Sin R1 550</v>
      </c>
      <c r="C124" s="246" t="str">
        <f>IF(全车数据表!AQ125="","",全车数据表!AQ125)</f>
        <v>Sin</v>
      </c>
      <c r="D124" s="248">
        <f>全车数据表!AT125</f>
        <v>550</v>
      </c>
      <c r="E124" s="248" t="str">
        <f>全车数据表!AS125</f>
        <v>1.2</v>
      </c>
      <c r="F124" s="248" t="str">
        <f>全车数据表!C125</f>
        <v>SIN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30</v>
      </c>
      <c r="J124" s="246">
        <f>IF(全车数据表!I125="×",0,全车数据表!I125)</f>
        <v>9</v>
      </c>
      <c r="K124" s="246">
        <f>IF(全车数据表!J125="×",0,全车数据表!J125)</f>
        <v>13</v>
      </c>
      <c r="L124" s="246">
        <f>IF(全车数据表!K125="×",0,全车数据表!K125)</f>
        <v>21</v>
      </c>
      <c r="M124" s="246">
        <f>IF(全车数据表!L125="×",0,全车数据表!L125)</f>
        <v>32</v>
      </c>
      <c r="N124" s="246">
        <f>IF(全车数据表!M125="×",0,全车数据表!M125)</f>
        <v>0</v>
      </c>
      <c r="O124" s="246">
        <f>全车数据表!O125</f>
        <v>3971</v>
      </c>
      <c r="P124" s="246">
        <f>全车数据表!P125</f>
        <v>370.6</v>
      </c>
      <c r="Q124" s="246">
        <f>全车数据表!Q125</f>
        <v>77.040000000000006</v>
      </c>
      <c r="R124" s="246">
        <f>全车数据表!R125</f>
        <v>45.74</v>
      </c>
      <c r="S124" s="246">
        <f>全车数据表!S125</f>
        <v>85</v>
      </c>
      <c r="T124" s="246">
        <f>全车数据表!T125</f>
        <v>10.7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384</v>
      </c>
      <c r="AD124" s="246">
        <f>全车数据表!AX125</f>
        <v>0</v>
      </c>
      <c r="AE124" s="246">
        <f>全车数据表!AY125</f>
        <v>511</v>
      </c>
      <c r="AF124" s="246" t="str">
        <f>IF(全车数据表!AZ125="","",全车数据表!AZ125)</f>
        <v>红币商店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>
        <f>IF(全车数据表!BS125="","",全车数据表!BS125)</f>
        <v>1</v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>
        <f>IF(全车数据表!CI125="","",全车数据表!CI125)</f>
        <v>1</v>
      </c>
      <c r="BA124" s="246" t="str">
        <f>IF(全车数据表!CJ125="","",全车数据表!CJ125)</f>
        <v/>
      </c>
      <c r="BB124" s="246">
        <f>IF(全车数据表!AV125="","",全车数据表!AV125)</f>
        <v>27</v>
      </c>
      <c r="BC124" s="246" t="str">
        <f>IF(全车数据表!BF125="","",全车数据表!BF125)</f>
        <v/>
      </c>
      <c r="BD124" s="246" t="str">
        <f>IF(全车数据表!BG125="","",全车数据表!BG125)</f>
        <v/>
      </c>
      <c r="BE124" s="246" t="str">
        <f>IF(全车数据表!BH125="","",全车数据表!BH125)</f>
        <v/>
      </c>
      <c r="BF124" s="246" t="str">
        <f>IF(全车数据表!BI125="","",全车数据表!BI125)</f>
        <v/>
      </c>
      <c r="BG124" s="246" t="str">
        <f>IF(全车数据表!BJ125="","",全车数据表!BJ125)</f>
        <v/>
      </c>
    </row>
    <row r="125" spans="1:59">
      <c r="A125" s="246">
        <f>全车数据表!A126</f>
        <v>124</v>
      </c>
      <c r="B125" s="246" t="str">
        <f>全车数据表!B126</f>
        <v>Lamborghini Reventon Roadster🔑</v>
      </c>
      <c r="C125" s="246" t="str">
        <f>IF(全车数据表!AQ126="","",全车数据表!AQ126)</f>
        <v>Lamborghini</v>
      </c>
      <c r="D125" s="248" t="str">
        <f>全车数据表!AT126</f>
        <v>reventon</v>
      </c>
      <c r="E125" s="248" t="str">
        <f>全车数据表!AS126</f>
        <v>3.5</v>
      </c>
      <c r="F125" s="248" t="str">
        <f>全车数据表!C126</f>
        <v>雷文顿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3984</v>
      </c>
      <c r="P125" s="246">
        <f>全车数据表!P126</f>
        <v>356.3</v>
      </c>
      <c r="Q125" s="246">
        <f>全车数据表!Q126</f>
        <v>78.349999999999994</v>
      </c>
      <c r="R125" s="246">
        <f>全车数据表!R126</f>
        <v>67.650000000000006</v>
      </c>
      <c r="S125" s="246">
        <f>全车数据表!S126</f>
        <v>74.41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371</v>
      </c>
      <c r="AD125" s="246">
        <f>全车数据表!AX126</f>
        <v>0</v>
      </c>
      <c r="AE125" s="246">
        <f>全车数据表!AY126</f>
        <v>489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>无顶</v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</v>
      </c>
      <c r="BB125" s="246" t="str">
        <f>IF(全车数据表!AV126="","",全车数据表!AV126)</f>
        <v/>
      </c>
      <c r="BC125" s="246">
        <f>IF(全车数据表!BF126="","",全车数据表!BF126)</f>
        <v>4135</v>
      </c>
      <c r="BD125" s="246">
        <f>IF(全车数据表!BG126="","",全车数据表!BG126)</f>
        <v>358</v>
      </c>
      <c r="BE125" s="246">
        <f>IF(全车数据表!BH126="","",全车数据表!BH126)</f>
        <v>79.3</v>
      </c>
      <c r="BF125" s="246">
        <f>IF(全车数据表!BI126="","",全车数据表!BI126)</f>
        <v>69.400000000000006</v>
      </c>
      <c r="BG125" s="246">
        <f>IF(全车数据表!BJ126="","",全车数据表!BJ126)</f>
        <v>76.400000000000006</v>
      </c>
    </row>
    <row r="126" spans="1:59">
      <c r="A126" s="246">
        <f>全车数据表!A127</f>
        <v>125</v>
      </c>
      <c r="B126" s="246" t="str">
        <f>全车数据表!B127</f>
        <v>Ferrari Enzo Ferrari</v>
      </c>
      <c r="C126" s="246" t="str">
        <f>IF(全车数据表!AQ127="","",全车数据表!AQ127)</f>
        <v>Ferrari</v>
      </c>
      <c r="D126" s="248" t="str">
        <f>全车数据表!AT127</f>
        <v>enzo</v>
      </c>
      <c r="E126" s="248" t="str">
        <f>全车数据表!AS127</f>
        <v>2.5</v>
      </c>
      <c r="F126" s="248" t="str">
        <f>全车数据表!C127</f>
        <v>Enzo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4009</v>
      </c>
      <c r="P126" s="246">
        <f>全车数据表!P127</f>
        <v>364.8</v>
      </c>
      <c r="Q126" s="246">
        <f>全车数据表!Q127</f>
        <v>75.290000000000006</v>
      </c>
      <c r="R126" s="246">
        <f>全车数据表!R127</f>
        <v>64.95</v>
      </c>
      <c r="S126" s="246">
        <f>全车数据表!S127</f>
        <v>72.260000000000005</v>
      </c>
      <c r="T126" s="246">
        <f>全车数据表!T127</f>
        <v>7.37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379</v>
      </c>
      <c r="AD126" s="246">
        <f>全车数据表!AX127</f>
        <v>0</v>
      </c>
      <c r="AE126" s="246">
        <f>全车数据表!AY127</f>
        <v>503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法拉利 恩佐</v>
      </c>
      <c r="BB126" s="246">
        <f>IF(全车数据表!AV127="","",全车数据表!AV127)</f>
        <v>48</v>
      </c>
      <c r="BC126" s="246">
        <f>IF(全车数据表!BF127="","",全车数据表!BF127)</f>
        <v>4161</v>
      </c>
      <c r="BD126" s="246">
        <f>IF(全车数据表!BG127="","",全车数据表!BG127)</f>
        <v>366.40000000000003</v>
      </c>
      <c r="BE126" s="246">
        <f>IF(全车数据表!BH127="","",全车数据表!BH127)</f>
        <v>76.150000000000006</v>
      </c>
      <c r="BF126" s="246">
        <f>IF(全车数据表!BI127="","",全车数据表!BI127)</f>
        <v>66.62</v>
      </c>
      <c r="BG126" s="246">
        <f>IF(全车数据表!BJ127="","",全车数据表!BJ127)</f>
        <v>73.47</v>
      </c>
    </row>
    <row r="127" spans="1:59">
      <c r="A127" s="246">
        <f>全车数据表!A128</f>
        <v>126</v>
      </c>
      <c r="B127" s="246" t="str">
        <f>全车数据表!B128</f>
        <v>Aston Martin One77</v>
      </c>
      <c r="C127" s="246" t="str">
        <f>IF(全车数据表!AQ128="","",全车数据表!AQ128)</f>
        <v>Aston Martin</v>
      </c>
      <c r="D127" s="248" t="str">
        <f>全车数据表!AT128</f>
        <v>one77</v>
      </c>
      <c r="E127" s="248" t="str">
        <f>全车数据表!AS128</f>
        <v>3.3</v>
      </c>
      <c r="F127" s="248" t="str">
        <f>全车数据表!C128</f>
        <v>One77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4022</v>
      </c>
      <c r="P127" s="246">
        <f>全车数据表!P128</f>
        <v>363.5</v>
      </c>
      <c r="Q127" s="246">
        <f>全车数据表!Q128</f>
        <v>79.34</v>
      </c>
      <c r="R127" s="246">
        <f>全车数据表!R128</f>
        <v>68.7</v>
      </c>
      <c r="S127" s="246">
        <f>全车数据表!S128</f>
        <v>56.61</v>
      </c>
      <c r="T127" s="246">
        <f>全车数据表!T128</f>
        <v>5.4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378</v>
      </c>
      <c r="AD127" s="246">
        <f>全车数据表!AX128</f>
        <v>0</v>
      </c>
      <c r="AE127" s="246">
        <f>全车数据表!AY128</f>
        <v>501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阿斯顿马丁</v>
      </c>
      <c r="BB127" s="246">
        <f>IF(全车数据表!AV128="","",全车数据表!AV128)</f>
        <v>29</v>
      </c>
      <c r="BC127" s="246">
        <f>IF(全车数据表!BF128="","",全车数据表!BF128)</f>
        <v>4174</v>
      </c>
      <c r="BD127" s="246">
        <f>IF(全车数据表!BG128="","",全车数据表!BG128)</f>
        <v>364.5</v>
      </c>
      <c r="BE127" s="246">
        <f>IF(全车数据表!BH128="","",全车数据表!BH128)</f>
        <v>80.2</v>
      </c>
      <c r="BF127" s="246">
        <f>IF(全车数据表!BI128="","",全车数据表!BI128)</f>
        <v>70.31</v>
      </c>
      <c r="BG127" s="246">
        <f>IF(全车数据表!BJ128="","",全车数据表!BJ128)</f>
        <v>58.5</v>
      </c>
    </row>
    <row r="128" spans="1:59">
      <c r="A128" s="246">
        <f>全车数据表!A129</f>
        <v>127</v>
      </c>
      <c r="B128" s="246" t="str">
        <f>全车数据表!B129</f>
        <v>Porsche 911 GTS Security [估算]</v>
      </c>
      <c r="C128" s="246" t="str">
        <f>IF(全车数据表!AQ129="","",全车数据表!AQ129)</f>
        <v>Porsche</v>
      </c>
      <c r="D128" s="248" t="str">
        <f>全车数据表!AT129</f>
        <v>911security</v>
      </c>
      <c r="E128" s="248" t="str">
        <f>全车数据表!AS129</f>
        <v>24.0</v>
      </c>
      <c r="F128" s="248" t="str">
        <f>全车数据表!C129</f>
        <v>安保911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4046</v>
      </c>
      <c r="P128" s="246">
        <f>全车数据表!P129</f>
        <v>327.5</v>
      </c>
      <c r="Q128" s="246">
        <f>全车数据表!Q129</f>
        <v>85.06</v>
      </c>
      <c r="R128" s="246">
        <f>全车数据表!R129</f>
        <v>80.95</v>
      </c>
      <c r="S128" s="246">
        <f>全车数据表!S129</f>
        <v>77.819999999999993</v>
      </c>
      <c r="T128" s="246">
        <f>全车数据表!T129</f>
        <v>0</v>
      </c>
      <c r="U128" s="246">
        <f>全车数据表!AH129</f>
        <v>0</v>
      </c>
      <c r="V128" s="246">
        <f>全车数据表!AI129</f>
        <v>0</v>
      </c>
      <c r="W128" s="246">
        <f>全车数据表!AO129</f>
        <v>0</v>
      </c>
      <c r="X128" s="246">
        <f>全车数据表!AP129</f>
        <v>0</v>
      </c>
      <c r="Y128" s="246">
        <f>全车数据表!AJ129</f>
        <v>0</v>
      </c>
      <c r="Z128" s="246">
        <f>全车数据表!AL129</f>
        <v>0</v>
      </c>
      <c r="AA128" s="246">
        <f>IF(全车数据表!AN129="×",0,全车数据表!AN129)</f>
        <v>0</v>
      </c>
      <c r="AB128" s="248" t="str">
        <f>全车数据表!AU129</f>
        <v>epic</v>
      </c>
      <c r="AC128" s="246">
        <f>全车数据表!AW129</f>
        <v>0</v>
      </c>
      <c r="AD128" s="246">
        <f>全车数据表!AX129</f>
        <v>0</v>
      </c>
      <c r="AE128" s="246">
        <f>全车数据表!AY129</f>
        <v>0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Apollo N</v>
      </c>
      <c r="C129" s="246" t="str">
        <f>IF(全车数据表!AQ130="","",全车数据表!AQ130)</f>
        <v>Apollo</v>
      </c>
      <c r="D129" s="248" t="str">
        <f>全车数据表!AT130</f>
        <v>n</v>
      </c>
      <c r="E129" s="248" t="str">
        <f>全车数据表!AS130</f>
        <v>1.3</v>
      </c>
      <c r="F129" s="248" t="str">
        <f>全车数据表!C130</f>
        <v>菠萝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30</v>
      </c>
      <c r="J129" s="246">
        <f>IF(全车数据表!I130="×",0,全车数据表!I130)</f>
        <v>9</v>
      </c>
      <c r="K129" s="246">
        <f>IF(全车数据表!J130="×",0,全车数据表!J130)</f>
        <v>13</v>
      </c>
      <c r="L129" s="246">
        <f>IF(全车数据表!K130="×",0,全车数据表!K130)</f>
        <v>21</v>
      </c>
      <c r="M129" s="246">
        <f>IF(全车数据表!L130="×",0,全车数据表!L130)</f>
        <v>32</v>
      </c>
      <c r="N129" s="246">
        <f>IF(全车数据表!M130="×",0,全车数据表!M130)</f>
        <v>0</v>
      </c>
      <c r="O129" s="246">
        <f>全车数据表!O130</f>
        <v>4047</v>
      </c>
      <c r="P129" s="246">
        <f>全车数据表!P130</f>
        <v>374.1</v>
      </c>
      <c r="Q129" s="246">
        <f>全车数据表!Q130</f>
        <v>80.319999999999993</v>
      </c>
      <c r="R129" s="246">
        <f>全车数据表!R130</f>
        <v>58.13</v>
      </c>
      <c r="S129" s="246">
        <f>全车数据表!S130</f>
        <v>60.57</v>
      </c>
      <c r="T129" s="246">
        <f>全车数据表!T130</f>
        <v>5.8160000000000007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389</v>
      </c>
      <c r="AD129" s="246">
        <f>全车数据表!AX130</f>
        <v>0</v>
      </c>
      <c r="AE129" s="246">
        <f>全车数据表!AY130</f>
        <v>520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阿波罗 菠萝</v>
      </c>
      <c r="BB129" s="246">
        <f>IF(全车数据表!AV130="","",全车数据表!AV130)</f>
        <v>14</v>
      </c>
      <c r="BC129" s="246">
        <f>IF(全车数据表!BF130="","",全车数据表!BF130)</f>
        <v>4200</v>
      </c>
      <c r="BD129" s="246">
        <f>IF(全车数据表!BG130="","",全车数据表!BG130)</f>
        <v>375.6</v>
      </c>
      <c r="BE129" s="246">
        <f>IF(全车数据表!BH130="","",全车数据表!BH130)</f>
        <v>81.099999999999994</v>
      </c>
      <c r="BF129" s="246">
        <f>IF(全车数据表!BI130="","",全车数据表!BI130)</f>
        <v>59.800000000000004</v>
      </c>
      <c r="BG129" s="246">
        <f>IF(全车数据表!BJ130="","",全车数据表!BJ130)</f>
        <v>61.95</v>
      </c>
    </row>
    <row r="130" spans="1:59">
      <c r="A130" s="246">
        <f>全车数据表!A131</f>
        <v>129</v>
      </c>
      <c r="B130" s="246" t="str">
        <f>全车数据表!B131</f>
        <v>Mercedes-Benz SLR McLaren</v>
      </c>
      <c r="C130" s="246" t="str">
        <f>IF(全车数据表!AQ131="","",全车数据表!AQ131)</f>
        <v>Mercedes-Benz</v>
      </c>
      <c r="D130" s="248" t="str">
        <f>全车数据表!AT131</f>
        <v>slr</v>
      </c>
      <c r="E130" s="248" t="str">
        <f>全车数据表!AS131</f>
        <v>1.5</v>
      </c>
      <c r="F130" s="248" t="str">
        <f>全车数据表!C131</f>
        <v>SLR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4058</v>
      </c>
      <c r="P130" s="246">
        <f>全车数据表!P131</f>
        <v>353.3</v>
      </c>
      <c r="Q130" s="246">
        <f>全车数据表!Q131</f>
        <v>78.180000000000007</v>
      </c>
      <c r="R130" s="246">
        <f>全车数据表!R131</f>
        <v>66.599999999999994</v>
      </c>
      <c r="S130" s="246">
        <f>全车数据表!S131</f>
        <v>79.540000000000006</v>
      </c>
      <c r="T130" s="246">
        <f>全车数据表!T131</f>
        <v>9.8169999999999984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367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多人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>
        <f>IF(全车数据表!BX131="","",全车数据表!BX131)</f>
        <v>1</v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可开合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奔驰</v>
      </c>
      <c r="BB130" s="246" t="str">
        <f>IF(全车数据表!AV131="","",全车数据表!AV131)</f>
        <v/>
      </c>
      <c r="BC130" s="246" t="str">
        <f>IF(全车数据表!BF131="","",全车数据表!BF131)</f>
        <v/>
      </c>
      <c r="BD130" s="246" t="str">
        <f>IF(全车数据表!BG131="","",全车数据表!BG131)</f>
        <v/>
      </c>
      <c r="BE130" s="246" t="str">
        <f>IF(全车数据表!BH131="","",全车数据表!BH131)</f>
        <v/>
      </c>
      <c r="BF130" s="246" t="str">
        <f>IF(全车数据表!BI131="","",全车数据表!BI131)</f>
        <v/>
      </c>
      <c r="BG130" s="246" t="str">
        <f>IF(全车数据表!BJ131="","",全车数据表!BJ131)</f>
        <v/>
      </c>
    </row>
    <row r="131" spans="1:59">
      <c r="A131" s="246">
        <f>全车数据表!A132</f>
        <v>130</v>
      </c>
      <c r="B131" s="246" t="str">
        <f>全车数据表!B132</f>
        <v>Aston Martin DBS SuperLeggera</v>
      </c>
      <c r="C131" s="246" t="str">
        <f>IF(全车数据表!AQ132="","",全车数据表!AQ132)</f>
        <v>Aston Martin</v>
      </c>
      <c r="D131" s="248" t="str">
        <f>全车数据表!AT132</f>
        <v>dbs</v>
      </c>
      <c r="E131" s="248" t="str">
        <f>全车数据表!AS132</f>
        <v>1.8</v>
      </c>
      <c r="F131" s="248" t="str">
        <f>全车数据表!C132</f>
        <v>DBS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4059</v>
      </c>
      <c r="P131" s="246">
        <f>全车数据表!P132</f>
        <v>355.4</v>
      </c>
      <c r="Q131" s="246">
        <f>全车数据表!Q132</f>
        <v>79.16</v>
      </c>
      <c r="R131" s="246">
        <f>全车数据表!R132</f>
        <v>70.739999999999995</v>
      </c>
      <c r="S131" s="246">
        <f>全车数据表!S132</f>
        <v>73.88</v>
      </c>
      <c r="T131" s="246">
        <f>全车数据表!T132</f>
        <v>8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370</v>
      </c>
      <c r="AD131" s="246">
        <f>全车数据表!AX132</f>
        <v>0</v>
      </c>
      <c r="AE131" s="246">
        <f>全车数据表!AY132</f>
        <v>487</v>
      </c>
      <c r="AF131" s="246" t="str">
        <f>IF(全车数据表!AZ132="","",全车数据表!AZ132)</f>
        <v>传奇商店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>阿斯顿马丁 大鼻屎</v>
      </c>
      <c r="BB131" s="246">
        <f>IF(全车数据表!AV132="","",全车数据表!AV132)</f>
        <v>16</v>
      </c>
      <c r="BC131" s="246">
        <f>IF(全车数据表!BF132="","",全车数据表!BF132)</f>
        <v>4234</v>
      </c>
      <c r="BD131" s="246">
        <f>IF(全车数据表!BG132="","",全车数据表!BG132)</f>
        <v>357.1</v>
      </c>
      <c r="BE131" s="246">
        <f>IF(全车数据表!BH132="","",全车数据表!BH132)</f>
        <v>80.2</v>
      </c>
      <c r="BF131" s="246">
        <f>IF(全车数据表!BI132="","",全车数据表!BI132)</f>
        <v>73.150000000000006</v>
      </c>
      <c r="BG131" s="246">
        <f>IF(全车数据表!BJ132="","",全车数据表!BJ132)</f>
        <v>76.25</v>
      </c>
    </row>
    <row r="132" spans="1:59">
      <c r="A132" s="246">
        <f>全车数据表!A133</f>
        <v>131</v>
      </c>
      <c r="B132" s="246" t="str">
        <f>全车数据表!B133</f>
        <v>Lamborghini Essenza SCV12🔑</v>
      </c>
      <c r="C132" s="246" t="str">
        <f>IF(全车数据表!AQ133="","",全车数据表!AQ133)</f>
        <v>Lamborghini</v>
      </c>
      <c r="D132" s="248" t="str">
        <f>全车数据表!AT133</f>
        <v>scv12</v>
      </c>
      <c r="E132" s="248" t="str">
        <f>全车数据表!AS133</f>
        <v>2.8</v>
      </c>
      <c r="F132" s="248" t="str">
        <f>全车数据表!C133</f>
        <v>SCV12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35</v>
      </c>
      <c r="L132" s="246">
        <f>IF(全车数据表!K133="×",0,全车数据表!K133)</f>
        <v>40</v>
      </c>
      <c r="M132" s="246">
        <f>IF(全车数据表!L133="×",0,全车数据表!L133)</f>
        <v>62</v>
      </c>
      <c r="N132" s="246">
        <f>IF(全车数据表!M133="×",0,全车数据表!M133)</f>
        <v>0</v>
      </c>
      <c r="O132" s="246">
        <f>全车数据表!O133</f>
        <v>4061</v>
      </c>
      <c r="P132" s="246">
        <f>全车数据表!P133</f>
        <v>340.5</v>
      </c>
      <c r="Q132" s="246">
        <f>全车数据表!Q133</f>
        <v>85.1</v>
      </c>
      <c r="R132" s="246">
        <f>全车数据表!R133</f>
        <v>75.81</v>
      </c>
      <c r="S132" s="246">
        <f>全车数据表!S133</f>
        <v>74.78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355</v>
      </c>
      <c r="AD132" s="246">
        <f>全车数据表!AX133</f>
        <v>0</v>
      </c>
      <c r="AE132" s="246">
        <f>全车数据表!AY133</f>
        <v>462</v>
      </c>
      <c r="AF132" s="246" t="str">
        <f>IF(全车数据表!AZ133="","",全车数据表!AZ133)</f>
        <v>大奖赛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>
        <f>IF(全车数据表!CA133="","",全车数据表!CA133)</f>
        <v>1</v>
      </c>
      <c r="AS132" s="246" t="str">
        <f>IF(全车数据表!CB133="","",全车数据表!CB133)</f>
        <v/>
      </c>
      <c r="AT132" s="246">
        <f>IF(全车数据表!CC133="","",全车数据表!CC133)</f>
        <v>1</v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</v>
      </c>
      <c r="BB132" s="246" t="str">
        <f>IF(全车数据表!AV133="","",全车数据表!AV133)</f>
        <v/>
      </c>
      <c r="BC132" s="246">
        <f>IF(全车数据表!BF133="","",全车数据表!BF133)</f>
        <v>4226</v>
      </c>
      <c r="BD132" s="246">
        <f>IF(全车数据表!BG133="","",全车数据表!BG133)</f>
        <v>342.9</v>
      </c>
      <c r="BE132" s="246">
        <f>IF(全车数据表!BH133="","",全车数据表!BH133)</f>
        <v>86.05</v>
      </c>
      <c r="BF132" s="246">
        <f>IF(全车数据表!BI133="","",全车数据表!BI133)</f>
        <v>78.600000000000009</v>
      </c>
      <c r="BG132" s="246">
        <f>IF(全车数据表!BJ133="","",全车数据表!BJ133)</f>
        <v>77.63</v>
      </c>
    </row>
    <row r="133" spans="1:59">
      <c r="A133" s="246">
        <f>全车数据表!A134</f>
        <v>132</v>
      </c>
      <c r="B133" s="246" t="str">
        <f>全车数据表!B134</f>
        <v>Lamborghini SC63🔑</v>
      </c>
      <c r="C133" s="246" t="str">
        <f>IF(全车数据表!AQ134="","",全车数据表!AQ134)</f>
        <v>Lamborghini</v>
      </c>
      <c r="D133" s="248" t="str">
        <f>全车数据表!AT134</f>
        <v>sc63</v>
      </c>
      <c r="E133" s="248" t="str">
        <f>全车数据表!AS134</f>
        <v>4.6</v>
      </c>
      <c r="F133" s="248" t="str">
        <f>全车数据表!C134</f>
        <v>SC63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4062</v>
      </c>
      <c r="P133" s="246">
        <f>全车数据表!P134</f>
        <v>353.8</v>
      </c>
      <c r="Q133" s="246">
        <f>全车数据表!Q134</f>
        <v>85.38</v>
      </c>
      <c r="R133" s="246">
        <f>全车数据表!R134</f>
        <v>70.150000000000006</v>
      </c>
      <c r="S133" s="246">
        <f>全车数据表!S134</f>
        <v>56.43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0</v>
      </c>
      <c r="AD133" s="246">
        <f>全车数据表!AX134</f>
        <v>0</v>
      </c>
      <c r="AE133" s="246">
        <f>全车数据表!AY134</f>
        <v>0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兰博基尼</v>
      </c>
      <c r="BB133" s="246" t="str">
        <f>IF(全车数据表!AV134="","",全车数据表!AV134)</f>
        <v/>
      </c>
      <c r="BC133" s="246">
        <f>IF(全车数据表!BF134="","",全车数据表!BF134)</f>
        <v>4247</v>
      </c>
      <c r="BD133" s="246">
        <f>IF(全车数据表!BG134="","",全车数据表!BG134)</f>
        <v>355.3</v>
      </c>
      <c r="BE133" s="246">
        <f>IF(全车数据表!BH134="","",全车数据表!BH134)</f>
        <v>86.5</v>
      </c>
      <c r="BF133" s="246">
        <f>IF(全车数据表!BI134="","",全车数据表!BI134)</f>
        <v>72.88</v>
      </c>
      <c r="BG133" s="246">
        <f>IF(全车数据表!BJ134="","",全车数据表!BJ134)</f>
        <v>59.48</v>
      </c>
    </row>
    <row r="134" spans="1:59">
      <c r="A134" s="246">
        <f>全车数据表!A135</f>
        <v>133</v>
      </c>
      <c r="B134" s="246" t="str">
        <f>全车数据表!B135</f>
        <v>McLaren 600LT Spider</v>
      </c>
      <c r="C134" s="246" t="str">
        <f>IF(全车数据表!AQ135="","",全车数据表!AQ135)</f>
        <v>McLaren</v>
      </c>
      <c r="D134" s="248" t="str">
        <f>全车数据表!AT135</f>
        <v>600lt</v>
      </c>
      <c r="E134" s="248" t="str">
        <f>全车数据表!AS135</f>
        <v>3.9</v>
      </c>
      <c r="F134" s="248" t="str">
        <f>全车数据表!C135</f>
        <v>600lt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4075</v>
      </c>
      <c r="P134" s="246">
        <f>全车数据表!P135</f>
        <v>340.5</v>
      </c>
      <c r="Q134" s="246">
        <f>全车数据表!Q135</f>
        <v>86.11</v>
      </c>
      <c r="R134" s="246">
        <f>全车数据表!R135</f>
        <v>83.17</v>
      </c>
      <c r="S134" s="246">
        <f>全车数据表!S135</f>
        <v>74.540000000000006</v>
      </c>
      <c r="T134" s="246">
        <f>全车数据表!T135</f>
        <v>8.6999999999999993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354</v>
      </c>
      <c r="AD134" s="246">
        <f>全车数据表!AX135</f>
        <v>0</v>
      </c>
      <c r="AE134" s="246">
        <f>全车数据表!AY135</f>
        <v>461</v>
      </c>
      <c r="AF134" s="246" t="str">
        <f>IF(全车数据表!AZ135="","",全车数据表!AZ135)</f>
        <v>惊艳亮相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迈凯伦</v>
      </c>
      <c r="BB134" s="246" t="str">
        <f>IF(全车数据表!AV135="","",全车数据表!AV135)</f>
        <v/>
      </c>
      <c r="BC134" s="246">
        <f>IF(全车数据表!BF135="","",全车数据表!BF135)</f>
        <v>4253</v>
      </c>
      <c r="BD134" s="246">
        <f>IF(全车数据表!BG135="","",全车数据表!BG135)</f>
        <v>342.3</v>
      </c>
      <c r="BE134" s="246">
        <f>IF(全车数据表!BH135="","",全车数据表!BH135)</f>
        <v>87.4</v>
      </c>
      <c r="BF134" s="246">
        <f>IF(全车数据表!BI135="","",全车数据表!BI135)</f>
        <v>86.75</v>
      </c>
      <c r="BG134" s="246">
        <f>IF(全车数据表!BJ135="","",全车数据表!BJ135)</f>
        <v>77.970000000000013</v>
      </c>
    </row>
    <row r="135" spans="1:59">
      <c r="A135" s="246">
        <f>全车数据表!A136</f>
        <v>134</v>
      </c>
      <c r="B135" s="246" t="str">
        <f>全车数据表!B136</f>
        <v>McLaren Solus GT🔑</v>
      </c>
      <c r="C135" s="246" t="str">
        <f>IF(全车数据表!AQ136="","",全车数据表!AQ136)</f>
        <v>McLaren</v>
      </c>
      <c r="D135" s="248" t="str">
        <f>全车数据表!AT136</f>
        <v>solus</v>
      </c>
      <c r="E135" s="248" t="str">
        <f>全车数据表!AS136</f>
        <v>4.2</v>
      </c>
      <c r="F135" s="248" t="str">
        <f>全车数据表!C136</f>
        <v>Solus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4076</v>
      </c>
      <c r="P135" s="246">
        <f>全车数据表!P136</f>
        <v>335.4</v>
      </c>
      <c r="Q135" s="246">
        <f>全车数据表!Q136</f>
        <v>89.3</v>
      </c>
      <c r="R135" s="246">
        <f>全车数据表!R136</f>
        <v>83.12</v>
      </c>
      <c r="S135" s="246">
        <f>全车数据表!S136</f>
        <v>76.83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349</v>
      </c>
      <c r="AD135" s="246">
        <f>全车数据表!AX136</f>
        <v>0</v>
      </c>
      <c r="AE135" s="246">
        <f>全车数据表!AY136</f>
        <v>453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迈凯伦</v>
      </c>
      <c r="BB135" s="246" t="str">
        <f>IF(全车数据表!AV136="","",全车数据表!AV136)</f>
        <v/>
      </c>
      <c r="BC135" s="246">
        <f>IF(全车数据表!BF136="","",全车数据表!BF136)</f>
        <v>4242</v>
      </c>
      <c r="BD135" s="246">
        <f>IF(全车数据表!BG136="","",全车数据表!BG136)</f>
        <v>336.8</v>
      </c>
      <c r="BE135" s="246">
        <f>IF(全车数据表!BH136="","",全车数据表!BH136)</f>
        <v>90.55</v>
      </c>
      <c r="BF135" s="246">
        <f>IF(全车数据表!BI136="","",全车数据表!BI136)</f>
        <v>86.49</v>
      </c>
      <c r="BG135" s="246">
        <f>IF(全车数据表!BJ136="","",全车数据表!BJ136)</f>
        <v>81.03</v>
      </c>
    </row>
    <row r="136" spans="1:59">
      <c r="A136" s="246">
        <f>全车数据表!A137</f>
        <v>135</v>
      </c>
      <c r="B136" s="246" t="str">
        <f>全车数据表!B137</f>
        <v>Puritalia Berlinetta</v>
      </c>
      <c r="C136" s="246" t="str">
        <f>IF(全车数据表!AQ137="","",全车数据表!AQ137)</f>
        <v>Puritalia</v>
      </c>
      <c r="D136" s="248" t="str">
        <f>全车数据表!AT137</f>
        <v>berlinetta</v>
      </c>
      <c r="E136" s="248" t="str">
        <f>全车数据表!AS137</f>
        <v>3.4</v>
      </c>
      <c r="F136" s="248" t="str">
        <f>全车数据表!C137</f>
        <v>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4076</v>
      </c>
      <c r="P136" s="246">
        <f>全车数据表!P137</f>
        <v>349.5</v>
      </c>
      <c r="Q136" s="246">
        <f>全车数据表!Q137</f>
        <v>83.43</v>
      </c>
      <c r="R136" s="246">
        <f>全车数据表!R137</f>
        <v>82.74</v>
      </c>
      <c r="S136" s="246">
        <f>全车数据表!S137</f>
        <v>69.66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362</v>
      </c>
      <c r="AD136" s="246">
        <f>全车数据表!AX137</f>
        <v>0</v>
      </c>
      <c r="AE136" s="246">
        <f>全车数据表!AY137</f>
        <v>474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>
        <f>IF(全车数据表!AV137="","",全车数据表!AV137)</f>
        <v>47</v>
      </c>
      <c r="BC136" s="246">
        <f>IF(全车数据表!BF137="","",全车数据表!BF137)</f>
        <v>4232</v>
      </c>
      <c r="BD136" s="246">
        <f>IF(全车数据表!BG137="","",全车数据表!BG137)</f>
        <v>351.6</v>
      </c>
      <c r="BE136" s="246">
        <f>IF(全车数据表!BH137="","",全车数据表!BH137)</f>
        <v>84.25</v>
      </c>
      <c r="BF136" s="246">
        <f>IF(全车数据表!BI137="","",全车数据表!BI137)</f>
        <v>86.13</v>
      </c>
      <c r="BG136" s="246">
        <f>IF(全车数据表!BJ137="","",全车数据表!BJ137)</f>
        <v>73.349999999999994</v>
      </c>
    </row>
    <row r="137" spans="1:59">
      <c r="A137" s="246">
        <f>全车数据表!A138</f>
        <v>136</v>
      </c>
      <c r="B137" s="246" t="str">
        <f>全车数据表!B138</f>
        <v>Lamborghini Invencible</v>
      </c>
      <c r="C137" s="246" t="str">
        <f>IF(全车数据表!AQ138="","",全车数据表!AQ138)</f>
        <v>Lamborghini</v>
      </c>
      <c r="D137" s="248" t="str">
        <f>全车数据表!AT138</f>
        <v>invencible</v>
      </c>
      <c r="E137" s="248" t="str">
        <f>全车数据表!AS138</f>
        <v>4.4</v>
      </c>
      <c r="F137" s="248" t="str">
        <f>全车数据表!C138</f>
        <v>无敌牛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4091</v>
      </c>
      <c r="P137" s="246">
        <f>全车数据表!P138</f>
        <v>340.4</v>
      </c>
      <c r="Q137" s="246">
        <f>全车数据表!Q138</f>
        <v>88.49</v>
      </c>
      <c r="R137" s="246">
        <f>全车数据表!R138</f>
        <v>75.739999999999995</v>
      </c>
      <c r="S137" s="246">
        <f>全车数据表!S138</f>
        <v>67.64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 小六子</v>
      </c>
      <c r="BB137" s="246" t="str">
        <f>IF(全车数据表!AV138="","",全车数据表!AV138)</f>
        <v/>
      </c>
      <c r="BC137" s="246" t="str">
        <f>IF(全车数据表!BF138="","",全车数据表!BF138)</f>
        <v/>
      </c>
      <c r="BD137" s="246" t="str">
        <f>IF(全车数据表!BG138="","",全车数据表!BG138)</f>
        <v/>
      </c>
      <c r="BE137" s="246" t="str">
        <f>IF(全车数据表!BH138="","",全车数据表!BH138)</f>
        <v/>
      </c>
      <c r="BF137" s="246" t="str">
        <f>IF(全车数据表!BI138="","",全车数据表!BI138)</f>
        <v/>
      </c>
      <c r="BG137" s="246" t="str">
        <f>IF(全车数据表!BJ138="","",全车数据表!BJ138)</f>
        <v/>
      </c>
    </row>
    <row r="138" spans="1:59">
      <c r="A138" s="246">
        <f>全车数据表!A139</f>
        <v>137</v>
      </c>
      <c r="B138" s="246" t="str">
        <f>全车数据表!B139</f>
        <v>Lamborghini Huracan EVO Spyder</v>
      </c>
      <c r="C138" s="246" t="str">
        <f>IF(全车数据表!AQ139="","",全车数据表!AQ139)</f>
        <v>Lamborghini</v>
      </c>
      <c r="D138" s="248" t="str">
        <f>全车数据表!AT139</f>
        <v>evo</v>
      </c>
      <c r="E138" s="248" t="str">
        <f>全车数据表!AS139</f>
        <v>1.4</v>
      </c>
      <c r="F138" s="248" t="str">
        <f>全车数据表!C139</f>
        <v>EVO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4109</v>
      </c>
      <c r="P138" s="246">
        <f>全车数据表!P139</f>
        <v>344</v>
      </c>
      <c r="Q138" s="246">
        <f>全车数据表!Q139</f>
        <v>84.31</v>
      </c>
      <c r="R138" s="246">
        <f>全车数据表!R139</f>
        <v>75.97</v>
      </c>
      <c r="S138" s="246">
        <f>全车数据表!S139</f>
        <v>82.43</v>
      </c>
      <c r="T138" s="246">
        <f>全车数据表!T139</f>
        <v>11.517000000000001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358</v>
      </c>
      <c r="AD138" s="246">
        <f>全车数据表!AX139</f>
        <v>0</v>
      </c>
      <c r="AE138" s="246">
        <f>全车数据表!AY139</f>
        <v>468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>
        <f>IF(全车数据表!CF139="","",全车数据表!CF139)</f>
        <v>1</v>
      </c>
      <c r="AX138" s="246" t="str">
        <f>IF(全车数据表!CG139="","",全车数据表!CG139)</f>
        <v>可开合</v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是人都有 4109 飓风 小牛 兰博基尼</v>
      </c>
      <c r="BB138" s="246">
        <f>IF(全车数据表!AV139="","",全车数据表!AV139)</f>
        <v>18</v>
      </c>
      <c r="BC138" s="246">
        <f>IF(全车数据表!BF139="","",全车数据表!BF139)</f>
        <v>4332</v>
      </c>
      <c r="BD138" s="246">
        <f>IF(全车数据表!BG139="","",全车数据表!BG139)</f>
        <v>346</v>
      </c>
      <c r="BE138" s="246">
        <f>IF(全车数据表!BH139="","",全车数据表!BH139)</f>
        <v>85.600000000000009</v>
      </c>
      <c r="BF138" s="246">
        <f>IF(全车数据表!BI139="","",全车数据表!BI139)</f>
        <v>79.08</v>
      </c>
      <c r="BG138" s="246">
        <f>IF(全车数据表!BJ139="","",全车数据表!BJ139)</f>
        <v>85.660000000000011</v>
      </c>
    </row>
    <row r="139" spans="1:59">
      <c r="A139" s="246">
        <f>全车数据表!A140</f>
        <v>138</v>
      </c>
      <c r="B139" s="246" t="str">
        <f>全车数据表!B140</f>
        <v>Porsche Carrera GT</v>
      </c>
      <c r="C139" s="246" t="str">
        <f>IF(全车数据表!AQ140="","",全车数据表!AQ140)</f>
        <v>Porsche</v>
      </c>
      <c r="D139" s="248" t="str">
        <f>全车数据表!AT140</f>
        <v>carrera</v>
      </c>
      <c r="E139" s="248" t="str">
        <f>全车数据表!AS140</f>
        <v>2.1</v>
      </c>
      <c r="F139" s="248" t="str">
        <f>全车数据表!C140</f>
        <v>卡雷拉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4126</v>
      </c>
      <c r="P139" s="246">
        <f>全车数据表!P140</f>
        <v>347.8</v>
      </c>
      <c r="Q139" s="246">
        <f>全车数据表!Q140</f>
        <v>78.67</v>
      </c>
      <c r="R139" s="246">
        <f>全车数据表!R140</f>
        <v>84.88</v>
      </c>
      <c r="S139" s="246">
        <f>全车数据表!S140</f>
        <v>82.91</v>
      </c>
      <c r="T139" s="246">
        <f>全车数据表!T140</f>
        <v>11.45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特殊赛事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>
        <f>IF(全车数据表!BZ140="","",全车数据表!BZ140)</f>
        <v>1</v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保时捷 卡雷拉</v>
      </c>
      <c r="BB139" s="246">
        <f>IF(全车数据表!AV140="","",全车数据表!AV140)</f>
        <v>50</v>
      </c>
      <c r="BC139" s="246">
        <f>IF(全车数据表!BF140="","",全车数据表!BF140)</f>
        <v>4298</v>
      </c>
      <c r="BD139" s="246">
        <f>IF(全车数据表!BG140="","",全车数据表!BG140)</f>
        <v>349.7</v>
      </c>
      <c r="BE139" s="246">
        <f>IF(全车数据表!BH140="","",全车数据表!BH140)</f>
        <v>79.75</v>
      </c>
      <c r="BF139" s="246">
        <f>IF(全车数据表!BI140="","",全车数据表!BI140)</f>
        <v>87.33</v>
      </c>
      <c r="BG139" s="246">
        <f>IF(全车数据表!BJ140="","",全车数据表!BJ140)</f>
        <v>85.3</v>
      </c>
    </row>
    <row r="140" spans="1:59">
      <c r="A140" s="246">
        <f>全车数据表!A141</f>
        <v>139</v>
      </c>
      <c r="B140" s="246" t="str">
        <f>全车数据表!B141</f>
        <v>Nissan GTR-50 Italdesign</v>
      </c>
      <c r="C140" s="246" t="str">
        <f>IF(全车数据表!AQ141="","",全车数据表!AQ141)</f>
        <v>Nissan</v>
      </c>
      <c r="D140" s="248" t="str">
        <f>全车数据表!AT141</f>
        <v>gtr-50</v>
      </c>
      <c r="E140" s="248" t="str">
        <f>全车数据表!AS141</f>
        <v>3.2</v>
      </c>
      <c r="F140" s="248" t="str">
        <f>全车数据表!C141</f>
        <v>GTR-50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4153</v>
      </c>
      <c r="P140" s="246">
        <f>全车数据表!P141</f>
        <v>349.5</v>
      </c>
      <c r="Q140" s="246">
        <f>全车数据表!Q141</f>
        <v>86.36</v>
      </c>
      <c r="R140" s="246">
        <f>全车数据表!R141</f>
        <v>73.86</v>
      </c>
      <c r="S140" s="246">
        <f>全车数据表!S141</f>
        <v>64.59</v>
      </c>
      <c r="T140" s="246">
        <f>全车数据表!T141</f>
        <v>6.6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363</v>
      </c>
      <c r="AD140" s="246">
        <f>全车数据表!AX141</f>
        <v>0</v>
      </c>
      <c r="AE140" s="246">
        <f>全车数据表!AY141</f>
        <v>477</v>
      </c>
      <c r="AF140" s="246" t="str">
        <f>IF(全车数据表!AZ141="","",全车数据表!AZ141)</f>
        <v>车手联会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日产 尼桑 id</v>
      </c>
      <c r="BB140" s="246">
        <f>IF(全车数据表!AV141="","",全车数据表!AV141)</f>
        <v>30</v>
      </c>
      <c r="BC140" s="246">
        <f>IF(全车数据表!BF141="","",全车数据表!BF141)</f>
        <v>4372</v>
      </c>
      <c r="BD140" s="246">
        <f>IF(全车数据表!BG141="","",全车数据表!BG141)</f>
        <v>351.6</v>
      </c>
      <c r="BE140" s="246">
        <f>IF(全车数据表!BH141="","",全车数据表!BH141)</f>
        <v>87.4</v>
      </c>
      <c r="BF140" s="246">
        <f>IF(全车数据表!BI141="","",全车数据表!BI141)</f>
        <v>76.929999999999993</v>
      </c>
      <c r="BG140" s="246">
        <f>IF(全车数据表!BJ141="","",全车数据表!BJ141)</f>
        <v>67.210000000000008</v>
      </c>
    </row>
    <row r="141" spans="1:59">
      <c r="A141" s="246">
        <f>全车数据表!A142</f>
        <v>140</v>
      </c>
      <c r="B141" s="246" t="str">
        <f>全车数据表!B142</f>
        <v>Zenvo TSR-S🔑</v>
      </c>
      <c r="C141" s="246" t="str">
        <f>IF(全车数据表!AQ142="","",全车数据表!AQ142)</f>
        <v>Zenvo</v>
      </c>
      <c r="D141" s="248" t="str">
        <f>全车数据表!AT142</f>
        <v>tsr-s</v>
      </c>
      <c r="E141" s="248" t="str">
        <f>全车数据表!AS142</f>
        <v>2.9</v>
      </c>
      <c r="F141" s="248" t="str">
        <f>全车数据表!C142</f>
        <v>TSR-S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35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4171</v>
      </c>
      <c r="P141" s="246">
        <f>全车数据表!P142</f>
        <v>342.4</v>
      </c>
      <c r="Q141" s="246">
        <f>全车数据表!Q142</f>
        <v>85.38</v>
      </c>
      <c r="R141" s="246">
        <f>全车数据表!R142</f>
        <v>82.88</v>
      </c>
      <c r="S141" s="246">
        <f>全车数据表!S142</f>
        <v>67.36</v>
      </c>
      <c r="T141" s="246">
        <f>全车数据表!T142</f>
        <v>7.16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359</v>
      </c>
      <c r="AD141" s="246">
        <f>全车数据表!AX142</f>
        <v>366</v>
      </c>
      <c r="AE141" s="246">
        <f>全车数据表!AY142</f>
        <v>478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小自燃</v>
      </c>
      <c r="BB141" s="246" t="str">
        <f>IF(全车数据表!AV142="","",全车数据表!AV142)</f>
        <v/>
      </c>
      <c r="BC141" s="246">
        <f>IF(全车数据表!BF142="","",全车数据表!BF142)</f>
        <v>4399</v>
      </c>
      <c r="BD141" s="246">
        <f>IF(全车数据表!BG142="","",全车数据表!BG142)</f>
        <v>344.2</v>
      </c>
      <c r="BE141" s="246">
        <f>IF(全车数据表!BH142="","",全车数据表!BH142)</f>
        <v>86.5</v>
      </c>
      <c r="BF141" s="246">
        <f>IF(全车数据表!BI142="","",全车数据表!BI142)</f>
        <v>86.33</v>
      </c>
      <c r="BG141" s="246">
        <f>IF(全车数据表!BJ142="","",全车数据表!BJ142)</f>
        <v>70.22</v>
      </c>
    </row>
    <row r="142" spans="1:59">
      <c r="A142" s="246">
        <f>全车数据表!A143</f>
        <v>141</v>
      </c>
      <c r="B142" s="246" t="str">
        <f>全车数据表!B143</f>
        <v>Lamborghini Sesto Elemento</v>
      </c>
      <c r="C142" s="246" t="str">
        <f>IF(全车数据表!AQ143="","",全车数据表!AQ143)</f>
        <v>Lamborghini</v>
      </c>
      <c r="D142" s="248" t="str">
        <f>全车数据表!AT143</f>
        <v>sesto</v>
      </c>
      <c r="E142" s="248" t="str">
        <f>全车数据表!AS143</f>
        <v>3.5</v>
      </c>
      <c r="F142" s="248" t="str">
        <f>全车数据表!C143</f>
        <v>第六元素</v>
      </c>
      <c r="G142" s="246" t="str">
        <f>全车数据表!D143</f>
        <v>B</v>
      </c>
      <c r="H142" s="246">
        <f>LEN(全车数据表!E143)</f>
        <v>6</v>
      </c>
      <c r="I142" s="246">
        <f>IF(全车数据表!H143="×",0,全车数据表!H143)</f>
        <v>55</v>
      </c>
      <c r="J142" s="246">
        <f>IF(全车数据表!I143="×",0,全车数据表!I143)</f>
        <v>18</v>
      </c>
      <c r="K142" s="246">
        <f>IF(全车数据表!J143="×",0,全车数据表!J143)</f>
        <v>24</v>
      </c>
      <c r="L142" s="246">
        <f>IF(全车数据表!K143="×",0,全车数据表!K143)</f>
        <v>32</v>
      </c>
      <c r="M142" s="246">
        <f>IF(全车数据表!L143="×",0,全车数据表!L143)</f>
        <v>47</v>
      </c>
      <c r="N142" s="246">
        <f>IF(全车数据表!M143="×",0,全车数据表!M143)</f>
        <v>50</v>
      </c>
      <c r="O142" s="246">
        <f>全车数据表!O143</f>
        <v>4183</v>
      </c>
      <c r="P142" s="246">
        <f>全车数据表!P143</f>
        <v>346.5</v>
      </c>
      <c r="Q142" s="246">
        <f>全车数据表!Q143</f>
        <v>87.26</v>
      </c>
      <c r="R142" s="246">
        <f>全车数据表!R143</f>
        <v>70.27</v>
      </c>
      <c r="S142" s="246">
        <f>全车数据表!S143</f>
        <v>74.760000000000005</v>
      </c>
      <c r="T142" s="246">
        <f>全车数据表!T143</f>
        <v>0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360</v>
      </c>
      <c r="AD142" s="246">
        <f>全车数据表!AX143</f>
        <v>0</v>
      </c>
      <c r="AE142" s="246">
        <f>全车数据表!AY143</f>
        <v>472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兰博基尼 小六子</v>
      </c>
      <c r="BB142" s="246">
        <f>IF(全车数据表!AV143="","",全车数据表!AV143)</f>
        <v>52</v>
      </c>
      <c r="BC142" s="246">
        <f>IF(全车数据表!BF143="","",全车数据表!BF143)</f>
        <v>4412</v>
      </c>
      <c r="BD142" s="246">
        <f>IF(全车数据表!BG143="","",全车数据表!BG143)</f>
        <v>348.8</v>
      </c>
      <c r="BE142" s="246">
        <f>IF(全车数据表!BH143="","",全车数据表!BH143)</f>
        <v>88.3</v>
      </c>
      <c r="BF142" s="246">
        <f>IF(全车数据表!BI143="","",全车数据表!BI143)</f>
        <v>73.44</v>
      </c>
      <c r="BG142" s="246">
        <f>IF(全车数据表!BJ143="","",全车数据表!BJ143)</f>
        <v>78.010000000000005</v>
      </c>
    </row>
    <row r="143" spans="1:59">
      <c r="A143" s="246">
        <f>全车数据表!A144</f>
        <v>142</v>
      </c>
      <c r="B143" s="246" t="str">
        <f>全车数据表!B144</f>
        <v>Porsche 911 GT3 RS</v>
      </c>
      <c r="C143" s="246" t="str">
        <f>IF(全车数据表!AQ144="","",全车数据表!AQ144)</f>
        <v>Porsche</v>
      </c>
      <c r="D143" s="248" t="str">
        <f>全车数据表!AT144</f>
        <v>911gt3</v>
      </c>
      <c r="E143" s="248" t="str">
        <f>全车数据表!AS144</f>
        <v>1.7</v>
      </c>
      <c r="F143" s="248" t="str">
        <f>全车数据表!C144</f>
        <v>911GT3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4211</v>
      </c>
      <c r="P143" s="246">
        <f>全车数据表!P144</f>
        <v>339.4</v>
      </c>
      <c r="Q143" s="246">
        <f>全车数据表!Q144</f>
        <v>85.84</v>
      </c>
      <c r="R143" s="246">
        <f>全车数据表!R144</f>
        <v>92.97</v>
      </c>
      <c r="S143" s="246">
        <f>全车数据表!S144</f>
        <v>86.39</v>
      </c>
      <c r="T143" s="246">
        <f>全车数据表!T144</f>
        <v>14.23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353</v>
      </c>
      <c r="AD143" s="246">
        <f>全车数据表!AX144</f>
        <v>0</v>
      </c>
      <c r="AE143" s="246">
        <f>全车数据表!AY144</f>
        <v>460</v>
      </c>
      <c r="AF143" s="246" t="str">
        <f>IF(全车数据表!AZ144="","",全车数据表!AZ144)</f>
        <v>商店礼包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保时捷 绿蛙</v>
      </c>
      <c r="BB143" s="246">
        <f>IF(全车数据表!AV144="","",全车数据表!AV144)</f>
        <v>30</v>
      </c>
      <c r="BC143" s="246">
        <f>IF(全车数据表!BF144="","",全车数据表!BF144)</f>
        <v>4466</v>
      </c>
      <c r="BD143" s="246">
        <f>IF(全车数据表!BG144="","",全车数据表!BG144)</f>
        <v>342.29999999999995</v>
      </c>
      <c r="BE143" s="246">
        <f>IF(全车数据表!BH144="","",全车数据表!BH144)</f>
        <v>87.4</v>
      </c>
      <c r="BF143" s="246">
        <f>IF(全车数据表!BI144="","",全车数据表!BI144)</f>
        <v>97.289999999999992</v>
      </c>
      <c r="BG143" s="246">
        <f>IF(全车数据表!BJ144="","",全车数据表!BJ144)</f>
        <v>90.01</v>
      </c>
    </row>
    <row r="144" spans="1:59">
      <c r="A144" s="246">
        <f>全车数据表!A145</f>
        <v>143</v>
      </c>
      <c r="B144" s="246" t="str">
        <f>全车数据表!B145</f>
        <v>Ferrari 488  Challenge EVO🔑</v>
      </c>
      <c r="C144" s="246" t="str">
        <f>IF(全车数据表!AQ145="","",全车数据表!AQ145)</f>
        <v>Ferrari</v>
      </c>
      <c r="D144" s="248" t="str">
        <f>全车数据表!AT145</f>
        <v>488gtbevo</v>
      </c>
      <c r="E144" s="248" t="str">
        <f>全车数据表!AS145</f>
        <v>2.5</v>
      </c>
      <c r="F144" s="248" t="str">
        <f>全车数据表!C145</f>
        <v>488 EVO</v>
      </c>
      <c r="G144" s="246" t="str">
        <f>全车数据表!D145</f>
        <v>B</v>
      </c>
      <c r="H144" s="246">
        <f>LEN(全车数据表!E145)</f>
        <v>6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34</v>
      </c>
      <c r="L144" s="246">
        <f>IF(全车数据表!K145="×",0,全车数据表!K145)</f>
        <v>46</v>
      </c>
      <c r="M144" s="246">
        <f>IF(全车数据表!L145="×",0,全车数据表!L145)</f>
        <v>61</v>
      </c>
      <c r="N144" s="246">
        <f>IF(全车数据表!M145="×",0,全车数据表!M145)</f>
        <v>73</v>
      </c>
      <c r="O144" s="246">
        <f>全车数据表!O145</f>
        <v>4255</v>
      </c>
      <c r="P144" s="246">
        <f>全车数据表!P145</f>
        <v>351.2</v>
      </c>
      <c r="Q144" s="246">
        <f>全车数据表!Q145</f>
        <v>82.76</v>
      </c>
      <c r="R144" s="246">
        <f>全车数据表!R145</f>
        <v>77.11</v>
      </c>
      <c r="S144" s="246">
        <f>全车数据表!S145</f>
        <v>76.98</v>
      </c>
      <c r="T144" s="246">
        <f>全车数据表!T145</f>
        <v>8.9499999999999993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365</v>
      </c>
      <c r="AD144" s="246">
        <f>全车数据表!AX145</f>
        <v>0</v>
      </c>
      <c r="AE144" s="246">
        <f>全车数据表!AY145</f>
        <v>480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法拉利</v>
      </c>
      <c r="BB144" s="246" t="str">
        <f>IF(全车数据表!AV145="","",全车数据表!AV145)</f>
        <v/>
      </c>
      <c r="BC144" s="246">
        <f>IF(全车数据表!BF145="","",全车数据表!BF145)</f>
        <v>4480</v>
      </c>
      <c r="BD144" s="246">
        <f>IF(全车数据表!BG145="","",全车数据表!BG145)</f>
        <v>353.4</v>
      </c>
      <c r="BE144" s="246">
        <f>IF(全车数据表!BH145="","",全车数据表!BH145)</f>
        <v>83.800000000000011</v>
      </c>
      <c r="BF144" s="246">
        <f>IF(全车数据表!BI145="","",全车数据表!BI145)</f>
        <v>80.3</v>
      </c>
      <c r="BG144" s="246">
        <f>IF(全车数据表!BJ145="","",全车数据表!BJ145)</f>
        <v>79.790000000000006</v>
      </c>
    </row>
    <row r="145" spans="1:59">
      <c r="A145" s="246">
        <f>全车数据表!A146</f>
        <v>144</v>
      </c>
      <c r="B145" s="246" t="str">
        <f>全车数据表!B146</f>
        <v>Apollo EVO</v>
      </c>
      <c r="C145" s="246" t="str">
        <f>IF(全车数据表!AQ146="","",全车数据表!AQ146)</f>
        <v>Apollo</v>
      </c>
      <c r="D145" s="248" t="str">
        <f>全车数据表!AT146</f>
        <v>apolloevo</v>
      </c>
      <c r="E145" s="248" t="str">
        <f>全车数据表!AS146</f>
        <v>4.1</v>
      </c>
      <c r="F145" s="248" t="str">
        <f>全车数据表!C146</f>
        <v>菠萝EVO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4265</v>
      </c>
      <c r="P145" s="246">
        <f>全车数据表!P146</f>
        <v>355</v>
      </c>
      <c r="Q145" s="246">
        <f>全车数据表!Q146</f>
        <v>85.46</v>
      </c>
      <c r="R145" s="246">
        <f>全车数据表!R146</f>
        <v>70.34</v>
      </c>
      <c r="S145" s="246">
        <f>全车数据表!S146</f>
        <v>65.790000000000006</v>
      </c>
      <c r="T145" s="246">
        <f>全车数据表!T146</f>
        <v>6.6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369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阿波罗</v>
      </c>
      <c r="BB145" s="246" t="str">
        <f>IF(全车数据表!AV146="","",全车数据表!AV146)</f>
        <v/>
      </c>
      <c r="BC145" s="246">
        <f>IF(全车数据表!BF146="","",全车数据表!BF146)</f>
        <v>4472</v>
      </c>
      <c r="BD145" s="246">
        <f>IF(全车数据表!BG146="","",全车数据表!BG146)</f>
        <v>357.1</v>
      </c>
      <c r="BE145" s="246">
        <f>IF(全车数据表!BH146="","",全车数据表!BH146)</f>
        <v>86.5</v>
      </c>
      <c r="BF145" s="246">
        <f>IF(全车数据表!BI146="","",全车数据表!BI146)</f>
        <v>73.150000000000006</v>
      </c>
      <c r="BG145" s="246">
        <f>IF(全车数据表!BJ146="","",全车数据表!BJ146)</f>
        <v>67.98</v>
      </c>
    </row>
    <row r="146" spans="1:59">
      <c r="A146" s="246">
        <f>全车数据表!A147</f>
        <v>145</v>
      </c>
      <c r="B146" s="246" t="str">
        <f>全车数据表!B147</f>
        <v>Lotus Evija</v>
      </c>
      <c r="C146" s="246" t="str">
        <f>IF(全车数据表!AQ147="","",全车数据表!AQ147)</f>
        <v>Lotus</v>
      </c>
      <c r="D146" s="248" t="str">
        <f>全车数据表!AT147</f>
        <v>evija</v>
      </c>
      <c r="E146" s="248" t="str">
        <f>全车数据表!AS147</f>
        <v>2.0</v>
      </c>
      <c r="F146" s="248" t="str">
        <f>全车数据表!C147</f>
        <v>Evija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4276</v>
      </c>
      <c r="P146" s="246">
        <f>全车数据表!P147</f>
        <v>368.1</v>
      </c>
      <c r="Q146" s="246">
        <f>全车数据表!Q147</f>
        <v>81.14</v>
      </c>
      <c r="R146" s="246">
        <f>全车数据表!R147</f>
        <v>65.02</v>
      </c>
      <c r="S146" s="246">
        <f>全车数据表!S147</f>
        <v>63.31</v>
      </c>
      <c r="T146" s="246">
        <f>全车数据表!T147</f>
        <v>6.22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383</v>
      </c>
      <c r="AD146" s="246">
        <f>全车数据表!AX147</f>
        <v>0</v>
      </c>
      <c r="AE146" s="246">
        <f>全车数据表!AY147</f>
        <v>509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>
        <f>IF(全车数据表!BZ147="","",全车数据表!BZ147)</f>
        <v>1</v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路特斯 电莲花</v>
      </c>
      <c r="BB146" s="246">
        <f>IF(全车数据表!AV147="","",全车数据表!AV147)</f>
        <v>49</v>
      </c>
      <c r="BC146" s="246">
        <f>IF(全车数据表!BF147="","",全车数据表!BF147)</f>
        <v>4494</v>
      </c>
      <c r="BD146" s="246">
        <f>IF(全车数据表!BG147="","",全车数据表!BG147)</f>
        <v>370</v>
      </c>
      <c r="BE146" s="246">
        <f>IF(全车数据表!BH147="","",全车数据表!BH147)</f>
        <v>82</v>
      </c>
      <c r="BF146" s="246">
        <f>IF(全车数据表!BI147="","",全车数据表!BI147)</f>
        <v>67.11</v>
      </c>
      <c r="BG146" s="246">
        <f>IF(全车数据表!BJ147="","",全车数据表!BJ147)</f>
        <v>65.52</v>
      </c>
    </row>
    <row r="147" spans="1:59">
      <c r="A147" s="246">
        <f>全车数据表!A148</f>
        <v>146</v>
      </c>
      <c r="B147" s="246" t="str">
        <f>全车数据表!B148</f>
        <v>Lamborghini Gallardo Security [估算]</v>
      </c>
      <c r="C147" s="246" t="str">
        <f>IF(全车数据表!AQ148="","",全车数据表!AQ148)</f>
        <v>Lamborghini</v>
      </c>
      <c r="D147" s="248" t="str">
        <f>全车数据表!AT148</f>
        <v>gallardosecurity</v>
      </c>
      <c r="E147" s="248" t="str">
        <f>全车数据表!AS148</f>
        <v>24.0</v>
      </c>
      <c r="F147" s="248" t="str">
        <f>全车数据表!C148</f>
        <v>安保盖拉多</v>
      </c>
      <c r="G147" s="246" t="str">
        <f>全车数据表!D148</f>
        <v>B</v>
      </c>
      <c r="H147" s="246">
        <f>LEN(全车数据表!E148)</f>
        <v>5</v>
      </c>
      <c r="I147" s="246">
        <f>IF(全车数据表!H148="×",0,全车数据表!H148)</f>
        <v>45</v>
      </c>
      <c r="J147" s="246">
        <f>IF(全车数据表!I148="×",0,全车数据表!I148)</f>
        <v>17</v>
      </c>
      <c r="K147" s="246">
        <f>IF(全车数据表!J148="×",0,全车数据表!J148)</f>
        <v>23</v>
      </c>
      <c r="L147" s="246">
        <f>IF(全车数据表!K148="×",0,全车数据表!K148)</f>
        <v>32</v>
      </c>
      <c r="M147" s="246">
        <f>IF(全车数据表!L148="×",0,全车数据表!L148)</f>
        <v>45</v>
      </c>
      <c r="N147" s="246">
        <f>IF(全车数据表!M148="×",0,全车数据表!M148)</f>
        <v>0</v>
      </c>
      <c r="O147" s="246">
        <f>全车数据表!O148</f>
        <v>4308</v>
      </c>
      <c r="P147" s="246">
        <f>全车数据表!P148</f>
        <v>371</v>
      </c>
      <c r="Q147" s="246">
        <f>全车数据表!Q148</f>
        <v>79.349999999999994</v>
      </c>
      <c r="R147" s="246">
        <f>全车数据表!R148</f>
        <v>76.739999999999995</v>
      </c>
      <c r="S147" s="246">
        <f>全车数据表!S148</f>
        <v>52.14</v>
      </c>
      <c r="T147" s="246">
        <f>全车数据表!T148</f>
        <v>0</v>
      </c>
      <c r="U147" s="246">
        <f>全车数据表!AH148</f>
        <v>0</v>
      </c>
      <c r="V147" s="246">
        <f>全车数据表!AI148</f>
        <v>0</v>
      </c>
      <c r="W147" s="246">
        <f>全车数据表!AO148</f>
        <v>0</v>
      </c>
      <c r="X147" s="246">
        <f>全车数据表!AP148</f>
        <v>0</v>
      </c>
      <c r="Y147" s="246">
        <f>全车数据表!AJ148</f>
        <v>0</v>
      </c>
      <c r="Z147" s="246">
        <f>全车数据表!AL148</f>
        <v>0</v>
      </c>
      <c r="AA147" s="246">
        <f>IF(全车数据表!AN148="×",0,全车数据表!AN148)</f>
        <v>0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多人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/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Mclaren F1 LM🔑</v>
      </c>
      <c r="C148" s="246" t="str">
        <f>IF(全车数据表!AQ149="","",全车数据表!AQ149)</f>
        <v>McLaren</v>
      </c>
      <c r="D148" s="248" t="str">
        <f>全车数据表!AT149</f>
        <v>f1</v>
      </c>
      <c r="E148" s="248" t="str">
        <f>全车数据表!AS149</f>
        <v>2.4</v>
      </c>
      <c r="F148" s="248" t="str">
        <f>全车数据表!C149</f>
        <v>F1</v>
      </c>
      <c r="G148" s="246" t="str">
        <f>全车数据表!D149</f>
        <v>B</v>
      </c>
      <c r="H148" s="246">
        <f>LEN(全车数据表!E149)</f>
        <v>6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34</v>
      </c>
      <c r="L148" s="246">
        <f>IF(全车数据表!K149="×",0,全车数据表!K149)</f>
        <v>46</v>
      </c>
      <c r="M148" s="246">
        <f>IF(全车数据表!L149="×",0,全车数据表!L149)</f>
        <v>61</v>
      </c>
      <c r="N148" s="246">
        <f>IF(全车数据表!M149="×",0,全车数据表!M149)</f>
        <v>78</v>
      </c>
      <c r="O148" s="246">
        <f>全车数据表!O149</f>
        <v>4309</v>
      </c>
      <c r="P148" s="246">
        <f>全车数据表!P149</f>
        <v>377.6</v>
      </c>
      <c r="Q148" s="246">
        <f>全车数据表!Q149</f>
        <v>74.66</v>
      </c>
      <c r="R148" s="246">
        <f>全车数据表!R149</f>
        <v>66.61</v>
      </c>
      <c r="S148" s="246">
        <f>全车数据表!S149</f>
        <v>73.12</v>
      </c>
      <c r="T148" s="246">
        <f>全车数据表!T149</f>
        <v>7.4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392</v>
      </c>
      <c r="AD148" s="246">
        <f>全车数据表!AX149</f>
        <v>0</v>
      </c>
      <c r="AE148" s="246">
        <f>全车数据表!AY149</f>
        <v>526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>
        <f>IF(全车数据表!CD149="","",全车数据表!CD149)</f>
        <v>1</v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4521</v>
      </c>
      <c r="BD148" s="246">
        <f>IF(全车数据表!BG149="","",全车数据表!BG149)</f>
        <v>379.3</v>
      </c>
      <c r="BE148" s="246">
        <f>IF(全车数据表!BH149="","",全车数据表!BH149)</f>
        <v>75.7</v>
      </c>
      <c r="BF148" s="246">
        <f>IF(全车数据表!BI149="","",全车数据表!BI149)</f>
        <v>68.34</v>
      </c>
      <c r="BG148" s="246">
        <f>IF(全车数据表!BJ149="","",全车数据表!BJ149)</f>
        <v>75.37</v>
      </c>
    </row>
    <row r="149" spans="1:59">
      <c r="A149" s="246">
        <f>全车数据表!A150</f>
        <v>148</v>
      </c>
      <c r="B149" s="246" t="str">
        <f>全车数据表!B150</f>
        <v>Security Interceptor</v>
      </c>
      <c r="C149" s="246" t="str">
        <f>IF(全车数据表!AQ150="","",全车数据表!AQ150)</f>
        <v>Security</v>
      </c>
      <c r="D149" s="248" t="str">
        <f>全车数据表!AT150</f>
        <v>interceptor</v>
      </c>
      <c r="E149" s="248" t="str">
        <f>全车数据表!AS150</f>
        <v>3.6</v>
      </c>
      <c r="F149" s="248" t="str">
        <f>全车数据表!C150</f>
        <v>安保车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4327</v>
      </c>
      <c r="P149" s="246">
        <f>全车数据表!P150</f>
        <v>361.5</v>
      </c>
      <c r="Q149" s="246">
        <f>全车数据表!Q150</f>
        <v>83.36</v>
      </c>
      <c r="R149" s="246">
        <f>全车数据表!R150</f>
        <v>79.150000000000006</v>
      </c>
      <c r="S149" s="246">
        <f>全车数据表!S150</f>
        <v>45.82</v>
      </c>
      <c r="T149" s="246">
        <f>全车数据表!T150</f>
        <v>0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联会赛事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神秘组织</v>
      </c>
      <c r="BB149" s="246" t="str">
        <f>IF(全车数据表!AV150="","",全车数据表!AV150)</f>
        <v/>
      </c>
      <c r="BC149" s="246" t="str">
        <f>IF(全车数据表!BF150="","",全车数据表!BF150)</f>
        <v/>
      </c>
      <c r="BD149" s="246" t="str">
        <f>IF(全车数据表!BG150="","",全车数据表!BG150)</f>
        <v/>
      </c>
      <c r="BE149" s="246" t="str">
        <f>IF(全车数据表!BH150="","",全车数据表!BH150)</f>
        <v/>
      </c>
      <c r="BF149" s="246" t="str">
        <f>IF(全车数据表!BI150="","",全车数据表!BI150)</f>
        <v/>
      </c>
      <c r="BG149" s="246" t="str">
        <f>IF(全车数据表!BJ150="","",全车数据表!BJ150)</f>
        <v/>
      </c>
    </row>
    <row r="150" spans="1:59">
      <c r="A150" s="246">
        <f>全车数据表!A151</f>
        <v>149</v>
      </c>
      <c r="B150" s="246" t="str">
        <f>全车数据表!B151</f>
        <v>Volkswagen W12 Coupe🔑</v>
      </c>
      <c r="C150" s="246" t="str">
        <f>IF(全车数据表!AQ151="","",全车数据表!AQ151)</f>
        <v>Volkswagen</v>
      </c>
      <c r="D150" s="248" t="str">
        <f>全车数据表!AT151</f>
        <v>w12</v>
      </c>
      <c r="E150" s="248" t="str">
        <f>全车数据表!AS151</f>
        <v>2.9</v>
      </c>
      <c r="F150" s="248" t="str">
        <f>全车数据表!C151</f>
        <v>W12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4348</v>
      </c>
      <c r="P150" s="246">
        <f>全车数据表!P151</f>
        <v>370.5</v>
      </c>
      <c r="Q150" s="246">
        <f>全车数据表!Q151</f>
        <v>79.08</v>
      </c>
      <c r="R150" s="246">
        <f>全车数据表!R151</f>
        <v>84.44</v>
      </c>
      <c r="S150" s="246">
        <f>全车数据表!S151</f>
        <v>54.64</v>
      </c>
      <c r="T150" s="246">
        <f>全车数据表!T151</f>
        <v>5.0999999999999996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385</v>
      </c>
      <c r="AD150" s="246">
        <f>全车数据表!AX151</f>
        <v>0</v>
      </c>
      <c r="AE150" s="246">
        <f>全车数据表!AY151</f>
        <v>513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>
        <f>IF(全车数据表!BZ151="","",全车数据表!BZ151)</f>
        <v>1</v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>
        <f>IF(全车数据表!CD151="","",全车数据表!CD151)</f>
        <v>1</v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大众</v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Pagani Huayra R</v>
      </c>
      <c r="C151" s="246" t="str">
        <f>IF(全车数据表!AQ152="","",全车数据表!AQ152)</f>
        <v>Pagani</v>
      </c>
      <c r="D151" s="248" t="str">
        <f>全车数据表!AT152</f>
        <v>huayrar</v>
      </c>
      <c r="E151" s="248" t="str">
        <f>全车数据表!AS152</f>
        <v>3.6</v>
      </c>
      <c r="F151" s="248" t="str">
        <f>全车数据表!C152</f>
        <v>Huayra R</v>
      </c>
      <c r="G151" s="246" t="str">
        <f>全车数据表!D152</f>
        <v>B</v>
      </c>
      <c r="H151" s="246">
        <f>LEN(全车数据表!E152)</f>
        <v>6</v>
      </c>
      <c r="I151" s="246">
        <f>IF(全车数据表!H152="×",0,全车数据表!H152)</f>
        <v>55</v>
      </c>
      <c r="J151" s="246">
        <f>IF(全车数据表!I152="×",0,全车数据表!I152)</f>
        <v>18</v>
      </c>
      <c r="K151" s="246">
        <f>IF(全车数据表!J152="×",0,全车数据表!J152)</f>
        <v>24</v>
      </c>
      <c r="L151" s="246">
        <f>IF(全车数据表!K152="×",0,全车数据表!K152)</f>
        <v>32</v>
      </c>
      <c r="M151" s="246">
        <f>IF(全车数据表!L152="×",0,全车数据表!L152)</f>
        <v>47</v>
      </c>
      <c r="N151" s="246">
        <f>IF(全车数据表!M152="×",0,全车数据表!M152)</f>
        <v>50</v>
      </c>
      <c r="O151" s="246">
        <f>全车数据表!O152</f>
        <v>4363</v>
      </c>
      <c r="P151" s="246">
        <f>全车数据表!P152</f>
        <v>376.6</v>
      </c>
      <c r="Q151" s="246">
        <f>全车数据表!Q152</f>
        <v>83.17</v>
      </c>
      <c r="R151" s="246">
        <f>全车数据表!R152</f>
        <v>58.41</v>
      </c>
      <c r="S151" s="246">
        <f>全车数据表!S152</f>
        <v>64.38</v>
      </c>
      <c r="T151" s="246">
        <f>全车数据表!T152</f>
        <v>6.1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391</v>
      </c>
      <c r="AD151" s="246">
        <f>全车数据表!AX152</f>
        <v>0</v>
      </c>
      <c r="AE151" s="246">
        <f>全车数据表!AY152</f>
        <v>524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帕加尼 风神</v>
      </c>
      <c r="BB151" s="246" t="str">
        <f>IF(全车数据表!AV152="","",全车数据表!AV152)</f>
        <v/>
      </c>
      <c r="BC151" s="246">
        <f>IF(全车数据表!BF152="","",全车数据表!BF152)</f>
        <v>4576</v>
      </c>
      <c r="BD151" s="246">
        <f>IF(全车数据表!BG152="","",全车数据表!BG152)</f>
        <v>378.4</v>
      </c>
      <c r="BE151" s="246">
        <f>IF(全车数据表!BH152="","",全车数据表!BH152)</f>
        <v>84.25</v>
      </c>
      <c r="BF151" s="246">
        <f>IF(全车数据表!BI152="","",全车数据表!BI152)</f>
        <v>60.12</v>
      </c>
      <c r="BG151" s="246">
        <f>IF(全车数据表!BJ152="","",全车数据表!BJ152)</f>
        <v>66.599999999999994</v>
      </c>
    </row>
    <row r="152" spans="1:59">
      <c r="A152" s="246">
        <f>全车数据表!A153</f>
        <v>151</v>
      </c>
      <c r="B152" s="246" t="str">
        <f>全车数据表!B153</f>
        <v>Lamborghini Revuelto🔑</v>
      </c>
      <c r="C152" s="246" t="str">
        <f>IF(全车数据表!AQ153="","",全车数据表!AQ153)</f>
        <v>Lamborghini</v>
      </c>
      <c r="D152" s="248" t="str">
        <f>全车数据表!AT153</f>
        <v>revuelto</v>
      </c>
      <c r="E152" s="248" t="str">
        <f>全车数据表!AS153</f>
        <v>4.0</v>
      </c>
      <c r="F152" s="248" t="str">
        <f>全车数据表!C153</f>
        <v>Revuelto</v>
      </c>
      <c r="G152" s="246" t="str">
        <f>全车数据表!D153</f>
        <v>B</v>
      </c>
      <c r="H152" s="246">
        <f>LEN(全车数据表!E153)</f>
        <v>6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46</v>
      </c>
      <c r="M152" s="246">
        <f>IF(全车数据表!L153="×",0,全车数据表!L153)</f>
        <v>61</v>
      </c>
      <c r="N152" s="246">
        <f>IF(全车数据表!M153="×",0,全车数据表!M153)</f>
        <v>78</v>
      </c>
      <c r="O152" s="246">
        <f>全车数据表!O153</f>
        <v>4375</v>
      </c>
      <c r="P152" s="246">
        <f>全车数据表!P153</f>
        <v>361.5</v>
      </c>
      <c r="Q152" s="246">
        <f>全车数据表!Q153</f>
        <v>86.36</v>
      </c>
      <c r="R152" s="246">
        <f>全车数据表!R153</f>
        <v>76.33</v>
      </c>
      <c r="S152" s="246">
        <f>全车数据表!S153</f>
        <v>54.22</v>
      </c>
      <c r="T152" s="246">
        <f>全车数据表!T153</f>
        <v>5.2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376</v>
      </c>
      <c r="AD152" s="246">
        <f>全车数据表!AX153</f>
        <v>0</v>
      </c>
      <c r="AE152" s="246">
        <f>全车数据表!AY153</f>
        <v>498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</v>
      </c>
      <c r="BB152" s="246" t="str">
        <f>IF(全车数据表!AV153="","",全车数据表!AV153)</f>
        <v/>
      </c>
      <c r="BC152" s="246">
        <f>IF(全车数据表!BF153="","",全车数据表!BF153)</f>
        <v>4589</v>
      </c>
      <c r="BD152" s="246">
        <f>IF(全车数据表!BG153="","",全车数据表!BG153)</f>
        <v>362.7</v>
      </c>
      <c r="BE152" s="246">
        <f>IF(全车数据表!BH153="","",全车数据表!BH153)</f>
        <v>87.4</v>
      </c>
      <c r="BF152" s="246">
        <f>IF(全车数据表!BI153="","",全车数据表!BI153)</f>
        <v>79.47</v>
      </c>
      <c r="BG152" s="246">
        <f>IF(全车数据表!BJ153="","",全车数据表!BJ153)</f>
        <v>58.28</v>
      </c>
    </row>
    <row r="153" spans="1:59">
      <c r="A153" s="246">
        <f>全车数据表!A154</f>
        <v>152</v>
      </c>
      <c r="B153" s="246" t="str">
        <f>全车数据表!B154</f>
        <v>Lamborghini Temerario🔑</v>
      </c>
      <c r="C153" s="246" t="str">
        <f>IF(全车数据表!AQ154="","",全车数据表!AQ154)</f>
        <v>Lamborghini</v>
      </c>
      <c r="D153" s="248" t="str">
        <f>全车数据表!AT154</f>
        <v>temerario</v>
      </c>
      <c r="E153" s="248" t="str">
        <f>全车数据表!AS154</f>
        <v>24.1</v>
      </c>
      <c r="F153" s="248" t="str">
        <f>全车数据表!C154</f>
        <v>Temerario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4398</v>
      </c>
      <c r="P153" s="246">
        <f>全车数据表!P154</f>
        <v>359.1</v>
      </c>
      <c r="Q153" s="246">
        <f>全车数据表!Q154</f>
        <v>87.26</v>
      </c>
      <c r="R153" s="246">
        <f>全车数据表!R154</f>
        <v>71.33</v>
      </c>
      <c r="S153" s="246">
        <f>全车数据表!S154</f>
        <v>62.7</v>
      </c>
      <c r="T153" s="246">
        <f>全车数据表!T154</f>
        <v>6.22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373</v>
      </c>
      <c r="AD153" s="246">
        <f>全车数据表!AX154</f>
        <v>0</v>
      </c>
      <c r="AE153" s="246">
        <f>全车数据表!AY154</f>
        <v>494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兰博基尼</v>
      </c>
      <c r="BB153" s="246" t="str">
        <f>IF(全车数据表!AV154="","",全车数据表!AV154)</f>
        <v/>
      </c>
      <c r="BC153" s="246">
        <f>IF(全车数据表!BF154="","",全车数据表!BF154)</f>
        <v>4617</v>
      </c>
      <c r="BD153" s="246">
        <f>IF(全车数据表!BG154="","",全车数据表!BG154)</f>
        <v>360.8</v>
      </c>
      <c r="BE153" s="246">
        <f>IF(全车数据表!BH154="","",全车数据表!BH154)</f>
        <v>88.300000000000011</v>
      </c>
      <c r="BF153" s="246">
        <f>IF(全车数据表!BI154="","",全车数据表!BI154)</f>
        <v>74.48</v>
      </c>
      <c r="BG153" s="246">
        <f>IF(全车数据表!BJ154="","",全车数据表!BJ154)</f>
        <v>66.400000000000006</v>
      </c>
    </row>
    <row r="154" spans="1:59">
      <c r="A154" s="246">
        <f>全车数据表!A155</f>
        <v>153</v>
      </c>
      <c r="B154" s="246" t="str">
        <f>全车数据表!B155</f>
        <v>Lotus E-R9🔑</v>
      </c>
      <c r="C154" s="246" t="str">
        <f>IF(全车数据表!AQ155="","",全车数据表!AQ155)</f>
        <v>Lotus</v>
      </c>
      <c r="D154" s="248" t="str">
        <f>全车数据表!AT155</f>
        <v>er9</v>
      </c>
      <c r="E154" s="248" t="str">
        <f>全车数据表!AS155</f>
        <v>4.7</v>
      </c>
      <c r="F154" s="248" t="str">
        <f>全车数据表!C155</f>
        <v>ER9</v>
      </c>
      <c r="G154" s="246" t="str">
        <f>全车数据表!D155</f>
        <v>B</v>
      </c>
      <c r="H154" s="246">
        <f>LEN(全车数据表!E155)</f>
        <v>6</v>
      </c>
      <c r="I154" s="246" t="str">
        <f>IF(全车数据表!H155="×",0,全车数据表!H155)</f>
        <v>🔑</v>
      </c>
      <c r="J154" s="246">
        <f>IF(全车数据表!I155="×",0,全车数据表!I155)</f>
        <v>26</v>
      </c>
      <c r="K154" s="246">
        <f>IF(全车数据表!J155="×",0,全车数据表!J155)</f>
        <v>34</v>
      </c>
      <c r="L154" s="246">
        <f>IF(全车数据表!K155="×",0,全车数据表!K155)</f>
        <v>46</v>
      </c>
      <c r="M154" s="246">
        <f>IF(全车数据表!L155="×",0,全车数据表!L155)</f>
        <v>61</v>
      </c>
      <c r="N154" s="246">
        <f>IF(全车数据表!M155="×",0,全车数据表!M155)</f>
        <v>78</v>
      </c>
      <c r="O154" s="246">
        <f>全车数据表!O155</f>
        <v>4403</v>
      </c>
      <c r="P154" s="246">
        <f>全车数据表!P155</f>
        <v>365.2</v>
      </c>
      <c r="Q154" s="246">
        <f>全车数据表!Q155</f>
        <v>87.44</v>
      </c>
      <c r="R154" s="246">
        <f>全车数据表!R155</f>
        <v>68.400000000000006</v>
      </c>
      <c r="S154" s="246">
        <f>全车数据表!S155</f>
        <v>51.8</v>
      </c>
      <c r="T154" s="246">
        <f>全车数据表!T155</f>
        <v>0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0</v>
      </c>
      <c r="AD154" s="246">
        <f>全车数据表!AX155</f>
        <v>0</v>
      </c>
      <c r="AE154" s="246">
        <f>全车数据表!AY155</f>
        <v>0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路特斯莲花</v>
      </c>
      <c r="BB154" s="246" t="str">
        <f>IF(全车数据表!AV155="","",全车数据表!AV155)</f>
        <v/>
      </c>
      <c r="BC154" s="246">
        <f>IF(全车数据表!BF155="","",全车数据表!BF155)</f>
        <v>4617</v>
      </c>
      <c r="BD154" s="246">
        <f>IF(全车数据表!BG155="","",全车数据表!BG155)</f>
        <v>366.4</v>
      </c>
      <c r="BE154" s="246">
        <f>IF(全车数据表!BH155="","",全车数据表!BH155)</f>
        <v>88.3</v>
      </c>
      <c r="BF154" s="246">
        <f>IF(全车数据表!BI155="","",全车数据表!BI155)</f>
        <v>70.569999999999993</v>
      </c>
      <c r="BG154" s="246">
        <f>IF(全车数据表!BJ155="","",全车数据表!BJ155)</f>
        <v>54.5</v>
      </c>
    </row>
    <row r="155" spans="1:59">
      <c r="A155" s="246">
        <f>全车数据表!A156</f>
        <v>154</v>
      </c>
      <c r="B155" s="246" t="str">
        <f>全车数据表!B156</f>
        <v>Aston Martin Vulcan</v>
      </c>
      <c r="C155" s="246" t="str">
        <f>IF(全车数据表!AQ156="","",全车数据表!AQ156)</f>
        <v>Aston Martin</v>
      </c>
      <c r="D155" s="248" t="str">
        <f>全车数据表!AT156</f>
        <v>vulcan</v>
      </c>
      <c r="E155" s="248" t="str">
        <f>全车数据表!AS156</f>
        <v>1.0</v>
      </c>
      <c r="F155" s="248" t="str">
        <f>全车数据表!C156</f>
        <v>火神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3012</v>
      </c>
      <c r="P155" s="246">
        <f>全车数据表!P156</f>
        <v>343.5</v>
      </c>
      <c r="Q155" s="246">
        <f>全车数据表!Q156</f>
        <v>78.7</v>
      </c>
      <c r="R155" s="246">
        <f>全车数据表!R156</f>
        <v>47.8</v>
      </c>
      <c r="S155" s="246">
        <f>全车数据表!S156</f>
        <v>64.790000000000006</v>
      </c>
      <c r="T155" s="246">
        <f>全车数据表!T156</f>
        <v>6.8659999999999997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357</v>
      </c>
      <c r="AD155" s="246">
        <f>全车数据表!AX156</f>
        <v>0</v>
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   <f>IF(全车数据表!BP156="","",全车数据表!BP156)</f>
        <v>1</v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阿斯顿马丁 火神</v>
      </c>
      <c r="BB155" s="246">
        <f>IF(全车数据表!AV156="","",全车数据表!AV156)</f>
        <v>7</v>
      </c>
      <c r="BC155" s="246">
        <f>IF(全车数据表!BF156="","",全车数据表!BF156)</f>
        <v>3122</v>
      </c>
      <c r="BD155" s="246">
        <f>IF(全车数据表!BG156="","",全车数据表!BG156)</f>
        <v>345.1</v>
      </c>
      <c r="BE155" s="246">
        <f>IF(全车数据表!BH156="","",全车数据表!BH156)</f>
        <v>79.3</v>
      </c>
      <c r="BF155" s="246">
        <f>IF(全车数据表!BI156="","",全车数据表!BI156)</f>
        <v>48.66</v>
      </c>
      <c r="BG155" s="246">
        <f>IF(全车数据表!BJ156="","",全车数据表!BJ156)</f>
        <v>66.320000000000007</v>
      </c>
    </row>
    <row r="156" spans="1:59">
      <c r="A156" s="246">
        <f>全车数据表!A157</f>
        <v>155</v>
      </c>
      <c r="B156" s="246" t="str">
        <f>全车数据表!B157</f>
        <v>Nissan GT-R Nismo</v>
      </c>
      <c r="C156" s="246" t="str">
        <f>IF(全车数据表!AQ157="","",全车数据表!AQ157)</f>
        <v>Nissan</v>
      </c>
      <c r="D156" s="248" t="str">
        <f>全车数据表!AT157</f>
        <v>gtr</v>
      </c>
      <c r="E156" s="248" t="str">
        <f>全车数据表!AS157</f>
        <v>1.0</v>
      </c>
      <c r="F156" s="248" t="str">
        <f>全车数据表!C157</f>
        <v>GTR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3157</v>
      </c>
      <c r="P156" s="246">
        <f>全车数据表!P157</f>
        <v>329.7</v>
      </c>
      <c r="Q156" s="246">
        <f>全车数据表!Q157</f>
        <v>84.83</v>
      </c>
      <c r="R156" s="246">
        <f>全车数据表!R157</f>
        <v>60.69</v>
      </c>
      <c r="S156" s="246">
        <f>全车数据表!S157</f>
        <v>60.6</v>
      </c>
      <c r="T156" s="246">
        <f>全车数据表!T157</f>
        <v>6.4829999999999997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344</v>
      </c>
      <c r="AD156" s="246">
        <f>全车数据表!AX157</f>
        <v>0</v>
      </c>
      <c r="AE156" s="246">
        <f>全车数据表!AY157</f>
        <v>444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日产 尼桑 GTR</v>
      </c>
      <c r="BB156" s="246">
        <f>IF(全车数据表!AV157="","",全车数据表!AV157)</f>
        <v>8</v>
      </c>
      <c r="BC156" s="246">
        <f>IF(全车数据表!BF157="","",全车数据表!BF157)</f>
        <v>3270</v>
      </c>
      <c r="BD156" s="246">
        <f>IF(全车数据表!BG157="","",全车数据表!BG157)</f>
        <v>331.2</v>
      </c>
      <c r="BE156" s="246">
        <f>IF(全车数据表!BH157="","",全车数据表!BH157)</f>
        <v>85.6</v>
      </c>
      <c r="BF156" s="246">
        <f>IF(全车数据表!BI157="","",全车数据表!BI157)</f>
        <v>61.949999999999996</v>
      </c>
      <c r="BG156" s="246">
        <f>IF(全车数据表!BJ157="","",全车数据表!BJ157)</f>
        <v>62.440000000000005</v>
      </c>
    </row>
    <row r="157" spans="1:59">
      <c r="A157" s="246">
        <f>全车数据表!A158</f>
        <v>156</v>
      </c>
      <c r="B157" s="246" t="str">
        <f>全车数据表!B158</f>
        <v>Nio EP9</v>
      </c>
      <c r="C157" s="246" t="str">
        <f>IF(全车数据表!AQ158="","",全车数据表!AQ158)</f>
        <v>Nio</v>
      </c>
      <c r="D157" s="248" t="str">
        <f>全车数据表!AT158</f>
        <v>ep9</v>
      </c>
      <c r="E157" s="248" t="str">
        <f>全车数据表!AS158</f>
        <v>2.7</v>
      </c>
      <c r="F157" s="248" t="str">
        <f>全车数据表!C158</f>
        <v>EP9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3194</v>
      </c>
      <c r="P157" s="246">
        <f>全车数据表!P158</f>
        <v>326.10000000000002</v>
      </c>
      <c r="Q157" s="246">
        <f>全车数据表!Q158</f>
        <v>83.03</v>
      </c>
      <c r="R157" s="246">
        <f>全车数据表!R158</f>
        <v>70.489999999999995</v>
      </c>
      <c r="S157" s="246">
        <f>全车数据表!S158</f>
        <v>68.680000000000007</v>
      </c>
      <c r="T157" s="246">
        <f>全车数据表!T158</f>
        <v>7.8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339</v>
      </c>
      <c r="AD157" s="246">
        <f>全车数据表!AX158</f>
        <v>0</v>
      </c>
      <c r="AE157" s="246">
        <f>全车数据表!AY158</f>
        <v>437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蔚来</v>
      </c>
      <c r="BB157" s="246">
        <f>IF(全车数据表!AV158="","",全车数据表!AV158)</f>
        <v>43</v>
      </c>
      <c r="BC157" s="246">
        <f>IF(全车数据表!BF158="","",全车数据表!BF158)</f>
        <v>3308</v>
      </c>
      <c r="BD157" s="246">
        <f>IF(全车数据表!BG158="","",全车数据表!BG158)</f>
        <v>327.5</v>
      </c>
      <c r="BE157" s="246">
        <f>IF(全车数据表!BH158="","",全车数据表!BH158)</f>
        <v>83.8</v>
      </c>
      <c r="BF157" s="246">
        <f>IF(全车数据表!BI158="","",全车数据表!BI158)</f>
        <v>72.400000000000006</v>
      </c>
      <c r="BG157" s="246">
        <f>IF(全车数据表!BJ158="","",全车数据表!BJ158)</f>
        <v>70.69</v>
      </c>
    </row>
    <row r="158" spans="1:59">
      <c r="A158" s="246">
        <f>全车数据表!A159</f>
        <v>157</v>
      </c>
      <c r="B158" s="246" t="str">
        <f>全车数据表!B159</f>
        <v>Ferrari J50</v>
      </c>
      <c r="C158" s="246" t="str">
        <f>IF(全车数据表!AQ159="","",全车数据表!AQ159)</f>
        <v>Ferrari</v>
      </c>
      <c r="D158" s="248" t="str">
        <f>全车数据表!AT159</f>
        <v>j50</v>
      </c>
      <c r="E158" s="248" t="str">
        <f>全车数据表!AS159</f>
        <v>1.1</v>
      </c>
      <c r="F158" s="248" t="str">
        <f>全车数据表!C159</f>
        <v>J50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3230</v>
      </c>
      <c r="P158" s="246">
        <f>全车数据表!P159</f>
        <v>350.6</v>
      </c>
      <c r="Q158" s="246">
        <f>全车数据表!Q159</f>
        <v>80.41</v>
      </c>
      <c r="R158" s="246">
        <f>全车数据表!R159</f>
        <v>48.37</v>
      </c>
      <c r="S158" s="246">
        <f>全车数据表!S159</f>
        <v>64.650000000000006</v>
      </c>
      <c r="T158" s="246">
        <f>全车数据表!T159</f>
        <v>6.6820000000000004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365</v>
      </c>
      <c r="AD158" s="246">
        <f>全车数据表!AX159</f>
        <v>0</v>
      </c>
      <c r="AE158" s="246">
        <f>全车数据表!AY159</f>
        <v>479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>无顶</v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勾</v>
      </c>
      <c r="BB158" s="246">
        <f>IF(全车数据表!AV159="","",全车数据表!AV159)</f>
        <v>9</v>
      </c>
      <c r="BC158" s="246">
        <f>IF(全车数据表!BF159="","",全车数据表!BF159)</f>
        <v>3345</v>
      </c>
      <c r="BD158" s="246">
        <f>IF(全车数据表!BG159="","",全车数据表!BG159)</f>
        <v>352.5</v>
      </c>
      <c r="BE158" s="246">
        <f>IF(全车数据表!BH159="","",全车数据表!BH159)</f>
        <v>81.099999999999994</v>
      </c>
      <c r="BF158" s="246">
        <f>IF(全车数据表!BI159="","",全车数据表!BI159)</f>
        <v>49.019999999999996</v>
      </c>
      <c r="BG158" s="246">
        <f>IF(全车数据表!BJ159="","",全车数据表!BJ159)</f>
        <v>66.31</v>
      </c>
    </row>
    <row r="159" spans="1:59">
      <c r="A159" s="246">
        <f>全车数据表!A160</f>
        <v>158</v>
      </c>
      <c r="B159" s="246" t="str">
        <f>全车数据表!B160</f>
        <v>Dodge Viper GTS</v>
      </c>
      <c r="C159" s="246" t="str">
        <f>IF(全车数据表!AQ160="","",全车数据表!AQ160)</f>
        <v>Dodge</v>
      </c>
      <c r="D159" s="248" t="str">
        <f>全车数据表!AT160</f>
        <v>vipergts</v>
      </c>
      <c r="E159" s="248" t="str">
        <f>全车数据表!AS160</f>
        <v>1.0</v>
      </c>
      <c r="F159" s="248" t="str">
        <f>全车数据表!C160</f>
        <v>紫蛇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3306</v>
      </c>
      <c r="P159" s="246">
        <f>全车数据表!P160</f>
        <v>353.5</v>
      </c>
      <c r="Q159" s="246">
        <f>全车数据表!Q160</f>
        <v>80.33</v>
      </c>
      <c r="R159" s="246">
        <f>全车数据表!R160</f>
        <v>45.29</v>
      </c>
      <c r="S159" s="246">
        <f>全车数据表!S160</f>
        <v>67.55</v>
      </c>
      <c r="T159" s="246">
        <f>全车数据表!T160</f>
        <v>7.0659999999999998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368</v>
      </c>
      <c r="AD159" s="246">
        <f>全车数据表!AX160</f>
        <v>0</v>
      </c>
      <c r="AE159" s="246">
        <f>全车数据表!AY160</f>
        <v>484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道奇 蝰蛇 紫蛇 A蛇</v>
      </c>
      <c r="BB159" s="246">
        <f>IF(全车数据表!AV160="","",全车数据表!AV160)</f>
        <v>9</v>
      </c>
      <c r="BC159" s="246">
        <f>IF(全车数据表!BF160="","",全车数据表!BF160)</f>
        <v>3423</v>
      </c>
      <c r="BD159" s="246">
        <f>IF(全车数据表!BG160="","",全车数据表!BG160)</f>
        <v>354.9</v>
      </c>
      <c r="BE159" s="246">
        <f>IF(全车数据表!BH160="","",全车数据表!BH160)</f>
        <v>81.099999999999994</v>
      </c>
      <c r="BF159" s="246">
        <f>IF(全车数据表!BI160="","",全车数据表!BI160)</f>
        <v>45.79</v>
      </c>
      <c r="BG159" s="246">
        <f>IF(全车数据表!BJ160="","",全车数据表!BJ160)</f>
        <v>68.7</v>
      </c>
    </row>
    <row r="160" spans="1:59">
      <c r="A160" s="246">
        <f>全车数据表!A161</f>
        <v>159</v>
      </c>
      <c r="B160" s="246" t="str">
        <f>全车数据表!B161</f>
        <v>Bentley Continental GT Speed</v>
      </c>
      <c r="C160" s="246" t="str">
        <f>IF(全车数据表!AQ161="","",全车数据表!AQ161)</f>
        <v>Bentley</v>
      </c>
      <c r="D160" s="248" t="str">
        <f>全车数据表!AT161</f>
        <v>continentalgt</v>
      </c>
      <c r="E160" s="248" t="str">
        <f>全车数据表!AS161</f>
        <v>3.6</v>
      </c>
      <c r="F160" s="248" t="str">
        <f>全车数据表!C161</f>
        <v>欧陆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3342</v>
      </c>
      <c r="P160" s="246">
        <f>全车数据表!P161</f>
        <v>348.3</v>
      </c>
      <c r="Q160" s="246">
        <f>全车数据表!Q161</f>
        <v>76.55</v>
      </c>
      <c r="R160" s="246">
        <f>全车数据表!R161</f>
        <v>74.23</v>
      </c>
      <c r="S160" s="246">
        <f>全车数据表!S161</f>
        <v>59.35</v>
      </c>
      <c r="T160" s="246">
        <f>全车数据表!T161</f>
        <v>0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362</v>
      </c>
      <c r="AD160" s="246">
        <f>全车数据表!AX161</f>
        <v>0</v>
      </c>
      <c r="AE160" s="246">
        <f>全车数据表!AY161</f>
        <v>475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宾利 欧陆</v>
      </c>
      <c r="BB160" s="246">
        <f>IF(全车数据表!AV161="","",全车数据表!AV161)</f>
        <v>44</v>
      </c>
      <c r="BC160" s="246">
        <f>IF(全车数据表!BF161="","",全车数据表!BF161)</f>
        <v>3460</v>
      </c>
      <c r="BD160" s="246">
        <f>IF(全车数据表!BG161="","",全车数据表!BG161)</f>
        <v>349.7</v>
      </c>
      <c r="BE160" s="246">
        <f>IF(全车数据表!BH161="","",全车数据表!BH161)</f>
        <v>77.5</v>
      </c>
      <c r="BF160" s="246">
        <f>IF(全车数据表!BI161="","",全车数据表!BI161)</f>
        <v>75.87</v>
      </c>
      <c r="BG160" s="246">
        <f>IF(全车数据表!BJ161="","",全车数据表!BJ161)</f>
        <v>60.84</v>
      </c>
    </row>
    <row r="161" spans="1:59">
      <c r="A161" s="246">
        <f>全车数据表!A162</f>
        <v>160</v>
      </c>
      <c r="B161" s="246" t="str">
        <f>全车数据表!B162</f>
        <v>Ferrari LaFerrari</v>
      </c>
      <c r="C161" s="246" t="str">
        <f>IF(全车数据表!AQ162="","",全车数据表!AQ162)</f>
        <v>Ferrari</v>
      </c>
      <c r="D161" s="248" t="str">
        <f>全车数据表!AT162</f>
        <v>laferrari</v>
      </c>
      <c r="E161" s="248" t="str">
        <f>全车数据表!AS162</f>
        <v>1.0</v>
      </c>
      <c r="F161" s="248" t="str">
        <f>全车数据表!C162</f>
        <v>拉法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3445</v>
      </c>
      <c r="P161" s="246">
        <f>全车数据表!P162</f>
        <v>364.6</v>
      </c>
      <c r="Q161" s="246">
        <f>全车数据表!Q162</f>
        <v>80.23</v>
      </c>
      <c r="R161" s="246">
        <f>全车数据表!R162</f>
        <v>43.06</v>
      </c>
      <c r="S161" s="246">
        <f>全车数据表!S162</f>
        <v>71.400000000000006</v>
      </c>
      <c r="T161" s="246">
        <f>全车数据表!T162</f>
        <v>7.45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379</v>
      </c>
      <c r="AD161" s="246">
        <f>全车数据表!AX162</f>
        <v>0</v>
      </c>
      <c r="AE161" s="246">
        <f>全车数据表!AY162</f>
        <v>503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拉法</v>
      </c>
      <c r="BB161" s="246">
        <f>IF(全车数据表!AV162="","",全车数据表!AV162)</f>
        <v>10</v>
      </c>
      <c r="BC161" s="246">
        <f>IF(全车数据表!BF162="","",全车数据表!BF162)</f>
        <v>3580</v>
      </c>
      <c r="BD161" s="246">
        <f>IF(全车数据表!BG162="","",全车数据表!BG162)</f>
        <v>366.40000000000003</v>
      </c>
      <c r="BE161" s="246">
        <f>IF(全车数据表!BH162="","",全车数据表!BH162)</f>
        <v>81.100000000000009</v>
      </c>
      <c r="BF161" s="246">
        <f>IF(全车数据表!BI162="","",全车数据表!BI162)</f>
        <v>43.7</v>
      </c>
      <c r="BG161" s="246">
        <f>IF(全车数据表!BJ162="","",全车数据表!BJ162)</f>
        <v>72.42</v>
      </c>
    </row>
    <row r="162" spans="1:59">
      <c r="A162" s="246">
        <f>全车数据表!A163</f>
        <v>161</v>
      </c>
      <c r="B162" s="246" t="str">
        <f>全车数据表!B163</f>
        <v>McLaren P1™</v>
      </c>
      <c r="C162" s="246" t="str">
        <f>IF(全车数据表!AQ163="","",全车数据表!AQ163)</f>
        <v>McLaren</v>
      </c>
      <c r="D162" s="248" t="str">
        <f>全车数据表!AT163</f>
        <v>p1</v>
      </c>
      <c r="E162" s="248" t="str">
        <f>全车数据表!AS163</f>
        <v>1.0</v>
      </c>
      <c r="F162" s="248" t="str">
        <f>全车数据表!C163</f>
        <v>P1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35</v>
      </c>
      <c r="J162" s="246">
        <f>IF(全车数据表!I163="×",0,全车数据表!I163)</f>
        <v>12</v>
      </c>
      <c r="K162" s="246">
        <f>IF(全车数据表!J163="×",0,全车数据表!J163)</f>
        <v>15</v>
      </c>
      <c r="L162" s="246">
        <f>IF(全车数据表!K163="×",0,全车数据表!K163)</f>
        <v>24</v>
      </c>
      <c r="M162" s="246">
        <f>IF(全车数据表!L163="×",0,全车数据表!L163)</f>
        <v>36</v>
      </c>
      <c r="N162" s="246">
        <f>IF(全车数据表!M163="×",0,全车数据表!M163)</f>
        <v>0</v>
      </c>
      <c r="O162" s="246">
        <f>全车数据表!O163</f>
        <v>3602</v>
      </c>
      <c r="P162" s="246">
        <f>全车数据表!P163</f>
        <v>364.6</v>
      </c>
      <c r="Q162" s="246">
        <f>全车数据表!Q163</f>
        <v>83.64</v>
      </c>
      <c r="R162" s="246">
        <f>全车数据表!R163</f>
        <v>47.54</v>
      </c>
      <c r="S162" s="246">
        <f>全车数据表!S163</f>
        <v>62.89</v>
      </c>
      <c r="T162" s="246">
        <f>全车数据表!T163</f>
        <v>6.02</v>
      </c>
      <c r="U162" s="246">
        <f>全车数据表!AH163</f>
        <v>3466240</v>
      </c>
      <c r="V162" s="246">
        <f>全车数据表!AI163</f>
        <v>30000</v>
      </c>
      <c r="W162" s="246">
        <f>全车数据表!AO163</f>
        <v>4080000</v>
      </c>
      <c r="X162" s="246">
        <f>全车数据表!AP163</f>
        <v>7546240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379</v>
      </c>
      <c r="AD162" s="246">
        <f>全车数据表!AX163</f>
        <v>0</v>
      </c>
      <c r="AE162" s="246">
        <f>全车数据表!AY163</f>
        <v>503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>
        <f>IF(全车数据表!CF163="","",全车数据表!CF163)</f>
        <v>1</v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迈凯伦</v>
      </c>
      <c r="BB162" s="246">
        <f>IF(全车数据表!AV163="","",全车数据表!AV163)</f>
        <v>12</v>
      </c>
      <c r="BC162" s="246">
        <f>IF(全车数据表!BF163="","",全车数据表!BF163)</f>
        <v>3741</v>
      </c>
      <c r="BD162" s="246">
        <f>IF(全车数据表!BG163="","",全车数据表!BG163)</f>
        <v>366.40000000000003</v>
      </c>
      <c r="BE162" s="246">
        <f>IF(全车数据表!BH163="","",全车数据表!BH163)</f>
        <v>84.7</v>
      </c>
      <c r="BF162" s="246">
        <f>IF(全车数据表!BI163="","",全车数据表!BI163)</f>
        <v>48.44</v>
      </c>
      <c r="BG162" s="246">
        <f>IF(全车数据表!BJ163="","",全车数据表!BJ163)</f>
        <v>63.99</v>
      </c>
    </row>
    <row r="163" spans="1:59">
      <c r="A163" s="246">
        <f>全车数据表!A164</f>
        <v>162</v>
      </c>
      <c r="B163" s="246" t="str">
        <f>全车数据表!B164</f>
        <v>Pagani Zonda HP Barchetta🔑</v>
      </c>
      <c r="C163" s="246" t="str">
        <f>IF(全车数据表!AQ164="","",全车数据表!AQ164)</f>
        <v>Pagani</v>
      </c>
      <c r="D163" s="248" t="str">
        <f>全车数据表!AT164</f>
        <v>barchetta</v>
      </c>
      <c r="E163" s="248" t="str">
        <f>全车数据表!AS164</f>
        <v>3.0</v>
      </c>
      <c r="F163" s="248" t="str">
        <f>全车数据表!C164</f>
        <v>Barchetta</v>
      </c>
      <c r="G163" s="246" t="str">
        <f>全车数据表!D164</f>
        <v>A</v>
      </c>
      <c r="H163" s="246">
        <f>LEN(全车数据表!E164)</f>
        <v>5</v>
      </c>
      <c r="I163" s="246" t="str">
        <f>IF(全车数据表!H164="×",0,全车数据表!H164)</f>
        <v>🔑</v>
      </c>
      <c r="J163" s="246">
        <f>IF(全车数据表!I164="×",0,全车数据表!I164)</f>
        <v>28</v>
      </c>
      <c r="K163" s="246">
        <f>IF(全车数据表!J164="×",0,全车数据表!J164)</f>
        <v>32</v>
      </c>
      <c r="L163" s="246">
        <f>IF(全车数据表!K164="×",0,全车数据表!K164)</f>
        <v>44</v>
      </c>
      <c r="M163" s="246">
        <f>IF(全车数据表!L164="×",0,全车数据表!L164)</f>
        <v>83</v>
      </c>
      <c r="N163" s="246">
        <f>IF(全车数据表!M164="×",0,全车数据表!M164)</f>
        <v>0</v>
      </c>
      <c r="O163" s="246">
        <f>全车数据表!O164</f>
        <v>3678</v>
      </c>
      <c r="P163" s="246">
        <f>全车数据表!P164</f>
        <v>350.1</v>
      </c>
      <c r="Q163" s="246">
        <f>全车数据表!Q164</f>
        <v>79.430000000000007</v>
      </c>
      <c r="R163" s="246">
        <f>全车数据表!R164</f>
        <v>73.540000000000006</v>
      </c>
      <c r="S163" s="246">
        <f>全车数据表!S164</f>
        <v>73.67</v>
      </c>
      <c r="T163" s="246">
        <f>全车数据表!T164</f>
        <v>0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364</v>
      </c>
      <c r="AD163" s="246">
        <f>全车数据表!AX164</f>
        <v>0</v>
      </c>
      <c r="AE163" s="246">
        <f>全车数据表!AY164</f>
        <v>478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>无顶</v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帕加尼</v>
      </c>
      <c r="BB163" s="246" t="str">
        <f>IF(全车数据表!AV164="","",全车数据表!AV164)</f>
        <v/>
      </c>
      <c r="BC163" s="246">
        <f>IF(全车数据表!BF164="","",全车数据表!BF164)</f>
        <v>3819</v>
      </c>
      <c r="BD163" s="246">
        <f>IF(全车数据表!BG164="","",全车数据表!BG164)</f>
        <v>351.6</v>
      </c>
      <c r="BE163" s="246">
        <f>IF(全车数据表!BH164="","",全车数据表!BH164)</f>
        <v>80.2</v>
      </c>
      <c r="BF163" s="246">
        <f>IF(全车数据表!BI164="","",全车数据表!BI164)</f>
        <v>76.16</v>
      </c>
      <c r="BG163" s="246">
        <f>IF(全车数据表!BJ164="","",全车数据表!BJ164)</f>
        <v>75.39</v>
      </c>
    </row>
    <row r="164" spans="1:59">
      <c r="A164" s="246">
        <f>全车数据表!A165</f>
        <v>163</v>
      </c>
      <c r="B164" s="246" t="str">
        <f>全车数据表!B165</f>
        <v>Lamborghini Aventador SV Coupe</v>
      </c>
      <c r="C164" s="246" t="str">
        <f>IF(全车数据表!AQ165="","",全车数据表!AQ165)</f>
        <v>Lamborghini</v>
      </c>
      <c r="D164" s="248" t="str">
        <f>全车数据表!AT165</f>
        <v>sv</v>
      </c>
      <c r="E164" s="248" t="str">
        <f>全车数据表!AS165</f>
        <v>1.0</v>
      </c>
      <c r="F164" s="248" t="str">
        <f>全车数据表!C165</f>
        <v>SV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3763</v>
      </c>
      <c r="P164" s="246">
        <f>全车数据表!P165</f>
        <v>367.9</v>
      </c>
      <c r="Q164" s="246">
        <f>全车数据表!Q165</f>
        <v>80.83</v>
      </c>
      <c r="R164" s="246">
        <f>全车数据表!R165</f>
        <v>50.15</v>
      </c>
      <c r="S164" s="246">
        <f>全车数据表!S165</f>
        <v>70.599999999999994</v>
      </c>
      <c r="T164" s="246">
        <f>全车数据表!T165</f>
        <v>7.2329999999999997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382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>
        <f>IF(全车数据表!BU165="","",全车数据表!BU165)</f>
        <v>1</v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>
        <f>IF(全车数据表!CF165="","",全车数据表!CF165)</f>
        <v>1</v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兰博基尼 大牛 埃文塔多</v>
      </c>
      <c r="BB164" s="246">
        <f>IF(全车数据表!AV165="","",全车数据表!AV165)</f>
        <v>12</v>
      </c>
      <c r="BC164" s="246">
        <f>IF(全车数据表!BF165="","",全车数据表!BF165)</f>
        <v>3906</v>
      </c>
      <c r="BD164" s="246">
        <f>IF(全车数据表!BG165="","",全车数据表!BG165)</f>
        <v>370.09999999999997</v>
      </c>
      <c r="BE164" s="246">
        <f>IF(全车数据表!BH165="","",全车数据表!BH165)</f>
        <v>81.55</v>
      </c>
      <c r="BF164" s="246">
        <f>IF(全车数据表!BI165="","",全车数据表!BI165)</f>
        <v>51.19</v>
      </c>
      <c r="BG164" s="246">
        <f>IF(全车数据表!BJ165="","",全车数据表!BJ165)</f>
        <v>71.89</v>
      </c>
    </row>
    <row r="165" spans="1:59">
      <c r="A165" s="246">
        <f>全车数据表!A166</f>
        <v>164</v>
      </c>
      <c r="B165" s="246" t="str">
        <f>全车数据表!B166</f>
        <v>Mcmurtry Speirling</v>
      </c>
      <c r="C165" s="246" t="str">
        <f>IF(全车数据表!AQ166="","",全车数据表!AQ166)</f>
        <v>Mcmurtry</v>
      </c>
      <c r="D165" s="248" t="str">
        <f>全车数据表!AT166</f>
        <v>speirling</v>
      </c>
      <c r="E165" s="248" t="str">
        <f>全车数据表!AS166</f>
        <v>4.7</v>
      </c>
      <c r="F165" s="248" t="str">
        <f>全车数据表!C166</f>
        <v>Speirling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3789</v>
      </c>
      <c r="P165" s="246">
        <f>全车数据表!P166</f>
        <v>331.7</v>
      </c>
      <c r="Q165" s="246">
        <f>全车数据表!Q166</f>
        <v>90.52</v>
      </c>
      <c r="R165" s="246">
        <f>全车数据表!R166</f>
        <v>80.62</v>
      </c>
      <c r="S165" s="246">
        <f>全车数据表!S166</f>
        <v>61.7</v>
      </c>
      <c r="T165" s="246">
        <f>全车数据表!T166</f>
        <v>0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0</v>
      </c>
      <c r="AD165" s="246">
        <f>全车数据表!AX166</f>
        <v>0</v>
      </c>
      <c r="AE165" s="246">
        <f>全车数据表!AY166</f>
        <v>0</v>
      </c>
      <c r="AF165" s="246" t="str">
        <f>IF(全车数据表!AZ166="","",全车数据表!AZ166)</f>
        <v>惊艳亮相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>
        <f>IF(全车数据表!BF166="","",全车数据表!BF166)</f>
        <v>3931</v>
      </c>
      <c r="BD165" s="246">
        <f>IF(全车数据表!BG166="","",全车数据表!BG166)</f>
        <v>333.1</v>
      </c>
      <c r="BE165" s="246">
        <f>IF(全车数据表!BH166="","",全车数据表!BH166)</f>
        <v>91</v>
      </c>
      <c r="BF165" s="246">
        <f>IF(全车数据表!BI166="","",全车数据表!BI166)</f>
        <v>84.33</v>
      </c>
      <c r="BG165" s="246">
        <f>IF(全车数据表!BJ166="","",全车数据表!BJ166)</f>
        <v>64.66</v>
      </c>
    </row>
    <row r="166" spans="1:59">
      <c r="A166" s="246">
        <f>全车数据表!A167</f>
        <v>165</v>
      </c>
      <c r="B166" s="246" t="str">
        <f>全车数据表!B167</f>
        <v>Ferrari 812 SuperFast</v>
      </c>
      <c r="C166" s="246" t="str">
        <f>IF(全车数据表!AQ167="","",全车数据表!AQ167)</f>
        <v>Ferrari</v>
      </c>
      <c r="D166" s="248" t="str">
        <f>全车数据表!AT167</f>
        <v>812</v>
      </c>
      <c r="E166" s="248" t="str">
        <f>全车数据表!AS167</f>
        <v>1.6</v>
      </c>
      <c r="F166" s="248">
        <f>全车数据表!C167</f>
        <v>812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3827</v>
      </c>
      <c r="P166" s="246">
        <f>全车数据表!P167</f>
        <v>353.6</v>
      </c>
      <c r="Q166" s="246">
        <f>全车数据表!Q167</f>
        <v>81.13</v>
      </c>
      <c r="R166" s="246">
        <f>全车数据表!R167</f>
        <v>63.17</v>
      </c>
      <c r="S166" s="246">
        <f>全车数据表!S167</f>
        <v>74.33</v>
      </c>
      <c r="T166" s="246">
        <f>全车数据表!T167</f>
        <v>8.1999999999999993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368</v>
      </c>
      <c r="AD166" s="246">
        <f>全车数据表!AX167</f>
        <v>0</v>
      </c>
      <c r="AE166" s="246">
        <f>全车数据表!AY167</f>
        <v>484</v>
      </c>
      <c r="AF166" s="246" t="str">
        <f>IF(全车数据表!AZ167="","",全车数据表!AZ167)</f>
        <v>红币商店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法拉利 超快 超级快 超速</v>
      </c>
      <c r="BB166" s="246">
        <f>IF(全车数据表!AV167="","",全车数据表!AV167)</f>
        <v>28</v>
      </c>
      <c r="BC166" s="246" t="str">
        <f>IF(全车数据表!BF167="","",全车数据表!BF167)</f>
        <v/>
      </c>
      <c r="BD166" s="246" t="str">
        <f>IF(全车数据表!BG167="","",全车数据表!BG167)</f>
        <v/>
      </c>
      <c r="BE166" s="246" t="str">
        <f>IF(全车数据表!BH167="","",全车数据表!BH167)</f>
        <v/>
      </c>
      <c r="BF166" s="246" t="str">
        <f>IF(全车数据表!BI167="","",全车数据表!BI167)</f>
        <v/>
      </c>
      <c r="BG166" s="246" t="str">
        <f>IF(全车数据表!BJ167="","",全车数据表!BJ167)</f>
        <v/>
      </c>
    </row>
    <row r="167" spans="1:59">
      <c r="A167" s="246">
        <f>全车数据表!A168</f>
        <v>166</v>
      </c>
      <c r="B167" s="246" t="str">
        <f>全车数据表!B168</f>
        <v>LEGO Technic Mclaren Senna GTR™🔑</v>
      </c>
      <c r="C167" s="246" t="str">
        <f>IF(全车数据表!AQ168="","",全车数据表!AQ168)</f>
        <v>LEGO Technic</v>
      </c>
      <c r="D167" s="248" t="str">
        <f>全车数据表!AT168</f>
        <v>legosennagtr</v>
      </c>
      <c r="E167" s="248" t="str">
        <f>全车数据表!AS168</f>
        <v>3.1</v>
      </c>
      <c r="F167" s="248" t="str">
        <f>全车数据表!C168</f>
        <v>乐高塞纳GTR</v>
      </c>
      <c r="G167" s="246" t="str">
        <f>全车数据表!D168</f>
        <v>A</v>
      </c>
      <c r="H167" s="246">
        <f>LEN(全车数据表!E168)</f>
        <v>5</v>
      </c>
      <c r="I167" s="246" t="str">
        <f>IF(全车数据表!H168="×",0,全车数据表!H168)</f>
        <v>🔑</v>
      </c>
      <c r="J167" s="246">
        <f>IF(全车数据表!I168="×",0,全车数据表!I168)</f>
        <v>28</v>
      </c>
      <c r="K167" s="246">
        <f>IF(全车数据表!J168="×",0,全车数据表!J168)</f>
        <v>32</v>
      </c>
      <c r="L167" s="246">
        <f>IF(全车数据表!K168="×",0,全车数据表!K168)</f>
        <v>44</v>
      </c>
      <c r="M167" s="246">
        <f>IF(全车数据表!L168="×",0,全车数据表!L168)</f>
        <v>83</v>
      </c>
      <c r="N167" s="246">
        <f>IF(全车数据表!M168="×",0,全车数据表!M168)</f>
        <v>0</v>
      </c>
      <c r="O167" s="246">
        <f>全车数据表!O168</f>
        <v>3846</v>
      </c>
      <c r="P167" s="246">
        <f>全车数据表!P168</f>
        <v>349.8</v>
      </c>
      <c r="Q167" s="246">
        <f>全车数据表!Q168</f>
        <v>82.43</v>
      </c>
      <c r="R167" s="246">
        <f>全车数据表!R168</f>
        <v>79.319999999999993</v>
      </c>
      <c r="S167" s="246">
        <f>全车数据表!S168</f>
        <v>65.28</v>
      </c>
      <c r="T167" s="246">
        <f>全车数据表!T168</f>
        <v>0</v>
      </c>
      <c r="U167" s="246">
        <f>全车数据表!AH168</f>
        <v>0</v>
      </c>
      <c r="V167" s="246">
        <f>全车数据表!AI168</f>
        <v>0</v>
      </c>
      <c r="W167" s="246">
        <f>全车数据表!AO168</f>
        <v>0</v>
      </c>
      <c r="X167" s="246">
        <f>全车数据表!AP168</f>
        <v>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364</v>
      </c>
      <c r="AD167" s="246">
        <f>全车数据表!AX168</f>
        <v>0</v>
      </c>
      <c r="AE167" s="246">
        <f>全车数据表!AY168</f>
        <v>477</v>
      </c>
      <c r="AF167" s="246" t="str">
        <f>IF(全车数据表!AZ168="","",全车数据表!AZ168)</f>
        <v>大奖赛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乐高塞纳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Chevrolet Corvette ZR1</v>
      </c>
      <c r="C168" s="246" t="str">
        <f>IF(全车数据表!AQ169="","",全车数据表!AQ169)</f>
        <v>Chevrolet Corvette</v>
      </c>
      <c r="D168" s="248" t="str">
        <f>全车数据表!AT169</f>
        <v>zr1</v>
      </c>
      <c r="E168" s="248" t="str">
        <f>全车数据表!AS169</f>
        <v>1.9</v>
      </c>
      <c r="F168" s="248" t="str">
        <f>全车数据表!C169</f>
        <v>大五菱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3876</v>
      </c>
      <c r="P168" s="246">
        <f>全车数据表!P169</f>
        <v>355.4</v>
      </c>
      <c r="Q168" s="246">
        <f>全车数据表!Q169</f>
        <v>82.03</v>
      </c>
      <c r="R168" s="246">
        <f>全车数据表!R169</f>
        <v>60.09</v>
      </c>
      <c r="S168" s="246">
        <f>全车数据表!S169</f>
        <v>76.33</v>
      </c>
      <c r="T168" s="246">
        <f>全车数据表!T169</f>
        <v>8.8000000000000007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370</v>
      </c>
      <c r="AD168" s="246">
        <f>全车数据表!AX169</f>
        <v>0</v>
      </c>
      <c r="AE168" s="246">
        <f>全车数据表!AY169</f>
        <v>487</v>
      </c>
      <c r="AF168" s="246" t="str">
        <f>IF(全车数据表!AZ169="","",全车数据表!AZ169)</f>
        <v>多人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>
        <f>IF(全车数据表!BX169="","",全车数据表!BX169)</f>
        <v>1</v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雪佛兰 克尔维特</v>
      </c>
      <c r="BB168" s="246" t="str">
        <f>IF(全车数据表!AV169="","",全车数据表!AV169)</f>
        <v/>
      </c>
      <c r="BC168" s="246">
        <f>IF(全车数据表!BF169="","",全车数据表!BF169)</f>
        <v>4020</v>
      </c>
      <c r="BD168" s="246">
        <f>IF(全车数据表!BG169="","",全车数据表!BG169)</f>
        <v>357.09999999999997</v>
      </c>
      <c r="BE168" s="246">
        <f>IF(全车数据表!BH169="","",全车数据表!BH169)</f>
        <v>82.9</v>
      </c>
      <c r="BF168" s="246">
        <f>IF(全车数据表!BI169="","",全车数据表!BI169)</f>
        <v>61.510000000000005</v>
      </c>
      <c r="BG168" s="246">
        <f>IF(全车数据表!BJ169="","",全车数据表!BJ169)</f>
        <v>78.319999999999993</v>
      </c>
    </row>
    <row r="169" spans="1:59">
      <c r="A169" s="246">
        <f>全车数据表!A170</f>
        <v>168</v>
      </c>
      <c r="B169" s="246" t="str">
        <f>全车数据表!B170</f>
        <v>Jaguar C-X75</v>
      </c>
      <c r="C169" s="246" t="str">
        <f>IF(全车数据表!AQ170="","",全车数据表!AQ170)</f>
        <v>Jaguar</v>
      </c>
      <c r="D169" s="248" t="str">
        <f>全车数据表!AT170</f>
        <v>c-x75</v>
      </c>
      <c r="E169" s="248" t="str">
        <f>全车数据表!AS170</f>
        <v>2.4</v>
      </c>
      <c r="F169" s="248" t="str">
        <f>全车数据表!C170</f>
        <v>大捷豹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3898</v>
      </c>
      <c r="P169" s="246">
        <f>全车数据表!P170</f>
        <v>369.2</v>
      </c>
      <c r="Q169" s="246">
        <f>全车数据表!Q170</f>
        <v>75.540000000000006</v>
      </c>
      <c r="R169" s="246">
        <f>全车数据表!R170</f>
        <v>73.17</v>
      </c>
      <c r="S169" s="246">
        <f>全车数据表!S170</f>
        <v>74.12</v>
      </c>
      <c r="T169" s="246">
        <f>全车数据表!T170</f>
        <v>7.87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383</v>
      </c>
      <c r="AD169" s="246">
        <f>全车数据表!AX170</f>
        <v>0</v>
      </c>
      <c r="AE169" s="246">
        <f>全车数据表!AY170</f>
        <v>510</v>
      </c>
      <c r="AF169" s="246" t="str">
        <f>IF(全车数据表!AZ170="","",全车数据表!AZ170)</f>
        <v>惊艳亮相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>
        <f>IF(全车数据表!BW170="","",全车数据表!BW170)</f>
        <v>1</v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大捷豹</v>
      </c>
      <c r="BB169" s="246">
        <f>IF(全车数据表!AV170="","",全车数据表!AV170)</f>
        <v>50</v>
      </c>
      <c r="BC169" s="246">
        <f>IF(全车数据表!BF170="","",全车数据表!BF170)</f>
        <v>4043</v>
      </c>
      <c r="BD169" s="246">
        <f>IF(全车数据表!BG170="","",全车数据表!BG170)</f>
        <v>371</v>
      </c>
      <c r="BE169" s="246">
        <f>IF(全车数据表!BH170="","",全车数据表!BH170)</f>
        <v>76.600000000000009</v>
      </c>
      <c r="BF169" s="246">
        <f>IF(全车数据表!BI170="","",全车数据表!BI170)</f>
        <v>75.08</v>
      </c>
      <c r="BG169" s="246">
        <f>IF(全车数据表!BJ170="","",全车数据表!BJ170)</f>
        <v>76.14</v>
      </c>
    </row>
    <row r="170" spans="1:59">
      <c r="A170" s="246">
        <f>全车数据表!A171</f>
        <v>169</v>
      </c>
      <c r="B170" s="246" t="str">
        <f>全车数据表!B171</f>
        <v>VLF Force 1 V10</v>
      </c>
      <c r="C170" s="246" t="str">
        <f>IF(全车数据表!AQ171="","",全车数据表!AQ171)</f>
        <v>VLF</v>
      </c>
      <c r="D170" s="248" t="str">
        <f>全车数据表!AT171</f>
        <v>1v10</v>
      </c>
      <c r="E170" s="248" t="str">
        <f>全车数据表!AS171</f>
        <v>1.0</v>
      </c>
      <c r="F170" s="248" t="str">
        <f>全车数据表!C171</f>
        <v>VLF</v>
      </c>
      <c r="G170" s="246" t="str">
        <f>全车数据表!D171</f>
        <v>A</v>
      </c>
      <c r="H170" s="246">
        <f>LEN(全车数据表!E171)</f>
        <v>5</v>
      </c>
      <c r="I170" s="246">
        <f>IF(全车数据表!H171="×",0,全车数据表!H171)</f>
        <v>45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36</v>
      </c>
      <c r="N170" s="246">
        <f>IF(全车数据表!M171="×",0,全车数据表!M171)</f>
        <v>0</v>
      </c>
      <c r="O170" s="246">
        <f>全车数据表!O171</f>
        <v>3929</v>
      </c>
      <c r="P170" s="246">
        <f>全车数据表!P171</f>
        <v>368.8</v>
      </c>
      <c r="Q170" s="246">
        <f>全车数据表!Q171</f>
        <v>80.33</v>
      </c>
      <c r="R170" s="246">
        <f>全车数据表!R171</f>
        <v>54.68</v>
      </c>
      <c r="S170" s="246">
        <f>全车数据表!S171</f>
        <v>74.63</v>
      </c>
      <c r="T170" s="246">
        <f>全车数据表!T171</f>
        <v>7.9500000000000011</v>
      </c>
      <c r="U170" s="246">
        <f>全车数据表!AH171</f>
        <v>3466240</v>
      </c>
      <c r="V170" s="246">
        <f>全车数据表!AI171</f>
        <v>30000</v>
      </c>
      <c r="W170" s="246">
        <f>全车数据表!AO171</f>
        <v>4080000</v>
      </c>
      <c r="X170" s="246">
        <f>全车数据表!AP171</f>
        <v>7546240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384</v>
      </c>
      <c r="AD170" s="246">
        <f>全车数据表!AX171</f>
        <v>0</v>
      </c>
      <c r="AE170" s="246">
        <f>全车数据表!AY171</f>
        <v>512</v>
      </c>
      <c r="AF170" s="246" t="str">
        <f>IF(全车数据表!AZ171="","",全车数据表!AZ171)</f>
        <v>独家赛事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>
        <f>IF(全车数据表!BT171="","",全车数据表!BT171)</f>
        <v>1</v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叶问 甄子丹 1v10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Ford GT Frankie Edition</v>
      </c>
      <c r="C171" s="246" t="str">
        <f>IF(全车数据表!AQ172="","",全车数据表!AQ172)</f>
        <v>Ford</v>
      </c>
      <c r="D171" s="248" t="str">
        <f>全车数据表!AT172</f>
        <v>gtfe</v>
      </c>
      <c r="E171" s="248" t="str">
        <f>全车数据表!AS172</f>
        <v>24.0</v>
      </c>
      <c r="F171" s="248" t="str">
        <f>全车数据表!C172</f>
        <v>GTFE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3974</v>
      </c>
      <c r="P171" s="246">
        <f>全车数据表!P172</f>
        <v>371.8</v>
      </c>
      <c r="Q171" s="246">
        <f>全车数据表!Q172</f>
        <v>79.14</v>
      </c>
      <c r="R171" s="246">
        <f>全车数据表!R172</f>
        <v>58.82</v>
      </c>
      <c r="S171" s="246">
        <f>全车数据表!S172</f>
        <v>74.63</v>
      </c>
      <c r="T171" s="246">
        <f>全车数据表!T172</f>
        <v>0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0</v>
      </c>
      <c r="AD171" s="246">
        <f>全车数据表!AX172</f>
        <v>0</v>
      </c>
      <c r="AE171" s="246">
        <f>全车数据表!AY172</f>
        <v>0</v>
      </c>
      <c r="AF171" s="246" t="str">
        <f>IF(全车数据表!AZ172="","",全车数据表!AZ172)</f>
        <v>专属赛事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福特</v>
      </c>
      <c r="BB171" s="246" t="str">
        <f>IF(全车数据表!AV172="","",全车数据表!AV172)</f>
        <v/>
      </c>
      <c r="BC171" s="246">
        <f>IF(全车数据表!BF172="","",全车数据表!BF172)</f>
        <v>4122</v>
      </c>
      <c r="BD171" s="246">
        <f>IF(全车数据表!BG172="","",全车数据表!BG172)</f>
        <v>373.8</v>
      </c>
      <c r="BE171" s="246">
        <f>IF(全车数据表!BH172="","",全车数据表!BH172)</f>
        <v>80.2</v>
      </c>
      <c r="BF171" s="246">
        <f>IF(全车数据表!BI172="","",全车数据表!BI172)</f>
        <v>60.39</v>
      </c>
      <c r="BG171" s="246">
        <f>IF(全车数据表!BJ172="","",全车数据表!BJ172)</f>
        <v>76.69</v>
      </c>
    </row>
    <row r="172" spans="1:59">
      <c r="A172" s="246">
        <f>全车数据表!A173</f>
        <v>171</v>
      </c>
      <c r="B172" s="246" t="str">
        <f>全车数据表!B173</f>
        <v>McLaren Senna GTR</v>
      </c>
      <c r="C172" s="246" t="str">
        <f>IF(全车数据表!AQ173="","",全车数据表!AQ173)</f>
        <v>McLaren</v>
      </c>
      <c r="D172" s="248" t="str">
        <f>全车数据表!AT173</f>
        <v>sennagtr</v>
      </c>
      <c r="E172" s="248" t="str">
        <f>全车数据表!AS173</f>
        <v>3.3</v>
      </c>
      <c r="F172" s="248" t="str">
        <f>全车数据表!C173</f>
        <v>Senna GTR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4025</v>
      </c>
      <c r="P172" s="246">
        <f>全车数据表!P173</f>
        <v>358</v>
      </c>
      <c r="Q172" s="246">
        <f>全车数据表!Q173</f>
        <v>82.03</v>
      </c>
      <c r="R172" s="246">
        <f>全车数据表!R173</f>
        <v>60.84</v>
      </c>
      <c r="S172" s="246">
        <f>全车数据表!S173</f>
        <v>77.62</v>
      </c>
      <c r="T172" s="246">
        <f>全车数据表!T173</f>
        <v>9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372</v>
      </c>
      <c r="AD172" s="246">
        <f>全车数据表!AX173</f>
        <v>0</v>
      </c>
      <c r="AE172" s="246">
        <f>全车数据表!AY173</f>
        <v>492</v>
      </c>
      <c r="AF172" s="246" t="str">
        <f>IF(全车数据表!AZ173="","",全车数据表!AZ173)</f>
        <v>护照寻车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迈凯伦塞纳</v>
      </c>
      <c r="BB172" s="246">
        <f>IF(全车数据表!AV173="","",全车数据表!AV173)</f>
        <v>29</v>
      </c>
      <c r="BC172" s="246">
        <f>IF(全车数据表!BF173="","",全车数据表!BF173)</f>
        <v>4174</v>
      </c>
      <c r="BD172" s="246">
        <f>IF(全车数据表!BG173="","",全车数据表!BG173)</f>
        <v>360.8</v>
      </c>
      <c r="BE172" s="246">
        <f>IF(全车数据表!BH173="","",全车数据表!BH173)</f>
        <v>82.9</v>
      </c>
      <c r="BF172" s="246">
        <f>IF(全车数据表!BI173="","",全车数据表!BI173)</f>
        <v>61.980000000000004</v>
      </c>
      <c r="BG172" s="246">
        <f>IF(全车数据表!BJ173="","",全车数据表!BJ173)</f>
        <v>78.910000000000011</v>
      </c>
    </row>
    <row r="173" spans="1:59">
      <c r="A173" s="246">
        <f>全车数据表!A174</f>
        <v>172</v>
      </c>
      <c r="B173" s="246" t="str">
        <f>全车数据表!B174</f>
        <v>Lamborghini Aventador SVJ Roadster</v>
      </c>
      <c r="C173" s="246" t="str">
        <f>IF(全车数据表!AQ174="","",全车数据表!AQ174)</f>
        <v>Lamborghini</v>
      </c>
      <c r="D173" s="248" t="str">
        <f>全车数据表!AT174</f>
        <v>svj</v>
      </c>
      <c r="E173" s="248" t="str">
        <f>全车数据表!AS174</f>
        <v>3.0</v>
      </c>
      <c r="F173" s="248" t="str">
        <f>全车数据表!C174</f>
        <v>SVJ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4081</v>
      </c>
      <c r="P173" s="246">
        <f>全车数据表!P174</f>
        <v>364.7</v>
      </c>
      <c r="Q173" s="246">
        <f>全车数据表!Q174</f>
        <v>81.13</v>
      </c>
      <c r="R173" s="246">
        <f>全车数据表!R174</f>
        <v>73.73</v>
      </c>
      <c r="S173" s="246">
        <f>全车数据表!S174</f>
        <v>73.930000000000007</v>
      </c>
      <c r="T173" s="246">
        <f>全车数据表!T174</f>
        <v>7.8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379</v>
      </c>
      <c r="AD173" s="246">
        <f>全车数据表!AX174</f>
        <v>0</v>
      </c>
      <c r="AE173" s="246">
        <f>全车数据表!AY174</f>
        <v>503</v>
      </c>
      <c r="AF173" s="246" t="str">
        <f>IF(全车数据表!AZ174="","",全车数据表!AZ174)</f>
        <v>惊艳亮相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>
        <f>IF(全车数据表!BW174="","",全车数据表!BW174)</f>
        <v>1</v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兰博基尼</v>
      </c>
      <c r="BB173" s="246">
        <f>IF(全车数据表!AV174="","",全车数据表!AV174)</f>
        <v>32</v>
      </c>
      <c r="BC173" s="246">
        <f>IF(全车数据表!BF174="","",全车数据表!BF174)</f>
        <v>4319</v>
      </c>
      <c r="BD173" s="246">
        <f>IF(全车数据表!BG174="","",全车数据表!BG174)</f>
        <v>366.4</v>
      </c>
      <c r="BE173" s="246">
        <f>IF(全车数据表!BH174="","",全车数据表!BH174)</f>
        <v>82</v>
      </c>
      <c r="BF173" s="246">
        <f>IF(全车数据表!BI174="","",全车数据表!BI174)</f>
        <v>77.69</v>
      </c>
      <c r="BG173" s="246">
        <f>IF(全车数据表!BJ174="","",全车数据表!BJ174)</f>
        <v>77.690000000000012</v>
      </c>
    </row>
    <row r="174" spans="1:59">
      <c r="A174" s="246">
        <f>全车数据表!A175</f>
        <v>173</v>
      </c>
      <c r="B174" s="246" t="str">
        <f>全车数据表!B175</f>
        <v>Porsche 918 Spyder</v>
      </c>
      <c r="C174" s="246" t="str">
        <f>IF(全车数据表!AQ175="","",全车数据表!AQ175)</f>
        <v>Porsche</v>
      </c>
      <c r="D174" s="248" t="str">
        <f>全车数据表!AT175</f>
        <v>918</v>
      </c>
      <c r="E174" s="248" t="str">
        <f>全车数据表!AS175</f>
        <v>1.0</v>
      </c>
      <c r="F174" s="248">
        <f>全车数据表!C175</f>
        <v>918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35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36</v>
      </c>
      <c r="N174" s="246">
        <f>IF(全车数据表!M175="×",0,全车数据表!M175)</f>
        <v>0</v>
      </c>
      <c r="O174" s="246">
        <f>全车数据表!O175</f>
        <v>4099</v>
      </c>
      <c r="P174" s="246">
        <f>全车数据表!P175</f>
        <v>362.4</v>
      </c>
      <c r="Q174" s="246">
        <f>全车数据表!Q175</f>
        <v>83.03</v>
      </c>
      <c r="R174" s="246">
        <f>全车数据表!R175</f>
        <v>51.8</v>
      </c>
      <c r="S174" s="246">
        <f>全车数据表!S175</f>
        <v>79.97</v>
      </c>
      <c r="T174" s="246">
        <f>全车数据表!T175</f>
        <v>9.4830000000000005</v>
      </c>
      <c r="U174" s="246">
        <f>全车数据表!AH175</f>
        <v>3466240</v>
      </c>
      <c r="V174" s="246">
        <f>全车数据表!AI175</f>
        <v>30000</v>
      </c>
      <c r="W174" s="246">
        <f>全车数据表!AO175</f>
        <v>4080000</v>
      </c>
      <c r="X174" s="246">
        <f>全车数据表!AP175</f>
        <v>7546240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377</v>
      </c>
      <c r="AD174" s="246">
        <f>全车数据表!AX175</f>
        <v>0</v>
      </c>
      <c r="AE174" s="246">
        <f>全车数据表!AY175</f>
        <v>499</v>
      </c>
      <c r="AF174" s="246" t="str">
        <f>IF(全车数据表!AZ175="","",全车数据表!AZ175)</f>
        <v>传奇商店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>
        <f>IF(全车数据表!CF175="","",全车数据表!CF175)</f>
        <v>1</v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保时捷</v>
      </c>
      <c r="BB174" s="246">
        <f>IF(全车数据表!AV175="","",全车数据表!AV175)</f>
        <v>14</v>
      </c>
      <c r="BC174" s="246">
        <f>IF(全车数据表!BF175="","",全车数据表!BF175)</f>
        <v>4250</v>
      </c>
      <c r="BD174" s="246">
        <f>IF(全车数据表!BG175="","",全车数据表!BG175)</f>
        <v>364.5</v>
      </c>
      <c r="BE174" s="246">
        <f>IF(全车数据表!BH175="","",全车数据表!BH175)</f>
        <v>83.8</v>
      </c>
      <c r="BF174" s="246">
        <f>IF(全车数据表!BI175="","",全车数据表!BI175)</f>
        <v>52.989999999999995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Vanda Electrics Dendrobium</v>
      </c>
      <c r="C175" s="246" t="str">
        <f>IF(全车数据表!AQ176="","",全车数据表!AQ176)</f>
        <v>Vanda Electrics</v>
      </c>
      <c r="D175" s="248" t="str">
        <f>全车数据表!AT176</f>
        <v>vanda</v>
      </c>
      <c r="E175" s="248" t="str">
        <f>全车数据表!AS176</f>
        <v>1.8</v>
      </c>
      <c r="F175" s="248" t="str">
        <f>全车数据表!C176</f>
        <v>Vanda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52</v>
      </c>
      <c r="N175" s="246">
        <f>IF(全车数据表!M176="×",0,全车数据表!M176)</f>
        <v>62</v>
      </c>
      <c r="O175" s="246">
        <f>全车数据表!O176</f>
        <v>4099</v>
      </c>
      <c r="P175" s="246">
        <f>全车数据表!P176</f>
        <v>339.9</v>
      </c>
      <c r="Q175" s="246">
        <f>全车数据表!Q176</f>
        <v>86.24</v>
      </c>
      <c r="R175" s="246">
        <f>全车数据表!R176</f>
        <v>95.92</v>
      </c>
      <c r="S175" s="246">
        <f>全车数据表!S176</f>
        <v>84.9</v>
      </c>
      <c r="T175" s="246">
        <f>全车数据表!T176</f>
        <v>13.23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354</v>
      </c>
      <c r="AD175" s="246">
        <f>全车数据表!AX176</f>
        <v>363</v>
      </c>
      <c r="AE175" s="246">
        <f>全车数据表!AY176</f>
        <v>474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万达</v>
      </c>
      <c r="BB175" s="246">
        <f>IF(全车数据表!AV176="","",全车数据表!AV176)</f>
        <v>17</v>
      </c>
      <c r="BC175" s="246">
        <f>IF(全车数据表!BF176="","",全车数据表!BF176)</f>
        <v>4308</v>
      </c>
      <c r="BD175" s="246">
        <f>IF(全车数据表!BG176="","",全车数据表!BG176)</f>
        <v>342.29999999999995</v>
      </c>
      <c r="BE175" s="246">
        <f>IF(全车数据表!BH176="","",全车数据表!BH176)</f>
        <v>87.399999999999991</v>
      </c>
      <c r="BF175" s="246">
        <f>IF(全车数据表!BI176="","",全车数据表!BI176)</f>
        <v>101.05</v>
      </c>
      <c r="BG175" s="246">
        <f>IF(全车数据表!BJ176="","",全车数据表!BJ176)</f>
        <v>88.01</v>
      </c>
    </row>
    <row r="176" spans="1:59">
      <c r="A176" s="246">
        <f>全车数据表!A177</f>
        <v>175</v>
      </c>
      <c r="B176" s="246" t="str">
        <f>全车数据表!B177</f>
        <v>Peugeot 9x8</v>
      </c>
      <c r="C176" s="246" t="str">
        <f>IF(全车数据表!AQ177="","",全车数据表!AQ177)</f>
        <v>Peugeot</v>
      </c>
      <c r="D176" s="248" t="str">
        <f>全车数据表!AT177</f>
        <v>9x8</v>
      </c>
      <c r="E176" s="248" t="str">
        <f>全车数据表!AS177</f>
        <v>3.8</v>
      </c>
      <c r="F176" s="248" t="str">
        <f>全车数据表!C177</f>
        <v>9x8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4108</v>
      </c>
      <c r="P176" s="246">
        <f>全车数据表!P177</f>
        <v>344.3</v>
      </c>
      <c r="Q176" s="246">
        <f>全车数据表!Q177</f>
        <v>90.03</v>
      </c>
      <c r="R176" s="246">
        <f>全车数据表!R177</f>
        <v>94.15</v>
      </c>
      <c r="S176" s="246">
        <f>全车数据表!S177</f>
        <v>69.94</v>
      </c>
      <c r="T176" s="246">
        <f>全车数据表!T177</f>
        <v>0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358</v>
      </c>
      <c r="AD176" s="246">
        <f>全车数据表!AX177</f>
        <v>0</v>
      </c>
      <c r="AE176" s="246">
        <f>全车数据表!AY177</f>
        <v>468</v>
      </c>
      <c r="AF176" s="246" t="str">
        <f>IF(全车数据表!AZ177="","",全车数据表!AZ177)</f>
        <v>联会赛事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标致</v>
      </c>
      <c r="BB176" s="246" t="str">
        <f>IF(全车数据表!AV177="","",全车数据表!AV177)</f>
        <v/>
      </c>
      <c r="BC176" s="246">
        <f>IF(全车数据表!BF177="","",全车数据表!BF177)</f>
        <v>4266</v>
      </c>
      <c r="BD176" s="246">
        <f>IF(全车数据表!BG177="","",全车数据表!BG177)</f>
        <v>346</v>
      </c>
      <c r="BE176" s="246">
        <f>IF(全车数据表!BH177="","",全车数据表!BH177)</f>
        <v>91</v>
      </c>
      <c r="BF176" s="246">
        <f>IF(全车数据表!BI177="","",全车数据表!BI177)</f>
        <v>98.04</v>
      </c>
      <c r="BG176" s="246">
        <f>IF(全车数据表!BJ177="","",全车数据表!BJ177)</f>
        <v>72.509999999999991</v>
      </c>
    </row>
    <row r="177" spans="1:59">
      <c r="A177" s="246">
        <f>全车数据表!A178</f>
        <v>176</v>
      </c>
      <c r="B177" s="246" t="str">
        <f>全车数据表!B178</f>
        <v>Aston Martin DBS GT Zagato</v>
      </c>
      <c r="C177" s="246" t="str">
        <f>IF(全车数据表!AQ178="","",全车数据表!AQ178)</f>
        <v>Aston Martin</v>
      </c>
      <c r="D177" s="248" t="str">
        <f>全车数据表!AT178</f>
        <v>zagato</v>
      </c>
      <c r="E177" s="248" t="str">
        <f>全车数据表!AS178</f>
        <v>4.4</v>
      </c>
      <c r="F177" s="248" t="str">
        <f>全车数据表!C178</f>
        <v>Zagato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70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59</v>
      </c>
      <c r="O177" s="246">
        <f>全车数据表!O178</f>
        <v>4109</v>
      </c>
      <c r="P177" s="246">
        <f>全车数据表!P178</f>
        <v>361.9</v>
      </c>
      <c r="Q177" s="246">
        <f>全车数据表!Q178</f>
        <v>80.650000000000006</v>
      </c>
      <c r="R177" s="246">
        <f>全车数据表!R178</f>
        <v>75.77</v>
      </c>
      <c r="S177" s="246">
        <f>全车数据表!S178</f>
        <v>78.17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376</v>
      </c>
      <c r="AD177" s="246">
        <f>全车数据表!AX178</f>
        <v>0</v>
      </c>
      <c r="AE177" s="246">
        <f>全车数据表!AY178</f>
        <v>498</v>
      </c>
      <c r="AF177" s="246" t="str">
        <f>IF(全车数据表!AZ178="","",全车数据表!AZ178)</f>
        <v>联会赛事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阿斯顿马丁 火神</v>
      </c>
      <c r="BB177" s="246" t="str">
        <f>IF(全车数据表!AV178="","",全车数据表!AV178)</f>
        <v/>
      </c>
      <c r="BC177" s="246">
        <f>IF(全车数据表!BF178="","",全车数据表!BF178)</f>
        <v>4327</v>
      </c>
      <c r="BD177" s="246">
        <f>IF(全车数据表!BG178="","",全车数据表!BG178)</f>
        <v>364.5</v>
      </c>
      <c r="BE177" s="246">
        <f>IF(全车数据表!BH178="","",全车数据表!BH178)</f>
        <v>82</v>
      </c>
      <c r="BF177" s="246">
        <f>IF(全车数据表!BI178="","",全车数据表!BI178)</f>
        <v>78.19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McLaren 570S Spider</v>
      </c>
      <c r="C178" s="246" t="str">
        <f>IF(全车数据表!AQ179="","",全车数据表!AQ179)</f>
        <v>McLaren</v>
      </c>
      <c r="D178" s="248" t="str">
        <f>全车数据表!AT179</f>
        <v>570</v>
      </c>
      <c r="E178" s="248" t="str">
        <f>全车数据表!AS179</f>
        <v>1.2</v>
      </c>
      <c r="F178" s="248">
        <f>全车数据表!C179</f>
        <v>570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12</v>
      </c>
      <c r="K178" s="246">
        <f>IF(全车数据表!J179="×",0,全车数据表!J179)</f>
        <v>15</v>
      </c>
      <c r="L178" s="246">
        <f>IF(全车数据表!K179="×",0,全车数据表!K179)</f>
        <v>24</v>
      </c>
      <c r="M178" s="246">
        <f>IF(全车数据表!L179="×",0,全车数据表!L179)</f>
        <v>37</v>
      </c>
      <c r="N178" s="246">
        <f>IF(全车数据表!M179="×",0,全车数据表!M179)</f>
        <v>45</v>
      </c>
      <c r="O178" s="246">
        <f>全车数据表!O179</f>
        <v>4116</v>
      </c>
      <c r="P178" s="246">
        <f>全车数据表!P179</f>
        <v>377.2</v>
      </c>
      <c r="Q178" s="246">
        <f>全车数据表!Q179</f>
        <v>79.23</v>
      </c>
      <c r="R178" s="246">
        <f>全车数据表!R179</f>
        <v>66.06</v>
      </c>
      <c r="S178" s="246">
        <f>全车数据表!S179</f>
        <v>64.75</v>
      </c>
      <c r="T178" s="246">
        <f>全车数据表!T179</f>
        <v>6.2000000000000011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393</v>
      </c>
      <c r="AD178" s="246">
        <f>全车数据表!AX179</f>
        <v>0</v>
      </c>
      <c r="AE178" s="246">
        <f>全车数据表!AY179</f>
        <v>526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可开合</v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迈凯伦</v>
      </c>
      <c r="BB178" s="246">
        <f>IF(全车数据表!AV179="","",全车数据表!AV179)</f>
        <v>17</v>
      </c>
      <c r="BC178" s="246">
        <f>IF(全车数据表!BF179="","",全车数据表!BF179)</f>
        <v>4332</v>
      </c>
      <c r="BD178" s="246">
        <f>IF(全车数据表!BG179="","",全车数据表!BG179)</f>
        <v>379.7</v>
      </c>
      <c r="BE178" s="246">
        <f>IF(全车数据表!BH179="","",全车数据表!BH179)</f>
        <v>80.2</v>
      </c>
      <c r="BF178" s="246">
        <f>IF(全车数据表!BI179="","",全车数据表!BI179)</f>
        <v>68.460000000000008</v>
      </c>
      <c r="BG178" s="246">
        <f>IF(全车数据表!BJ179="","",全车数据表!BJ179)</f>
        <v>66.84</v>
      </c>
    </row>
    <row r="179" spans="1:59">
      <c r="A179" s="246">
        <f>全车数据表!A180</f>
        <v>178</v>
      </c>
      <c r="B179" s="246" t="str">
        <f>全车数据表!B180</f>
        <v>Lamborghini Aventador J</v>
      </c>
      <c r="C179" s="246" t="str">
        <f>IF(全车数据表!AQ180="","",全车数据表!AQ180)</f>
        <v>Lamborghini</v>
      </c>
      <c r="D179" s="248" t="str">
        <f>全车数据表!AT180</f>
        <v>avj</v>
      </c>
      <c r="E179" s="248" t="str">
        <f>全车数据表!AS180</f>
        <v>1.5</v>
      </c>
      <c r="F179" s="248" t="str">
        <f>全车数据表!C180</f>
        <v>AVJ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50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51</v>
      </c>
      <c r="N179" s="246">
        <f>IF(全车数据表!M180="×",0,全车数据表!M180)</f>
        <v>0</v>
      </c>
      <c r="O179" s="246">
        <f>全车数据表!O180</f>
        <v>4133</v>
      </c>
      <c r="P179" s="246">
        <f>全车数据表!P180</f>
        <v>363.8</v>
      </c>
      <c r="Q179" s="246">
        <f>全车数据表!Q180</f>
        <v>79.83</v>
      </c>
      <c r="R179" s="246">
        <f>全车数据表!R180</f>
        <v>73.099999999999994</v>
      </c>
      <c r="S179" s="246">
        <f>全车数据表!S180</f>
        <v>77.86</v>
      </c>
      <c r="T179" s="246">
        <f>全车数据表!T180</f>
        <v>8.8320000000000007</v>
      </c>
      <c r="U179" s="246">
        <f>全车数据表!AH180</f>
        <v>7771800</v>
      </c>
      <c r="V179" s="246">
        <f>全车数据表!AI180</f>
        <v>60000</v>
      </c>
      <c r="W179" s="246">
        <f>全车数据表!AO180</f>
        <v>8160000</v>
      </c>
      <c r="X179" s="246">
        <f>全车数据表!AP180</f>
        <v>15931800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378</v>
      </c>
      <c r="AD179" s="246">
        <f>全车数据表!AX180</f>
        <v>0</v>
      </c>
      <c r="AE179" s="246">
        <f>全车数据表!AY180</f>
        <v>502</v>
      </c>
      <c r="AF179" s="246" t="str">
        <f>IF(全车数据表!AZ180="","",全车数据表!AZ180)</f>
        <v>传奇商店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>无顶</v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埃文塔多 avj</v>
      </c>
      <c r="BB179" s="246">
        <f>IF(全车数据表!AV180="","",全车数据表!AV180)</f>
        <v>15</v>
      </c>
      <c r="BC179" s="246">
        <f>IF(全车数据表!BF180="","",全车数据表!BF180)</f>
        <v>4292</v>
      </c>
      <c r="BD179" s="246">
        <f>IF(全车数据表!BG180="","",全车数据表!BG180)</f>
        <v>365.40000000000003</v>
      </c>
      <c r="BE179" s="246">
        <f>IF(全车数据表!BH180="","",全车数据表!BH180)</f>
        <v>80.649999999999991</v>
      </c>
      <c r="BF179" s="246">
        <f>IF(全车数据表!BI180="","",全车数据表!BI180)</f>
        <v>75.97</v>
      </c>
      <c r="BG179" s="246">
        <f>IF(全车数据表!BJ180="","",全车数据表!BJ180)</f>
        <v>79.650000000000006</v>
      </c>
    </row>
    <row r="180" spans="1:59">
      <c r="A180" s="246">
        <f>全车数据表!A181</f>
        <v>179</v>
      </c>
      <c r="B180" s="246" t="str">
        <f>全车数据表!B181</f>
        <v>Peugeot Onyx</v>
      </c>
      <c r="C180" s="246" t="str">
        <f>IF(全车数据表!AQ181="","",全车数据表!AQ181)</f>
        <v>Peugeot</v>
      </c>
      <c r="D180" s="248" t="str">
        <f>全车数据表!AT181</f>
        <v>onyx</v>
      </c>
      <c r="E180" s="248" t="str">
        <f>全车数据表!AS181</f>
        <v>2.6</v>
      </c>
      <c r="F180" s="248" t="str">
        <f>全车数据表!C181</f>
        <v>标致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62</v>
      </c>
      <c r="O180" s="246">
        <f>全车数据表!O181</f>
        <v>4145</v>
      </c>
      <c r="P180" s="246">
        <f>全车数据表!P181</f>
        <v>370.6</v>
      </c>
      <c r="Q180" s="246">
        <f>全车数据表!Q181</f>
        <v>81.93</v>
      </c>
      <c r="R180" s="246">
        <f>全车数据表!R181</f>
        <v>84.82</v>
      </c>
      <c r="S180" s="246">
        <f>全车数据表!S181</f>
        <v>59.61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385</v>
      </c>
      <c r="AD180" s="246">
        <f>全车数据表!AX181</f>
        <v>0</v>
      </c>
      <c r="AE180" s="246">
        <f>全车数据表!AY181</f>
        <v>514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大狮子 标致</v>
      </c>
      <c r="BB180" s="246">
        <f>IF(全车数据表!AV181="","",全车数据表!AV181)</f>
        <v>53</v>
      </c>
      <c r="BC180" s="246">
        <f>IF(全车数据表!BF181="","",全车数据表!BF181)</f>
        <v>4300</v>
      </c>
      <c r="BD180" s="246">
        <f>IF(全车数据表!BG181="","",全车数据表!BG181)</f>
        <v>371.90000000000003</v>
      </c>
      <c r="BE180" s="246">
        <f>IF(全车数据表!BH181="","",全车数据表!BH181)</f>
        <v>82.9</v>
      </c>
      <c r="BF180" s="246">
        <f>IF(全车数据表!BI181="","",全车数据表!BI181)</f>
        <v>87.339999999999989</v>
      </c>
      <c r="BG180" s="246">
        <f>IF(全车数据表!BJ181="","",全车数据表!BJ181)</f>
        <v>62.56</v>
      </c>
    </row>
    <row r="181" spans="1:59">
      <c r="A181" s="246">
        <f>全车数据表!A182</f>
        <v>180</v>
      </c>
      <c r="B181" s="246" t="str">
        <f>全车数据表!B182</f>
        <v>Pagani Zonda R🔑</v>
      </c>
      <c r="C181" s="246" t="str">
        <f>IF(全车数据表!AQ182="","",全车数据表!AQ182)</f>
        <v>Pagani</v>
      </c>
      <c r="D181" s="248" t="str">
        <f>全车数据表!AT182</f>
        <v>zondar</v>
      </c>
      <c r="E181" s="248" t="str">
        <f>全车数据表!AS182</f>
        <v>3.2</v>
      </c>
      <c r="F181" s="248" t="str">
        <f>全车数据表!C182</f>
        <v>风之子</v>
      </c>
      <c r="G181" s="246" t="str">
        <f>全车数据表!D182</f>
        <v>A</v>
      </c>
      <c r="H181" s="246">
        <f>LEN(全车数据表!E182)</f>
        <v>6</v>
      </c>
      <c r="I181" s="246" t="str">
        <f>IF(全车数据表!H182="×",0,全车数据表!H182)</f>
        <v>🔑</v>
      </c>
      <c r="J181" s="246">
        <f>IF(全车数据表!I182="×",0,全车数据表!I182)</f>
        <v>28</v>
      </c>
      <c r="K181" s="246">
        <f>IF(全车数据表!J182="×",0,全车数据表!J182)</f>
        <v>32</v>
      </c>
      <c r="L181" s="246">
        <f>IF(全车数据表!K182="×",0,全车数据表!K182)</f>
        <v>44</v>
      </c>
      <c r="M181" s="246">
        <f>IF(全车数据表!L182="×",0,全车数据表!L182)</f>
        <v>59</v>
      </c>
      <c r="N181" s="246">
        <f>IF(全车数据表!M182="×",0,全车数据表!M182)</f>
        <v>86</v>
      </c>
      <c r="O181" s="246">
        <f>全车数据表!O182</f>
        <v>4158</v>
      </c>
      <c r="P181" s="246">
        <f>全车数据表!P182</f>
        <v>368.3</v>
      </c>
      <c r="Q181" s="246">
        <f>全车数据表!Q182</f>
        <v>84.54</v>
      </c>
      <c r="R181" s="246">
        <f>全车数据表!R182</f>
        <v>57.29</v>
      </c>
      <c r="S181" s="246">
        <f>全车数据表!S182</f>
        <v>67.540000000000006</v>
      </c>
      <c r="T181" s="246">
        <f>全车数据表!T182</f>
        <v>6.8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383</v>
      </c>
      <c r="AD181" s="246">
        <f>全车数据表!AX182</f>
        <v>0</v>
      </c>
      <c r="AE181" s="246">
        <f>全车数据表!AY182</f>
        <v>509</v>
      </c>
      <c r="AF181" s="246" t="str">
        <f>IF(全车数据表!AZ182="","",全车数据表!AZ182)</f>
        <v>大奖赛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>
        <f>IF(全车数据表!CC182="","",全车数据表!CC182)</f>
        <v>1</v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帕加尼 风之子</v>
      </c>
      <c r="BB181" s="246" t="str">
        <f>IF(全车数据表!AV182="","",全车数据表!AV182)</f>
        <v/>
      </c>
      <c r="BC181" s="246">
        <f>IF(全车数据表!BF182="","",全车数据表!BF182)</f>
        <v>4345</v>
      </c>
      <c r="BD181" s="246">
        <f>IF(全车数据表!BG182="","",全车数据表!BG182)</f>
        <v>370.1</v>
      </c>
      <c r="BE181" s="246">
        <f>IF(全车数据表!BH182="","",全车数据表!BH182)</f>
        <v>85.6</v>
      </c>
      <c r="BF181" s="246">
        <f>IF(全车数据表!BI182="","",全车数据表!BI182)</f>
        <v>59.15</v>
      </c>
      <c r="BG181" s="246">
        <f>IF(全车数据表!BJ182="","",全车数据表!BJ182)</f>
        <v>69.77</v>
      </c>
    </row>
    <row r="182" spans="1:59">
      <c r="A182" s="246">
        <f>全车数据表!A183</f>
        <v>181</v>
      </c>
      <c r="B182" s="246" t="str">
        <f>全车数据表!B183</f>
        <v>Glickenhaus 007S🔑</v>
      </c>
      <c r="C182" s="246" t="str">
        <f>IF(全车数据表!AQ183="","",全车数据表!AQ183)</f>
        <v>SCG</v>
      </c>
      <c r="D182" s="248" t="str">
        <f>全车数据表!AT183</f>
        <v>007s</v>
      </c>
      <c r="E182" s="248" t="str">
        <f>全车数据表!AS183</f>
        <v>3.2</v>
      </c>
      <c r="F182" s="248" t="str">
        <f>全车数据表!C183</f>
        <v>007S</v>
      </c>
      <c r="G182" s="246" t="str">
        <f>全车数据表!D183</f>
        <v>A</v>
      </c>
      <c r="H182" s="246">
        <f>LEN(全车数据表!E183)</f>
        <v>6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59</v>
      </c>
      <c r="N182" s="246">
        <f>IF(全车数据表!M183="×",0,全车数据表!M183)</f>
        <v>86</v>
      </c>
      <c r="O182" s="246">
        <f>全车数据表!O183</f>
        <v>4187</v>
      </c>
      <c r="P182" s="246">
        <f>全车数据表!P183</f>
        <v>358.6</v>
      </c>
      <c r="Q182" s="246">
        <f>全车数据表!Q183</f>
        <v>89.33</v>
      </c>
      <c r="R182" s="246">
        <f>全车数据表!R183</f>
        <v>82.63</v>
      </c>
      <c r="S182" s="246">
        <f>全车数据表!S183</f>
        <v>55.24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373</v>
      </c>
      <c r="AD182" s="246">
        <f>全车数据表!AX183</f>
        <v>0</v>
      </c>
      <c r="AE182" s="246">
        <f>全车数据表!AY183</f>
        <v>493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scg</v>
      </c>
      <c r="BB182" s="246" t="str">
        <f>IF(全车数据表!AV183="","",全车数据表!AV183)</f>
        <v/>
      </c>
      <c r="BC182" s="246">
        <f>IF(全车数据表!BF183="","",全车数据表!BF183)</f>
        <v>4372</v>
      </c>
      <c r="BD182" s="246">
        <f>IF(全车数据表!BG183="","",全车数据表!BG183)</f>
        <v>360.8</v>
      </c>
      <c r="BE182" s="246">
        <f>IF(全车数据表!BH183="","",全车数据表!BH183)</f>
        <v>90.1</v>
      </c>
      <c r="BF182" s="246">
        <f>IF(全车数据表!BI183="","",全车数据表!BI183)</f>
        <v>85.42</v>
      </c>
      <c r="BG182" s="246">
        <f>IF(全车数据表!BJ183="","",全车数据表!BJ183)</f>
        <v>58.07</v>
      </c>
    </row>
    <row r="183" spans="1:59">
      <c r="A183" s="246">
        <f>全车数据表!A184</f>
        <v>182</v>
      </c>
      <c r="B183" s="246" t="str">
        <f>全车数据表!B184</f>
        <v>Citroen GT by Citroen</v>
      </c>
      <c r="C183" s="246" t="str">
        <f>IF(全车数据表!AQ184="","",全车数据表!AQ184)</f>
        <v>Citroen</v>
      </c>
      <c r="D183" s="248" t="str">
        <f>全车数据表!AT184</f>
        <v>citroengt</v>
      </c>
      <c r="E183" s="248" t="str">
        <f>全车数据表!AS184</f>
        <v>2.6</v>
      </c>
      <c r="F183" s="248" t="str">
        <f>全车数据表!C184</f>
        <v>雪铁龙GT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62</v>
      </c>
      <c r="O183" s="246">
        <f>全车数据表!O184</f>
        <v>4222</v>
      </c>
      <c r="P183" s="246">
        <f>全车数据表!P184</f>
        <v>388.7</v>
      </c>
      <c r="Q183" s="246">
        <f>全车数据表!Q184</f>
        <v>76.53</v>
      </c>
      <c r="R183" s="246">
        <f>全车数据表!R184</f>
        <v>64.61</v>
      </c>
      <c r="S183" s="246">
        <f>全车数据表!S184</f>
        <v>67.2</v>
      </c>
      <c r="T183" s="246">
        <f>全车数据表!T184</f>
        <v>6.3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404</v>
      </c>
      <c r="AD183" s="246">
        <f>全车数据表!AX184</f>
        <v>0</v>
      </c>
      <c r="AE183" s="246">
        <f>全车数据表!AY184</f>
        <v>545</v>
      </c>
      <c r="AF183" s="246" t="str">
        <f>IF(全车数据表!AZ184="","",全车数据表!AZ184)</f>
        <v>联会赛事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雪铁龙</v>
      </c>
      <c r="BB183" s="246">
        <f>IF(全车数据表!AV184="","",全车数据表!AV184)</f>
        <v>33</v>
      </c>
      <c r="BC183" s="246">
        <f>IF(全车数据表!BF184="","",全车数据表!BF184)</f>
        <v>4380</v>
      </c>
      <c r="BD183" s="246">
        <f>IF(全车数据表!BG184="","",全车数据表!BG184)</f>
        <v>390.4</v>
      </c>
      <c r="BE183" s="246">
        <f>IF(全车数据表!BH184="","",全车数据表!BH184)</f>
        <v>77.5</v>
      </c>
      <c r="BF183" s="246">
        <f>IF(全车数据表!BI184="","",全车数据表!BI184)</f>
        <v>65.679999999999993</v>
      </c>
      <c r="BG183" s="246">
        <f>IF(全车数据表!BJ184="","",全车数据表!BJ184)</f>
        <v>69.260000000000005</v>
      </c>
    </row>
    <row r="184" spans="1:59">
      <c r="A184" s="246">
        <f>全车数据表!A185</f>
        <v>183</v>
      </c>
      <c r="B184" s="246" t="str">
        <f>全车数据表!B185</f>
        <v>Porsche 935 (2019)🔑</v>
      </c>
      <c r="C184" s="246" t="str">
        <f>IF(全车数据表!AQ185="","",全车数据表!AQ185)</f>
        <v>Porsche</v>
      </c>
      <c r="D184" s="248" t="str">
        <f>全车数据表!AT185</f>
        <v>935</v>
      </c>
      <c r="E184" s="248" t="str">
        <f>全车数据表!AS185</f>
        <v>4.1</v>
      </c>
      <c r="F184" s="248" t="str">
        <f>全车数据表!C185</f>
        <v>935</v>
      </c>
      <c r="G184" s="246" t="str">
        <f>全车数据表!D185</f>
        <v>A</v>
      </c>
      <c r="H184" s="246">
        <f>LEN(全车数据表!E185)</f>
        <v>6</v>
      </c>
      <c r="I184" s="246" t="str">
        <f>IF(全车数据表!H185="×",0,全车数据表!H185)</f>
        <v>🔑</v>
      </c>
      <c r="J184" s="246">
        <f>IF(全车数据表!I185="×",0,全车数据表!I185)</f>
        <v>28</v>
      </c>
      <c r="K184" s="246">
        <f>IF(全车数据表!J185="×",0,全车数据表!J185)</f>
        <v>32</v>
      </c>
      <c r="L184" s="246">
        <f>IF(全车数据表!K185="×",0,全车数据表!K185)</f>
        <v>44</v>
      </c>
      <c r="M184" s="246">
        <f>IF(全车数据表!L185="×",0,全车数据表!L185)</f>
        <v>59</v>
      </c>
      <c r="N184" s="246">
        <f>IF(全车数据表!M185="×",0,全车数据表!M185)</f>
        <v>86</v>
      </c>
      <c r="O184" s="246">
        <f>全车数据表!O185</f>
        <v>4229</v>
      </c>
      <c r="P184" s="246">
        <f>全车数据表!P185</f>
        <v>352</v>
      </c>
      <c r="Q184" s="246">
        <f>全车数据表!Q185</f>
        <v>84.94</v>
      </c>
      <c r="R184" s="246">
        <f>全车数据表!R185</f>
        <v>87.96</v>
      </c>
      <c r="S184" s="246">
        <f>全车数据表!S185</f>
        <v>72.61</v>
      </c>
      <c r="T184" s="246">
        <f>全车数据表!T185</f>
        <v>7.9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366</v>
      </c>
      <c r="AD184" s="246">
        <f>全车数据表!AX185</f>
        <v>0</v>
      </c>
      <c r="AE184" s="246">
        <f>全车数据表!AY185</f>
        <v>481</v>
      </c>
      <c r="AF184" s="246" t="str">
        <f>IF(全车数据表!AZ185="","",全车数据表!AZ185)</f>
        <v>大奖赛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>
        <f>IF(全车数据表!CC185="","",全车数据表!CC185)</f>
        <v>1</v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保时捷</v>
      </c>
      <c r="BB184" s="246" t="str">
        <f>IF(全车数据表!AV185="","",全车数据表!AV185)</f>
        <v/>
      </c>
      <c r="BC184" s="246">
        <f>IF(全车数据表!BF185="","",全车数据表!BF185)</f>
        <v>4386</v>
      </c>
      <c r="BD184" s="246">
        <f>IF(全车数据表!BG185="","",全车数据表!BG185)</f>
        <v>353.4</v>
      </c>
      <c r="BE184" s="246">
        <f>IF(全车数据表!BH185="","",全车数据表!BH185)</f>
        <v>86.05</v>
      </c>
      <c r="BF184" s="246">
        <f>IF(全车数据表!BI185="","",全车数据表!BI185)</f>
        <v>91.85</v>
      </c>
      <c r="BG184" s="246">
        <f>IF(全车数据表!BJ185="","",全车数据表!BJ185)</f>
        <v>74.650000000000006</v>
      </c>
    </row>
    <row r="185" spans="1:59">
      <c r="A185" s="246">
        <f>全车数据表!A186</f>
        <v>184</v>
      </c>
      <c r="B185" s="246" t="str">
        <f>全车数据表!B186</f>
        <v>Aston Martin Victor</v>
      </c>
      <c r="C185" s="246" t="str">
        <f>IF(全车数据表!AQ186="","",全车数据表!AQ186)</f>
        <v>Aston Martin</v>
      </c>
      <c r="D185" s="248" t="str">
        <f>全车数据表!AT186</f>
        <v>victor</v>
      </c>
      <c r="E185" s="248" t="str">
        <f>全车数据表!AS186</f>
        <v>2.9</v>
      </c>
      <c r="F185" s="248" t="str">
        <f>全车数据表!C186</f>
        <v>Victor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4255</v>
      </c>
      <c r="P185" s="246">
        <f>全车数据表!P186</f>
        <v>371.4</v>
      </c>
      <c r="Q185" s="246">
        <f>全车数据表!Q186</f>
        <v>78.33</v>
      </c>
      <c r="R185" s="246">
        <f>全车数据表!R186</f>
        <v>76.84</v>
      </c>
      <c r="S185" s="246">
        <f>全车数据表!S186</f>
        <v>69.63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387</v>
      </c>
      <c r="AD185" s="246">
        <f>全车数据表!AX186</f>
        <v>0</v>
      </c>
      <c r="AE185" s="246">
        <f>全车数据表!AY186</f>
        <v>516</v>
      </c>
      <c r="AF185" s="246" t="str">
        <f>IF(全车数据表!AZ186="","",全车数据表!AZ186)</f>
        <v>通行证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>
        <f>IF(全车数据表!BV186="","",全车数据表!BV186)</f>
        <v>1</v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 维克多</v>
      </c>
      <c r="BB185" s="246">
        <f>IF(全车数据表!AV186="","",全车数据表!AV186)</f>
        <v>34</v>
      </c>
      <c r="BC185" s="246">
        <f>IF(全车数据表!BF186="","",全车数据表!BF186)</f>
        <v>4412</v>
      </c>
      <c r="BD185" s="246">
        <f>IF(全车数据表!BG186="","",全车数据表!BG186)</f>
        <v>372.79999999999995</v>
      </c>
      <c r="BE185" s="246">
        <f>IF(全车数据表!BH186="","",全车数据表!BH186)</f>
        <v>79.3</v>
      </c>
      <c r="BF185" s="246">
        <f>IF(全车数据表!BI186="","",全车数据表!BI186)</f>
        <v>79.490000000000009</v>
      </c>
      <c r="BG185" s="246">
        <f>IF(全车数据表!BJ186="","",全车数据表!BJ186)</f>
        <v>72.28</v>
      </c>
    </row>
    <row r="186" spans="1:59">
      <c r="A186" s="246">
        <f>全车数据表!A187</f>
        <v>185</v>
      </c>
      <c r="B186" s="246" t="str">
        <f>全车数据表!B187</f>
        <v>Porsche 911 GT2 RS ClubSport🔑</v>
      </c>
      <c r="C186" s="246" t="str">
        <f>IF(全车数据表!AQ187="","",全车数据表!AQ187)</f>
        <v>Porsche</v>
      </c>
      <c r="D186" s="248" t="str">
        <f>全车数据表!AT187</f>
        <v>911gt2</v>
      </c>
      <c r="E186" s="248" t="str">
        <f>全车数据表!AS187</f>
        <v>2.1</v>
      </c>
      <c r="F186" s="248" t="str">
        <f>全车数据表!C187</f>
        <v>911GT2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59</v>
      </c>
      <c r="N186" s="246">
        <f>IF(全车数据表!M187="×",0,全车数据表!M187)</f>
        <v>86</v>
      </c>
      <c r="O186" s="246">
        <f>全车数据表!O187</f>
        <v>4270</v>
      </c>
      <c r="P186" s="246">
        <f>全车数据表!P187</f>
        <v>356.9</v>
      </c>
      <c r="Q186" s="246">
        <f>全车数据表!Q187</f>
        <v>83.64</v>
      </c>
      <c r="R186" s="246">
        <f>全车数据表!R187</f>
        <v>85.42</v>
      </c>
      <c r="S186" s="246">
        <f>全车数据表!S187</f>
        <v>73.650000000000006</v>
      </c>
      <c r="T186" s="246">
        <f>全车数据表!T187</f>
        <v>8.08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371</v>
      </c>
      <c r="AD186" s="246">
        <f>全车数据表!AX187</f>
        <v>0</v>
      </c>
      <c r="AE186" s="246">
        <f>全车数据表!AY187</f>
        <v>490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>
        <f>IF(全车数据表!CA187="","",全车数据表!CA187)</f>
        <v>1</v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保时捷</v>
      </c>
      <c r="BB186" s="246" t="str">
        <f>IF(全车数据表!AV187="","",全车数据表!AV187)</f>
        <v/>
      </c>
      <c r="BC186" s="246">
        <f>IF(全车数据表!BF187="","",全车数据表!BF187)</f>
        <v>4458</v>
      </c>
      <c r="BD186" s="246">
        <f>IF(全车数据表!BG187="","",全车数据表!BG187)</f>
        <v>359</v>
      </c>
      <c r="BE186" s="246">
        <f>IF(全车数据表!BH187="","",全车数据表!BH187)</f>
        <v>84.7</v>
      </c>
      <c r="BF186" s="246">
        <f>IF(全车数据表!BI187="","",全车数据表!BI187)</f>
        <v>89</v>
      </c>
      <c r="BG186" s="246">
        <f>IF(全车数据表!BJ187="","",全车数据表!BJ187)</f>
        <v>76.540000000000006</v>
      </c>
    </row>
    <row r="187" spans="1:59">
      <c r="A187" s="246">
        <f>全车数据表!A188</f>
        <v>186</v>
      </c>
      <c r="B187" s="246" t="str">
        <f>全车数据表!B188</f>
        <v>Pagani Huayra BC</v>
      </c>
      <c r="C187" s="246" t="str">
        <f>IF(全车数据表!AQ188="","",全车数据表!AQ188)</f>
        <v>Pagani</v>
      </c>
      <c r="D187" s="248" t="str">
        <f>全车数据表!AT188</f>
        <v>bc</v>
      </c>
      <c r="E187" s="248" t="str">
        <f>全车数据表!AS188</f>
        <v>1.0</v>
      </c>
      <c r="F187" s="248" t="str">
        <f>全车数据表!C188</f>
        <v>BC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50</v>
      </c>
      <c r="J187" s="246">
        <f>IF(全车数据表!I188="×",0,全车数据表!I188)</f>
        <v>12</v>
      </c>
      <c r="K187" s="246">
        <f>IF(全车数据表!J188="×",0,全车数据表!J188)</f>
        <v>15</v>
      </c>
      <c r="L187" s="246">
        <f>IF(全车数据表!K188="×",0,全车数据表!K188)</f>
        <v>24</v>
      </c>
      <c r="M187" s="246">
        <f>IF(全车数据表!L188="×",0,全车数据表!L188)</f>
        <v>37</v>
      </c>
      <c r="N187" s="246">
        <f>IF(全车数据表!M188="×",0,全车数据表!M188)</f>
        <v>45</v>
      </c>
      <c r="O187" s="246">
        <f>全车数据表!O188</f>
        <v>4274</v>
      </c>
      <c r="P187" s="246">
        <f>全车数据表!P188</f>
        <v>365.4</v>
      </c>
      <c r="Q187" s="246">
        <f>全车数据表!Q188</f>
        <v>80.040000000000006</v>
      </c>
      <c r="R187" s="246">
        <f>全车数据表!R188</f>
        <v>63.11</v>
      </c>
      <c r="S187" s="246">
        <f>全车数据表!S188</f>
        <v>86.75</v>
      </c>
      <c r="T187" s="246">
        <f>全车数据表!T188</f>
        <v>11.832000000000001</v>
      </c>
      <c r="U187" s="246">
        <f>全车数据表!AH188</f>
        <v>6375160</v>
      </c>
      <c r="V187" s="246">
        <f>全车数据表!AI188</f>
        <v>40000</v>
      </c>
      <c r="W187" s="246">
        <f>全车数据表!AO188</f>
        <v>6400000</v>
      </c>
      <c r="X187" s="246">
        <f>全车数据表!AP188</f>
        <v>12775160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380</v>
      </c>
      <c r="AD187" s="246">
        <f>全车数据表!AX188</f>
        <v>0</v>
      </c>
      <c r="AE187" s="246">
        <f>全车数据表!AY188</f>
        <v>504</v>
      </c>
      <c r="AF187" s="246" t="str">
        <f>IF(全车数据表!AZ188="","",全车数据表!AZ188)</f>
        <v>传奇商店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>
        <f>IF(全车数据表!BS188="","",全车数据表!BS188)</f>
        <v>1</v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>
        <f>IF(全车数据表!CI188="","",全车数据表!CI188)</f>
        <v>1</v>
      </c>
      <c r="BA187" s="246" t="str">
        <f>IF(全车数据表!CJ188="","",全车数据表!CJ188)</f>
        <v>帕加尼 风神</v>
      </c>
      <c r="BB187" s="246">
        <f>IF(全车数据表!AV188="","",全车数据表!AV188)</f>
        <v>19</v>
      </c>
      <c r="BC187" s="246">
        <f>IF(全车数据表!BF188="","",全车数据表!BF188)</f>
        <v>4429</v>
      </c>
      <c r="BD187" s="246">
        <f>IF(全车数据表!BG188="","",全车数据表!BG188)</f>
        <v>367.29999999999995</v>
      </c>
      <c r="BE187" s="246">
        <f>IF(全车数据表!BH188="","",全车数据表!BH188)</f>
        <v>81.100000000000009</v>
      </c>
      <c r="BF187" s="246">
        <f>IF(全车数据表!BI188="","",全车数据表!BI188)</f>
        <v>65.16</v>
      </c>
      <c r="BG187" s="246">
        <f>IF(全车数据表!BJ188="","",全车数据表!BJ188)</f>
        <v>88.39</v>
      </c>
    </row>
    <row r="188" spans="1:59">
      <c r="A188" s="246">
        <f>全车数据表!A189</f>
        <v>187</v>
      </c>
      <c r="B188" s="246" t="str">
        <f>全车数据表!B189</f>
        <v>McLaren 650S GT3</v>
      </c>
      <c r="C188" s="246" t="str">
        <f>IF(全车数据表!AQ189="","",全车数据表!AQ189)</f>
        <v>McLaren</v>
      </c>
      <c r="D188" s="248" t="str">
        <f>全车数据表!AT189</f>
        <v>650s</v>
      </c>
      <c r="E188" s="248" t="str">
        <f>全车数据表!AS189</f>
        <v>3.8</v>
      </c>
      <c r="F188" s="248" t="str">
        <f>全车数据表!C189</f>
        <v>650S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4279</v>
      </c>
      <c r="P188" s="246">
        <f>全车数据表!P189</f>
        <v>357</v>
      </c>
      <c r="Q188" s="246">
        <f>全车数据表!Q189</f>
        <v>84.34</v>
      </c>
      <c r="R188" s="246">
        <f>全车数据表!R189</f>
        <v>85.82</v>
      </c>
      <c r="S188" s="246">
        <f>全车数据表!S189</f>
        <v>78.22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371</v>
      </c>
      <c r="AD188" s="246">
        <f>全车数据表!AX189</f>
        <v>0</v>
      </c>
      <c r="AE188" s="246">
        <f>全车数据表!AY189</f>
        <v>490</v>
      </c>
      <c r="AF188" s="246" t="str">
        <f>IF(全车数据表!AZ189="","",全车数据表!AZ189)</f>
        <v>Clash商店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</v>
      </c>
      <c r="BB188" s="246" t="str">
        <f>IF(全车数据表!AV189="","",全车数据表!AV189)</f>
        <v/>
      </c>
      <c r="BC188" s="246">
        <f>IF(全车数据表!BF189="","",全车数据表!BF189)</f>
        <v>4434</v>
      </c>
      <c r="BD188" s="246">
        <f>IF(全车数据表!BG189="","",全车数据表!BG189)</f>
        <v>359</v>
      </c>
      <c r="BE188" s="246">
        <f>IF(全车数据表!BH189="","",全车数据表!BH189)</f>
        <v>85.6</v>
      </c>
      <c r="BF188" s="246">
        <f>IF(全车数据表!BI189="","",全车数据表!BI189)</f>
        <v>89</v>
      </c>
      <c r="BG188" s="246">
        <f>IF(全车数据表!BJ189="","",全车数据表!BJ189)</f>
        <v>80.69</v>
      </c>
    </row>
    <row r="189" spans="1:59">
      <c r="A189" s="246">
        <f>全车数据表!A190</f>
        <v>188</v>
      </c>
      <c r="B189" s="246" t="str">
        <f>全车数据表!B190</f>
        <v>Lamborghini SC18🔑</v>
      </c>
      <c r="C189" s="246" t="str">
        <f>IF(全车数据表!AQ190="","",全车数据表!AQ190)</f>
        <v>Lamborghini</v>
      </c>
      <c r="D189" s="248" t="str">
        <f>全车数据表!AT190</f>
        <v>sc18</v>
      </c>
      <c r="E189" s="248" t="str">
        <f>全车数据表!AS190</f>
        <v>2.2</v>
      </c>
      <c r="F189" s="248" t="str">
        <f>全车数据表!C190</f>
        <v>SC18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4284</v>
      </c>
      <c r="P189" s="246">
        <f>全车数据表!P190</f>
        <v>362.1</v>
      </c>
      <c r="Q189" s="246">
        <f>全车数据表!Q190</f>
        <v>82.03</v>
      </c>
      <c r="R189" s="246">
        <f>全车数据表!R190</f>
        <v>64</v>
      </c>
      <c r="S189" s="246">
        <f>全车数据表!S190</f>
        <v>82.48</v>
      </c>
      <c r="T189" s="246">
        <f>全车数据表!T190</f>
        <v>10.35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376</v>
      </c>
      <c r="AD189" s="246">
        <f>全车数据表!AX190</f>
        <v>0</v>
      </c>
      <c r="AE189" s="246">
        <f>全车数据表!AY190</f>
        <v>499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>
        <f>IF(全车数据表!CD190="","",全车数据表!CD190)</f>
        <v>1</v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 t="str">
        <f>IF(全车数据表!AV190="","",全车数据表!AV190)</f>
        <v/>
      </c>
      <c r="BC189" s="246">
        <f>IF(全车数据表!BF190="","",全车数据表!BF190)</f>
        <v>4439</v>
      </c>
      <c r="BD189" s="246">
        <f>IF(全车数据表!BG190="","",全车数据表!BG190)</f>
        <v>363.6</v>
      </c>
      <c r="BE189" s="246">
        <f>IF(全车数据表!BH190="","",全车数据表!BH190)</f>
        <v>82.9</v>
      </c>
      <c r="BF189" s="246">
        <f>IF(全车数据表!BI190="","",全车数据表!BI190)</f>
        <v>66.25</v>
      </c>
      <c r="BG189" s="246">
        <f>IF(全车数据表!BJ190="","",全车数据表!BJ190)</f>
        <v>84.59</v>
      </c>
    </row>
    <row r="190" spans="1:59">
      <c r="A190" s="246">
        <f>全车数据表!A191</f>
        <v>189</v>
      </c>
      <c r="B190" s="246" t="str">
        <f>全车数据表!B191</f>
        <v>Ferrari SF90 XX Stradale</v>
      </c>
      <c r="C190" s="246" t="str">
        <f>IF(全车数据表!AQ191="","",全车数据表!AQ191)</f>
        <v>Ferrari</v>
      </c>
      <c r="D190" s="248" t="str">
        <f>全车数据表!AT191</f>
        <v>sf90xx</v>
      </c>
      <c r="E190" s="248" t="str">
        <f>全车数据表!AS191</f>
        <v>24.0</v>
      </c>
      <c r="F190" s="248" t="str">
        <f>全车数据表!C191</f>
        <v>SF90XX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4286</v>
      </c>
      <c r="P190" s="246">
        <f>全车数据表!P191</f>
        <v>361.2</v>
      </c>
      <c r="Q190" s="246">
        <f>全车数据表!Q191</f>
        <v>85.73</v>
      </c>
      <c r="R190" s="246">
        <f>全车数据表!R191</f>
        <v>79.17</v>
      </c>
      <c r="S190" s="246">
        <f>全车数据表!S191</f>
        <v>62.85</v>
      </c>
      <c r="T190" s="246">
        <f>全车数据表!T191</f>
        <v>0</v>
      </c>
      <c r="U190" s="246">
        <f>全车数据表!AH191</f>
        <v>27726000</v>
      </c>
      <c r="V190" s="246">
        <f>全车数据表!AI191</f>
        <v>90000</v>
      </c>
      <c r="W190" s="246">
        <f>全车数据表!AO191</f>
        <v>14400000</v>
      </c>
      <c r="X190" s="246">
        <f>全车数据表!AP191</f>
        <v>42126000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0</v>
      </c>
      <c r="AD190" s="246">
        <f>全车数据表!AX191</f>
        <v>0</v>
      </c>
      <c r="AE190" s="246">
        <f>全车数据表!AY191</f>
        <v>0</v>
      </c>
      <c r="AF190" s="246" t="str">
        <f>IF(全车数据表!AZ191="","",全车数据表!AZ191)</f>
        <v>联会赛事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法拉利 顺丰</v>
      </c>
      <c r="BB190" s="246" t="str">
        <f>IF(全车数据表!AV191="","",全车数据表!AV191)</f>
        <v/>
      </c>
      <c r="BC190" s="246">
        <f>IF(全车数据表!BF191="","",全车数据表!BF191)</f>
        <v>4458</v>
      </c>
      <c r="BD190" s="246">
        <f>IF(全车数据表!BG191="","",全车数据表!BG191)</f>
        <v>362.7</v>
      </c>
      <c r="BE190" s="246">
        <f>IF(全车数据表!BH191="","",全车数据表!BH191)</f>
        <v>86.5</v>
      </c>
      <c r="BF190" s="246">
        <f>IF(全车数据表!BI191="","",全车数据表!BI191)</f>
        <v>82.61</v>
      </c>
      <c r="BG190" s="246">
        <f>IF(全车数据表!BJ191="","",全车数据表!BJ191)</f>
        <v>66.650000000000006</v>
      </c>
    </row>
    <row r="191" spans="1:59">
      <c r="A191" s="246">
        <f>全车数据表!A192</f>
        <v>190</v>
      </c>
      <c r="B191" s="246" t="str">
        <f>全车数据表!B192</f>
        <v>Ferrari LaFerrari Aperta</v>
      </c>
      <c r="C191" s="246" t="str">
        <f>IF(全车数据表!AQ192="","",全车数据表!AQ192)</f>
        <v>Ferrari</v>
      </c>
      <c r="D191" s="248" t="str">
        <f>全车数据表!AT192</f>
        <v>aperta</v>
      </c>
      <c r="E191" s="248" t="str">
        <f>全车数据表!AS192</f>
        <v>1.6</v>
      </c>
      <c r="F191" s="248" t="str">
        <f>全车数据表!C192</f>
        <v>黑拉法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4291</v>
      </c>
      <c r="P191" s="246">
        <f>全车数据表!P192</f>
        <v>366.2</v>
      </c>
      <c r="Q191" s="246">
        <f>全车数据表!Q192</f>
        <v>81.03</v>
      </c>
      <c r="R191" s="246">
        <f>全车数据表!R192</f>
        <v>82.48</v>
      </c>
      <c r="S191" s="246">
        <f>全车数据表!S192</f>
        <v>70.099999999999994</v>
      </c>
      <c r="T191" s="246">
        <f>全车数据表!T192</f>
        <v>7.2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381</v>
      </c>
      <c r="AD191" s="246">
        <f>全车数据表!AX192</f>
        <v>0</v>
      </c>
      <c r="AE191" s="246">
        <f>全车数据表!AY192</f>
        <v>506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>无顶</v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法拉利 黑拉法 敞篷拉法</v>
      </c>
      <c r="BB191" s="246">
        <f>IF(全车数据表!AV192="","",全车数据表!AV192)</f>
        <v>19</v>
      </c>
      <c r="BC191" s="246">
        <f>IF(全车数据表!BF192="","",全车数据表!BF192)</f>
        <v>4447</v>
      </c>
      <c r="BD191" s="246">
        <f>IF(全车数据表!BG192="","",全车数据表!BG192)</f>
        <v>368.2</v>
      </c>
      <c r="BE191" s="246">
        <f>IF(全车数据表!BH192="","",全车数据表!BH192)</f>
        <v>82</v>
      </c>
      <c r="BF191" s="246">
        <f>IF(全车数据表!BI192="","",全车数据表!BI192)</f>
        <v>85.11</v>
      </c>
      <c r="BG191" s="246">
        <f>IF(全车数据表!BJ192="","",全车数据表!BJ192)</f>
        <v>72.679999999999993</v>
      </c>
    </row>
    <row r="192" spans="1:59">
      <c r="A192" s="246">
        <f>全车数据表!A193</f>
        <v>191</v>
      </c>
      <c r="B192" s="246" t="str">
        <f>全车数据表!B193</f>
        <v>Ferrari F8 Tributo</v>
      </c>
      <c r="C192" s="246" t="str">
        <f>IF(全车数据表!AQ193="","",全车数据表!AQ193)</f>
        <v>Ferrari</v>
      </c>
      <c r="D192" s="248" t="str">
        <f>全车数据表!AT193</f>
        <v>f8</v>
      </c>
      <c r="E192" s="248" t="str">
        <f>全车数据表!AS193</f>
        <v>2.5</v>
      </c>
      <c r="F192" s="248" t="str">
        <f>全车数据表!C193</f>
        <v>F8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4305</v>
      </c>
      <c r="P192" s="246">
        <f>全车数据表!P193</f>
        <v>360.2</v>
      </c>
      <c r="Q192" s="246">
        <f>全车数据表!Q193</f>
        <v>83.14</v>
      </c>
      <c r="R192" s="246">
        <f>全车数据表!R193</f>
        <v>94.22</v>
      </c>
      <c r="S192" s="246">
        <f>全车数据表!S193</f>
        <v>69.790000000000006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375</v>
      </c>
      <c r="AD192" s="246">
        <f>全车数据表!AX193</f>
        <v>0</v>
      </c>
      <c r="AE192" s="246">
        <f>全车数据表!AY193</f>
        <v>496</v>
      </c>
      <c r="AF192" s="246" t="str">
        <f>IF(全车数据表!AZ193="","",全车数据表!AZ193)</f>
        <v>特殊赛事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>
        <f>IF(全车数据表!BZ193="","",全车数据表!BZ193)</f>
        <v>1</v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>
        <f>IF(全车数据表!CD193="","",全车数据表!CD193)</f>
        <v>1</v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法拉利</v>
      </c>
      <c r="BB192" s="246">
        <f>IF(全车数据表!AV193="","",全车数据表!AV193)</f>
        <v>35</v>
      </c>
      <c r="BC192" s="246">
        <f>IF(全车数据表!BF193="","",全车数据表!BF193)</f>
        <v>4461</v>
      </c>
      <c r="BD192" s="246">
        <f>IF(全车数据表!BG193="","",全车数据表!BG193)</f>
        <v>362.6</v>
      </c>
      <c r="BE192" s="246">
        <f>IF(全车数据表!BH193="","",全车数据表!BH193)</f>
        <v>84.25</v>
      </c>
      <c r="BF192" s="246">
        <f>IF(全车数据表!BI193="","",全车数据表!BI193)</f>
        <v>97.51</v>
      </c>
      <c r="BG192" s="246">
        <f>IF(全车数据表!BJ193="","",全车数据表!BJ193)</f>
        <v>72.930000000000007</v>
      </c>
    </row>
    <row r="193" spans="1:59">
      <c r="A193" s="246">
        <f>全车数据表!A194</f>
        <v>192</v>
      </c>
      <c r="B193" s="246" t="str">
        <f>全车数据表!B194</f>
        <v>Lamborghini SC20🔑</v>
      </c>
      <c r="C193" s="246" t="str">
        <f>IF(全车数据表!AQ194="","",全车数据表!AQ194)</f>
        <v>Lamborghini</v>
      </c>
      <c r="D193" s="248" t="str">
        <f>全车数据表!AT194</f>
        <v>sc20</v>
      </c>
      <c r="E193" s="248" t="str">
        <f>全车数据表!AS194</f>
        <v>3.0</v>
      </c>
      <c r="F193" s="248" t="str">
        <f>全车数据表!C194</f>
        <v>SC20</v>
      </c>
      <c r="G193" s="246" t="str">
        <f>全车数据表!D194</f>
        <v>A</v>
      </c>
      <c r="H193" s="246">
        <f>LEN(全车数据表!E194)</f>
        <v>6</v>
      </c>
      <c r="I193" s="246" t="str">
        <f>IF(全车数据表!H194="×",0,全车数据表!H194)</f>
        <v>🔑</v>
      </c>
      <c r="J193" s="246">
        <f>IF(全车数据表!I194="×",0,全车数据表!I194)</f>
        <v>28</v>
      </c>
      <c r="K193" s="246">
        <f>IF(全车数据表!J194="×",0,全车数据表!J194)</f>
        <v>32</v>
      </c>
      <c r="L193" s="246">
        <f>IF(全车数据表!K194="×",0,全车数据表!K194)</f>
        <v>44</v>
      </c>
      <c r="M193" s="246">
        <f>IF(全车数据表!L194="×",0,全车数据表!L194)</f>
        <v>59</v>
      </c>
      <c r="N193" s="246">
        <f>IF(全车数据表!M194="×",0,全车数据表!M194)</f>
        <v>86</v>
      </c>
      <c r="O193" s="246">
        <f>全车数据表!O194</f>
        <v>4307</v>
      </c>
      <c r="P193" s="246">
        <f>全车数据表!P194</f>
        <v>370.7</v>
      </c>
      <c r="Q193" s="246">
        <f>全车数据表!Q194</f>
        <v>81.900000000000006</v>
      </c>
      <c r="R193" s="246">
        <f>全车数据表!R194</f>
        <v>72.510000000000005</v>
      </c>
      <c r="S193" s="246">
        <f>全车数据表!S194</f>
        <v>68.900000000000006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385</v>
      </c>
      <c r="AD193" s="246">
        <f>全车数据表!AX194</f>
        <v>0</v>
      </c>
      <c r="AE193" s="246">
        <f>全车数据表!AY194</f>
        <v>514</v>
      </c>
      <c r="AF193" s="246" t="str">
        <f>IF(全车数据表!AZ194="","",全车数据表!AZ194)</f>
        <v>大奖赛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>
        <f>IF(全车数据表!CA194="","",全车数据表!CA194)</f>
        <v>1</v>
      </c>
      <c r="AS193" s="246" t="str">
        <f>IF(全车数据表!CB194="","",全车数据表!CB194)</f>
        <v/>
      </c>
      <c r="AT193" s="246">
        <f>IF(全车数据表!CC194="","",全车数据表!CC194)</f>
        <v>1</v>
      </c>
      <c r="AU193" s="246">
        <f>IF(全车数据表!CD194="","",全车数据表!CD194)</f>
        <v>1</v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>无顶</v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兰博基尼</v>
      </c>
      <c r="BB193" s="246" t="str">
        <f>IF(全车数据表!AV194="","",全车数据表!AV194)</f>
        <v/>
      </c>
      <c r="BC193" s="246">
        <f>IF(全车数据表!BF194="","",全车数据表!BF194)</f>
        <v>4460</v>
      </c>
      <c r="BD193" s="246">
        <f>IF(全车数据表!BG194="","",全车数据表!BG194)</f>
        <v>372.8</v>
      </c>
      <c r="BE193" s="246">
        <f>IF(全车数据表!BH194="","",全车数据表!BH194)</f>
        <v>82.9</v>
      </c>
      <c r="BF193" s="246">
        <f>IF(全车数据表!BI194="","",全车数据表!BI194)</f>
        <v>75.09</v>
      </c>
      <c r="BG193" s="246">
        <f>IF(全车数据表!BJ194="","",全车数据表!BJ194)</f>
        <v>72.28</v>
      </c>
    </row>
    <row r="194" spans="1:59">
      <c r="A194" s="246">
        <f>全车数据表!A195</f>
        <v>193</v>
      </c>
      <c r="B194" s="246" t="str">
        <f>全车数据表!B195</f>
        <v>Pagani Utopia Coupe🔑</v>
      </c>
      <c r="C194" s="246" t="str">
        <f>IF(全车数据表!AQ195="","",全车数据表!AQ195)</f>
        <v>Pagani</v>
      </c>
      <c r="D194" s="248" t="str">
        <f>全车数据表!AT195</f>
        <v>utopia</v>
      </c>
      <c r="E194" s="248" t="str">
        <f>全车数据表!AS195</f>
        <v>4.5</v>
      </c>
      <c r="F194" s="248" t="str">
        <f>全车数据表!C195</f>
        <v>乌托邦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4308</v>
      </c>
      <c r="P194" s="246">
        <f>全车数据表!P195</f>
        <v>367.9</v>
      </c>
      <c r="Q194" s="246">
        <f>全车数据表!Q195</f>
        <v>81.03</v>
      </c>
      <c r="R194" s="246">
        <f>全车数据表!R195</f>
        <v>80.63</v>
      </c>
      <c r="S194" s="246">
        <f>全车数据表!S195</f>
        <v>77.19</v>
      </c>
      <c r="T194" s="246">
        <f>全车数据表!T195</f>
        <v>0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382</v>
      </c>
      <c r="AD194" s="246">
        <f>全车数据表!AX195</f>
        <v>0</v>
      </c>
      <c r="AE194" s="246">
        <f>全车数据表!AY195</f>
        <v>509</v>
      </c>
      <c r="AF194" s="246" t="str">
        <f>IF(全车数据表!AZ195="","",全车数据表!AZ195)</f>
        <v>特殊赛事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帕加尼</v>
      </c>
      <c r="BB194" s="246" t="str">
        <f>IF(全车数据表!AV195="","",全车数据表!AV195)</f>
        <v/>
      </c>
      <c r="BC194" s="246">
        <f>IF(全车数据表!BF195="","",全车数据表!BF195)</f>
        <v>4464</v>
      </c>
      <c r="BD194" s="246">
        <f>IF(全车数据表!BG195="","",全车数据表!BG195)</f>
        <v>370.1</v>
      </c>
      <c r="BE194" s="246">
        <f>IF(全车数据表!BH195="","",全车数据表!BH195)</f>
        <v>82</v>
      </c>
      <c r="BF194" s="246">
        <f>IF(全车数据表!BI195="","",全车数据表!BI195)</f>
        <v>83.04</v>
      </c>
      <c r="BG194" s="246">
        <f>IF(全车数据表!BJ195="","",全车数据表!BJ195)</f>
        <v>80.38</v>
      </c>
    </row>
    <row r="195" spans="1:59">
      <c r="A195" s="246">
        <f>全车数据表!A196</f>
        <v>194</v>
      </c>
      <c r="B195" s="246" t="str">
        <f>全车数据表!B196</f>
        <v>Genty Akylone</v>
      </c>
      <c r="C195" s="246" t="str">
        <f>IF(全车数据表!AQ196="","",全车数据表!AQ196)</f>
        <v>Genty</v>
      </c>
      <c r="D195" s="248" t="str">
        <f>全车数据表!AT196</f>
        <v>akylone</v>
      </c>
      <c r="E195" s="248" t="str">
        <f>全车数据表!AS196</f>
        <v>1.2</v>
      </c>
      <c r="F195" s="248" t="str">
        <f>全车数据表!C196</f>
        <v>AKL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50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62</v>
      </c>
      <c r="O195" s="246">
        <f>全车数据表!O196</f>
        <v>4310</v>
      </c>
      <c r="P195" s="246">
        <f>全车数据表!P196</f>
        <v>371.7</v>
      </c>
      <c r="Q195" s="246">
        <f>全车数据表!Q196</f>
        <v>82.93</v>
      </c>
      <c r="R195" s="246">
        <f>全车数据表!R196</f>
        <v>67.81</v>
      </c>
      <c r="S195" s="246">
        <f>全车数据表!S196</f>
        <v>70.349999999999994</v>
      </c>
      <c r="T195" s="246">
        <f>全车数据表!T196</f>
        <v>7.15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386</v>
      </c>
      <c r="AD195" s="246">
        <f>全车数据表!AX196</f>
        <v>0</v>
      </c>
      <c r="AE195" s="246">
        <f>全车数据表!AY196</f>
        <v>515</v>
      </c>
      <c r="AF195" s="246" t="str">
        <f>IF(全车数据表!AZ196="","",全车数据表!AZ196)</f>
        <v>传奇商店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>
        <f>IF(全车数据表!BS196="","",全车数据表!BS196)</f>
        <v>1</v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>
        <f>IF(全车数据表!CI196="","",全车数据表!CI196)</f>
        <v>1</v>
      </c>
      <c r="BA195" s="246" t="str">
        <f>IF(全车数据表!CJ196="","",全车数据表!CJ196)</f>
        <v>阿卡龙</v>
      </c>
      <c r="BB195" s="246">
        <f>IF(全车数据表!AV196="","",全车数据表!AV196)</f>
        <v>20</v>
      </c>
      <c r="BC195" s="246">
        <f>IF(全车数据表!BF196="","",全车数据表!BF196)</f>
        <v>4466</v>
      </c>
      <c r="BD195" s="246">
        <f>IF(全车数据表!BG196="","",全车数据表!BG196)</f>
        <v>373.8</v>
      </c>
      <c r="BE195" s="246">
        <f>IF(全车数据表!BH196="","",全车数据表!BH196)</f>
        <v>83.800000000000011</v>
      </c>
      <c r="BF195" s="246">
        <f>IF(全车数据表!BI196="","",全车数据表!BI196)</f>
        <v>70.010000000000005</v>
      </c>
      <c r="BG195" s="246">
        <f>IF(全车数据表!BJ196="","",全车数据表!BJ196)</f>
        <v>72.419999999999987</v>
      </c>
    </row>
    <row r="196" spans="1:59">
      <c r="A196" s="246">
        <f>全车数据表!A197</f>
        <v>195</v>
      </c>
      <c r="B196" s="246" t="str">
        <f>全车数据表!B197</f>
        <v>FV Frangivento Asfane🔑</v>
      </c>
      <c r="C196" s="246" t="str">
        <f>IF(全车数据表!AQ197="","",全车数据表!AQ197)</f>
        <v>FV Frangivento</v>
      </c>
      <c r="D196" s="248" t="str">
        <f>全车数据表!AT197</f>
        <v>asfane</v>
      </c>
      <c r="E196" s="248" t="str">
        <f>全车数据表!AS197</f>
        <v>4.6</v>
      </c>
      <c r="F196" s="248" t="str">
        <f>全车数据表!C197</f>
        <v>Asfane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4377</v>
      </c>
      <c r="P196" s="246">
        <f>全车数据表!P197</f>
        <v>373.9</v>
      </c>
      <c r="Q196" s="246">
        <f>全车数据表!Q197</f>
        <v>82.03</v>
      </c>
      <c r="R196" s="246">
        <f>全车数据表!R197</f>
        <v>69.13</v>
      </c>
      <c r="S196" s="246">
        <f>全车数据表!S197</f>
        <v>67.63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389</v>
      </c>
      <c r="AD196" s="246">
        <f>全车数据表!AX197</f>
        <v>0</v>
      </c>
      <c r="AE196" s="246">
        <f>全车数据表!AY197</f>
        <v>519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鼠标</v>
      </c>
      <c r="BB196" s="246" t="str">
        <f>IF(全车数据表!AV197="","",全车数据表!AV197)</f>
        <v/>
      </c>
      <c r="BC196" s="246">
        <f>IF(全车数据表!BF197="","",全车数据表!BF197)</f>
        <v>4534</v>
      </c>
      <c r="BD196" s="246">
        <f>IF(全车数据表!BG197="","",全车数据表!BG197)</f>
        <v>375.6</v>
      </c>
      <c r="BE196" s="246">
        <f>IF(全车数据表!BH197="","",全车数据表!BH197)</f>
        <v>82.9</v>
      </c>
      <c r="BF196" s="246">
        <f>IF(全车数据表!BI197="","",全车数据表!BI197)</f>
        <v>71.88</v>
      </c>
      <c r="BG196" s="246">
        <f>IF(全车数据表!BJ197="","",全车数据表!BJ197)</f>
        <v>70.53</v>
      </c>
    </row>
    <row r="197" spans="1:59">
      <c r="A197" s="246">
        <f>全车数据表!A198</f>
        <v>196</v>
      </c>
      <c r="B197" s="246" t="str">
        <f>全车数据表!B198</f>
        <v>TechRules AT96 Track Version🔑</v>
      </c>
      <c r="C197" s="246" t="str">
        <f>IF(全车数据表!AQ198="","",全车数据表!AQ198)</f>
        <v>TechRules</v>
      </c>
      <c r="D197" s="248" t="str">
        <f>全车数据表!AT198</f>
        <v>at96</v>
      </c>
      <c r="E197" s="248" t="str">
        <f>全车数据表!AS198</f>
        <v>1.9</v>
      </c>
      <c r="F197" s="248" t="str">
        <f>全车数据表!C198</f>
        <v>腾风</v>
      </c>
      <c r="G197" s="246" t="str">
        <f>全车数据表!D198</f>
        <v>A</v>
      </c>
      <c r="H197" s="246">
        <f>LEN(全车数据表!E198)</f>
        <v>6</v>
      </c>
      <c r="I197" s="246" t="str">
        <f>IF(全车数据表!H198="×",0,全车数据表!H198)</f>
        <v>🔑</v>
      </c>
      <c r="J197" s="246">
        <f>IF(全车数据表!I198="×",0,全车数据表!I198)</f>
        <v>30</v>
      </c>
      <c r="K197" s="246">
        <f>IF(全车数据表!J198="×",0,全车数据表!J198)</f>
        <v>40</v>
      </c>
      <c r="L197" s="246">
        <f>IF(全车数据表!K198="×",0,全车数据表!K198)</f>
        <v>50</v>
      </c>
      <c r="M197" s="246">
        <f>IF(全车数据表!L198="×",0,全车数据表!L198)</f>
        <v>65</v>
      </c>
      <c r="N197" s="246">
        <f>IF(全车数据表!M198="×",0,全车数据表!M198)</f>
        <v>80</v>
      </c>
      <c r="O197" s="246">
        <f>全车数据表!O198</f>
        <v>4444</v>
      </c>
      <c r="P197" s="246">
        <f>全车数据表!P198</f>
        <v>364.6</v>
      </c>
      <c r="Q197" s="246">
        <f>全车数据表!Q198</f>
        <v>85.53</v>
      </c>
      <c r="R197" s="246">
        <f>全车数据表!R198</f>
        <v>75.739999999999995</v>
      </c>
      <c r="S197" s="246">
        <f>全车数据表!S198</f>
        <v>69.650000000000006</v>
      </c>
      <c r="T197" s="246">
        <f>全车数据表!T198</f>
        <v>7.13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379</v>
      </c>
      <c r="AD197" s="246">
        <f>全车数据表!AX198</f>
        <v>0</v>
      </c>
      <c r="AE197" s="246">
        <f>全车数据表!AY198</f>
        <v>503</v>
      </c>
      <c r="AF197" s="246" t="str">
        <f>IF(全车数据表!AZ198="","",全车数据表!AZ198)</f>
        <v>大奖赛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>
        <f>IF(全车数据表!CA198="","",全车数据表!CA198)</f>
        <v>1</v>
      </c>
      <c r="AS197" s="246" t="str">
        <f>IF(全车数据表!CB198="","",全车数据表!CB198)</f>
        <v/>
      </c>
      <c r="AT197" s="246">
        <f>IF(全车数据表!CC198="","",全车数据表!CC198)</f>
        <v>1</v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泰克鲁斯</v>
      </c>
      <c r="BB197" s="246" t="str">
        <f>IF(全车数据表!AV198="","",全车数据表!AV198)</f>
        <v/>
      </c>
      <c r="BC197" s="246">
        <f>IF(全车数据表!BF198="","",全车数据表!BF198)</f>
        <v>4603</v>
      </c>
      <c r="BD197" s="246">
        <f>IF(全车数据表!BG198="","",全车数据表!BG198)</f>
        <v>366.40000000000003</v>
      </c>
      <c r="BE197" s="246">
        <f>IF(全车数据表!BH198="","",全车数据表!BH198)</f>
        <v>86.5</v>
      </c>
      <c r="BF197" s="246">
        <f>IF(全车数据表!BI198="","",全车数据表!BI198)</f>
        <v>78.47999999999999</v>
      </c>
      <c r="BG197" s="246">
        <f>IF(全车数据表!BJ198="","",全车数据表!BJ198)</f>
        <v>72.42</v>
      </c>
    </row>
    <row r="198" spans="1:59">
      <c r="A198" s="246">
        <f>全车数据表!A199</f>
        <v>197</v>
      </c>
      <c r="B198" s="246" t="str">
        <f>全车数据表!B199</f>
        <v>Noble M600 Speedster</v>
      </c>
      <c r="C198" s="246" t="str">
        <f>IF(全车数据表!AQ199="","",全车数据表!AQ199)</f>
        <v>Noble</v>
      </c>
      <c r="D198" s="248" t="str">
        <f>全车数据表!AT199</f>
        <v>m600</v>
      </c>
      <c r="E198" s="248" t="str">
        <f>全车数据表!AS199</f>
        <v>4.2</v>
      </c>
      <c r="F198" s="248" t="str">
        <f>全车数据表!C199</f>
        <v>M600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4464</v>
      </c>
      <c r="P198" s="246">
        <f>全车数据表!P199</f>
        <v>375.7</v>
      </c>
      <c r="Q198" s="246">
        <f>全车数据表!Q199</f>
        <v>81.3</v>
      </c>
      <c r="R198" s="246">
        <f>全车数据表!R199</f>
        <v>85.47</v>
      </c>
      <c r="S198" s="246">
        <f>全车数据表!S199</f>
        <v>61.71</v>
      </c>
      <c r="T198" s="246">
        <f>全车数据表!T199</f>
        <v>5.75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390</v>
      </c>
      <c r="AD198" s="246">
        <f>全车数据表!AX199</f>
        <v>0</v>
      </c>
      <c r="AE198" s="246">
        <f>全车数据表!AY199</f>
        <v>522</v>
      </c>
      <c r="AF198" s="246" t="str">
        <f>IF(全车数据表!AZ199="","",全车数据表!AZ199)</f>
        <v>联会赛事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诺贝尔</v>
      </c>
      <c r="BB198" s="246" t="str">
        <f>IF(全车数据表!AV199="","",全车数据表!AV199)</f>
        <v/>
      </c>
      <c r="BC198" s="246">
        <f>IF(全车数据表!BF199="","",全车数据表!BF199)</f>
        <v>4622</v>
      </c>
      <c r="BD198" s="246">
        <f>IF(全车数据表!BG199="","",全车数据表!BG199)</f>
        <v>377.5</v>
      </c>
      <c r="BE198" s="246">
        <f>IF(全车数据表!BH199="","",全车数据表!BH199)</f>
        <v>82</v>
      </c>
      <c r="BF198" s="246">
        <f>IF(全车数据表!BI199="","",全车数据表!BI199)</f>
        <v>88.29</v>
      </c>
      <c r="BG198" s="246">
        <f>IF(全车数据表!BJ199="","",全车数据表!BJ199)</f>
        <v>65.400000000000006</v>
      </c>
    </row>
    <row r="199" spans="1:59">
      <c r="A199" s="246">
        <f>全车数据表!A200</f>
        <v>198</v>
      </c>
      <c r="B199" s="246" t="str">
        <f>全车数据表!B200</f>
        <v>Rimac Concept_One</v>
      </c>
      <c r="C199" s="246" t="str">
        <f>IF(全车数据表!AQ200="","",全车数据表!AQ200)</f>
        <v>Rimac</v>
      </c>
      <c r="D199" s="248" t="str">
        <f>全车数据表!AT200</f>
        <v>c1</v>
      </c>
      <c r="E199" s="248" t="str">
        <f>全车数据表!AS200</f>
        <v>3.1</v>
      </c>
      <c r="F199" s="248" t="str">
        <f>全车数据表!C200</f>
        <v>C_One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4480</v>
      </c>
      <c r="P199" s="246">
        <f>全车数据表!P200</f>
        <v>368.5</v>
      </c>
      <c r="Q199" s="246">
        <f>全车数据表!Q200</f>
        <v>86.34</v>
      </c>
      <c r="R199" s="246">
        <f>全车数据表!R200</f>
        <v>84.08</v>
      </c>
      <c r="S199" s="246">
        <f>全车数据表!S200</f>
        <v>54.53</v>
      </c>
      <c r="T199" s="246">
        <f>全车数据表!T200</f>
        <v>5.23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383</v>
      </c>
      <c r="AD199" s="246">
        <f>全车数据表!AX200</f>
        <v>0</v>
      </c>
      <c r="AE199" s="246">
        <f>全车数据表!AY200</f>
        <v>510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c1</v>
      </c>
      <c r="BB199" s="246">
        <f>IF(全车数据表!AV200="","",全车数据表!AV200)</f>
        <v>56</v>
      </c>
      <c r="BC199" s="246">
        <f>IF(全车数据表!BF200="","",全车数据表!BF200)</f>
        <v>4637</v>
      </c>
      <c r="BD199" s="246">
        <f>IF(全车数据表!BG200="","",全车数据表!BG200)</f>
        <v>370.1</v>
      </c>
      <c r="BE199" s="246">
        <f>IF(全车数据表!BH200="","",全车数据表!BH200)</f>
        <v>87.4</v>
      </c>
      <c r="BF199" s="246">
        <f>IF(全车数据表!BI200="","",全车数据表!BI200)</f>
        <v>87.02</v>
      </c>
      <c r="BG199" s="246">
        <f>IF(全车数据表!BJ200="","",全车数据表!BJ200)</f>
        <v>57.03</v>
      </c>
    </row>
    <row r="200" spans="1:59">
      <c r="A200" s="246">
        <f>全车数据表!A201</f>
        <v>199</v>
      </c>
      <c r="B200" s="246" t="str">
        <f>全车数据表!B201</f>
        <v>Aston Martin Valhalla Concept Car</v>
      </c>
      <c r="C200" s="246" t="str">
        <f>IF(全车数据表!AQ201="","",全车数据表!AQ201)</f>
        <v>Aston Martin</v>
      </c>
      <c r="D200" s="248" t="str">
        <f>全车数据表!AT201</f>
        <v>valhalla</v>
      </c>
      <c r="E200" s="248" t="str">
        <f>全车数据表!AS201</f>
        <v>2.4</v>
      </c>
      <c r="F200" s="248" t="str">
        <f>全车数据表!C201</f>
        <v>英灵殿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77</v>
      </c>
      <c r="O200" s="246">
        <f>全车数据表!O201</f>
        <v>4517</v>
      </c>
      <c r="P200" s="246">
        <f>全车数据表!P201</f>
        <v>377.4</v>
      </c>
      <c r="Q200" s="246">
        <f>全车数据表!Q201</f>
        <v>82.23</v>
      </c>
      <c r="R200" s="246">
        <f>全车数据表!R201</f>
        <v>81.760000000000005</v>
      </c>
      <c r="S200" s="246">
        <f>全车数据表!S201</f>
        <v>59.55</v>
      </c>
      <c r="T200" s="246">
        <f>全车数据表!T201</f>
        <v>5.68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392</v>
      </c>
      <c r="AD200" s="246">
        <f>全车数据表!AX201</f>
        <v>0</v>
      </c>
      <c r="AE200" s="246">
        <f>全车数据表!AY201</f>
        <v>525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>
        <f>IF(全车数据表!BZ201="","",全车数据表!BZ201)</f>
        <v>1</v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阿斯顿马丁 英灵殿</v>
      </c>
      <c r="BB200" s="246">
        <f>IF(全车数据表!AV201="","",全车数据表!AV201)</f>
        <v>38</v>
      </c>
      <c r="BC200" s="246" t="str">
        <f>IF(全车数据表!BF201="","",全车数据表!BF201)</f>
        <v/>
      </c>
      <c r="BD200" s="246" t="str">
        <f>IF(全车数据表!BG201="","",全车数据表!BG201)</f>
        <v/>
      </c>
      <c r="BE200" s="246" t="str">
        <f>IF(全车数据表!BH201="","",全车数据表!BH201)</f>
        <v/>
      </c>
      <c r="BF200" s="246" t="str">
        <f>IF(全车数据表!BI201="","",全车数据表!BI201)</f>
        <v/>
      </c>
      <c r="BG200" s="246" t="str">
        <f>IF(全车数据表!BJ201="","",全车数据表!BJ201)</f>
        <v/>
      </c>
    </row>
    <row r="201" spans="1:59">
      <c r="A201" s="246">
        <f>全车数据表!A202</f>
        <v>200</v>
      </c>
      <c r="B201" s="246" t="str">
        <f>全车数据表!B202</f>
        <v>Pagani Imola</v>
      </c>
      <c r="C201" s="246" t="str">
        <f>IF(全车数据表!AQ202="","",全车数据表!AQ202)</f>
        <v>Pagani</v>
      </c>
      <c r="D201" s="248" t="str">
        <f>全车数据表!AT202</f>
        <v>imola</v>
      </c>
      <c r="E201" s="248" t="str">
        <f>全车数据表!AS202</f>
        <v>2.8</v>
      </c>
      <c r="F201" s="248" t="str">
        <f>全车数据表!C202</f>
        <v>伊莫拉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4545</v>
      </c>
      <c r="P201" s="246">
        <f>全车数据表!P202</f>
        <v>378.9</v>
      </c>
      <c r="Q201" s="246">
        <f>全车数据表!Q202</f>
        <v>80.23</v>
      </c>
      <c r="R201" s="246">
        <f>全车数据表!R202</f>
        <v>72.17</v>
      </c>
      <c r="S201" s="246">
        <f>全车数据表!S202</f>
        <v>71.14</v>
      </c>
      <c r="T201" s="246">
        <f>全车数据表!T202</f>
        <v>6.98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394</v>
      </c>
      <c r="AD201" s="246">
        <f>全车数据表!AX202</f>
        <v>0</v>
      </c>
      <c r="AE201" s="246">
        <f>全车数据表!AY202</f>
        <v>528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>
        <f>IF(全车数据表!BZ202="","",全车数据表!BZ202)</f>
        <v>1</v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帕加尼</v>
      </c>
      <c r="BB201" s="246">
        <f>IF(全车数据表!AV202="","",全车数据表!AV202)</f>
        <v>54</v>
      </c>
      <c r="BC201" s="246">
        <f>IF(全车数据表!BF202="","",全车数据表!BF202)</f>
        <v>4700</v>
      </c>
      <c r="BD201" s="246">
        <f>IF(全车数据表!BG202="","",全车数据表!BG202)</f>
        <v>381.2</v>
      </c>
      <c r="BE201" s="246">
        <f>IF(全车数据表!BH202="","",全车数据表!BH202)</f>
        <v>81.099999999999994</v>
      </c>
      <c r="BF201" s="246">
        <f>IF(全车数据表!BI202="","",全车数据表!BI202)</f>
        <v>75.099999999999994</v>
      </c>
      <c r="BG201" s="246">
        <f>IF(全车数据表!BJ202="","",全车数据表!BJ202)</f>
        <v>73.47</v>
      </c>
    </row>
    <row r="202" spans="1:59">
      <c r="A202" s="246">
        <f>全车数据表!A203</f>
        <v>201</v>
      </c>
      <c r="B202" s="246" t="str">
        <f>全车数据表!B203</f>
        <v>Ford Team Fordzilla P1</v>
      </c>
      <c r="C202" s="246" t="str">
        <f>IF(全车数据表!AQ203="","",全车数据表!AQ203)</f>
        <v>Ford</v>
      </c>
      <c r="D202" s="248" t="str">
        <f>全车数据表!AT203</f>
        <v>fordp1</v>
      </c>
      <c r="E202" s="248" t="str">
        <f>全车数据表!AS203</f>
        <v>4.4</v>
      </c>
      <c r="F202" s="248" t="str">
        <f>全车数据表!C203</f>
        <v>福特P1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70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59</v>
      </c>
      <c r="O202" s="246">
        <f>全车数据表!O203</f>
        <v>4548</v>
      </c>
      <c r="P202" s="246">
        <f>全车数据表!P203</f>
        <v>382</v>
      </c>
      <c r="Q202" s="246">
        <f>全车数据表!Q203</f>
        <v>87.72</v>
      </c>
      <c r="R202" s="246">
        <f>全车数据表!R203</f>
        <v>53.75</v>
      </c>
      <c r="S202" s="246">
        <f>全车数据表!S203</f>
        <v>60.72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397</v>
      </c>
      <c r="AD202" s="246">
        <f>全车数据表!AX203</f>
        <v>0</v>
      </c>
      <c r="AE202" s="246">
        <f>全车数据表!AY203</f>
        <v>533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福特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Jaguar XJR-9🔑</v>
      </c>
      <c r="C203" s="246" t="str">
        <f>IF(全车数据表!AQ204="","",全车数据表!AQ204)</f>
        <v>Jaguar</v>
      </c>
      <c r="D203" s="248" t="str">
        <f>全车数据表!AT204</f>
        <v>xjr</v>
      </c>
      <c r="E203" s="248" t="str">
        <f>全车数据表!AS204</f>
        <v>4.0</v>
      </c>
      <c r="F203" s="248" t="str">
        <f>全车数据表!C204</f>
        <v>XJR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4551</v>
      </c>
      <c r="P203" s="246">
        <f>全车数据表!P204</f>
        <v>412.3</v>
      </c>
      <c r="Q203" s="246">
        <f>全车数据表!Q204</f>
        <v>69.239999999999995</v>
      </c>
      <c r="R203" s="246">
        <f>全车数据表!R204</f>
        <v>59.33</v>
      </c>
      <c r="S203" s="246">
        <f>全车数据表!S204</f>
        <v>84.95</v>
      </c>
      <c r="T203" s="246">
        <f>全车数据表!T204</f>
        <v>8.4700000000000006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432</v>
      </c>
      <c r="AD203" s="246">
        <f>全车数据表!AX204</f>
        <v>0</v>
      </c>
      <c r="AE203" s="246">
        <f>全车数据表!AY204</f>
        <v>563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捷豹</v>
      </c>
      <c r="BB203" s="246" t="str">
        <f>IF(全车数据表!AV204="","",全车数据表!AV204)</f>
        <v/>
      </c>
      <c r="BC203" s="246">
        <f>IF(全车数据表!BF204="","",全车数据表!BF204)</f>
        <v>4706</v>
      </c>
      <c r="BD203" s="246">
        <f>IF(全车数据表!BG204="","",全车数据表!BG204)</f>
        <v>414.5</v>
      </c>
      <c r="BE203" s="246">
        <f>IF(全车数据表!BH204="","",全车数据表!BH204)</f>
        <v>70.3</v>
      </c>
      <c r="BF203" s="246">
        <f>IF(全车数据表!BI204="","",全车数据表!BI204)</f>
        <v>60.02</v>
      </c>
      <c r="BG203" s="246">
        <f>IF(全车数据表!BJ204="","",全车数据表!BJ204)</f>
        <v>87.45</v>
      </c>
    </row>
    <row r="204" spans="1:59">
      <c r="A204" s="246">
        <f>全车数据表!A205</f>
        <v>203</v>
      </c>
      <c r="B204" s="246" t="str">
        <f>全车数据表!B205</f>
        <v>Lamborghini Countach LPI 800-4🔑</v>
      </c>
      <c r="C204" s="246" t="str">
        <f>IF(全车数据表!AQ205="","",全车数据表!AQ205)</f>
        <v>Lamborghini</v>
      </c>
      <c r="D204" s="248" t="str">
        <f>全车数据表!AT205</f>
        <v>lpi800</v>
      </c>
      <c r="E204" s="248" t="str">
        <f>全车数据表!AS205</f>
        <v>3.5</v>
      </c>
      <c r="F204" s="248" t="str">
        <f>全车数据表!C205</f>
        <v>新康塔什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30</v>
      </c>
      <c r="K204" s="246">
        <f>IF(全车数据表!J205="×",0,全车数据表!J205)</f>
        <v>40</v>
      </c>
      <c r="L204" s="246">
        <f>IF(全车数据表!K205="×",0,全车数据表!K205)</f>
        <v>50</v>
      </c>
      <c r="M204" s="246">
        <f>IF(全车数据表!L205="×",0,全车数据表!L205)</f>
        <v>65</v>
      </c>
      <c r="N204" s="246">
        <f>IF(全车数据表!M205="×",0,全车数据表!M205)</f>
        <v>80</v>
      </c>
      <c r="O204" s="246">
        <f>全车数据表!O205</f>
        <v>4559</v>
      </c>
      <c r="P204" s="246">
        <f>全车数据表!P205</f>
        <v>373.4</v>
      </c>
      <c r="Q204" s="246">
        <f>全车数据表!Q205</f>
        <v>81.23</v>
      </c>
      <c r="R204" s="246">
        <f>全车数据表!R205</f>
        <v>85.96</v>
      </c>
      <c r="S204" s="246">
        <f>全车数据表!S205</f>
        <v>72.400000000000006</v>
      </c>
      <c r="T204" s="246">
        <f>全车数据表!T205</f>
        <v>7.26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388</v>
      </c>
      <c r="AD204" s="246">
        <f>全车数据表!AX205</f>
        <v>0</v>
      </c>
      <c r="AE204" s="246">
        <f>全车数据表!AY205</f>
        <v>518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兰博基尼</v>
      </c>
      <c r="BB204" s="246" t="str">
        <f>IF(全车数据表!AV205="","",全车数据表!AV205)</f>
        <v/>
      </c>
      <c r="BC204" s="246">
        <f>IF(全车数据表!BF205="","",全车数据表!BF205)</f>
        <v>4714</v>
      </c>
      <c r="BD204" s="246">
        <f>IF(全车数据表!BG205="","",全车数据表!BG205)</f>
        <v>375.59999999999997</v>
      </c>
      <c r="BE204" s="246">
        <f>IF(全车数据表!BH205="","",全车数据表!BH205)</f>
        <v>82</v>
      </c>
      <c r="BF204" s="246">
        <f>IF(全车数据表!BI205="","",全车数据表!BI205)</f>
        <v>89.58</v>
      </c>
      <c r="BG204" s="246">
        <f>IF(全车数据表!BJ205="","",全车数据表!BJ205)</f>
        <v>74.830000000000013</v>
      </c>
    </row>
    <row r="205" spans="1:59">
      <c r="A205" s="246">
        <f>全车数据表!A206</f>
        <v>204</v>
      </c>
      <c r="B205" s="246" t="str">
        <f>全车数据表!B206</f>
        <v>De Tomaso P72🔑</v>
      </c>
      <c r="C205" s="246" t="str">
        <f>IF(全车数据表!AQ206="","",全车数据表!AQ206)</f>
        <v>De</v>
      </c>
      <c r="D205" s="248" t="str">
        <f>全车数据表!AT206</f>
        <v>p72</v>
      </c>
      <c r="E205" s="248" t="str">
        <f>全车数据表!AS206</f>
        <v>4.1</v>
      </c>
      <c r="F205" s="248" t="str">
        <f>全车数据表!C206</f>
        <v>P72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30</v>
      </c>
      <c r="K205" s="246">
        <f>IF(全车数据表!J206="×",0,全车数据表!J206)</f>
        <v>40</v>
      </c>
      <c r="L205" s="246">
        <f>IF(全车数据表!K206="×",0,全车数据表!K206)</f>
        <v>50</v>
      </c>
      <c r="M205" s="246">
        <f>IF(全车数据表!L206="×",0,全车数据表!L206)</f>
        <v>65</v>
      </c>
      <c r="N205" s="246">
        <f>IF(全车数据表!M206="×",0,全车数据表!M206)</f>
        <v>80</v>
      </c>
      <c r="O205" s="246">
        <f>全车数据表!O206</f>
        <v>4586</v>
      </c>
      <c r="P205" s="246">
        <f>全车数据表!P206</f>
        <v>375.6</v>
      </c>
      <c r="Q205" s="246">
        <f>全车数据表!Q206</f>
        <v>82.74</v>
      </c>
      <c r="R205" s="246">
        <f>全车数据表!R206</f>
        <v>75.239999999999995</v>
      </c>
      <c r="S205" s="246">
        <f>全车数据表!S206</f>
        <v>71.180000000000007</v>
      </c>
      <c r="T205" s="246">
        <f>全车数据表!T206</f>
        <v>7.06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390</v>
      </c>
      <c r="AD205" s="246">
        <f>全车数据表!AX206</f>
        <v>0</v>
      </c>
      <c r="AE205" s="246">
        <f>全车数据表!AY206</f>
        <v>522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德托马索</v>
      </c>
      <c r="BB205" s="246" t="str">
        <f>IF(全车数据表!AV206="","",全车数据表!AV206)</f>
        <v/>
      </c>
      <c r="BC205" s="246" t="str">
        <f>IF(全车数据表!BF206="","",全车数据表!BF206)</f>
        <v/>
      </c>
      <c r="BD205" s="246" t="str">
        <f>IF(全车数据表!BG206="","",全车数据表!BG206)</f>
        <v/>
      </c>
      <c r="BE205" s="246" t="str">
        <f>IF(全车数据表!BH206="","",全车数据表!BH206)</f>
        <v/>
      </c>
      <c r="BF205" s="246" t="str">
        <f>IF(全车数据表!BI206="","",全车数据表!BI206)</f>
        <v/>
      </c>
      <c r="BG205" s="246" t="str">
        <f>IF(全车数据表!BJ206="","",全车数据表!BJ206)</f>
        <v/>
      </c>
    </row>
    <row r="206" spans="1:59">
      <c r="A206" s="246">
        <f>全车数据表!A207</f>
        <v>205</v>
      </c>
      <c r="B206" s="246" t="str">
        <f>全车数据表!B207</f>
        <v>Mercedes-Benz Vision One-Eleven🔑</v>
      </c>
      <c r="C206" s="246" t="str">
        <f>IF(全车数据表!AQ207="","",全车数据表!AQ207)</f>
        <v>Mercedes-Benz</v>
      </c>
      <c r="D206" s="248" t="str">
        <f>全车数据表!AT207</f>
        <v>vision111</v>
      </c>
      <c r="E206" s="248" t="str">
        <f>全车数据表!AS207</f>
        <v>24.1</v>
      </c>
      <c r="F206" s="248" t="str">
        <f>全车数据表!C207</f>
        <v>Vision 111</v>
      </c>
      <c r="G206" s="246" t="str">
        <f>全车数据表!D207</f>
        <v>A</v>
      </c>
      <c r="H206" s="246">
        <f>LEN(全车数据表!E207)</f>
        <v>6</v>
      </c>
      <c r="I206" s="246" t="str">
        <f>IF(全车数据表!H207="×",0,全车数据表!H207)</f>
        <v>🔑</v>
      </c>
      <c r="J206" s="246">
        <f>IF(全车数据表!I207="×",0,全车数据表!I207)</f>
        <v>30</v>
      </c>
      <c r="K206" s="246">
        <f>IF(全车数据表!J207="×",0,全车数据表!J207)</f>
        <v>40</v>
      </c>
      <c r="L206" s="246">
        <f>IF(全车数据表!K207="×",0,全车数据表!K207)</f>
        <v>50</v>
      </c>
      <c r="M206" s="246">
        <f>IF(全车数据表!L207="×",0,全车数据表!L207)</f>
        <v>65</v>
      </c>
      <c r="N206" s="246">
        <f>IF(全车数据表!M207="×",0,全车数据表!M207)</f>
        <v>80</v>
      </c>
      <c r="O206" s="246">
        <f>全车数据表!O207</f>
        <v>4600</v>
      </c>
      <c r="P206" s="246">
        <f>全车数据表!P207</f>
        <v>381</v>
      </c>
      <c r="Q206" s="246">
        <f>全车数据表!Q207</f>
        <v>83.93</v>
      </c>
      <c r="R206" s="246">
        <f>全车数据表!R207</f>
        <v>76.349999999999994</v>
      </c>
      <c r="S206" s="246">
        <f>全车数据表!S207</f>
        <v>57.95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梅赛德斯奔驰</v>
      </c>
      <c r="BB206" s="246" t="str">
        <f>IF(全车数据表!AV207="","",全车数据表!AV207)</f>
        <v/>
      </c>
      <c r="BC206" s="246" t="str">
        <f>IF(全车数据表!BF207="","",全车数据表!BF207)</f>
        <v/>
      </c>
      <c r="BD206" s="246" t="str">
        <f>IF(全车数据表!BG207="","",全车数据表!BG207)</f>
        <v/>
      </c>
      <c r="BE206" s="246" t="str">
        <f>IF(全车数据表!BH207="","",全车数据表!BH207)</f>
        <v/>
      </c>
      <c r="BF206" s="246" t="str">
        <f>IF(全车数据表!BI207="","",全车数据表!BI207)</f>
        <v/>
      </c>
      <c r="BG206" s="246" t="str">
        <f>IF(全车数据表!BJ207="","",全车数据表!BJ207)</f>
        <v/>
      </c>
    </row>
    <row r="207" spans="1:59">
      <c r="A207" s="246">
        <f>全车数据表!A208</f>
        <v>206</v>
      </c>
      <c r="B207" s="246" t="str">
        <f>全车数据表!B208</f>
        <v>Lamborghini Centenario</v>
      </c>
      <c r="C207" s="246" t="str">
        <f>IF(全车数据表!AQ208="","",全车数据表!AQ208)</f>
        <v>Lamborghini</v>
      </c>
      <c r="D207" s="248" t="str">
        <f>全车数据表!AT208</f>
        <v>centenario</v>
      </c>
      <c r="E207" s="248" t="str">
        <f>全车数据表!AS208</f>
        <v>1.0</v>
      </c>
      <c r="F207" s="248" t="str">
        <f>全车数据表!C208</f>
        <v>百年牛</v>
      </c>
      <c r="G207" s="246" t="str">
        <f>全车数据表!D208</f>
        <v>S</v>
      </c>
      <c r="H207" s="246">
        <f>LEN(全车数据表!E208)</f>
        <v>5</v>
      </c>
      <c r="I207" s="246">
        <f>IF(全车数据表!H208="×",0,全车数据表!H208)</f>
        <v>40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39</v>
      </c>
      <c r="N207" s="246">
        <f>IF(全车数据表!M208="×",0,全车数据表!M208)</f>
        <v>0</v>
      </c>
      <c r="O207" s="246">
        <f>全车数据表!O208</f>
        <v>3709</v>
      </c>
      <c r="P207" s="246">
        <f>全车数据表!P208</f>
        <v>363.9</v>
      </c>
      <c r="Q207" s="246">
        <f>全车数据表!Q208</f>
        <v>80.48</v>
      </c>
      <c r="R207" s="246">
        <f>全车数据表!R208</f>
        <v>47.46</v>
      </c>
      <c r="S207" s="246">
        <f>全车数据表!S208</f>
        <v>70.31</v>
      </c>
      <c r="T207" s="246">
        <f>全车数据表!T208</f>
        <v>7.25</v>
      </c>
      <c r="U207" s="246">
        <f>全车数据表!AH208</f>
        <v>3748400</v>
      </c>
      <c r="V207" s="246">
        <f>全车数据表!AI208</f>
        <v>35000</v>
      </c>
      <c r="W207" s="246">
        <f>全车数据表!AO208</f>
        <v>4900000</v>
      </c>
      <c r="X207" s="246">
        <f>全车数据表!AP208</f>
        <v>8648400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3</v>
      </c>
      <c r="AB207" s="248" t="str">
        <f>全车数据表!AU208</f>
        <v>epic</v>
      </c>
      <c r="AC207" s="246">
        <f>全车数据表!AW208</f>
        <v>378</v>
      </c>
      <c r="AD207" s="246">
        <f>全车数据表!AX208</f>
        <v>0</v>
      </c>
      <c r="AE207" s="246">
        <f>全车数据表!AY208</f>
        <v>502</v>
      </c>
      <c r="AF207" s="246" t="str">
        <f>IF(全车数据表!AZ208="","",全车数据表!AZ208)</f>
        <v>级别杯</v>
      </c>
      <c r="AG207" s="246">
        <f>IF(全车数据表!BP208="","",全车数据表!BP208)</f>
        <v>1</v>
      </c>
      <c r="AH207" s="246" t="str">
        <f>IF(全车数据表!BQ208="","",全车数据表!BQ208)</f>
        <v/>
      </c>
      <c r="AI207" s="246">
        <f>IF(全车数据表!BR208="","",全车数据表!BR208)</f>
        <v>1</v>
      </c>
      <c r="AJ207" s="246">
        <f>IF(全车数据表!BS208="","",全车数据表!BS208)</f>
        <v>1</v>
      </c>
      <c r="AK207" s="246" t="str">
        <f>IF(全车数据表!BT208="","",全车数据表!BT208)</f>
        <v/>
      </c>
      <c r="AL207" s="246">
        <f>IF(全车数据表!BU208="","",全车数据表!BU208)</f>
        <v>1</v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>
        <f>IF(全车数据表!CI208="","",全车数据表!CI208)</f>
        <v>1</v>
      </c>
      <c r="BA207" s="246" t="str">
        <f>IF(全车数据表!CJ208="","",全车数据表!CJ208)</f>
        <v>兰博基尼 百年牛 C霸</v>
      </c>
      <c r="BB207" s="246">
        <f>IF(全车数据表!AV208="","",全车数据表!AV208)</f>
        <v>11</v>
      </c>
      <c r="BC207" s="246">
        <f>IF(全车数据表!BF208="","",全车数据表!BF208)</f>
        <v>3819</v>
      </c>
      <c r="BD207" s="246">
        <f>IF(全车数据表!BG208="","",全车数据表!BG208)</f>
        <v>365.4</v>
      </c>
      <c r="BE207" s="246">
        <f>IF(全车数据表!BH208="","",全车数据表!BH208)</f>
        <v>81.100000000000009</v>
      </c>
      <c r="BF207" s="246">
        <f>IF(全车数据表!BI208="","",全车数据表!BI208)</f>
        <v>48.35</v>
      </c>
      <c r="BG207" s="246">
        <f>IF(全车数据表!BJ208="","",全车数据表!BJ208)</f>
        <v>71.23</v>
      </c>
    </row>
    <row r="208" spans="1:59">
      <c r="A208" s="246">
        <f>全车数据表!A209</f>
        <v>207</v>
      </c>
      <c r="B208" s="246" t="str">
        <f>全车数据表!B209</f>
        <v>Ferrari FXX K</v>
      </c>
      <c r="C208" s="246" t="str">
        <f>IF(全车数据表!AQ209="","",全车数据表!AQ209)</f>
        <v>Ferrari</v>
      </c>
      <c r="D208" s="248" t="str">
        <f>全车数据表!AT209</f>
        <v>fxxk</v>
      </c>
      <c r="E208" s="248" t="str">
        <f>全车数据表!AS209</f>
        <v>1.0</v>
      </c>
      <c r="F208" s="248" t="str">
        <f>全车数据表!C209</f>
        <v>FXXK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3832</v>
      </c>
      <c r="P208" s="246">
        <f>全车数据表!P209</f>
        <v>363.1</v>
      </c>
      <c r="Q208" s="246">
        <f>全车数据表!Q209</f>
        <v>83.9</v>
      </c>
      <c r="R208" s="246">
        <f>全车数据表!R209</f>
        <v>43.75</v>
      </c>
      <c r="S208" s="246">
        <f>全车数据表!S209</f>
        <v>72.39</v>
      </c>
      <c r="T208" s="246">
        <f>全车数据表!T209</f>
        <v>7.6670000000000007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378</v>
      </c>
      <c r="AD208" s="246">
        <f>全车数据表!AX209</f>
        <v>0</v>
      </c>
      <c r="AE208" s="246">
        <f>全车数据表!AY209</f>
        <v>501</v>
      </c>
      <c r="AF208" s="246" t="str">
        <f>IF(全车数据表!AZ209="","",全车数据表!AZ209)</f>
        <v>级别杯</v>
      </c>
      <c r="AG208" s="246">
        <f>IF(全车数据表!BP209="","",全车数据表!BP209)</f>
        <v>1</v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>
        <f>IF(全车数据表!BU209="","",全车数据表!BU209)</f>
        <v>1</v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法拉利 马王 fxxk</v>
      </c>
      <c r="BB208" s="246">
        <f>IF(全车数据表!AV209="","",全车数据表!AV209)</f>
        <v>12</v>
      </c>
      <c r="BC208" s="246">
        <f>IF(全车数据表!BF209="","",全车数据表!BF209)</f>
        <v>3944</v>
      </c>
      <c r="BD208" s="246">
        <f>IF(全车数据表!BG209="","",全车数据表!BG209)</f>
        <v>364.5</v>
      </c>
      <c r="BE208" s="246">
        <f>IF(全车数据表!BH209="","",全车数据表!BH209)</f>
        <v>84.7</v>
      </c>
      <c r="BF208" s="246">
        <f>IF(全车数据表!BI209="","",全车数据表!BI209)</f>
        <v>44.32</v>
      </c>
      <c r="BG208" s="246">
        <f>IF(全车数据表!BJ209="","",全车数据表!BJ209)</f>
        <v>73.2</v>
      </c>
    </row>
    <row r="209" spans="1:59">
      <c r="A209" s="246">
        <f>全车数据表!A210</f>
        <v>208</v>
      </c>
      <c r="B209" s="246" t="str">
        <f>全车数据表!B210</f>
        <v>Lamborghini Autentica🔑</v>
      </c>
      <c r="C209" s="246" t="str">
        <f>IF(全车数据表!AQ210="","",全车数据表!AQ210)</f>
        <v>Lamborghini</v>
      </c>
      <c r="D209" s="248" t="str">
        <f>全车数据表!AT210</f>
        <v>autentica</v>
      </c>
      <c r="E209" s="248" t="str">
        <f>全车数据表!AS210</f>
        <v>24.0</v>
      </c>
      <c r="F209" s="248" t="str">
        <f>全车数据表!C210</f>
        <v>Autentica</v>
      </c>
      <c r="G209" s="246" t="str">
        <f>全车数据表!D210</f>
        <v>S</v>
      </c>
      <c r="H209" s="246">
        <f>LEN(全车数据表!E210)</f>
        <v>5</v>
      </c>
      <c r="I209" s="246" t="str">
        <f>IF(全车数据表!H210="×",0,全车数据表!H210)</f>
        <v>🔑</v>
      </c>
      <c r="J209" s="246">
        <f>IF(全车数据表!I210="×",0,全车数据表!I210)</f>
        <v>35</v>
      </c>
      <c r="K209" s="246">
        <f>IF(全车数据表!J210="×",0,全车数据表!J210)</f>
        <v>36</v>
      </c>
      <c r="L209" s="246">
        <f>IF(全车数据表!K210="×",0,全车数据表!K210)</f>
        <v>46</v>
      </c>
      <c r="M209" s="246">
        <f>IF(全车数据表!L210="×",0,全车数据表!L210)</f>
        <v>85</v>
      </c>
      <c r="N209" s="246">
        <f>IF(全车数据表!M210="×",0,全车数据表!M210)</f>
        <v>0</v>
      </c>
      <c r="O209" s="246">
        <f>全车数据表!O210</f>
        <v>3894</v>
      </c>
      <c r="P209" s="246">
        <f>全车数据表!P210</f>
        <v>366.9</v>
      </c>
      <c r="Q209" s="246">
        <f>全车数据表!Q210</f>
        <v>78.86</v>
      </c>
      <c r="R209" s="246">
        <f>全车数据表!R210</f>
        <v>47.25</v>
      </c>
      <c r="S209" s="246">
        <f>全车数据表!S210</f>
        <v>68.87</v>
      </c>
      <c r="T209" s="246">
        <f>全车数据表!T210</f>
        <v>0</v>
      </c>
      <c r="U209" s="246">
        <f>全车数据表!AH210</f>
        <v>0</v>
      </c>
      <c r="V209" s="246">
        <f>全车数据表!AI210</f>
        <v>0</v>
      </c>
      <c r="W209" s="246">
        <f>全车数据表!AO210</f>
        <v>0</v>
      </c>
      <c r="X209" s="246">
        <f>全车数据表!AP210</f>
        <v>0</v>
      </c>
      <c r="Y209" s="246">
        <f>全车数据表!AJ210</f>
        <v>0</v>
      </c>
      <c r="Z209" s="246">
        <f>全车数据表!AL210</f>
        <v>0</v>
      </c>
      <c r="AA209" s="246">
        <f>IF(全车数据表!AN210="×",0,全车数据表!AN210)</f>
        <v>0</v>
      </c>
      <c r="AB209" s="248" t="str">
        <f>全车数据表!AU210</f>
        <v>epic</v>
      </c>
      <c r="AC209" s="246">
        <f>全车数据表!AW210</f>
        <v>0</v>
      </c>
      <c r="AD209" s="246">
        <f>全车数据表!AX210</f>
        <v>0</v>
      </c>
      <c r="AE209" s="246">
        <f>全车数据表!AY210</f>
        <v>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兰博基尼</v>
      </c>
      <c r="BB209" s="246" t="str">
        <f>IF(全车数据表!AV210="","",全车数据表!AV210)</f>
        <v/>
      </c>
      <c r="BC209" s="246">
        <f>IF(全车数据表!BF210="","",全车数据表!BF210)</f>
        <v>4007</v>
      </c>
      <c r="BD209" s="246">
        <f>IF(全车数据表!BG210="","",全车数据表!BG210)</f>
        <v>368.2</v>
      </c>
      <c r="BE209" s="246">
        <f>IF(全车数据表!BH210="","",全车数据表!BH210)</f>
        <v>79.3</v>
      </c>
      <c r="BF209" s="246">
        <f>IF(全车数据表!BI210="","",全车数据表!BI210)</f>
        <v>47.83</v>
      </c>
      <c r="BG209" s="246">
        <f>IF(全车数据表!BJ210="","",全车数据表!BJ210)</f>
        <v>70.570000000000007</v>
      </c>
    </row>
    <row r="210" spans="1:59">
      <c r="A210" s="246">
        <f>全车数据表!A211</f>
        <v>209</v>
      </c>
      <c r="B210" s="246" t="str">
        <f>全车数据表!B211</f>
        <v>Icona Vulcano Titanium</v>
      </c>
      <c r="C210" s="246" t="str">
        <f>IF(全车数据表!AQ211="","",全车数据表!AQ211)</f>
        <v>Icona</v>
      </c>
      <c r="D210" s="248" t="str">
        <f>全车数据表!AT211</f>
        <v>vulcano</v>
      </c>
      <c r="E210" s="248" t="str">
        <f>全车数据表!AS211</f>
        <v>1.0</v>
      </c>
      <c r="F210" s="248" t="str">
        <f>全车数据表!C211</f>
        <v>火山</v>
      </c>
      <c r="G210" s="246" t="str">
        <f>全车数据表!D211</f>
        <v>S</v>
      </c>
      <c r="H210" s="246">
        <f>LEN(全车数据表!E211)</f>
        <v>5</v>
      </c>
      <c r="I210" s="246">
        <f>IF(全车数据表!H211="×",0,全车数据表!H211)</f>
        <v>40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39</v>
      </c>
      <c r="N210" s="246">
        <f>IF(全车数据表!M211="×",0,全车数据表!M211)</f>
        <v>0</v>
      </c>
      <c r="O210" s="246">
        <f>全车数据表!O211</f>
        <v>3957</v>
      </c>
      <c r="P210" s="246">
        <f>全车数据表!P211</f>
        <v>381.7</v>
      </c>
      <c r="Q210" s="246">
        <f>全车数据表!Q211</f>
        <v>81.38</v>
      </c>
      <c r="R210" s="246">
        <f>全车数据表!R211</f>
        <v>43.38</v>
      </c>
      <c r="S210" s="246">
        <f>全车数据表!S211</f>
        <v>65.89</v>
      </c>
      <c r="T210" s="246">
        <f>全车数据表!T211</f>
        <v>6.3</v>
      </c>
      <c r="U210" s="246">
        <f>全车数据表!AH211</f>
        <v>3748400</v>
      </c>
      <c r="V210" s="246">
        <f>全车数据表!AI211</f>
        <v>35000</v>
      </c>
      <c r="W210" s="246">
        <f>全车数据表!AO211</f>
        <v>4900000</v>
      </c>
      <c r="X210" s="246">
        <f>全车数据表!AP211</f>
        <v>8648400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3</v>
      </c>
      <c r="AB210" s="248" t="str">
        <f>全车数据表!AU211</f>
        <v>epic</v>
      </c>
      <c r="AC210" s="246">
        <f>全车数据表!AW211</f>
        <v>397</v>
      </c>
      <c r="AD210" s="246">
        <f>全车数据表!AX211</f>
        <v>0</v>
      </c>
      <c r="AE210" s="246">
        <f>全车数据表!AY211</f>
        <v>533</v>
      </c>
      <c r="AF210" s="246" t="str">
        <f>IF(全车数据表!AZ211="","",全车数据表!AZ211)</f>
        <v>级别杯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>
        <f>IF(全车数据表!BR211="","",全车数据表!BR211)</f>
        <v>1</v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>
        <f>IF(全车数据表!BU211="","",全车数据表!BU211)</f>
        <v>1</v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>
        <f>IF(全车数据表!CF211="","",全车数据表!CF211)</f>
        <v>1</v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火山</v>
      </c>
      <c r="BB210" s="246">
        <f>IF(全车数据表!AV211="","",全车数据表!AV211)</f>
        <v>13</v>
      </c>
      <c r="BC210" s="246">
        <f>IF(全车数据表!BF211="","",全车数据表!BF211)</f>
        <v>4071</v>
      </c>
      <c r="BD210" s="246">
        <f>IF(全车数据表!BG211="","",全车数据表!BG211)</f>
        <v>383</v>
      </c>
      <c r="BE210" s="246">
        <f>IF(全车数据表!BH211="","",全车数据表!BH211)</f>
        <v>82</v>
      </c>
      <c r="BF210" s="246">
        <f>IF(全车数据表!BI211="","",全车数据表!BI211)</f>
        <v>44.260000000000005</v>
      </c>
      <c r="BG210" s="246">
        <f>IF(全车数据表!BJ211="","",全车数据表!BJ211)</f>
        <v>67.2</v>
      </c>
    </row>
    <row r="211" spans="1:59">
      <c r="A211" s="246">
        <f>全车数据表!A212</f>
        <v>210</v>
      </c>
      <c r="B211" s="246" t="str">
        <f>全车数据表!B212</f>
        <v>W Motors Lykan HyperSport</v>
      </c>
      <c r="C211" s="246" t="str">
        <f>IF(全车数据表!AQ212="","",全车数据表!AQ212)</f>
        <v>W Motors</v>
      </c>
      <c r="D211" s="248" t="str">
        <f>全车数据表!AT212</f>
        <v>lykan</v>
      </c>
      <c r="E211" s="248" t="str">
        <f>全车数据表!AS212</f>
        <v>1.0</v>
      </c>
      <c r="F211" s="248" t="str">
        <f>全车数据表!C212</f>
        <v>狼崽</v>
      </c>
      <c r="G211" s="246" t="str">
        <f>全车数据表!D212</f>
        <v>S</v>
      </c>
      <c r="H211" s="246">
        <f>LEN(全车数据表!E212)</f>
        <v>5</v>
      </c>
      <c r="I211" s="246">
        <f>IF(全车数据表!H212="×",0,全车数据表!H212)</f>
        <v>40</v>
      </c>
      <c r="J211" s="246">
        <f>IF(全车数据表!I212="×",0,全车数据表!I212)</f>
        <v>13</v>
      </c>
      <c r="K211" s="246">
        <f>IF(全车数据表!J212="×",0,全车数据表!J212)</f>
        <v>16</v>
      </c>
      <c r="L211" s="246">
        <f>IF(全车数据表!K212="×",0,全车数据表!K212)</f>
        <v>25</v>
      </c>
      <c r="M211" s="246">
        <f>IF(全车数据表!L212="×",0,全车数据表!L212)</f>
        <v>39</v>
      </c>
      <c r="N211" s="246">
        <f>IF(全车数据表!M212="×",0,全车数据表!M212)</f>
        <v>0</v>
      </c>
      <c r="O211" s="246">
        <f>全车数据表!O212</f>
        <v>4083</v>
      </c>
      <c r="P211" s="246">
        <f>全车数据表!P212</f>
        <v>407.5</v>
      </c>
      <c r="Q211" s="246">
        <f>全车数据表!Q212</f>
        <v>80.48</v>
      </c>
      <c r="R211" s="246">
        <f>全车数据表!R212</f>
        <v>40.97</v>
      </c>
      <c r="S211" s="246">
        <f>全车数据表!S212</f>
        <v>58.26</v>
      </c>
      <c r="T211" s="246">
        <f>全车数据表!T212</f>
        <v>5.25</v>
      </c>
      <c r="U211" s="246">
        <f>全车数据表!AH212</f>
        <v>3748400</v>
      </c>
      <c r="V211" s="246">
        <f>全车数据表!AI212</f>
        <v>35000</v>
      </c>
      <c r="W211" s="246">
        <f>全车数据表!AO212</f>
        <v>4900000</v>
      </c>
      <c r="X211" s="246">
        <f>全车数据表!AP212</f>
        <v>8648400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3</v>
      </c>
      <c r="AB211" s="248" t="str">
        <f>全车数据表!AU212</f>
        <v>epic</v>
      </c>
      <c r="AC211" s="246">
        <f>全车数据表!AW212</f>
        <v>425</v>
      </c>
      <c r="AD211" s="246">
        <f>全车数据表!AX212</f>
        <v>0</v>
      </c>
      <c r="AE211" s="246">
        <f>全车数据表!AY212</f>
        <v>560</v>
      </c>
      <c r="AF211" s="246" t="str">
        <f>IF(全车数据表!AZ212="","",全车数据表!AZ212)</f>
        <v>级别杯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>
        <f>IF(全车数据表!BR212="","",全车数据表!BR212)</f>
        <v>1</v>
      </c>
      <c r="AJ211" s="246">
        <f>IF(全车数据表!BS212="","",全车数据表!BS212)</f>
        <v>1</v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>
        <f>IF(全车数据表!CI212="","",全车数据表!CI212)</f>
        <v>1</v>
      </c>
      <c r="BA211" s="246" t="str">
        <f>IF(全车数据表!CJ212="","",全车数据表!CJ212)</f>
        <v>狼崽 莱肯</v>
      </c>
      <c r="BB211" s="246">
        <f>IF(全车数据表!AV212="","",全车数据表!AV212)</f>
        <v>16</v>
      </c>
      <c r="BC211" s="246">
        <f>IF(全车数据表!BF212="","",全车数据表!BF212)</f>
        <v>4200</v>
      </c>
      <c r="BD211" s="246">
        <f>IF(全车数据表!BG212="","",全车数据表!BG212)</f>
        <v>408.9</v>
      </c>
      <c r="BE211" s="246">
        <f>IF(全车数据表!BH212="","",全车数据表!BH212)</f>
        <v>81.100000000000009</v>
      </c>
      <c r="BF211" s="246">
        <f>IF(全车数据表!BI212="","",全车数据表!BI212)</f>
        <v>41.4</v>
      </c>
      <c r="BG211" s="246">
        <f>IF(全车数据表!BJ212="","",全车数据表!BJ212)</f>
        <v>60.269999999999996</v>
      </c>
    </row>
    <row r="212" spans="1:59">
      <c r="A212" s="246">
        <f>全车数据表!A213</f>
        <v>211</v>
      </c>
      <c r="B212" s="246" t="str">
        <f>全车数据表!B213</f>
        <v>Raesr Tachyon Speed🔑</v>
      </c>
      <c r="C212" s="246" t="str">
        <f>IF(全车数据表!AQ213="","",全车数据表!AQ213)</f>
        <v>Raesr</v>
      </c>
      <c r="D212" s="248" t="str">
        <f>全车数据表!AT213</f>
        <v>tachyon</v>
      </c>
      <c r="E212" s="248" t="str">
        <f>全车数据表!AS213</f>
        <v>3.1</v>
      </c>
      <c r="F212" s="248" t="str">
        <f>全车数据表!C213</f>
        <v>超光速</v>
      </c>
      <c r="G212" s="246" t="str">
        <f>全车数据表!D213</f>
        <v>S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40</v>
      </c>
      <c r="K212" s="246">
        <f>IF(全车数据表!J213="×",0,全车数据表!J213)</f>
        <v>45</v>
      </c>
      <c r="L212" s="246">
        <f>IF(全车数据表!K213="×",0,全车数据表!K213)</f>
        <v>60</v>
      </c>
      <c r="M212" s="246">
        <f>IF(全车数据表!L213="×",0,全车数据表!L213)</f>
        <v>70</v>
      </c>
      <c r="N212" s="246">
        <f>IF(全车数据表!M213="×",0,全车数据表!M213)</f>
        <v>85</v>
      </c>
      <c r="O212" s="246">
        <f>全车数据表!O213</f>
        <v>4109</v>
      </c>
      <c r="P212" s="246">
        <f>全车数据表!P213</f>
        <v>400.3</v>
      </c>
      <c r="Q212" s="246">
        <f>全车数据表!Q213</f>
        <v>77.91</v>
      </c>
      <c r="R212" s="246">
        <f>全车数据表!R213</f>
        <v>53.44</v>
      </c>
      <c r="S212" s="246">
        <f>全车数据表!S213</f>
        <v>59.94</v>
      </c>
      <c r="T212" s="246">
        <f>全车数据表!T213</f>
        <v>5.4</v>
      </c>
      <c r="U212" s="246">
        <f>全车数据表!AH213</f>
        <v>27726000</v>
      </c>
      <c r="V212" s="246">
        <f>全车数据表!AI213</f>
        <v>45000</v>
      </c>
      <c r="W212" s="246">
        <f>全车数据表!AO213</f>
        <v>7380000</v>
      </c>
      <c r="X212" s="246">
        <f>全车数据表!AP213</f>
        <v>35106000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416</v>
      </c>
      <c r="AD212" s="246">
        <f>全车数据表!AX213</f>
        <v>0</v>
      </c>
      <c r="AE212" s="246">
        <f>全车数据表!AY213</f>
        <v>555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超光速</v>
      </c>
      <c r="BB212" s="246" t="str">
        <f>IF(全车数据表!AV213="","",全车数据表!AV213)</f>
        <v/>
      </c>
      <c r="BC212" s="246">
        <f>IF(全车数据表!BF213="","",全车数据表!BF213)</f>
        <v>4226</v>
      </c>
      <c r="BD212" s="246">
        <f>IF(全车数据表!BG213="","",全车数据表!BG213)</f>
        <v>401.5</v>
      </c>
      <c r="BE212" s="246">
        <f>IF(全车数据表!BH213="","",全车数据表!BH213)</f>
        <v>78.399999999999991</v>
      </c>
      <c r="BF212" s="246">
        <f>IF(全车数据表!BI213="","",全车数据表!BI213)</f>
        <v>54.379999999999995</v>
      </c>
      <c r="BG212" s="246">
        <f>IF(全车数据表!BJ213="","",全车数据表!BJ213)</f>
        <v>61.71</v>
      </c>
    </row>
    <row r="213" spans="1:59">
      <c r="A213" s="246">
        <f>全车数据表!A214</f>
        <v>212</v>
      </c>
      <c r="B213" s="246" t="str">
        <f>全车数据表!B214</f>
        <v>Lamborghini Veneno</v>
      </c>
      <c r="C213" s="246" t="str">
        <f>IF(全车数据表!AQ214="","",全车数据表!AQ214)</f>
        <v>Lamborghini</v>
      </c>
      <c r="D213" s="248" t="str">
        <f>全车数据表!AT214</f>
        <v>veneno</v>
      </c>
      <c r="E213" s="248" t="str">
        <f>全车数据表!AS214</f>
        <v>2.2</v>
      </c>
      <c r="F213" s="248" t="str">
        <f>全车数据表!C214</f>
        <v>毒药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4148</v>
      </c>
      <c r="P213" s="246">
        <f>全车数据表!P214</f>
        <v>370.2</v>
      </c>
      <c r="Q213" s="246">
        <f>全车数据表!Q214</f>
        <v>81.2</v>
      </c>
      <c r="R213" s="246">
        <f>全车数据表!R214</f>
        <v>62.39</v>
      </c>
      <c r="S213" s="246">
        <f>全车数据表!S214</f>
        <v>78.790000000000006</v>
      </c>
      <c r="T213" s="246">
        <f>全车数据表!T214</f>
        <v>8.82</v>
      </c>
      <c r="U213" s="246">
        <f>全车数据表!AH214</f>
        <v>27726000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35106000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387</v>
      </c>
      <c r="AD213" s="246">
        <f>全车数据表!AX214</f>
        <v>0</v>
      </c>
      <c r="AE213" s="246">
        <f>全车数据表!AY214</f>
        <v>516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>
        <f>IF(全车数据表!CD214="","",全车数据表!CD214)</f>
        <v>1</v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兰博基尼 毒药</v>
      </c>
      <c r="BB213" s="246">
        <f>IF(全车数据表!AV214="","",全车数据表!AV214)</f>
        <v>51</v>
      </c>
      <c r="BC213" s="246">
        <f>IF(全车数据表!BF214="","",全车数据表!BF214)</f>
        <v>4266</v>
      </c>
      <c r="BD213" s="246">
        <f>IF(全车数据表!BG214="","",全车数据表!BG214)</f>
        <v>371.9</v>
      </c>
      <c r="BE213" s="246">
        <f>IF(全车数据表!BH214="","",全车数据表!BH214)</f>
        <v>82</v>
      </c>
      <c r="BF213" s="246">
        <f>IF(全车数据表!BI214="","",全车数据表!BI214)</f>
        <v>63.36</v>
      </c>
      <c r="BG213" s="246">
        <f>IF(全车数据表!BJ214="","",全车数据表!BJ214)</f>
        <v>80.680000000000007</v>
      </c>
    </row>
    <row r="214" spans="1:59">
      <c r="A214" s="246">
        <f>全车数据表!A215</f>
        <v>213</v>
      </c>
      <c r="B214" s="246" t="str">
        <f>全车数据表!B215</f>
        <v>ATS Automobili GT</v>
      </c>
      <c r="C214" s="246" t="str">
        <f>IF(全车数据表!AQ215="","",全车数据表!AQ215)</f>
        <v>ATS Automobili</v>
      </c>
      <c r="D214" s="248" t="str">
        <f>全车数据表!AT215</f>
        <v>atsgt</v>
      </c>
      <c r="E214" s="248" t="str">
        <f>全车数据表!AS215</f>
        <v>4.5</v>
      </c>
      <c r="F214" s="248" t="str">
        <f>全车数据表!C215</f>
        <v>ATS GT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85</v>
      </c>
      <c r="J214" s="246">
        <f>IF(全车数据表!I215="×",0,全车数据表!I215)</f>
        <v>25</v>
      </c>
      <c r="K214" s="246">
        <f>IF(全车数据表!J215="×",0,全车数据表!J215)</f>
        <v>29</v>
      </c>
      <c r="L214" s="246">
        <f>IF(全车数据表!K215="×",0,全车数据表!K215)</f>
        <v>38</v>
      </c>
      <c r="M214" s="246">
        <f>IF(全车数据表!L215="×",0,全车数据表!L215)</f>
        <v>54</v>
      </c>
      <c r="N214" s="246">
        <f>IF(全车数据表!M215="×",0,全车数据表!M215)</f>
        <v>69</v>
      </c>
      <c r="O214" s="246">
        <f>全车数据表!O215</f>
        <v>4161</v>
      </c>
      <c r="P214" s="246">
        <f>全车数据表!P215</f>
        <v>391.1</v>
      </c>
      <c r="Q214" s="246">
        <f>全车数据表!Q215</f>
        <v>81.47</v>
      </c>
      <c r="R214" s="246">
        <f>全车数据表!R215</f>
        <v>52.12</v>
      </c>
      <c r="S214" s="246">
        <f>全车数据表!S215</f>
        <v>46.85</v>
      </c>
      <c r="T214" s="246">
        <f>全车数据表!T215</f>
        <v>4.5</v>
      </c>
      <c r="U214" s="246">
        <f>全车数据表!AH215</f>
        <v>27726000</v>
      </c>
      <c r="V214" s="246">
        <f>全车数据表!AI215</f>
        <v>45000</v>
      </c>
      <c r="W214" s="246">
        <f>全车数据表!AO215</f>
        <v>7380000</v>
      </c>
      <c r="X214" s="246">
        <f>全车数据表!AP215</f>
        <v>35106000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406</v>
      </c>
      <c r="AD214" s="246">
        <f>全车数据表!AX215</f>
        <v>0</v>
      </c>
      <c r="AE214" s="246">
        <f>全车数据表!AY215</f>
        <v>549</v>
      </c>
      <c r="AF214" s="246" t="str">
        <f>IF(全车数据表!AZ215="","",全车数据表!AZ215)</f>
        <v>特殊寻猎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/>
      </c>
      <c r="BB214" s="246" t="str">
        <f>IF(全车数据表!AV215="","",全车数据表!AV215)</f>
        <v/>
      </c>
      <c r="BC214" s="246">
        <f>IF(全车数据表!BF215="","",全车数据表!BF215)</f>
        <v>4279</v>
      </c>
      <c r="BD214" s="246">
        <f>IF(全车数据表!BG215="","",全车数据表!BG215)</f>
        <v>392.3</v>
      </c>
      <c r="BE214" s="246">
        <f>IF(全车数据表!BH215="","",全车数据表!BH215)</f>
        <v>82</v>
      </c>
      <c r="BF214" s="246">
        <f>IF(全车数据表!BI215="","",全车数据表!BI215)</f>
        <v>53.44</v>
      </c>
      <c r="BG214" s="246">
        <f>IF(全车数据表!BJ215="","",全车数据表!BJ215)</f>
        <v>48.45</v>
      </c>
    </row>
    <row r="215" spans="1:59">
      <c r="A215" s="246">
        <f>全车数据表!A216</f>
        <v>214</v>
      </c>
      <c r="B215" s="246" t="str">
        <f>全车数据表!B216</f>
        <v>Jaguar XJ220 TWR🔑</v>
      </c>
      <c r="C215" s="246" t="str">
        <f>IF(全车数据表!AQ216="","",全车数据表!AQ216)</f>
        <v>Jaguar</v>
      </c>
      <c r="D215" s="248" t="str">
        <f>全车数据表!AT216</f>
        <v>xj220</v>
      </c>
      <c r="E215" s="248" t="str">
        <f>全车数据表!AS216</f>
        <v>3.3</v>
      </c>
      <c r="F215" s="248" t="str">
        <f>全车数据表!C216</f>
        <v>XJ220</v>
      </c>
      <c r="G215" s="246" t="str">
        <f>全车数据表!D216</f>
        <v>S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40</v>
      </c>
      <c r="K215" s="246">
        <f>IF(全车数据表!J216="×",0,全车数据表!J216)</f>
        <v>45</v>
      </c>
      <c r="L215" s="246">
        <f>IF(全车数据表!K216="×",0,全车数据表!K216)</f>
        <v>60</v>
      </c>
      <c r="M215" s="246">
        <f>IF(全车数据表!L216="×",0,全车数据表!L216)</f>
        <v>70</v>
      </c>
      <c r="N215" s="246">
        <f>IF(全车数据表!M216="×",0,全车数据表!M216)</f>
        <v>85</v>
      </c>
      <c r="O215" s="246">
        <f>全车数据表!O216</f>
        <v>4173</v>
      </c>
      <c r="P215" s="246">
        <f>全车数据表!P216</f>
        <v>383.2</v>
      </c>
      <c r="Q215" s="246">
        <f>全车数据表!Q216</f>
        <v>75.17</v>
      </c>
      <c r="R215" s="246">
        <f>全车数据表!R216</f>
        <v>60.57</v>
      </c>
      <c r="S215" s="246">
        <f>全车数据表!S216</f>
        <v>82.21</v>
      </c>
      <c r="T215" s="246">
        <f>全车数据表!T216</f>
        <v>0</v>
      </c>
      <c r="U215" s="246">
        <f>全车数据表!AH216</f>
        <v>27726000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35106000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398</v>
      </c>
      <c r="AD215" s="246">
        <f>全车数据表!AX216</f>
        <v>0</v>
      </c>
      <c r="AE215" s="246">
        <f>全车数据表!AY216</f>
        <v>535</v>
      </c>
      <c r="AF215" s="246" t="str">
        <f>IF(全车数据表!AZ216="","",全车数据表!AZ216)</f>
        <v>大奖赛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>
        <f>IF(全车数据表!CA216="","",全车数据表!CA216)</f>
        <v>1</v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捷豹</v>
      </c>
      <c r="BB215" s="246" t="str">
        <f>IF(全车数据表!AV216="","",全车数据表!AV216)</f>
        <v/>
      </c>
      <c r="BC215" s="246">
        <f>IF(全车数据表!BF216="","",全车数据表!BF216)</f>
        <v>4292</v>
      </c>
      <c r="BD215" s="246">
        <f>IF(全车数据表!BG216="","",全车数据表!BG216)</f>
        <v>384.9</v>
      </c>
      <c r="BE215" s="246">
        <f>IF(全车数据表!BH216="","",全车数据表!BH216)</f>
        <v>75.7</v>
      </c>
      <c r="BF215" s="246">
        <f>IF(全车数据表!BI216="","",全车数据表!BI216)</f>
        <v>61.7</v>
      </c>
      <c r="BG215" s="246">
        <f>IF(全车数据表!BJ216="","",全车数据表!BJ216)</f>
        <v>83.83</v>
      </c>
    </row>
    <row r="216" spans="1:59">
      <c r="A216" s="246">
        <f>全车数据表!A217</f>
        <v>215</v>
      </c>
      <c r="B216" s="246" t="str">
        <f>全车数据表!B217</f>
        <v>Lamborghini Egoista</v>
      </c>
      <c r="C216" s="246" t="str">
        <f>IF(全车数据表!AQ217="","",全车数据表!AQ217)</f>
        <v>Lamborghini</v>
      </c>
      <c r="D216" s="248" t="str">
        <f>全车数据表!AT217</f>
        <v>egoista</v>
      </c>
      <c r="E216" s="248" t="str">
        <f>全车数据表!AS217</f>
        <v>1.0</v>
      </c>
      <c r="F216" s="248" t="str">
        <f>全车数据表!C217</f>
        <v>自私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60</v>
      </c>
      <c r="J216" s="246">
        <f>IF(全车数据表!I217="×",0,全车数据表!I217)</f>
        <v>13</v>
      </c>
      <c r="K216" s="246">
        <f>IF(全车数据表!J217="×",0,全车数据表!J217)</f>
        <v>16</v>
      </c>
      <c r="L216" s="246">
        <f>IF(全车数据表!K217="×",0,全车数据表!K217)</f>
        <v>25</v>
      </c>
      <c r="M216" s="246">
        <f>IF(全车数据表!L217="×",0,全车数据表!L217)</f>
        <v>38</v>
      </c>
      <c r="N216" s="246">
        <f>IF(全车数据表!M217="×",0,全车数据表!M217)</f>
        <v>48</v>
      </c>
      <c r="O216" s="246">
        <f>全车数据表!O217</f>
        <v>4213</v>
      </c>
      <c r="P216" s="246">
        <f>全车数据表!P217</f>
        <v>366.4</v>
      </c>
      <c r="Q216" s="246">
        <f>全车数据表!Q217</f>
        <v>84.48</v>
      </c>
      <c r="R216" s="246">
        <f>全车数据表!R217</f>
        <v>61.54</v>
      </c>
      <c r="S216" s="246">
        <f>全车数据表!S217</f>
        <v>72.02</v>
      </c>
      <c r="T216" s="246">
        <f>全车数据表!T217</f>
        <v>7.516</v>
      </c>
      <c r="U216" s="246">
        <f>全车数据表!AH217</f>
        <v>6798160</v>
      </c>
      <c r="V216" s="246">
        <f>全车数据表!AI217</f>
        <v>45000</v>
      </c>
      <c r="W216" s="246">
        <f>全车数据表!AO217</f>
        <v>7380000</v>
      </c>
      <c r="X216" s="246">
        <f>全车数据表!AP217</f>
        <v>14178160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381</v>
      </c>
      <c r="AD216" s="246">
        <f>全车数据表!AX217</f>
        <v>0</v>
      </c>
      <c r="AE216" s="246">
        <f>全车数据表!AY217</f>
        <v>506</v>
      </c>
      <c r="AF216" s="246" t="str">
        <f>IF(全车数据表!AZ217="","",全车数据表!AZ217)</f>
        <v>独家赛事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>
        <f>IF(全车数据表!BT217="","",全车数据表!BT217)</f>
        <v>1</v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兰博基尼 自私</v>
      </c>
      <c r="BB216" s="246" t="str">
        <f>IF(全车数据表!AV217="","",全车数据表!AV217)</f>
        <v/>
      </c>
      <c r="BC216" s="246">
        <f>IF(全车数据表!BF217="","",全车数据表!BF217)</f>
        <v>4332</v>
      </c>
      <c r="BD216" s="246">
        <f>IF(全车数据表!BG217="","",全车数据表!BG217)</f>
        <v>368.2</v>
      </c>
      <c r="BE216" s="246">
        <f>IF(全车数据表!BH217="","",全车数据表!BH217)</f>
        <v>85.15</v>
      </c>
      <c r="BF216" s="246">
        <f>IF(全车数据表!BI217="","",全车数据表!BI217)</f>
        <v>62.9</v>
      </c>
      <c r="BG216" s="246">
        <f>IF(全车数据表!BJ217="","",全车数据表!BJ217)</f>
        <v>72.679999999999993</v>
      </c>
    </row>
    <row r="217" spans="1:59">
      <c r="A217" s="246">
        <f>全车数据表!A218</f>
        <v>216</v>
      </c>
      <c r="B217" s="246" t="str">
        <f>全车数据表!B218</f>
        <v>Chrysler ME412</v>
      </c>
      <c r="C217" s="246" t="str">
        <f>IF(全车数据表!AQ218="","",全车数据表!AQ218)</f>
        <v>Chrysler</v>
      </c>
      <c r="D217" s="248" t="str">
        <f>全车数据表!AT218</f>
        <v>me412</v>
      </c>
      <c r="E217" s="248" t="str">
        <f>全车数据表!AS218</f>
        <v>3.8</v>
      </c>
      <c r="F217" s="248" t="str">
        <f>全车数据表!C218</f>
        <v>ME412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4241</v>
      </c>
      <c r="P217" s="246">
        <f>全车数据表!P218</f>
        <v>399.1</v>
      </c>
      <c r="Q217" s="246">
        <f>全车数据表!Q218</f>
        <v>74.900000000000006</v>
      </c>
      <c r="R217" s="246">
        <f>全车数据表!R218</f>
        <v>66.52</v>
      </c>
      <c r="S217" s="246">
        <f>全车数据表!S218</f>
        <v>63.39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415</v>
      </c>
      <c r="AD217" s="246">
        <f>全车数据表!AX218</f>
        <v>0</v>
      </c>
      <c r="AE217" s="246">
        <f>全车数据表!AY218</f>
        <v>555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克莱斯勒</v>
      </c>
      <c r="BB217" s="246" t="str">
        <f>IF(全车数据表!AV218="","",全车数据表!AV218)</f>
        <v/>
      </c>
      <c r="BC217" s="246">
        <f>IF(全车数据表!BF218="","",全车数据表!BF218)</f>
        <v>4359</v>
      </c>
      <c r="BD217" s="246">
        <f>IF(全车数据表!BG218="","",全车数据表!BG218)</f>
        <v>400.6</v>
      </c>
      <c r="BE217" s="246">
        <f>IF(全车数据表!BH218="","",全车数据表!BH218)</f>
        <v>75.7</v>
      </c>
      <c r="BF217" s="246">
        <f>IF(全车数据表!BI218="","",全车数据表!BI218)</f>
        <v>67.790000000000006</v>
      </c>
      <c r="BG217" s="246">
        <f>IF(全车数据表!BJ218="","",全车数据表!BJ218)</f>
        <v>64.98</v>
      </c>
    </row>
    <row r="218" spans="1:59">
      <c r="A218" s="246">
        <f>全车数据表!A219</f>
        <v>217</v>
      </c>
      <c r="B218" s="246" t="str">
        <f>全车数据表!B219</f>
        <v>Trion Nemesis</v>
      </c>
      <c r="C218" s="246" t="str">
        <f>IF(全车数据表!AQ219="","",全车数据表!AQ219)</f>
        <v>Trion</v>
      </c>
      <c r="D218" s="248" t="str">
        <f>全车数据表!AT219</f>
        <v>nemesis</v>
      </c>
      <c r="E218" s="248" t="str">
        <f>全车数据表!AS219</f>
        <v>1.0</v>
      </c>
      <c r="F218" s="248" t="str">
        <f>全车数据表!C219</f>
        <v>复仇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38</v>
      </c>
      <c r="N218" s="246">
        <f>IF(全车数据表!M219="×",0,全车数据表!M219)</f>
        <v>48</v>
      </c>
      <c r="O218" s="246">
        <f>全车数据表!O219</f>
        <v>4344</v>
      </c>
      <c r="P218" s="246">
        <f>全车数据表!P219</f>
        <v>450.7</v>
      </c>
      <c r="Q218" s="246">
        <f>全车数据表!Q219</f>
        <v>79.98</v>
      </c>
      <c r="R218" s="246">
        <f>全车数据表!R219</f>
        <v>48.49</v>
      </c>
      <c r="S218" s="246">
        <f>全车数据表!S219</f>
        <v>44.79</v>
      </c>
      <c r="T218" s="246">
        <f>全车数据表!T219</f>
        <v>4.2659999999999991</v>
      </c>
      <c r="U218" s="246">
        <f>全车数据表!AH219</f>
        <v>6798160</v>
      </c>
      <c r="V218" s="246">
        <f>全车数据表!AI219</f>
        <v>45000</v>
      </c>
      <c r="W218" s="246">
        <f>全车数据表!AO219</f>
        <v>7380000</v>
      </c>
      <c r="X218" s="246">
        <f>全车数据表!AP219</f>
        <v>14178160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475</v>
      </c>
      <c r="AD218" s="246">
        <f>全车数据表!AX219</f>
        <v>0</v>
      </c>
      <c r="AE218" s="246">
        <f>全车数据表!AY219</f>
        <v>582</v>
      </c>
      <c r="AF218" s="246" t="str">
        <f>IF(全车数据表!AZ219="","",全车数据表!AZ219)</f>
        <v>独家赛事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>
        <f>IF(全车数据表!BT219="","",全车数据表!BT219)</f>
        <v>1</v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复仇</v>
      </c>
      <c r="BB218" s="246" t="str">
        <f>IF(全车数据表!AV219="","",全车数据表!AV219)</f>
        <v/>
      </c>
      <c r="BC218" s="246" t="str">
        <f>IF(全车数据表!BF219="","",全车数据表!BF219)</f>
        <v/>
      </c>
      <c r="BD218" s="246" t="str">
        <f>IF(全车数据表!BG219="","",全车数据表!BG219)</f>
        <v/>
      </c>
      <c r="BE218" s="246" t="str">
        <f>IF(全车数据表!BH219="","",全车数据表!BH219)</f>
        <v/>
      </c>
      <c r="BF218" s="246" t="str">
        <f>IF(全车数据表!BI219="","",全车数据表!BI219)</f>
        <v/>
      </c>
      <c r="BG218" s="246" t="str">
        <f>IF(全车数据表!BJ219="","",全车数据表!BJ219)</f>
        <v/>
      </c>
    </row>
    <row r="219" spans="1:59">
      <c r="A219" s="246">
        <f>全车数据表!A220</f>
        <v>218</v>
      </c>
      <c r="B219" s="246" t="str">
        <f>全车数据表!B220</f>
        <v>Spania GTA 2015 GTA Spano</v>
      </c>
      <c r="C219" s="246" t="str">
        <f>IF(全车数据表!AQ220="","",全车数据表!AQ220)</f>
        <v>Spania GTA</v>
      </c>
      <c r="D219" s="248" t="str">
        <f>全车数据表!AT220</f>
        <v>spano</v>
      </c>
      <c r="E219" s="248" t="str">
        <f>全车数据表!AS220</f>
        <v>3.9</v>
      </c>
      <c r="F219" s="248" t="str">
        <f>全车数据表!C220</f>
        <v>Spano</v>
      </c>
      <c r="G219" s="246" t="str">
        <f>全车数据表!D220</f>
        <v>S</v>
      </c>
      <c r="H219" s="246">
        <f>LEN(全车数据表!E220)</f>
        <v>6</v>
      </c>
      <c r="I219" s="246">
        <f>IF(全车数据表!H220="×",0,全车数据表!H220)</f>
        <v>85</v>
      </c>
      <c r="J219" s="246">
        <f>IF(全车数据表!I220="×",0,全车数据表!I220)</f>
        <v>25</v>
      </c>
      <c r="K219" s="246">
        <f>IF(全车数据表!J220="×",0,全车数据表!J220)</f>
        <v>29</v>
      </c>
      <c r="L219" s="246">
        <f>IF(全车数据表!K220="×",0,全车数据表!K220)</f>
        <v>38</v>
      </c>
      <c r="M219" s="246">
        <f>IF(全车数据表!L220="×",0,全车数据表!L220)</f>
        <v>54</v>
      </c>
      <c r="N219" s="246">
        <f>IF(全车数据表!M220="×",0,全车数据表!M220)</f>
        <v>69</v>
      </c>
      <c r="O219" s="246">
        <f>全车数据表!O220</f>
        <v>4373</v>
      </c>
      <c r="P219" s="246">
        <f>全车数据表!P220</f>
        <v>383.7</v>
      </c>
      <c r="Q219" s="246">
        <f>全车数据表!Q220</f>
        <v>81.2</v>
      </c>
      <c r="R219" s="246">
        <f>全车数据表!R220</f>
        <v>59.72</v>
      </c>
      <c r="S219" s="246">
        <f>全车数据表!S220</f>
        <v>69.97</v>
      </c>
      <c r="T219" s="246">
        <f>全车数据表!T220</f>
        <v>0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42486000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399</v>
      </c>
      <c r="AD219" s="246">
        <f>全车数据表!AX220</f>
        <v>0</v>
      </c>
      <c r="AE219" s="246">
        <f>全车数据表!AY220</f>
        <v>536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/>
      </c>
      <c r="BB219" s="246" t="str">
        <f>IF(全车数据表!AV220="","",全车数据表!AV220)</f>
        <v/>
      </c>
      <c r="BC219" s="246">
        <f>IF(全车数据表!BF220="","",全车数据表!BF220)</f>
        <v>4507</v>
      </c>
      <c r="BD219" s="246">
        <f>IF(全车数据表!BG220="","",全车数据表!BG220)</f>
        <v>384.9</v>
      </c>
      <c r="BE219" s="246">
        <f>IF(全车数据表!BH220="","",全车数据表!BH220)</f>
        <v>82</v>
      </c>
      <c r="BF219" s="246">
        <f>IF(全车数据表!BI220="","",全车数据表!BI220)</f>
        <v>60.88</v>
      </c>
      <c r="BG219" s="246">
        <f>IF(全车数据表!BJ220="","",全车数据表!BJ220)</f>
        <v>71.81</v>
      </c>
    </row>
    <row r="220" spans="1:59">
      <c r="A220" s="246">
        <f>全车数据表!A221</f>
        <v>219</v>
      </c>
      <c r="B220" s="246" t="str">
        <f>全车数据表!B221</f>
        <v>Nissan GT-R Neon Edition</v>
      </c>
      <c r="C220" s="246" t="str">
        <f>IF(全车数据表!AQ221="","",全车数据表!AQ221)</f>
        <v>Nissan</v>
      </c>
      <c r="D220" s="248" t="str">
        <f>全车数据表!AT221</f>
        <v>gtrneon</v>
      </c>
      <c r="E220" s="248" t="str">
        <f>全车数据表!AS221</f>
        <v>4.7</v>
      </c>
      <c r="F220" s="248" t="str">
        <f>全车数据表!C221</f>
        <v>霓虹GTR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85</v>
      </c>
      <c r="J220" s="246">
        <f>IF(全车数据表!I221="×",0,全车数据表!I221)</f>
        <v>25</v>
      </c>
      <c r="K220" s="246">
        <f>IF(全车数据表!J221="×",0,全车数据表!J221)</f>
        <v>29</v>
      </c>
      <c r="L220" s="246">
        <f>IF(全车数据表!K221="×",0,全车数据表!K221)</f>
        <v>38</v>
      </c>
      <c r="M220" s="246">
        <f>IF(全车数据表!L221="×",0,全车数据表!L221)</f>
        <v>54</v>
      </c>
      <c r="N220" s="246">
        <f>IF(全车数据表!M221="×",0,全车数据表!M221)</f>
        <v>69</v>
      </c>
      <c r="O220" s="246">
        <f>全车数据表!O221</f>
        <v>4382</v>
      </c>
      <c r="P220" s="246">
        <f>全车数据表!P221</f>
        <v>361.4</v>
      </c>
      <c r="Q220" s="246">
        <f>全车数据表!Q221</f>
        <v>87.55</v>
      </c>
      <c r="R220" s="246">
        <f>全车数据表!R221</f>
        <v>89.35</v>
      </c>
      <c r="S220" s="246">
        <f>全车数据表!S221</f>
        <v>67.55</v>
      </c>
      <c r="T220" s="246">
        <f>全车数据表!T221</f>
        <v>0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日产尼桑</v>
      </c>
      <c r="BB220" s="246" t="str">
        <f>IF(全车数据表!AV221="","",全车数据表!AV221)</f>
        <v/>
      </c>
      <c r="BC220" s="246">
        <f>IF(全车数据表!BF221="","",全车数据表!BF221)</f>
        <v>4589</v>
      </c>
      <c r="BD220" s="246">
        <f>IF(全车数据表!BG221="","",全车数据表!BG221)</f>
        <v>364.5</v>
      </c>
      <c r="BE220" s="246">
        <f>IF(全车数据表!BH221="","",全车数据表!BH221)</f>
        <v>88.75</v>
      </c>
      <c r="BF220" s="246">
        <f>IF(全车数据表!BI221="","",全车数据表!BI221)</f>
        <v>93.94</v>
      </c>
      <c r="BG220" s="246">
        <f>IF(全车数据表!BJ221="","",全车数据表!BJ221)</f>
        <v>71.099999999999994</v>
      </c>
    </row>
    <row r="221" spans="1:59">
      <c r="A221" s="246">
        <f>全车数据表!A222</f>
        <v>220</v>
      </c>
      <c r="B221" s="246" t="str">
        <f>全车数据表!B222</f>
        <v>Ferrari SF90 Stradale</v>
      </c>
      <c r="C221" s="246" t="str">
        <f>IF(全车数据表!AQ222="","",全车数据表!AQ222)</f>
        <v>Ferrari</v>
      </c>
      <c r="D221" s="248" t="str">
        <f>全车数据表!AT222</f>
        <v>sf90</v>
      </c>
      <c r="E221" s="248" t="str">
        <f>全车数据表!AS222</f>
        <v>2.5</v>
      </c>
      <c r="F221" s="248" t="str">
        <f>全车数据表!C222</f>
        <v>SF90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60</v>
      </c>
      <c r="J221" s="246">
        <f>IF(全车数据表!I222="×",0,全车数据表!I222)</f>
        <v>25</v>
      </c>
      <c r="K221" s="246">
        <f>IF(全车数据表!J222="×",0,全车数据表!J222)</f>
        <v>30</v>
      </c>
      <c r="L221" s="246">
        <f>IF(全车数据表!K222="×",0,全车数据表!K222)</f>
        <v>35</v>
      </c>
      <c r="M221" s="246">
        <f>IF(全车数据表!L222="×",0,全车数据表!L222)</f>
        <v>45</v>
      </c>
      <c r="N221" s="246">
        <f>IF(全车数据表!M222="×",0,全车数据表!M222)</f>
        <v>55</v>
      </c>
      <c r="O221" s="246">
        <f>全车数据表!O222</f>
        <v>4395</v>
      </c>
      <c r="P221" s="246">
        <f>全车数据表!P222</f>
        <v>355.4</v>
      </c>
      <c r="Q221" s="246">
        <f>全车数据表!Q222</f>
        <v>86.83</v>
      </c>
      <c r="R221" s="246">
        <f>全车数据表!R222</f>
        <v>93.51</v>
      </c>
      <c r="S221" s="246">
        <f>全车数据表!S222</f>
        <v>69.900000000000006</v>
      </c>
      <c r="T221" s="246">
        <f>全车数据表!T222</f>
        <v>7.33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370</v>
      </c>
      <c r="AD221" s="246">
        <f>全车数据表!AX222</f>
        <v>379</v>
      </c>
      <c r="AE221" s="246">
        <f>全车数据表!AY222</f>
        <v>501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法拉利 顺丰</v>
      </c>
      <c r="BB221" s="246">
        <f>IF(全车数据表!AV222="","",全车数据表!AV222)</f>
        <v>55</v>
      </c>
      <c r="BC221" s="246">
        <f>IF(全车数据表!BF222="","",全车数据表!BF222)</f>
        <v>4556</v>
      </c>
      <c r="BD221" s="246">
        <f>IF(全车数据表!BG222="","",全车数据表!BG222)</f>
        <v>357.1</v>
      </c>
      <c r="BE221" s="246">
        <f>IF(全车数据表!BH222="","",全车数据表!BH222)</f>
        <v>87.85</v>
      </c>
      <c r="BF221" s="246">
        <f>IF(全车数据表!BI222="","",全车数据表!BI222)</f>
        <v>96.42</v>
      </c>
      <c r="BG221" s="246">
        <f>IF(全车数据表!BJ222="","",全车数据表!BJ222)</f>
        <v>72.12</v>
      </c>
    </row>
    <row r="222" spans="1:59">
      <c r="A222" s="246">
        <f>全车数据表!A223</f>
        <v>221</v>
      </c>
      <c r="B222" s="246" t="str">
        <f>全车数据表!B223</f>
        <v>FV Frangivento Sorpasso GT3🔑</v>
      </c>
      <c r="C222" s="246" t="str">
        <f>IF(全车数据表!AQ223="","",全车数据表!AQ223)</f>
        <v>FV Frangivento</v>
      </c>
      <c r="D222" s="248" t="str">
        <f>全车数据表!AT223</f>
        <v>sorpasso</v>
      </c>
      <c r="E222" s="248" t="str">
        <f>全车数据表!AS223</f>
        <v>4.0</v>
      </c>
      <c r="F222" s="248" t="str">
        <f>全车数据表!C223</f>
        <v>Sorpasso</v>
      </c>
      <c r="G222" s="246" t="str">
        <f>全车数据表!D223</f>
        <v>S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40</v>
      </c>
      <c r="K222" s="246">
        <f>IF(全车数据表!J223="×",0,全车数据表!J223)</f>
        <v>45</v>
      </c>
      <c r="L222" s="246">
        <f>IF(全车数据表!K223="×",0,全车数据表!K223)</f>
        <v>60</v>
      </c>
      <c r="M222" s="246">
        <f>IF(全车数据表!L223="×",0,全车数据表!L223)</f>
        <v>70</v>
      </c>
      <c r="N222" s="246">
        <f>IF(全车数据表!M223="×",0,全车数据表!M223)</f>
        <v>85</v>
      </c>
      <c r="O222" s="246">
        <f>全车数据表!O223</f>
        <v>4398</v>
      </c>
      <c r="P222" s="246">
        <f>全车数据表!P223</f>
        <v>391.3</v>
      </c>
      <c r="Q222" s="246">
        <f>全车数据表!Q223</f>
        <v>85.7</v>
      </c>
      <c r="R222" s="246">
        <f>全车数据表!R223</f>
        <v>56.68</v>
      </c>
      <c r="S222" s="246">
        <f>全车数据表!S223</f>
        <v>47.35</v>
      </c>
      <c r="T222" s="246">
        <f>全车数据表!T223</f>
        <v>3.3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407</v>
      </c>
      <c r="AD222" s="246">
        <f>全车数据表!AX223</f>
        <v>0</v>
      </c>
      <c r="AE222" s="246">
        <f>全车数据表!AY223</f>
        <v>549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fw</v>
      </c>
      <c r="BB222" s="246" t="str">
        <f>IF(全车数据表!AV223="","",全车数据表!AV223)</f>
        <v/>
      </c>
      <c r="BC222" s="246">
        <f>IF(全车数据表!BF223="","",全车数据表!BF223)</f>
        <v>4521</v>
      </c>
      <c r="BD222" s="246">
        <f>IF(全车数据表!BG223="","",全车数据表!BG223)</f>
        <v>392.3</v>
      </c>
      <c r="BE222" s="246">
        <f>IF(全车数据表!BH223="","",全车数据表!BH223)</f>
        <v>86.5</v>
      </c>
      <c r="BF222" s="246">
        <f>IF(全车数据表!BI223="","",全车数据表!BI223)</f>
        <v>57.589999999999996</v>
      </c>
      <c r="BG222" s="246">
        <f>IF(全车数据表!BJ223="","",全车数据表!BJ223)</f>
        <v>50.67</v>
      </c>
    </row>
    <row r="223" spans="1:59">
      <c r="A223" s="246">
        <f>全车数据表!A224</f>
        <v>222</v>
      </c>
      <c r="B223" s="246" t="str">
        <f>全车数据表!B224</f>
        <v>McLaren Senna</v>
      </c>
      <c r="C223" s="246" t="str">
        <f>IF(全车数据表!AQ224="","",全车数据表!AQ224)</f>
        <v>McLaren</v>
      </c>
      <c r="D223" s="248" t="str">
        <f>全车数据表!AT224</f>
        <v>senna</v>
      </c>
      <c r="E223" s="248" t="str">
        <f>全车数据表!AS224</f>
        <v>1.7</v>
      </c>
      <c r="F223" s="248" t="str">
        <f>全车数据表!C224</f>
        <v>Senna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60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38</v>
      </c>
      <c r="N223" s="246">
        <f>IF(全车数据表!M224="×",0,全车数据表!M224)</f>
        <v>48</v>
      </c>
      <c r="O223" s="246">
        <f>全车数据表!O224</f>
        <v>4406</v>
      </c>
      <c r="P223" s="246">
        <f>全车数据表!P224</f>
        <v>358.7</v>
      </c>
      <c r="Q223" s="246">
        <f>全车数据表!Q224</f>
        <v>82.91</v>
      </c>
      <c r="R223" s="246">
        <f>全车数据表!R224</f>
        <v>101.81</v>
      </c>
      <c r="S223" s="246">
        <f>全车数据表!S224</f>
        <v>78.25</v>
      </c>
      <c r="T223" s="246">
        <f>全车数据表!T224</f>
        <v>9.1489999999999974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373</v>
      </c>
      <c r="AD223" s="246">
        <f>全车数据表!AX224</f>
        <v>0</v>
      </c>
      <c r="AE223" s="246">
        <f>全车数据表!AY224</f>
        <v>493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>
        <f>IF(全车数据表!CD224="","",全车数据表!CD224)</f>
        <v>1</v>
      </c>
      <c r="AV223" s="246" t="str">
        <f>IF(全车数据表!CE224="","",全车数据表!CE224)</f>
        <v/>
      </c>
      <c r="AW223" s="246">
        <f>IF(全车数据表!CF224="","",全车数据表!CF224)</f>
        <v>1</v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迈凯伦 塞纳</v>
      </c>
      <c r="BB223" s="246">
        <f>IF(全车数据表!AV224="","",全车数据表!AV224)</f>
        <v>57</v>
      </c>
      <c r="BC223" s="246">
        <f>IF(全车数据表!BF224="","",全车数据表!BF224)</f>
        <v>4576</v>
      </c>
      <c r="BD223" s="246">
        <f>IF(全车数据表!BG224="","",全车数据表!BG224)</f>
        <v>360.8</v>
      </c>
      <c r="BE223" s="246">
        <f>IF(全车数据表!BH224="","",全车数据表!BH224)</f>
        <v>83.8</v>
      </c>
      <c r="BF223" s="246">
        <f>IF(全车数据表!BI224="","",全车数据表!BI224)</f>
        <v>104.9</v>
      </c>
      <c r="BG223" s="246">
        <f>IF(全车数据表!BJ224="","",全车数据表!BJ224)</f>
        <v>81</v>
      </c>
    </row>
    <row r="224" spans="1:59">
      <c r="A224" s="246">
        <f>全车数据表!A225</f>
        <v>223</v>
      </c>
      <c r="B224" s="246" t="str">
        <f>全车数据表!B225</f>
        <v>Bugatti Veyron 16.4 Grand Sport Vitesse</v>
      </c>
      <c r="C224" s="246" t="str">
        <f>IF(全车数据表!AQ225="","",全车数据表!AQ225)</f>
        <v>Bugatti</v>
      </c>
      <c r="D224" s="248" t="str">
        <f>全车数据表!AT225</f>
        <v>veyron</v>
      </c>
      <c r="E224" s="248" t="str">
        <f>全车数据表!AS225</f>
        <v>3.0</v>
      </c>
      <c r="F224" s="248" t="str">
        <f>全车数据表!C225</f>
        <v>威龙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4406</v>
      </c>
      <c r="P224" s="246">
        <f>全车数据表!P225</f>
        <v>419</v>
      </c>
      <c r="Q224" s="246">
        <f>全车数据表!Q225</f>
        <v>81.06</v>
      </c>
      <c r="R224" s="246">
        <f>全车数据表!R225</f>
        <v>49.15</v>
      </c>
      <c r="S224" s="246">
        <f>全车数据表!S225</f>
        <v>50.72</v>
      </c>
      <c r="T224" s="246">
        <f>全车数据表!T225</f>
        <v>0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441</v>
      </c>
      <c r="AD224" s="246">
        <f>全车数据表!AX225</f>
        <v>0</v>
      </c>
      <c r="AE224" s="246">
        <f>全车数据表!AY225</f>
        <v>568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>无顶</v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布加迪 威龙 威航</v>
      </c>
      <c r="BB224" s="246">
        <f>IF(全车数据表!AV225="","",全车数据表!AV225)</f>
        <v>59</v>
      </c>
      <c r="BC224" s="246">
        <f>IF(全车数据表!BF225="","",全车数据表!BF225)</f>
        <v>4548</v>
      </c>
      <c r="BD224" s="246">
        <f>IF(全车数据表!BG225="","",全车数据表!BG225)</f>
        <v>420</v>
      </c>
      <c r="BE224" s="246">
        <f>IF(全车数据表!BH225="","",全车数据表!BH225)</f>
        <v>81.55</v>
      </c>
      <c r="BF224" s="246">
        <f>IF(全车数据表!BI225="","",全车数据表!BI225)</f>
        <v>50.12</v>
      </c>
      <c r="BG224" s="246">
        <f>IF(全车数据表!BJ225="","",全车数据表!BJ225)</f>
        <v>52.17</v>
      </c>
    </row>
    <row r="225" spans="1:59">
      <c r="A225" s="246">
        <f>全车数据表!A226</f>
        <v>224</v>
      </c>
      <c r="B225" s="246" t="str">
        <f>全车数据表!B226</f>
        <v>Lamborghini Terzo Millennio</v>
      </c>
      <c r="C225" s="246" t="str">
        <f>IF(全车数据表!AQ226="","",全车数据表!AQ226)</f>
        <v>Lamborghini</v>
      </c>
      <c r="D225" s="248" t="str">
        <f>全车数据表!AT226</f>
        <v>terzo</v>
      </c>
      <c r="E225" s="248" t="str">
        <f>全车数据表!AS226</f>
        <v>1.0</v>
      </c>
      <c r="F225" s="248" t="str">
        <f>全车数据表!C226</f>
        <v>千年牛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4411</v>
      </c>
      <c r="P225" s="246">
        <f>全车数据表!P226</f>
        <v>394.3</v>
      </c>
      <c r="Q225" s="246">
        <f>全车数据表!Q226</f>
        <v>82.77</v>
      </c>
      <c r="R225" s="246">
        <f>全车数据表!R226</f>
        <v>52.84</v>
      </c>
      <c r="S225" s="246">
        <f>全车数据表!S226</f>
        <v>69.290000000000006</v>
      </c>
      <c r="T225" s="246">
        <f>全车数据表!T226</f>
        <v>6.55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410</v>
      </c>
      <c r="AD225" s="246">
        <f>全车数据表!AX226</f>
        <v>0</v>
      </c>
      <c r="AE225" s="246">
        <f>全车数据表!AY226</f>
        <v>551</v>
      </c>
      <c r="AF225" s="246" t="str">
        <f>IF(全车数据表!AZ226="","",全车数据表!AZ226)</f>
        <v>红币商店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>
        <f>IF(全车数据表!BS226="","",全车数据表!BS226)</f>
        <v>1</v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>
        <f>IF(全车数据表!CI226="","",全车数据表!CI226)</f>
        <v>1</v>
      </c>
      <c r="BA225" s="246" t="str">
        <f>IF(全车数据表!CJ226="","",全车数据表!CJ226)</f>
        <v>兰博基尼 千年牛 电牛</v>
      </c>
      <c r="BB225" s="246">
        <f>IF(全车数据表!AV226="","",全车数据表!AV226)</f>
        <v>36</v>
      </c>
      <c r="BC225" s="246">
        <f>IF(全车数据表!BF226="","",全车数据表!BF226)</f>
        <v>4534</v>
      </c>
      <c r="BD225" s="246">
        <f>IF(全车数据表!BG226="","",全车数据表!BG226)</f>
        <v>396</v>
      </c>
      <c r="BE225" s="246">
        <f>IF(全车数据表!BH226="","",全车数据表!BH226)</f>
        <v>83.35</v>
      </c>
      <c r="BF225" s="246">
        <f>IF(全车数据表!BI226="","",全车数据表!BI226)</f>
        <v>53.81</v>
      </c>
      <c r="BG225" s="246">
        <f>IF(全车数据表!BJ226="","",全车数据表!BJ226)</f>
        <v>71.11</v>
      </c>
    </row>
    <row r="226" spans="1:59">
      <c r="A226" s="246">
        <f>全车数据表!A227</f>
        <v>225</v>
      </c>
      <c r="B226" s="246" t="str">
        <f>全车数据表!B227</f>
        <v>Vision 1789</v>
      </c>
      <c r="C226" s="246" t="str">
        <f>IF(全车数据表!AQ227="","",全车数据表!AQ227)</f>
        <v>Vision</v>
      </c>
      <c r="D226" s="248" t="str">
        <f>全车数据表!AT227</f>
        <v>1789</v>
      </c>
      <c r="E226" s="248" t="str">
        <f>全车数据表!AS227</f>
        <v>3.4</v>
      </c>
      <c r="F226" s="248" t="str">
        <f>全车数据表!C227</f>
        <v>1789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4435</v>
      </c>
      <c r="P226" s="246">
        <f>全车数据表!P227</f>
        <v>390.2</v>
      </c>
      <c r="Q226" s="246">
        <f>全车数据表!Q227</f>
        <v>81.290000000000006</v>
      </c>
      <c r="R226" s="246">
        <f>全车数据表!R227</f>
        <v>59.91</v>
      </c>
      <c r="S226" s="246">
        <f>全车数据表!S227</f>
        <v>72.19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405</v>
      </c>
      <c r="AD226" s="246">
        <f>全车数据表!AX227</f>
        <v>0</v>
      </c>
      <c r="AE226" s="246">
        <f>全车数据表!AY227</f>
        <v>547</v>
      </c>
      <c r="AF226" s="246" t="str">
        <f>IF(全车数据表!AZ227="","",全车数据表!AZ227)</f>
        <v>每日多人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>
        <f>IF(全车数据表!BX227="","",全车数据表!BX227)</f>
        <v>1</v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>
        <f>IF(全车数据表!AV227="","",全车数据表!AV227)</f>
        <v>37</v>
      </c>
      <c r="BC226" s="246">
        <f>IF(全车数据表!BF227="","",全车数据表!BF227)</f>
        <v>4567</v>
      </c>
      <c r="BD226" s="246">
        <f>IF(全车数据表!BG227="","",全车数据表!BG227)</f>
        <v>391.3</v>
      </c>
      <c r="BE226" s="246">
        <f>IF(全车数据表!BH227="","",全车数据表!BH227)</f>
        <v>82</v>
      </c>
      <c r="BF226" s="246">
        <f>IF(全车数据表!BI227="","",全车数据表!BI227)</f>
        <v>61.639999999999993</v>
      </c>
      <c r="BG226" s="246">
        <f>IF(全车数据表!BJ227="","",全车数据表!BJ227)</f>
        <v>74.92</v>
      </c>
    </row>
    <row r="227" spans="1:59">
      <c r="A227" s="246">
        <f>全车数据表!A228</f>
        <v>226</v>
      </c>
      <c r="B227" s="246" t="str">
        <f>全车数据表!B228</f>
        <v>W Motors Fenyr SuperSport</v>
      </c>
      <c r="C227" s="246" t="str">
        <f>IF(全车数据表!AQ228="","",全车数据表!AQ228)</f>
        <v>W Motors</v>
      </c>
      <c r="D227" s="248" t="str">
        <f>全车数据表!AT228</f>
        <v>fenyr</v>
      </c>
      <c r="E227" s="248" t="str">
        <f>全车数据表!AS228</f>
        <v>1.0</v>
      </c>
      <c r="F227" s="248" t="str">
        <f>全车数据表!C228</f>
        <v>狼王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60</v>
      </c>
      <c r="J227" s="246">
        <f>IF(全车数据表!I228="×",0,全车数据表!I228)</f>
        <v>13</v>
      </c>
      <c r="K227" s="246">
        <f>IF(全车数据表!J228="×",0,全车数据表!J228)</f>
        <v>16</v>
      </c>
      <c r="L227" s="246">
        <f>IF(全车数据表!K228="×",0,全车数据表!K228)</f>
        <v>25</v>
      </c>
      <c r="M227" s="246">
        <f>IF(全车数据表!L228="×",0,全车数据表!L228)</f>
        <v>38</v>
      </c>
      <c r="N227" s="246">
        <f>IF(全车数据表!M228="×",0,全车数据表!M228)</f>
        <v>48</v>
      </c>
      <c r="O227" s="246">
        <f>全车数据表!O228</f>
        <v>4479</v>
      </c>
      <c r="P227" s="246">
        <f>全车数据表!P228</f>
        <v>416.9</v>
      </c>
      <c r="Q227" s="246">
        <f>全车数据表!Q228</f>
        <v>82.19</v>
      </c>
      <c r="R227" s="246">
        <f>全车数据表!R228</f>
        <v>43.24</v>
      </c>
      <c r="S227" s="246">
        <f>全车数据表!S228</f>
        <v>68.599999999999994</v>
      </c>
      <c r="T227" s="246">
        <f>全车数据表!T228</f>
        <v>6.1</v>
      </c>
      <c r="U227" s="246">
        <f>全车数据表!AH228</f>
        <v>6798160</v>
      </c>
      <c r="V227" s="246">
        <f>全车数据表!AI228</f>
        <v>45000</v>
      </c>
      <c r="W227" s="246">
        <f>全车数据表!AO228</f>
        <v>7380000</v>
      </c>
      <c r="X227" s="246">
        <f>全车数据表!AP228</f>
        <v>14178160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438</v>
      </c>
      <c r="AD227" s="246">
        <f>全车数据表!AX228</f>
        <v>0</v>
      </c>
      <c r="AE227" s="246">
        <f>全车数据表!AY228</f>
        <v>566</v>
      </c>
      <c r="AF227" s="246" t="str">
        <f>IF(全车数据表!AZ228="","",全车数据表!AZ228)</f>
        <v>多人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>
        <f>IF(全车数据表!BX228="","",全车数据表!BX228)</f>
        <v>1</v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芬尼尔 狼王</v>
      </c>
      <c r="BB227" s="246" t="str">
        <f>IF(全车数据表!AV228="","",全车数据表!AV228)</f>
        <v/>
      </c>
      <c r="BC227" s="246">
        <f>IF(全车数据表!BF228="","",全车数据表!BF228)</f>
        <v>4603</v>
      </c>
      <c r="BD227" s="246">
        <f>IF(全车数据表!BG228="","",全车数据表!BG228)</f>
        <v>418.2</v>
      </c>
      <c r="BE227" s="246">
        <f>IF(全车数据表!BH228="","",全车数据表!BH228)</f>
        <v>82.899999999999991</v>
      </c>
      <c r="BF227" s="246">
        <f>IF(全车数据表!BI228="","",全车数据表!BI228)</f>
        <v>43.85</v>
      </c>
      <c r="BG227" s="246">
        <f>IF(全车数据表!BJ228="","",全车数据表!BJ228)</f>
        <v>69.429999999999993</v>
      </c>
    </row>
    <row r="228" spans="1:59">
      <c r="A228" s="246">
        <f>全车数据表!A229</f>
        <v>227</v>
      </c>
      <c r="B228" s="246" t="str">
        <f>全车数据表!B229</f>
        <v>Aston Martin Valkyrie</v>
      </c>
      <c r="C228" s="246" t="str">
        <f>IF(全车数据表!AQ229="","",全车数据表!AQ229)</f>
        <v>Aston Martin</v>
      </c>
      <c r="D228" s="248" t="str">
        <f>全车数据表!AT229</f>
        <v>valkyrie</v>
      </c>
      <c r="E228" s="248" t="str">
        <f>全车数据表!AS229</f>
        <v>2.9</v>
      </c>
      <c r="F228" s="248" t="str">
        <f>全车数据表!C229</f>
        <v>女武神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85</v>
      </c>
      <c r="J228" s="246">
        <f>IF(全车数据表!I229="×",0,全车数据表!I229)</f>
        <v>25</v>
      </c>
      <c r="K228" s="246">
        <f>IF(全车数据表!J229="×",0,全车数据表!J229)</f>
        <v>29</v>
      </c>
      <c r="L228" s="246">
        <f>IF(全车数据表!K229="×",0,全车数据表!K229)</f>
        <v>38</v>
      </c>
      <c r="M228" s="246">
        <f>IF(全车数据表!L229="×",0,全车数据表!L229)</f>
        <v>54</v>
      </c>
      <c r="N228" s="246">
        <f>IF(全车数据表!M229="×",0,全车数据表!M229)</f>
        <v>69</v>
      </c>
      <c r="O228" s="246">
        <f>全车数据表!O229</f>
        <v>4488</v>
      </c>
      <c r="P228" s="246">
        <f>全车数据表!P229</f>
        <v>378.2</v>
      </c>
      <c r="Q228" s="246">
        <f>全车数据表!Q229</f>
        <v>80.3</v>
      </c>
      <c r="R228" s="246">
        <f>全车数据表!R229</f>
        <v>77.91</v>
      </c>
      <c r="S228" s="246">
        <f>全车数据表!S229</f>
        <v>76.7</v>
      </c>
      <c r="T228" s="246">
        <f>全车数据表!T229</f>
        <v>8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393</v>
      </c>
      <c r="AD228" s="246">
        <f>全车数据表!AX229</f>
        <v>0</v>
      </c>
      <c r="AE228" s="246">
        <f>全车数据表!AY229</f>
        <v>527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阿斯顿马丁 女武神</v>
      </c>
      <c r="BB228" s="246">
        <f>IF(全车数据表!AV229="","",全车数据表!AV229)</f>
        <v>40</v>
      </c>
      <c r="BC228" s="246">
        <f>IF(全车数据表!BF229="","",全车数据表!BF229)</f>
        <v>4631</v>
      </c>
      <c r="BD228" s="246">
        <f>IF(全车数据表!BG229="","",全车数据表!BG229)</f>
        <v>380.2</v>
      </c>
      <c r="BE228" s="246">
        <f>IF(全车数据表!BH229="","",全车数据表!BH229)</f>
        <v>81.099999999999994</v>
      </c>
      <c r="BF228" s="246">
        <f>IF(全车数据表!BI229="","",全车数据表!BI229)</f>
        <v>80.649999999999991</v>
      </c>
      <c r="BG228" s="246">
        <f>IF(全车数据表!BJ229="","",全车数据表!BJ229)</f>
        <v>78.75</v>
      </c>
    </row>
    <row r="229" spans="1:59">
      <c r="A229" s="246">
        <f>全车数据表!A230</f>
        <v>228</v>
      </c>
      <c r="B229" s="246" t="str">
        <f>全车数据表!B230</f>
        <v>Zenvo TS1 GT Anniversary</v>
      </c>
      <c r="C229" s="246" t="str">
        <f>IF(全车数据表!AQ230="","",全车数据表!AQ230)</f>
        <v>Zenvo</v>
      </c>
      <c r="D229" s="248" t="str">
        <f>全车数据表!AT230</f>
        <v>ts1</v>
      </c>
      <c r="E229" s="248" t="str">
        <f>全车数据表!AS230</f>
        <v>1.3</v>
      </c>
      <c r="F229" s="248" t="str">
        <f>全车数据表!C230</f>
        <v>自燃车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60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38</v>
      </c>
      <c r="N229" s="246">
        <f>IF(全车数据表!M230="×",0,全车数据表!M230)</f>
        <v>48</v>
      </c>
      <c r="O229" s="246">
        <f>全车数据表!O230</f>
        <v>4514</v>
      </c>
      <c r="P229" s="246">
        <f>全车数据表!P230</f>
        <v>418.2</v>
      </c>
      <c r="Q229" s="246">
        <f>全车数据表!Q230</f>
        <v>81.290000000000006</v>
      </c>
      <c r="R229" s="246">
        <f>全车数据表!R230</f>
        <v>46.66</v>
      </c>
      <c r="S229" s="246">
        <f>全车数据表!S230</f>
        <v>63.43</v>
      </c>
      <c r="T229" s="246">
        <f>全车数据表!T230</f>
        <v>5.5670000000000011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443</v>
      </c>
      <c r="AD229" s="246">
        <f>全车数据表!AX230</f>
        <v>0</v>
      </c>
      <c r="AE229" s="246">
        <f>全车数据表!AY230</f>
        <v>568</v>
      </c>
      <c r="AF229" s="246" t="str">
        <f>IF(全车数据表!AZ230="","",全车数据表!AZ230)</f>
        <v>多人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>
        <f>IF(全车数据表!BX230="","",全车数据表!BX230)</f>
        <v>1</v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自燃</v>
      </c>
      <c r="BB229" s="246" t="str">
        <f>IF(全车数据表!AV230="","",全车数据表!AV230)</f>
        <v/>
      </c>
      <c r="BC229" s="246">
        <f>IF(全车数据表!BF230="","",全车数据表!BF230)</f>
        <v>4672</v>
      </c>
      <c r="BD229" s="246">
        <f>IF(全车数据表!BG230="","",全车数据表!BG230)</f>
        <v>420</v>
      </c>
      <c r="BE229" s="246">
        <f>IF(全车数据表!BH230="","",全车数据表!BH230)</f>
        <v>82</v>
      </c>
      <c r="BF229" s="246">
        <f>IF(全车数据表!BI230="","",全车数据表!BI230)</f>
        <v>47.66</v>
      </c>
      <c r="BG229" s="246">
        <f>IF(全车数据表!BJ230="","",全车数据表!BJ230)</f>
        <v>65.22</v>
      </c>
    </row>
    <row r="230" spans="1:59">
      <c r="A230" s="246">
        <f>全车数据表!A231</f>
        <v>229</v>
      </c>
      <c r="B230" s="246" t="str">
        <f>全车数据表!B231</f>
        <v>Rimac Concept S</v>
      </c>
      <c r="C230" s="246" t="str">
        <f>IF(全车数据表!AQ231="","",全车数据表!AQ231)</f>
        <v>Rimac</v>
      </c>
      <c r="D230" s="248" t="str">
        <f>全车数据表!AT231</f>
        <v>cs</v>
      </c>
      <c r="E230" s="248" t="str">
        <f>全车数据表!AS231</f>
        <v>4.3</v>
      </c>
      <c r="F230" s="248" t="str">
        <f>全车数据表!C231</f>
        <v>CS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4528</v>
      </c>
      <c r="P230" s="246">
        <f>全车数据表!P231</f>
        <v>376.3</v>
      </c>
      <c r="Q230" s="246">
        <f>全车数据表!Q231</f>
        <v>84.53</v>
      </c>
      <c r="R230" s="246">
        <f>全车数据表!R231</f>
        <v>79.09</v>
      </c>
      <c r="S230" s="246">
        <f>全车数据表!S231</f>
        <v>69.86</v>
      </c>
      <c r="T230" s="246">
        <f>全车数据表!T231</f>
        <v>0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391</v>
      </c>
      <c r="AD230" s="246">
        <f>全车数据表!AX231</f>
        <v>0</v>
      </c>
      <c r="AE230" s="246">
        <f>全车数据表!AY231</f>
        <v>523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/>
      </c>
      <c r="BB230" s="246" t="str">
        <f>IF(全车数据表!AV231="","",全车数据表!AV231)</f>
        <v/>
      </c>
      <c r="BC230" s="246">
        <f>IF(全车数据表!BF231="","",全车数据表!BF231)</f>
        <v>4686</v>
      </c>
      <c r="BD230" s="246">
        <f>IF(全车数据表!BG231="","",全车数据表!BG231)</f>
        <v>377.5</v>
      </c>
      <c r="BE230" s="246">
        <f>IF(全车数据表!BH231="","",全车数据表!BH231)</f>
        <v>85.15</v>
      </c>
      <c r="BF230" s="246">
        <f>IF(全车数据表!BI231="","",全车数据表!BI231)</f>
        <v>82.64</v>
      </c>
      <c r="BG230" s="246">
        <f>IF(全车数据表!BJ231="","",全车数据表!BJ231)</f>
        <v>72.94</v>
      </c>
    </row>
    <row r="231" spans="1:59">
      <c r="A231" s="246">
        <f>全车数据表!A232</f>
        <v>230</v>
      </c>
      <c r="B231" s="246" t="str">
        <f>全车数据表!B232</f>
        <v>Automobili Pininfarina Battista</v>
      </c>
      <c r="C231" s="246" t="str">
        <f>IF(全车数据表!AQ232="","",全车数据表!AQ232)</f>
        <v>Automobili Pininfarina</v>
      </c>
      <c r="D231" s="248" t="str">
        <f>全车数据表!AT232</f>
        <v>battista</v>
      </c>
      <c r="E231" s="248" t="str">
        <f>全车数据表!AS232</f>
        <v>1.8</v>
      </c>
      <c r="F231" s="248" t="str">
        <f>全车数据表!C232</f>
        <v>秋王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60</v>
      </c>
      <c r="J231" s="246">
        <f>IF(全车数据表!I232="×",0,全车数据表!I232)</f>
        <v>25</v>
      </c>
      <c r="K231" s="246">
        <f>IF(全车数据表!J232="×",0,全车数据表!J232)</f>
        <v>35</v>
      </c>
      <c r="L231" s="246">
        <f>IF(全车数据表!K232="×",0,全车数据表!K232)</f>
        <v>46</v>
      </c>
      <c r="M231" s="246">
        <f>IF(全车数据表!L232="×",0,全车数据表!L232)</f>
        <v>58</v>
      </c>
      <c r="N231" s="246">
        <f>IF(全车数据表!M232="×",0,全车数据表!M232)</f>
        <v>76</v>
      </c>
      <c r="O231" s="246">
        <f>全车数据表!O232</f>
        <v>4550</v>
      </c>
      <c r="P231" s="246">
        <f>全车数据表!P232</f>
        <v>368.5</v>
      </c>
      <c r="Q231" s="246">
        <f>全车数据表!Q232</f>
        <v>88.49</v>
      </c>
      <c r="R231" s="246">
        <f>全车数据表!R232</f>
        <v>80.45</v>
      </c>
      <c r="S231" s="246">
        <f>全车数据表!S232</f>
        <v>78.260000000000005</v>
      </c>
      <c r="T231" s="246">
        <f>全车数据表!T232</f>
        <v>8.6300000000000008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383</v>
      </c>
      <c r="AD231" s="246">
        <f>全车数据表!AX232</f>
        <v>0</v>
      </c>
      <c r="AE231" s="246">
        <f>全车数据表!AY232</f>
        <v>509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巴蒂斯塔 秋王</v>
      </c>
      <c r="BB231" s="246">
        <f>IF(全车数据表!AV232="","",全车数据表!AV232)</f>
        <v>39</v>
      </c>
      <c r="BC231" s="246">
        <f>IF(全车数据表!BF232="","",全车数据表!BF232)</f>
        <v>4706</v>
      </c>
      <c r="BD231" s="246">
        <f>IF(全车数据表!BG232="","",全车数据表!BG232)</f>
        <v>370.5</v>
      </c>
      <c r="BE231" s="246">
        <f>IF(全车数据表!BH232="","",全车数据表!BH232)</f>
        <v>89.199999999999989</v>
      </c>
      <c r="BF231" s="246">
        <f>IF(全车数据表!BI232="","",全车数据表!BI232)</f>
        <v>83.04</v>
      </c>
      <c r="BG231" s="246">
        <f>IF(全车数据表!BJ232="","",全车数据表!BJ232)</f>
        <v>80.83</v>
      </c>
    </row>
    <row r="232" spans="1:59">
      <c r="A232" s="246">
        <f>全车数据表!A233</f>
        <v>231</v>
      </c>
      <c r="B232" s="246" t="str">
        <f>全车数据表!B233</f>
        <v>Naran Hyper Coupe</v>
      </c>
      <c r="C232" s="246" t="str">
        <f>IF(全车数据表!AQ233="","",全车数据表!AQ233)</f>
        <v>Naran</v>
      </c>
      <c r="D232" s="248" t="str">
        <f>全车数据表!AT233</f>
        <v>naran</v>
      </c>
      <c r="E232" s="248" t="str">
        <f>全车数据表!AS233</f>
        <v>3.2</v>
      </c>
      <c r="F232" s="248" t="str">
        <f>全车数据表!C233</f>
        <v>纳兰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4566</v>
      </c>
      <c r="P232" s="246">
        <f>全车数据表!P233</f>
        <v>383.4</v>
      </c>
      <c r="Q232" s="246">
        <f>全车数据表!Q233</f>
        <v>85.79</v>
      </c>
      <c r="R232" s="246">
        <f>全车数据表!R233</f>
        <v>67.31</v>
      </c>
      <c r="S232" s="246">
        <f>全车数据表!S233</f>
        <v>65.58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398</v>
      </c>
      <c r="AD232" s="246">
        <f>全车数据表!AX233</f>
        <v>0</v>
      </c>
      <c r="AE232" s="246">
        <f>全车数据表!AY233</f>
        <v>536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纳兰</v>
      </c>
      <c r="BB232" s="246">
        <f>IF(全车数据表!AV233="","",全车数据表!AV233)</f>
        <v>58</v>
      </c>
      <c r="BC232" s="246">
        <f>IF(全车数据表!BF233="","",全车数据表!BF233)</f>
        <v>4714</v>
      </c>
      <c r="BD232" s="246">
        <f>IF(全车数据表!BG233="","",全车数据表!BG233)</f>
        <v>384.9</v>
      </c>
      <c r="BE232" s="246">
        <f>IF(全车数据表!BH233="","",全车数据表!BH233)</f>
        <v>86.5</v>
      </c>
      <c r="BF232" s="246">
        <f>IF(全车数据表!BI233="","",全车数据表!BI233)</f>
        <v>69.08</v>
      </c>
      <c r="BG232" s="246">
        <f>IF(全车数据表!BJ233="","",全车数据表!BJ233)</f>
        <v>67.44</v>
      </c>
    </row>
    <row r="233" spans="1:59">
      <c r="A233" s="246">
        <f>全车数据表!A234</f>
        <v>232</v>
      </c>
      <c r="B233" s="246" t="str">
        <f>全车数据表!B234</f>
        <v>McLaren Speedtail</v>
      </c>
      <c r="C233" s="246" t="str">
        <f>IF(全车数据表!AQ234="","",全车数据表!AQ234)</f>
        <v>McLaren</v>
      </c>
      <c r="D233" s="248" t="str">
        <f>全车数据表!AT234</f>
        <v>speedtail</v>
      </c>
      <c r="E233" s="248" t="str">
        <f>全车数据表!AS234</f>
        <v>2.4</v>
      </c>
      <c r="F233" s="248" t="str">
        <f>全车数据表!C234</f>
        <v>速尾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4593</v>
      </c>
      <c r="P233" s="246">
        <f>全车数据表!P234</f>
        <v>416.7</v>
      </c>
      <c r="Q233" s="246">
        <f>全车数据表!Q234</f>
        <v>81.11</v>
      </c>
      <c r="R233" s="246">
        <f>全车数据表!R234</f>
        <v>56.65</v>
      </c>
      <c r="S233" s="246">
        <f>全车数据表!S234</f>
        <v>74.2</v>
      </c>
      <c r="T233" s="246">
        <f>全车数据表!T234</f>
        <v>6.77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438</v>
      </c>
      <c r="AD233" s="246">
        <f>全车数据表!AX234</f>
        <v>0</v>
      </c>
      <c r="AE233" s="246">
        <f>全车数据表!AY234</f>
        <v>566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迈凯伦 速尾 速度尾巴</v>
      </c>
      <c r="BB233" s="246">
        <f>IF(全车数据表!AV234="","",全车数据表!AV234)</f>
        <v>32</v>
      </c>
      <c r="BC233" s="246">
        <f>IF(全车数据表!BF234="","",全车数据表!BF234)</f>
        <v>4723</v>
      </c>
      <c r="BD233" s="246">
        <f>IF(全车数据表!BG234="","",全车数据表!BG234)</f>
        <v>418.2</v>
      </c>
      <c r="BE233" s="246">
        <f>IF(全车数据表!BH234="","",全车数据表!BH234)</f>
        <v>82</v>
      </c>
      <c r="BF233" s="246">
        <f>IF(全车数据表!BI234="","",全车数据表!BI234)</f>
        <v>57.809999999999995</v>
      </c>
      <c r="BG233" s="246">
        <f>IF(全车数据表!BJ234="","",全车数据表!BJ234)</f>
        <v>76.41</v>
      </c>
    </row>
    <row r="234" spans="1:59">
      <c r="A234" s="246">
        <f>全车数据表!A235</f>
        <v>233</v>
      </c>
      <c r="B234" s="246" t="str">
        <f>全车数据表!B235</f>
        <v>Faraday FFZero1</v>
      </c>
      <c r="C234" s="246" t="str">
        <f>IF(全车数据表!AQ235="","",全车数据表!AQ235)</f>
        <v>Faraday</v>
      </c>
      <c r="D234" s="248" t="str">
        <f>全车数据表!AT235</f>
        <v>ff01</v>
      </c>
      <c r="E234" s="248" t="str">
        <f>全车数据表!AS235</f>
        <v>3.9</v>
      </c>
      <c r="F234" s="248" t="str">
        <f>全车数据表!C235</f>
        <v>FF01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4602</v>
      </c>
      <c r="P234" s="246">
        <f>全车数据表!P235</f>
        <v>423</v>
      </c>
      <c r="Q234" s="246">
        <f>全车数据表!Q235</f>
        <v>86.06</v>
      </c>
      <c r="R234" s="246">
        <f>全车数据表!R235</f>
        <v>42.83</v>
      </c>
      <c r="S234" s="246">
        <f>全车数据表!S235</f>
        <v>51.7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445</v>
      </c>
      <c r="AD234" s="246">
        <f>全车数据表!AX235</f>
        <v>0</v>
      </c>
      <c r="AE234" s="246">
        <f>全车数据表!AY235</f>
        <v>569</v>
      </c>
      <c r="AF234" s="246" t="str">
        <f>IF(全车数据表!AZ235="","",全车数据表!AZ235)</f>
        <v>道路测试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法拉第未来</v>
      </c>
      <c r="BB234" s="246" t="str">
        <f>IF(全车数据表!AV235="","",全车数据表!AV235)</f>
        <v/>
      </c>
      <c r="BC234" s="246">
        <f>IF(全车数据表!BF235="","",全车数据表!BF235)</f>
        <v>4731</v>
      </c>
      <c r="BD234" s="246">
        <f>IF(全车数据表!BG235="","",全车数据表!BG235)</f>
        <v>425.2</v>
      </c>
      <c r="BE234" s="246">
        <f>IF(全车数据表!BH235="","",全车数据表!BH235)</f>
        <v>86.5</v>
      </c>
      <c r="BF234" s="246">
        <f>IF(全车数据表!BI235="","",全车数据表!BI235)</f>
        <v>43.41</v>
      </c>
      <c r="BG234" s="246">
        <f>IF(全车数据表!BJ235="","",全车数据表!BJ235)</f>
        <v>53.690000000000005</v>
      </c>
    </row>
    <row r="235" spans="1:59">
      <c r="A235" s="246">
        <f>全车数据表!A236</f>
        <v>234</v>
      </c>
      <c r="B235" s="246" t="str">
        <f>全车数据表!B236</f>
        <v>Koenigsegg Regera</v>
      </c>
      <c r="C235" s="246" t="str">
        <f>IF(全车数据表!AQ236="","",全车数据表!AQ236)</f>
        <v>Koenigsegg</v>
      </c>
      <c r="D235" s="248" t="str">
        <f>全车数据表!AT236</f>
        <v>regera</v>
      </c>
      <c r="E235" s="248" t="str">
        <f>全车数据表!AS236</f>
        <v>1.0</v>
      </c>
      <c r="F235" s="248" t="str">
        <f>全车数据表!C236</f>
        <v>统治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4616</v>
      </c>
      <c r="P235" s="246">
        <f>全车数据表!P236</f>
        <v>457.1</v>
      </c>
      <c r="Q235" s="246">
        <f>全车数据表!Q236</f>
        <v>80.88</v>
      </c>
      <c r="R235" s="246">
        <f>全车数据表!R236</f>
        <v>48.75</v>
      </c>
      <c r="S235" s="246">
        <f>全车数据表!S236</f>
        <v>52.48</v>
      </c>
      <c r="T235" s="246">
        <f>全车数据表!T236</f>
        <v>4.6159999999999997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481</v>
      </c>
      <c r="AD235" s="246">
        <f>全车数据表!AX236</f>
        <v>0</v>
      </c>
      <c r="AE235" s="246">
        <f>全车数据表!AY236</f>
        <v>585</v>
      </c>
      <c r="AF235" s="246" t="str">
        <f>IF(全车数据表!AZ236="","",全车数据表!AZ236)</f>
        <v>传奇商店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>
        <f>IF(全车数据表!BS236="","",全车数据表!BS236)</f>
        <v>1</v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>
        <f>IF(全车数据表!CI236="","",全车数据表!CI236)</f>
        <v>1</v>
      </c>
      <c r="BA235" s="246" t="str">
        <f>IF(全车数据表!CJ236="","",全车数据表!CJ236)</f>
        <v>柯尼塞格 统治 雷旮旯</v>
      </c>
      <c r="BB235" s="246">
        <f>IF(全车数据表!AV236="","",全车数据表!AV236)</f>
        <v>18</v>
      </c>
      <c r="BC235" s="246" t="str">
        <f>IF(全车数据表!BF236="","",全车数据表!BF236)</f>
        <v/>
      </c>
      <c r="BD235" s="246" t="str">
        <f>IF(全车数据表!BG236="","",全车数据表!BG236)</f>
        <v/>
      </c>
      <c r="BE235" s="246" t="str">
        <f>IF(全车数据表!BH236="","",全车数据表!BH236)</f>
        <v/>
      </c>
      <c r="BF235" s="246" t="str">
        <f>IF(全车数据表!BI236="","",全车数据表!BI236)</f>
        <v/>
      </c>
      <c r="BG235" s="246" t="str">
        <f>IF(全车数据表!BJ236="","",全车数据表!BJ236)</f>
        <v/>
      </c>
    </row>
    <row r="236" spans="1:59">
      <c r="A236" s="246">
        <f>全车数据表!A237</f>
        <v>235</v>
      </c>
      <c r="B236" s="246" t="str">
        <f>全车数据表!B237</f>
        <v>Saleen S7 Twin Turbo🔑</v>
      </c>
      <c r="C236" s="246" t="str">
        <f>IF(全车数据表!AQ237="","",全车数据表!AQ237)</f>
        <v>Saleen</v>
      </c>
      <c r="D236" s="248" t="str">
        <f>全车数据表!AT237</f>
        <v>saleens7</v>
      </c>
      <c r="E236" s="248" t="str">
        <f>全车数据表!AS237</f>
        <v>4.2</v>
      </c>
      <c r="F236" s="248" t="str">
        <f>全车数据表!C237</f>
        <v>萨林S7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4629</v>
      </c>
      <c r="P236" s="246">
        <f>全车数据表!P237</f>
        <v>429.9</v>
      </c>
      <c r="Q236" s="246">
        <f>全车数据表!Q237</f>
        <v>69.5</v>
      </c>
      <c r="R236" s="246">
        <f>全车数据表!R237</f>
        <v>68.97</v>
      </c>
      <c r="S236" s="246">
        <f>全车数据表!S237</f>
        <v>77.31</v>
      </c>
      <c r="T236" s="246">
        <f>全车数据表!T237</f>
        <v>6.9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452</v>
      </c>
      <c r="AD236" s="246">
        <f>全车数据表!AX237</f>
        <v>0</v>
      </c>
      <c r="AE236" s="246">
        <f>全车数据表!AY237</f>
        <v>572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>
        <f>IF(全车数据表!CC237="","",全车数据表!CC237)</f>
        <v>1</v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赛麟</v>
      </c>
      <c r="BB236" s="246" t="str">
        <f>IF(全车数据表!AV237="","",全车数据表!AV237)</f>
        <v/>
      </c>
      <c r="BC236" s="246">
        <f>IF(全车数据表!BF237="","",全车数据表!BF237)</f>
        <v>4756</v>
      </c>
      <c r="BD236" s="246">
        <f>IF(全车数据表!BG237="","",全车数据表!BG237)</f>
        <v>433</v>
      </c>
      <c r="BE236" s="246">
        <f>IF(全车数据表!BH237="","",全车数据表!BH237)</f>
        <v>70.3</v>
      </c>
      <c r="BF236" s="246">
        <f>IF(全车数据表!BI237="","",全车数据表!BI237)</f>
        <v>69.64</v>
      </c>
      <c r="BG236" s="246">
        <f>IF(全车数据表!BJ237="","",全车数据表!BJ237)</f>
        <v>79.13</v>
      </c>
    </row>
    <row r="237" spans="1:59">
      <c r="A237" s="246">
        <f>全车数据表!A238</f>
        <v>236</v>
      </c>
      <c r="B237" s="246" t="str">
        <f>全车数据表!B238</f>
        <v>Ultima RS🔑</v>
      </c>
      <c r="C237" s="246" t="str">
        <f>IF(全车数据表!AQ238="","",全车数据表!AQ238)</f>
        <v>Ultima</v>
      </c>
      <c r="D237" s="248" t="str">
        <f>全车数据表!AT238</f>
        <v>ultimars</v>
      </c>
      <c r="E237" s="248" t="str">
        <f>全车数据表!AS238</f>
        <v>3.3</v>
      </c>
      <c r="F237" s="248" t="str">
        <f>全车数据表!C238</f>
        <v>Ultima RS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4644</v>
      </c>
      <c r="P237" s="246">
        <f>全车数据表!P238</f>
        <v>418.2</v>
      </c>
      <c r="Q237" s="246">
        <f>全车数据表!Q238</f>
        <v>81.38</v>
      </c>
      <c r="R237" s="246">
        <f>全车数据表!R238</f>
        <v>63.54</v>
      </c>
      <c r="S237" s="246">
        <f>全车数据表!S238</f>
        <v>63.24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440</v>
      </c>
      <c r="AD237" s="246">
        <f>全车数据表!AX238</f>
        <v>0</v>
      </c>
      <c r="AE237" s="246">
        <f>全车数据表!AY238</f>
        <v>567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奥特曼</v>
      </c>
      <c r="BB237" s="246" t="str">
        <f>IF(全车数据表!AV238="","",全车数据表!AV238)</f>
        <v/>
      </c>
      <c r="BC237" s="246">
        <f>IF(全车数据表!BF238="","",全车数据表!BF238)</f>
        <v>4771</v>
      </c>
      <c r="BD237" s="246">
        <f>IF(全车数据表!BG238="","",全车数据表!BG238)</f>
        <v>420</v>
      </c>
      <c r="BE237" s="246">
        <f>IF(全车数据表!BH238="","",全车数据表!BH238)</f>
        <v>82</v>
      </c>
      <c r="BF237" s="246">
        <f>IF(全车数据表!BI238="","",全车数据表!BI238)</f>
        <v>65</v>
      </c>
      <c r="BG237" s="246">
        <f>IF(全车数据表!BJ238="","",全车数据表!BJ238)</f>
        <v>65</v>
      </c>
    </row>
    <row r="238" spans="1:59">
      <c r="A238" s="246">
        <f>全车数据表!A239</f>
        <v>237</v>
      </c>
      <c r="B238" s="246" t="str">
        <f>全车数据表!B239</f>
        <v>Lamborghini Sian FKP 37</v>
      </c>
      <c r="C238" s="246" t="str">
        <f>IF(全车数据表!AQ239="","",全车数据表!AQ239)</f>
        <v>Lamborghini</v>
      </c>
      <c r="D238" s="248" t="str">
        <f>全车数据表!AT239</f>
        <v>sian</v>
      </c>
      <c r="E238" s="248" t="str">
        <f>全车数据表!AS239</f>
        <v>2.2</v>
      </c>
      <c r="F238" s="248" t="str">
        <f>全车数据表!C239</f>
        <v>Sian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4685</v>
      </c>
      <c r="P238" s="246">
        <f>全车数据表!P239</f>
        <v>368.1</v>
      </c>
      <c r="Q238" s="246">
        <f>全车数据表!Q239</f>
        <v>82.1</v>
      </c>
      <c r="R238" s="246">
        <f>全车数据表!R239</f>
        <v>92.35</v>
      </c>
      <c r="S238" s="246">
        <f>全车数据表!S239</f>
        <v>81.180000000000007</v>
      </c>
      <c r="T238" s="246">
        <f>全车数据表!T239</f>
        <v>9.57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383</v>
      </c>
      <c r="AD238" s="246">
        <f>全车数据表!AX239</f>
        <v>393</v>
      </c>
      <c r="AE238" s="246">
        <f>全车数据表!AY239</f>
        <v>523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>
        <f>IF(全车数据表!CD239="","",全车数据表!CD239)</f>
        <v>1</v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兰博基尼 西安</v>
      </c>
      <c r="BB238" s="246">
        <f>IF(全车数据表!AV239="","",全车数据表!AV239)</f>
        <v>60</v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Ajlani Drakuma</v>
      </c>
      <c r="C239" s="246" t="str">
        <f>IF(全车数据表!AQ240="","",全车数据表!AQ240)</f>
        <v>Ajlani</v>
      </c>
      <c r="D239" s="248" t="str">
        <f>全车数据表!AT240</f>
        <v>drakuma</v>
      </c>
      <c r="E239" s="248" t="str">
        <f>全车数据表!AS240</f>
        <v>3.7</v>
      </c>
      <c r="F239" s="248" t="str">
        <f>全车数据表!C240</f>
        <v>Drakuma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4702</v>
      </c>
      <c r="P239" s="246">
        <f>全车数据表!P240</f>
        <v>441</v>
      </c>
      <c r="Q239" s="246">
        <f>全车数据表!Q240</f>
        <v>81.56</v>
      </c>
      <c r="R239" s="246">
        <f>全车数据表!R240</f>
        <v>47.91</v>
      </c>
      <c r="S239" s="246">
        <f>全车数据表!S240</f>
        <v>60.58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464</v>
      </c>
      <c r="AD239" s="246">
        <f>全车数据表!AX240</f>
        <v>0</v>
      </c>
      <c r="AE239" s="246">
        <f>全车数据表!AY240</f>
        <v>578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中东狼</v>
      </c>
      <c r="BB239" s="246" t="str">
        <f>IF(全车数据表!AV240="","",全车数据表!AV240)</f>
        <v/>
      </c>
      <c r="BC239" s="246">
        <f>IF(全车数据表!BF240="","",全车数据表!BF240)</f>
        <v>4830</v>
      </c>
      <c r="BD239" s="246">
        <f>IF(全车数据表!BG240="","",全车数据表!BG240)</f>
        <v>443.4</v>
      </c>
      <c r="BE239" s="246">
        <f>IF(全车数据表!BH240="","",全车数据表!BH240)</f>
        <v>82</v>
      </c>
      <c r="BF239" s="246">
        <f>IF(全车数据表!BI240="","",全车数据表!BI240)</f>
        <v>48.919999999999995</v>
      </c>
      <c r="BG239" s="246">
        <f>IF(全车数据表!BJ240="","",全车数据表!BJ240)</f>
        <v>62.14</v>
      </c>
    </row>
    <row r="240" spans="1:59">
      <c r="A240" s="246">
        <f>全车数据表!A241</f>
        <v>239</v>
      </c>
      <c r="B240" s="246" t="str">
        <f>全车数据表!B241</f>
        <v>Inferno Automobili Inferno</v>
      </c>
      <c r="C240" s="246" t="str">
        <f>IF(全车数据表!AQ241="","",全车数据表!AQ241)</f>
        <v>Inferno</v>
      </c>
      <c r="D240" s="248" t="str">
        <f>全车数据表!AT241</f>
        <v>inferno</v>
      </c>
      <c r="E240" s="248" t="str">
        <f>全车数据表!AS241</f>
        <v>2.7</v>
      </c>
      <c r="F240" s="248" t="str">
        <f>全车数据表!C241</f>
        <v>地狱火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4722</v>
      </c>
      <c r="P240" s="246">
        <f>全车数据表!P241</f>
        <v>412.6</v>
      </c>
      <c r="Q240" s="246">
        <f>全车数据表!Q241</f>
        <v>83.05</v>
      </c>
      <c r="R240" s="246">
        <f>全车数据表!R241</f>
        <v>54.88</v>
      </c>
      <c r="S240" s="246">
        <f>全车数据表!S241</f>
        <v>76.62</v>
      </c>
      <c r="T240" s="246">
        <f>全车数据表!T241</f>
        <v>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432</v>
      </c>
      <c r="AD240" s="246">
        <f>全车数据表!AX241</f>
        <v>0</v>
      </c>
      <c r="AE240" s="246">
        <f>全车数据表!AY241</f>
        <v>563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>
        <f>IF(全车数据表!CD241="","",全车数据表!CD241)</f>
        <v>1</v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地狱火 QQ飞车</v>
      </c>
      <c r="BB240" s="246" t="str">
        <f>IF(全车数据表!AV241="","",全车数据表!AV241)</f>
        <v/>
      </c>
      <c r="BC240" s="246" t="str">
        <f>IF(全车数据表!BF241="","",全车数据表!BF241)</f>
        <v/>
      </c>
      <c r="BD240" s="246" t="str">
        <f>IF(全车数据表!BG241="","",全车数据表!BG241)</f>
        <v/>
      </c>
      <c r="BE240" s="246" t="str">
        <f>IF(全车数据表!BH241="","",全车数据表!BH241)</f>
        <v/>
      </c>
      <c r="BF240" s="246" t="str">
        <f>IF(全车数据表!BI241="","",全车数据表!BI241)</f>
        <v/>
      </c>
      <c r="BG240" s="246" t="str">
        <f>IF(全车数据表!BJ241="","",全车数据表!BJ241)</f>
        <v/>
      </c>
    </row>
    <row r="241" spans="1:59">
      <c r="A241" s="246">
        <f>全车数据表!A242</f>
        <v>240</v>
      </c>
      <c r="B241" s="246" t="str">
        <f>全车数据表!B242</f>
        <v>Torino Design Super Sport🔑</v>
      </c>
      <c r="C241" s="246" t="str">
        <f>IF(全车数据表!AQ242="","",全车数据表!AQ242)</f>
        <v>Torino Design</v>
      </c>
      <c r="D241" s="248" t="str">
        <f>全车数据表!AT242</f>
        <v>torino</v>
      </c>
      <c r="E241" s="248" t="str">
        <f>全车数据表!AS242</f>
        <v>3.9</v>
      </c>
      <c r="F241" s="248" t="str">
        <f>全车数据表!C242</f>
        <v>都林</v>
      </c>
      <c r="G241" s="246" t="str">
        <f>全车数据表!D242</f>
        <v>S</v>
      </c>
      <c r="H241" s="246">
        <f>LEN(全车数据表!E242)</f>
        <v>6</v>
      </c>
      <c r="I241" s="246" t="str">
        <f>IF(全车数据表!H242="×",0,全车数据表!H242)</f>
        <v>🔑</v>
      </c>
      <c r="J241" s="246">
        <f>IF(全车数据表!I242="×",0,全车数据表!I242)</f>
        <v>40</v>
      </c>
      <c r="K241" s="246">
        <f>IF(全车数据表!J242="×",0,全车数据表!J242)</f>
        <v>45</v>
      </c>
      <c r="L241" s="246">
        <f>IF(全车数据表!K242="×",0,全车数据表!K242)</f>
        <v>60</v>
      </c>
      <c r="M241" s="246">
        <f>IF(全车数据表!L242="×",0,全车数据表!L242)</f>
        <v>70</v>
      </c>
      <c r="N241" s="246">
        <f>IF(全车数据表!M242="×",0,全车数据表!M242)</f>
        <v>85</v>
      </c>
      <c r="O241" s="246">
        <f>全车数据表!O242</f>
        <v>4741</v>
      </c>
      <c r="P241" s="246">
        <f>全车数据表!P242</f>
        <v>405.3</v>
      </c>
      <c r="Q241" s="246">
        <f>全车数据表!Q242</f>
        <v>82.28</v>
      </c>
      <c r="R241" s="246">
        <f>全车数据表!R242</f>
        <v>62.3</v>
      </c>
      <c r="S241" s="246">
        <f>全车数据表!S242</f>
        <v>75.81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422</v>
      </c>
      <c r="AD241" s="246">
        <f>全车数据表!AX242</f>
        <v>0</v>
      </c>
      <c r="AE241" s="246">
        <f>全车数据表!AY242</f>
        <v>559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>
        <f>IF(全车数据表!CC242="","",全车数据表!CC242)</f>
        <v>1</v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/>
      </c>
      <c r="BB241" s="246" t="str">
        <f>IF(全车数据表!AV242="","",全车数据表!AV242)</f>
        <v/>
      </c>
      <c r="BC241" s="246" t="str">
        <f>IF(全车数据表!BF242="","",全车数据表!BF242)</f>
        <v/>
      </c>
      <c r="BD241" s="246" t="str">
        <f>IF(全车数据表!BG242="","",全车数据表!BG242)</f>
        <v/>
      </c>
      <c r="BE241" s="246" t="str">
        <f>IF(全车数据表!BH242="","",全车数据表!BH242)</f>
        <v/>
      </c>
      <c r="BF241" s="246" t="str">
        <f>IF(全车数据表!BI242="","",全车数据表!BI242)</f>
        <v/>
      </c>
      <c r="BG241" s="246" t="str">
        <f>IF(全车数据表!BJ242="","",全车数据表!BJ242)</f>
        <v/>
      </c>
    </row>
    <row r="242" spans="1:59">
      <c r="A242" s="246">
        <f>全车数据表!A243</f>
        <v>241</v>
      </c>
      <c r="B242" s="246" t="str">
        <f>全车数据表!B243</f>
        <v>Bugatti Chiron</v>
      </c>
      <c r="C242" s="246" t="str">
        <f>IF(全车数据表!AQ243="","",全车数据表!AQ243)</f>
        <v>Bugatti</v>
      </c>
      <c r="D242" s="248" t="str">
        <f>全车数据表!AT243</f>
        <v>chiron</v>
      </c>
      <c r="E242" s="248" t="str">
        <f>全车数据表!AS243</f>
        <v>1.0</v>
      </c>
      <c r="F242" s="248" t="str">
        <f>全车数据表!C243</f>
        <v>肥龙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4755</v>
      </c>
      <c r="P242" s="246">
        <f>全车数据表!P243</f>
        <v>443.4</v>
      </c>
      <c r="Q242" s="246">
        <f>全车数据表!Q243</f>
        <v>84.4</v>
      </c>
      <c r="R242" s="246">
        <f>全车数据表!R243</f>
        <v>45.62</v>
      </c>
      <c r="S242" s="246">
        <f>全车数据表!S243</f>
        <v>63.63</v>
      </c>
      <c r="T242" s="246">
        <f>全车数据表!T243</f>
        <v>5.4329999999999989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467</v>
      </c>
      <c r="AD242" s="246">
        <f>全车数据表!AX243</f>
        <v>0</v>
      </c>
      <c r="AE242" s="246">
        <f>全车数据表!AY243</f>
        <v>579</v>
      </c>
      <c r="AF242" s="246" t="str">
        <f>IF(全车数据表!AZ243="","",全车数据表!AZ243)</f>
        <v>传奇商店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>
        <f>IF(全车数据表!BS243="","",全车数据表!BS243)</f>
        <v>1</v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>
        <f>IF(全车数据表!CF243="","",全车数据表!CF243)</f>
        <v>1</v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>
        <f>IF(全车数据表!CI243="","",全车数据表!CI243)</f>
        <v>1</v>
      </c>
      <c r="BA242" s="246" t="str">
        <f>IF(全车数据表!CJ243="","",全车数据表!CJ243)</f>
        <v>布加迪 胖龙 肥龙 奇龙 凯龙</v>
      </c>
      <c r="BB242" s="246">
        <f>IF(全车数据表!AV243="","",全车数据表!AV243)</f>
        <v>20</v>
      </c>
      <c r="BC242" s="246">
        <f>IF(全车数据表!BF243="","",全车数据表!BF243)</f>
        <v>4884</v>
      </c>
      <c r="BD242" s="246">
        <f>IF(全车数据表!BG243="","",全车数据表!BG243)</f>
        <v>446</v>
      </c>
      <c r="BE242" s="246">
        <f>IF(全车数据表!BH243="","",全车数据表!BH243)</f>
        <v>85.15</v>
      </c>
      <c r="BF242" s="246">
        <f>IF(全车数据表!BI243="","",全车数据表!BI243)</f>
        <v>46.37</v>
      </c>
      <c r="BG242" s="246">
        <f>IF(全车数据表!BJ243="","",全车数据表!BJ243)</f>
        <v>64.760000000000005</v>
      </c>
    </row>
    <row r="243" spans="1:59">
      <c r="A243" s="246">
        <f>全车数据表!A244</f>
        <v>242</v>
      </c>
      <c r="B243" s="246" t="str">
        <f>全车数据表!B244</f>
        <v>BXR Bailey Blade GT1</v>
      </c>
      <c r="C243" s="246" t="str">
        <f>IF(全车数据表!AQ244="","",全车数据表!AQ244)</f>
        <v>BXR</v>
      </c>
      <c r="D243" s="248" t="str">
        <f>全车数据表!AT244</f>
        <v>bxr</v>
      </c>
      <c r="E243" s="248" t="str">
        <f>全车数据表!AS244</f>
        <v>2.3</v>
      </c>
      <c r="F243" s="248" t="str">
        <f>全车数据表!C244</f>
        <v>BXR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4764</v>
      </c>
      <c r="P243" s="246">
        <f>全车数据表!P244</f>
        <v>449.5</v>
      </c>
      <c r="Q243" s="246">
        <f>全车数据表!Q244</f>
        <v>80.48</v>
      </c>
      <c r="R243" s="246">
        <f>全车数据表!R244</f>
        <v>46.87</v>
      </c>
      <c r="S243" s="246">
        <f>全车数据表!S244</f>
        <v>70.66</v>
      </c>
      <c r="T243" s="246">
        <f>全车数据表!T244</f>
        <v>5.97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473</v>
      </c>
      <c r="AD243" s="246">
        <f>全车数据表!AX244</f>
        <v>0</v>
      </c>
      <c r="AE243" s="246">
        <f>全车数据表!AY244</f>
        <v>582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鞋拔子 鼻息肉</v>
      </c>
      <c r="BB243" s="246" t="str">
        <f>IF(全车数据表!AV244="","",全车数据表!AV244)</f>
        <v/>
      </c>
      <c r="BC243" s="246">
        <f>IF(全车数据表!BF244="","",全车数据表!BF244)</f>
        <v>4919</v>
      </c>
      <c r="BD243" s="246">
        <f>IF(全车数据表!BG244="","",全车数据表!BG244)</f>
        <v>451.2</v>
      </c>
      <c r="BE243" s="246">
        <f>IF(全车数据表!BH244="","",全车数据表!BH244)</f>
        <v>81.099999999999994</v>
      </c>
      <c r="BF243" s="246">
        <f>IF(全车数据表!BI244="","",全车数据表!BI244)</f>
        <v>47.58</v>
      </c>
      <c r="BG243" s="246">
        <f>IF(全车数据表!BJ244="","",全车数据表!BJ244)</f>
        <v>72.45</v>
      </c>
    </row>
    <row r="244" spans="1:59">
      <c r="A244" s="246">
        <f>全车数据表!A245</f>
        <v>243</v>
      </c>
      <c r="B244" s="246" t="str">
        <f>全车数据表!B245</f>
        <v>Bugatti Divo</v>
      </c>
      <c r="C244" s="246" t="str">
        <f>IF(全车数据表!AQ245="","",全车数据表!AQ245)</f>
        <v>Bugatti</v>
      </c>
      <c r="D244" s="248" t="str">
        <f>全车数据表!AT245</f>
        <v>divo</v>
      </c>
      <c r="E244" s="248" t="str">
        <f>全车数据表!AS245</f>
        <v>2.6</v>
      </c>
      <c r="F244" s="248" t="str">
        <f>全车数据表!C245</f>
        <v>Divo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4773</v>
      </c>
      <c r="P244" s="246">
        <f>全车数据表!P245</f>
        <v>396</v>
      </c>
      <c r="Q244" s="246">
        <f>全车数据表!Q245</f>
        <v>85.7</v>
      </c>
      <c r="R244" s="246">
        <f>全车数据表!R245</f>
        <v>61.48</v>
      </c>
      <c r="S244" s="246">
        <f>全车数据表!S245</f>
        <v>73.989999999999995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411</v>
      </c>
      <c r="AD244" s="246">
        <f>全车数据表!AX245</f>
        <v>0</v>
      </c>
      <c r="AE244" s="246">
        <f>全车数据表!AY245</f>
        <v>552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布加迪 三万老大爷</v>
      </c>
      <c r="BB244" s="246" t="str">
        <f>IF(全车数据表!AV245="","",全车数据表!AV245)</f>
        <v/>
      </c>
      <c r="BC244" s="246">
        <f>IF(全车数据表!BF245="","",全车数据表!BF245)</f>
        <v>4901</v>
      </c>
      <c r="BD244" s="246">
        <f>IF(全车数据表!BG245="","",全车数据表!BG245)</f>
        <v>397.8</v>
      </c>
      <c r="BE244" s="246">
        <f>IF(全车数据表!BH245="","",全车数据表!BH245)</f>
        <v>86.5</v>
      </c>
      <c r="BF244" s="246">
        <f>IF(全车数据表!BI245="","",全车数据表!BI245)</f>
        <v>62.5</v>
      </c>
      <c r="BG244" s="246">
        <f>IF(全车数据表!BJ245="","",全车数据表!BJ245)</f>
        <v>75.839999999999989</v>
      </c>
    </row>
    <row r="245" spans="1:59">
      <c r="A245" s="246">
        <f>全车数据表!A246</f>
        <v>244</v>
      </c>
      <c r="B245" s="246" t="str">
        <f>全车数据表!B246</f>
        <v>Tushek TS 900 Racer Pro</v>
      </c>
      <c r="C245" s="246" t="str">
        <f>IF(全车数据表!AQ246="","",全车数据表!AQ246)</f>
        <v>Tushek</v>
      </c>
      <c r="D245" s="248" t="str">
        <f>全车数据表!AT246</f>
        <v>ts900</v>
      </c>
      <c r="E245" s="248" t="str">
        <f>全车数据表!AS246</f>
        <v>3.4</v>
      </c>
      <c r="F245" s="248" t="str">
        <f>全车数据表!C246</f>
        <v>TS900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4779</v>
      </c>
      <c r="P245" s="246">
        <f>全车数据表!P246</f>
        <v>395.2</v>
      </c>
      <c r="Q245" s="246">
        <f>全车数据表!Q246</f>
        <v>86</v>
      </c>
      <c r="R245" s="246">
        <f>全车数据表!R246</f>
        <v>73.709999999999994</v>
      </c>
      <c r="S245" s="246">
        <f>全车数据表!S246</f>
        <v>61.51</v>
      </c>
      <c r="T245" s="246">
        <f>全车数据表!T246</f>
        <v>5.53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411</v>
      </c>
      <c r="AD245" s="246">
        <f>全车数据表!AX246</f>
        <v>0</v>
      </c>
      <c r="AE245" s="246">
        <f>全车数据表!AY246</f>
        <v>552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/>
      </c>
      <c r="BB245" s="246" t="str">
        <f>IF(全车数据表!AV246="","",全车数据表!AV246)</f>
        <v/>
      </c>
      <c r="BC245" s="246">
        <f>IF(全车数据表!BF246="","",全车数据表!BF246)</f>
        <v>4930</v>
      </c>
      <c r="BD245" s="246">
        <f>IF(全车数据表!BG246="","",全车数据表!BG246)</f>
        <v>396.9</v>
      </c>
      <c r="BE245" s="246">
        <f>IF(全车数据表!BH246="","",全车数据表!BH246)</f>
        <v>86.73</v>
      </c>
      <c r="BF245" s="246">
        <f>IF(全车数据表!BI246="","",全车数据表!BI246)</f>
        <v>75.709999999999994</v>
      </c>
      <c r="BG245" s="246">
        <f>IF(全车数据表!BJ246="","",全车数据表!BJ246)</f>
        <v>63.41</v>
      </c>
    </row>
    <row r="246" spans="1:59">
      <c r="A246" s="246">
        <f>全车数据表!A247</f>
        <v>245</v>
      </c>
      <c r="B246" s="246" t="str">
        <f>全车数据表!B247</f>
        <v>Mazzanti Evantra Millecavalli</v>
      </c>
      <c r="C246" s="246" t="str">
        <f>IF(全车数据表!AQ247="","",全车数据表!AQ247)</f>
        <v>Mazzanti</v>
      </c>
      <c r="D246" s="248" t="str">
        <f>全车数据表!AT247</f>
        <v>millecavalli</v>
      </c>
      <c r="E246" s="248" t="str">
        <f>全车数据表!AS247</f>
        <v>2.8</v>
      </c>
      <c r="F246" s="248" t="str">
        <f>全车数据表!C247</f>
        <v>皇后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4796</v>
      </c>
      <c r="P246" s="246">
        <f>全车数据表!P247</f>
        <v>412.5</v>
      </c>
      <c r="Q246" s="246">
        <f>全车数据表!Q247</f>
        <v>82.6</v>
      </c>
      <c r="R246" s="246">
        <f>全车数据表!R247</f>
        <v>63.86</v>
      </c>
      <c r="S246" s="246">
        <f>全车数据表!S247</f>
        <v>64.86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432</v>
      </c>
      <c r="AD246" s="246">
        <f>全车数据表!AX247</f>
        <v>0</v>
      </c>
      <c r="AE246" s="246">
        <f>全车数据表!AY247</f>
        <v>563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皇后 马赞蒂</v>
      </c>
      <c r="BB246" s="246" t="str">
        <f>IF(全车数据表!AV247="","",全车数据表!AV247)</f>
        <v/>
      </c>
      <c r="BC246" s="246" t="str">
        <f>IF(全车数据表!BF247="","",全车数据表!BF247)</f>
        <v/>
      </c>
      <c r="BD246" s="246" t="str">
        <f>IF(全车数据表!BG247="","",全车数据表!BG247)</f>
        <v/>
      </c>
      <c r="BE246" s="246" t="str">
        <f>IF(全车数据表!BH247="","",全车数据表!BH247)</f>
        <v/>
      </c>
      <c r="BF246" s="246" t="str">
        <f>IF(全车数据表!BI247="","",全车数据表!BI247)</f>
        <v/>
      </c>
      <c r="BG246" s="246" t="str">
        <f>IF(全车数据表!BJ247="","",全车数据表!BJ247)</f>
        <v/>
      </c>
    </row>
    <row r="247" spans="1:59">
      <c r="A247" s="246">
        <f>全车数据表!A248</f>
        <v>246</v>
      </c>
      <c r="B247" s="246" t="str">
        <f>全车数据表!B248</f>
        <v>Toroidion 1MW</v>
      </c>
      <c r="C247" s="246" t="str">
        <f>IF(全车数据表!AQ248="","",全车数据表!AQ248)</f>
        <v>Toroidion</v>
      </c>
      <c r="D247" s="248" t="str">
        <f>全车数据表!AT248</f>
        <v>1mw</v>
      </c>
      <c r="E247" s="248" t="str">
        <f>全车数据表!AS248</f>
        <v>3.1</v>
      </c>
      <c r="F247" s="248" t="str">
        <f>全车数据表!C248</f>
        <v>1MW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4806</v>
      </c>
      <c r="P247" s="246">
        <f>全车数据表!P248</f>
        <v>460.6</v>
      </c>
      <c r="Q247" s="246">
        <f>全车数据表!Q248</f>
        <v>81.290000000000006</v>
      </c>
      <c r="R247" s="246">
        <f>全车数据表!R248</f>
        <v>60.32</v>
      </c>
      <c r="S247" s="246">
        <f>全车数据表!S248</f>
        <v>54.19</v>
      </c>
      <c r="T247" s="246">
        <f>全车数据表!T248</f>
        <v>4.5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485</v>
      </c>
      <c r="AD247" s="246">
        <f>全车数据表!AX248</f>
        <v>0</v>
      </c>
      <c r="AE247" s="246">
        <f>全车数据表!AY248</f>
        <v>587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百万马力 万兆wate</v>
      </c>
      <c r="BB247" s="246" t="str">
        <f>IF(全车数据表!AV248="","",全车数据表!AV248)</f>
        <v/>
      </c>
      <c r="BC247" s="246" t="str">
        <f>IF(全车数据表!BF248="","",全车数据表!BF248)</f>
        <v/>
      </c>
      <c r="BD247" s="246" t="str">
        <f>IF(全车数据表!BG248="","",全车数据表!BG248)</f>
        <v/>
      </c>
      <c r="BE247" s="246" t="str">
        <f>IF(全车数据表!BH248="","",全车数据表!BH248)</f>
        <v/>
      </c>
      <c r="BF247" s="246" t="str">
        <f>IF(全车数据表!BI248="","",全车数据表!BI248)</f>
        <v/>
      </c>
      <c r="BG247" s="246" t="str">
        <f>IF(全车数据表!BJ248="","",全车数据表!BJ248)</f>
        <v/>
      </c>
    </row>
    <row r="248" spans="1:59">
      <c r="A248" s="246">
        <f>全车数据表!A249</f>
        <v>247</v>
      </c>
      <c r="B248" s="246" t="str">
        <f>全车数据表!B249</f>
        <v>Inferno Settimo Cerchio</v>
      </c>
      <c r="C248" s="246" t="str">
        <f>IF(全车数据表!AQ249="","",全车数据表!AQ249)</f>
        <v>Inferno</v>
      </c>
      <c r="D248" s="248" t="str">
        <f>全车数据表!AT249</f>
        <v>settimo</v>
      </c>
      <c r="E248" s="248" t="str">
        <f>全车数据表!AS249</f>
        <v>3.7</v>
      </c>
      <c r="F248" s="248" t="str">
        <f>全车数据表!C249</f>
        <v>第七狱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4817</v>
      </c>
      <c r="P248" s="246">
        <f>全车数据表!P249</f>
        <v>447.1</v>
      </c>
      <c r="Q248" s="246">
        <f>全车数据表!Q249</f>
        <v>84.34</v>
      </c>
      <c r="R248" s="246">
        <f>全车数据表!R249</f>
        <v>61.43</v>
      </c>
      <c r="S248" s="246">
        <f>全车数据表!S249</f>
        <v>39.21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470</v>
      </c>
      <c r="AD248" s="246">
        <f>全车数据表!AX249</f>
        <v>0</v>
      </c>
      <c r="AE248" s="246">
        <f>全车数据表!AY249</f>
        <v>581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地域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Bugatti Chiron Pur Sport</v>
      </c>
      <c r="C249" s="246" t="str">
        <f>IF(全车数据表!AQ250="","",全车数据表!AQ250)</f>
        <v>Bugatti</v>
      </c>
      <c r="D249" s="248" t="str">
        <f>全车数据表!AT250</f>
        <v>pursport</v>
      </c>
      <c r="E249" s="248" t="str">
        <f>全车数据表!AS250</f>
        <v>24.0</v>
      </c>
      <c r="F249" s="248" t="str">
        <f>全车数据表!C250</f>
        <v>PS龙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4821</v>
      </c>
      <c r="P249" s="246">
        <f>全车数据表!P250</f>
        <v>397.8</v>
      </c>
      <c r="Q249" s="246">
        <f>全车数据表!Q250</f>
        <v>87.01</v>
      </c>
      <c r="R249" s="246">
        <f>全车数据表!R250</f>
        <v>73.62</v>
      </c>
      <c r="S249" s="246">
        <f>全车数据表!S250</f>
        <v>65.319999999999993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0</v>
      </c>
      <c r="AD249" s="246">
        <f>全车数据表!AX250</f>
        <v>0</v>
      </c>
      <c r="AE249" s="246">
        <f>全车数据表!AY250</f>
        <v>0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布加迪</v>
      </c>
      <c r="BB249" s="246" t="str">
        <f>IF(全车数据表!AV250="","",全车数据表!AV250)</f>
        <v/>
      </c>
      <c r="BC249" s="246">
        <f>IF(全车数据表!BF250="","",全车数据表!BF250)</f>
        <v>4953</v>
      </c>
      <c r="BD249" s="246">
        <f>IF(全车数据表!BG250="","",全车数据表!BG250)</f>
        <v>399.7</v>
      </c>
      <c r="BE249" s="246">
        <f>IF(全车数据表!BH250="","",全车数据表!BH250)</f>
        <v>87.850000000000009</v>
      </c>
      <c r="BF249" s="246">
        <f>IF(全车数据表!BI250="","",全车数据表!BI250)</f>
        <v>75.260000000000005</v>
      </c>
      <c r="BG249" s="246">
        <f>IF(全车数据表!BJ250="","",全车数据表!BJ250)</f>
        <v>68.239999999999995</v>
      </c>
    </row>
    <row r="250" spans="1:59">
      <c r="A250" s="246">
        <f>全车数据表!A251</f>
        <v>249</v>
      </c>
      <c r="B250" s="246" t="str">
        <f>全车数据表!B251</f>
        <v>Koenigsegg Jesko🔑</v>
      </c>
      <c r="C250" s="246" t="str">
        <f>IF(全车数据表!AQ251="","",全车数据表!AQ251)</f>
        <v>Koenigsegg</v>
      </c>
      <c r="D250" s="248" t="str">
        <f>全车数据表!AT251</f>
        <v>jesko</v>
      </c>
      <c r="E250" s="248" t="str">
        <f>全车数据表!AS251</f>
        <v>1.6</v>
      </c>
      <c r="F250" s="248" t="str">
        <f>全车数据表!C251</f>
        <v>Jesko</v>
      </c>
      <c r="G250" s="246" t="str">
        <f>全车数据表!D251</f>
        <v>S</v>
      </c>
      <c r="H250" s="246">
        <f>LEN(全车数据表!E251)</f>
        <v>6</v>
      </c>
      <c r="I250" s="246" t="str">
        <f>IF(全车数据表!H251="×",0,全车数据表!H251)</f>
        <v>🔑</v>
      </c>
      <c r="J250" s="246">
        <f>IF(全车数据表!I251="×",0,全车数据表!I251)</f>
        <v>40</v>
      </c>
      <c r="K250" s="246">
        <f>IF(全车数据表!J251="×",0,全车数据表!J251)</f>
        <v>45</v>
      </c>
      <c r="L250" s="246">
        <f>IF(全车数据表!K251="×",0,全车数据表!K251)</f>
        <v>60</v>
      </c>
      <c r="M250" s="246">
        <f>IF(全车数据表!L251="×",0,全车数据表!L251)</f>
        <v>70</v>
      </c>
      <c r="N250" s="246">
        <f>IF(全车数据表!M251="×",0,全车数据表!M251)</f>
        <v>85</v>
      </c>
      <c r="O250" s="246">
        <f>全车数据表!O251</f>
        <v>4826</v>
      </c>
      <c r="P250" s="246">
        <f>全车数据表!P251</f>
        <v>496.6</v>
      </c>
      <c r="Q250" s="246">
        <f>全车数据表!Q251</f>
        <v>80.069999999999993</v>
      </c>
      <c r="R250" s="246">
        <f>全车数据表!R251</f>
        <v>48.19</v>
      </c>
      <c r="S250" s="246">
        <f>全车数据表!S251</f>
        <v>58.23</v>
      </c>
      <c r="T250" s="246">
        <f>全车数据表!T251</f>
        <v>4.8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522</v>
      </c>
      <c r="AD250" s="246">
        <f>全车数据表!AX251</f>
        <v>0</v>
      </c>
      <c r="AE250" s="246">
        <f>全车数据表!AY251</f>
        <v>600</v>
      </c>
      <c r="AF250" s="246" t="str">
        <f>IF(全车数据表!AZ251="","",全车数据表!AZ251)</f>
        <v>联会赛事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>
        <f>IF(全车数据表!CB251="","",全车数据表!CB251)</f>
        <v>1</v>
      </c>
      <c r="AT250" s="246">
        <f>IF(全车数据表!CC251="","",全车数据表!CC251)</f>
        <v>1</v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柯尼塞格 杰哥</v>
      </c>
      <c r="BB250" s="246" t="str">
        <f>IF(全车数据表!AV251="","",全车数据表!AV251)</f>
        <v/>
      </c>
      <c r="BC250" s="246">
        <f>IF(全车数据表!BF251="","",全车数据表!BF251)</f>
        <v>4956</v>
      </c>
      <c r="BD250" s="246">
        <f>IF(全车数据表!BG251="","",全车数据表!BG251)</f>
        <v>498</v>
      </c>
      <c r="BE250" s="246">
        <f>IF(全车数据表!BH251="","",全车数据表!BH251)</f>
        <v>80.649999999999991</v>
      </c>
      <c r="BF250" s="246">
        <f>IF(全车数据表!BI251="","",全车数据表!BI251)</f>
        <v>48.879999999999995</v>
      </c>
      <c r="BG250" s="246">
        <f>IF(全车数据表!BJ251="","",全车数据表!BJ251)</f>
        <v>59.949999999999996</v>
      </c>
    </row>
    <row r="251" spans="1:59">
      <c r="A251" s="246">
        <f>全车数据表!A252</f>
        <v>250</v>
      </c>
      <c r="B251" s="246" t="str">
        <f>全车数据表!B252</f>
        <v>Bugatti Centodieci🔑</v>
      </c>
      <c r="C251" s="246" t="str">
        <f>IF(全车数据表!AQ252="","",全车数据表!AQ252)</f>
        <v>Bugatti</v>
      </c>
      <c r="D251" s="248" t="str">
        <f>全车数据表!AT252</f>
        <v>centodieci</v>
      </c>
      <c r="E251" s="248" t="str">
        <f>全车数据表!AS252</f>
        <v>3.6</v>
      </c>
      <c r="F251" s="248" t="str">
        <f>全车数据表!C252</f>
        <v>白龙</v>
      </c>
      <c r="G251" s="246" t="str">
        <f>全车数据表!D252</f>
        <v>S</v>
      </c>
      <c r="H251" s="246">
        <f>LEN(全车数据表!E252)</f>
        <v>6</v>
      </c>
      <c r="I251" s="246" t="str">
        <f>IF(全车数据表!H252="×",0,全车数据表!H252)</f>
        <v>🔑</v>
      </c>
      <c r="J251" s="246">
        <f>IF(全车数据表!I252="×",0,全车数据表!I252)</f>
        <v>40</v>
      </c>
      <c r="K251" s="246">
        <f>IF(全车数据表!J252="×",0,全车数据表!J252)</f>
        <v>45</v>
      </c>
      <c r="L251" s="246">
        <f>IF(全车数据表!K252="×",0,全车数据表!K252)</f>
        <v>60</v>
      </c>
      <c r="M251" s="246">
        <f>IF(全车数据表!L252="×",0,全车数据表!L252)</f>
        <v>70</v>
      </c>
      <c r="N251" s="246">
        <f>IF(全车数据表!M252="×",0,全车数据表!M252)</f>
        <v>85</v>
      </c>
      <c r="O251" s="246">
        <f>全车数据表!O252</f>
        <v>4843</v>
      </c>
      <c r="P251" s="246">
        <f>全车数据表!P252</f>
        <v>402.7</v>
      </c>
      <c r="Q251" s="246">
        <f>全车数据表!Q252</f>
        <v>86.51</v>
      </c>
      <c r="R251" s="246">
        <f>全车数据表!R252</f>
        <v>62.58</v>
      </c>
      <c r="S251" s="246">
        <f>全车数据表!S252</f>
        <v>77.09</v>
      </c>
      <c r="T251" s="246">
        <f>全车数据表!T252</f>
        <v>7.3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418</v>
      </c>
      <c r="AD251" s="246">
        <f>全车数据表!AX252</f>
        <v>0</v>
      </c>
      <c r="AE251" s="246">
        <f>全车数据表!AY252</f>
        <v>557</v>
      </c>
      <c r="AF251" s="246" t="str">
        <f>IF(全车数据表!AZ252="","",全车数据表!AZ252)</f>
        <v>联会赛事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>
        <f>IF(全车数据表!CB252="","",全车数据表!CB252)</f>
        <v>1</v>
      </c>
      <c r="AT251" s="246">
        <f>IF(全车数据表!CC252="","",全车数据表!CC252)</f>
        <v>1</v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布加迪 白龙 110</v>
      </c>
      <c r="BB251" s="246" t="str">
        <f>IF(全车数据表!AV252="","",全车数据表!AV252)</f>
        <v/>
      </c>
      <c r="BC251" s="246">
        <f>IF(全车数据表!BF252="","",全车数据表!BF252)</f>
        <v>4973</v>
      </c>
      <c r="BD251" s="246">
        <f>IF(全车数据表!BG252="","",全车数据表!BG252)</f>
        <v>405.2</v>
      </c>
      <c r="BE251" s="246">
        <f>IF(全车数据表!BH252="","",全车数据表!BH252)</f>
        <v>87.4</v>
      </c>
      <c r="BF251" s="246">
        <f>IF(全车数据表!BI252="","",全车数据表!BI252)</f>
        <v>63.269999999999996</v>
      </c>
      <c r="BG251" s="246">
        <f>IF(全车数据表!BJ252="","",全车数据表!BJ252)</f>
        <v>79.16</v>
      </c>
    </row>
    <row r="252" spans="1:59">
      <c r="A252" s="246">
        <f>全车数据表!A253</f>
        <v>251</v>
      </c>
      <c r="B252" s="246" t="str">
        <f>全车数据表!B253</f>
        <v>W Motors Lykan Neon🔑</v>
      </c>
      <c r="C252" s="246" t="str">
        <f>IF(全车数据表!AQ253="","",全车数据表!AQ253)</f>
        <v>W Motors</v>
      </c>
      <c r="D252" s="248" t="str">
        <f>全车数据表!AT253</f>
        <v>lykanneon</v>
      </c>
      <c r="E252" s="248" t="str">
        <f>全车数据表!AS253</f>
        <v>4.5</v>
      </c>
      <c r="F252" s="248" t="str">
        <f>全车数据表!C253</f>
        <v>霓虹狼崽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4845</v>
      </c>
      <c r="P252" s="246">
        <f>全车数据表!P253</f>
        <v>429.3</v>
      </c>
      <c r="Q252" s="246">
        <f>全车数据表!Q253</f>
        <v>82.91</v>
      </c>
      <c r="R252" s="246">
        <f>全车数据表!R253</f>
        <v>52.87</v>
      </c>
      <c r="S252" s="246">
        <f>全车数据表!S253</f>
        <v>65.41</v>
      </c>
      <c r="T252" s="246">
        <f>全车数据表!T253</f>
        <v>5.5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451</v>
      </c>
      <c r="AD252" s="246">
        <f>全车数据表!AX253</f>
        <v>0</v>
      </c>
      <c r="AE252" s="246">
        <f>全车数据表!AY253</f>
        <v>572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狼崽霓虹</v>
      </c>
      <c r="BB252" s="246" t="str">
        <f>IF(全车数据表!AV253="","",全车数据表!AV253)</f>
        <v/>
      </c>
      <c r="BC252" s="246">
        <f>IF(全车数据表!BF253="","",全车数据表!BF253)</f>
        <v>5043</v>
      </c>
      <c r="BD252" s="246">
        <f>IF(全车数据表!BG253="","",全车数据表!BG253)</f>
        <v>433</v>
      </c>
      <c r="BE252" s="246">
        <f>IF(全车数据表!BH253="","",全车数据表!BH253)</f>
        <v>83.8</v>
      </c>
      <c r="BF252" s="246">
        <f>IF(全车数据表!BI253="","",全车数据表!BI253)</f>
        <v>54.52</v>
      </c>
      <c r="BG252" s="246">
        <f>IF(全车数据表!BJ253="","",全车数据表!BJ253)</f>
        <v>68.459999999999994</v>
      </c>
    </row>
    <row r="253" spans="1:59">
      <c r="A253" s="246">
        <f>全车数据表!A254</f>
        <v>252</v>
      </c>
      <c r="B253" s="246" t="str">
        <f>全车数据表!B254</f>
        <v>Bugatti Mistral</v>
      </c>
      <c r="C253" s="246" t="str">
        <f>IF(全车数据表!AQ254="","",全车数据表!AQ254)</f>
        <v>Bugatti</v>
      </c>
      <c r="D253" s="248" t="str">
        <f>全车数据表!AT254</f>
        <v>mistral</v>
      </c>
      <c r="E253" s="248" t="str">
        <f>全车数据表!AS254</f>
        <v>24.1</v>
      </c>
      <c r="F253" s="248" t="str">
        <f>全车数据表!C254</f>
        <v>Mistral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4859</v>
      </c>
      <c r="P253" s="246">
        <f>全车数据表!P254</f>
        <v>459.8</v>
      </c>
      <c r="Q253" s="246">
        <f>全车数据表!Q254</f>
        <v>81.56</v>
      </c>
      <c r="R253" s="246">
        <f>全车数据表!R254</f>
        <v>57.68</v>
      </c>
      <c r="S253" s="246">
        <f>全车数据表!S254</f>
        <v>50.42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0</v>
      </c>
      <c r="AD253" s="246">
        <f>全车数据表!AX254</f>
        <v>0</v>
      </c>
      <c r="AE253" s="246">
        <f>全车数据表!AY254</f>
        <v>0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风龙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Aspark Owl</v>
      </c>
      <c r="C254" s="246" t="str">
        <f>IF(全车数据表!AQ255="","",全车数据表!AQ255)</f>
        <v>Aspark</v>
      </c>
      <c r="D254" s="248" t="str">
        <f>全车数据表!AT255</f>
        <v>owl</v>
      </c>
      <c r="E254" s="248" t="str">
        <f>全车数据表!AS255</f>
        <v>2.7</v>
      </c>
      <c r="F254" s="248" t="str">
        <f>全车数据表!C255</f>
        <v>猫头鹰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4863</v>
      </c>
      <c r="P254" s="246">
        <f>全车数据表!P255</f>
        <v>414.7</v>
      </c>
      <c r="Q254" s="246">
        <f>全车数据表!Q255</f>
        <v>89.4</v>
      </c>
      <c r="R254" s="246">
        <f>全车数据表!R255</f>
        <v>51.75</v>
      </c>
      <c r="S254" s="246">
        <f>全车数据表!S255</f>
        <v>51.27</v>
      </c>
      <c r="T254" s="246">
        <f>全车数据表!T255</f>
        <v>4.5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435</v>
      </c>
      <c r="AD254" s="246">
        <f>全车数据表!AX255</f>
        <v>0</v>
      </c>
      <c r="AE254" s="246">
        <f>全车数据表!AY255</f>
        <v>565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猫头鹰</v>
      </c>
      <c r="BB254" s="246" t="str">
        <f>IF(全车数据表!AV255="","",全车数据表!AV255)</f>
        <v/>
      </c>
      <c r="BC254" s="246">
        <f>IF(全车数据表!BF255="","",全车数据表!BF255)</f>
        <v>4994</v>
      </c>
      <c r="BD254" s="246">
        <f>IF(全车数据表!BG255="","",全车数据表!BG255)</f>
        <v>416.3</v>
      </c>
      <c r="BE254" s="246">
        <f>IF(全车数据表!BH255="","",全车数据表!BH255)</f>
        <v>90.100000000000009</v>
      </c>
      <c r="BF254" s="246">
        <f>IF(全车数据表!BI255="","",全车数据表!BI255)</f>
        <v>52.4</v>
      </c>
      <c r="BG254" s="246">
        <f>IF(全车数据表!BJ255="","",全车数据表!BJ255)</f>
        <v>52.980000000000004</v>
      </c>
    </row>
    <row r="255" spans="1:59">
      <c r="A255" s="246">
        <f>全车数据表!A256</f>
        <v>254</v>
      </c>
      <c r="B255" s="246" t="str">
        <f>全车数据表!B256</f>
        <v>Rimac Nevera🔑</v>
      </c>
      <c r="C255" s="246" t="str">
        <f>IF(全车数据表!AQ256="","",全车数据表!AQ256)</f>
        <v>Rimac</v>
      </c>
      <c r="D255" s="248" t="str">
        <f>全车数据表!AT256</f>
        <v>c2</v>
      </c>
      <c r="E255" s="248" t="str">
        <f>全车数据表!AS256</f>
        <v>1.9</v>
      </c>
      <c r="F255" s="248" t="str">
        <f>全车数据表!C256</f>
        <v>C2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4897</v>
      </c>
      <c r="P255" s="246">
        <f>全车数据表!P256</f>
        <v>421.6</v>
      </c>
      <c r="Q255" s="246">
        <f>全车数据表!Q256</f>
        <v>87.71</v>
      </c>
      <c r="R255" s="246">
        <f>全车数据表!R256</f>
        <v>51.33</v>
      </c>
      <c r="S255" s="246">
        <f>全车数据表!S256</f>
        <v>56.51</v>
      </c>
      <c r="T255" s="246">
        <f>全车数据表!T256</f>
        <v>5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444</v>
      </c>
      <c r="AD255" s="246">
        <f>全车数据表!AX256</f>
        <v>0</v>
      </c>
      <c r="AE255" s="246">
        <f>全车数据表!AY256</f>
        <v>569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>
        <f>IF(全车数据表!CB256="","",全车数据表!CB256)</f>
        <v>1</v>
      </c>
      <c r="AT255" s="246">
        <f>IF(全车数据表!CC256="","",全车数据表!CC256)</f>
        <v>1</v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c2</v>
      </c>
      <c r="BB255" s="246" t="str">
        <f>IF(全车数据表!AV256="","",全车数据表!AV256)</f>
        <v/>
      </c>
      <c r="BC255" s="246">
        <f>IF(全车数据表!BF256="","",全车数据表!BF256)</f>
        <v>5028</v>
      </c>
      <c r="BD255" s="246">
        <f>IF(全车数据表!BG256="","",全车数据表!BG256)</f>
        <v>422.6</v>
      </c>
      <c r="BE255" s="246">
        <f>IF(全车数据表!BH256="","",全车数据表!BH256)</f>
        <v>88.3</v>
      </c>
      <c r="BF255" s="246">
        <f>IF(全车数据表!BI256="","",全车数据表!BI256)</f>
        <v>52.39</v>
      </c>
      <c r="BG255" s="246">
        <f>IF(全车数据表!BJ256="","",全车数据表!BJ256)</f>
        <v>58.58</v>
      </c>
    </row>
    <row r="256" spans="1:59">
      <c r="A256" s="246">
        <f>全车数据表!A257</f>
        <v>255</v>
      </c>
      <c r="B256" s="246" t="str">
        <f>全车数据表!B257</f>
        <v>Koenigsegg Agera RS</v>
      </c>
      <c r="C256" s="246" t="str">
        <f>IF(全车数据表!AQ257="","",全车数据表!AQ257)</f>
        <v>Koenigsegg</v>
      </c>
      <c r="D256" s="248" t="str">
        <f>全车数据表!AT257</f>
        <v>agerars</v>
      </c>
      <c r="E256" s="248" t="str">
        <f>全车数据表!AS257</f>
        <v>3.7</v>
      </c>
      <c r="F256" s="248" t="str">
        <f>全车数据表!C257</f>
        <v>Agera RS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4940</v>
      </c>
      <c r="P256" s="246">
        <f>全车数据表!P257</f>
        <v>484.8</v>
      </c>
      <c r="Q256" s="246">
        <f>全车数据表!Q257</f>
        <v>79.67</v>
      </c>
      <c r="R256" s="246">
        <f>全车数据表!R257</f>
        <v>60.03</v>
      </c>
      <c r="S256" s="246">
        <f>全车数据表!S257</f>
        <v>58.86</v>
      </c>
      <c r="T256" s="246">
        <f>全车数据表!T257</f>
        <v>4.8499999999999996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510</v>
      </c>
      <c r="AD256" s="246">
        <f>全车数据表!AX257</f>
        <v>0</v>
      </c>
      <c r="AE256" s="246">
        <f>全车数据表!AY257</f>
        <v>598</v>
      </c>
      <c r="AF256" s="246" t="str">
        <f>IF(全车数据表!AZ257="","",全车数据表!AZ257)</f>
        <v>Clash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柯尼塞格</v>
      </c>
      <c r="BB256" s="246" t="str">
        <f>IF(全车数据表!AV257="","",全车数据表!AV257)</f>
        <v/>
      </c>
      <c r="BC256" s="246">
        <f>IF(全车数据表!BF257="","",全车数据表!BF257)</f>
        <v>5072</v>
      </c>
      <c r="BD256" s="246">
        <f>IF(全车数据表!BG257="","",全车数据表!BG257)</f>
        <v>488.90000000000003</v>
      </c>
      <c r="BE256" s="246">
        <f>IF(全车数据表!BH257="","",全车数据表!BH257)</f>
        <v>80.2</v>
      </c>
      <c r="BF256" s="246">
        <f>IF(全车数据表!BI257="","",全车数据表!BI257)</f>
        <v>61.22</v>
      </c>
      <c r="BG256" s="246">
        <f>IF(全车数据表!BJ257="","",全车数据表!BJ257)</f>
        <v>60.58</v>
      </c>
    </row>
    <row r="257" spans="1:59">
      <c r="A257" s="246">
        <f>全车数据表!A258</f>
        <v>256</v>
      </c>
      <c r="B257" s="246" t="str">
        <f>全车数据表!B258</f>
        <v>SSC Tuatara🔑</v>
      </c>
      <c r="C257" s="246" t="str">
        <f>IF(全车数据表!AQ258="","",全车数据表!AQ258)</f>
        <v>SSC</v>
      </c>
      <c r="D257" s="248" t="str">
        <f>全车数据表!AT258</f>
        <v>ssc</v>
      </c>
      <c r="E257" s="248" t="str">
        <f>全车数据表!AS258</f>
        <v>2.3</v>
      </c>
      <c r="F257" s="248" t="str">
        <f>全车数据表!C258</f>
        <v>大蜥蜴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4969</v>
      </c>
      <c r="P257" s="246">
        <f>全车数据表!P258</f>
        <v>490.6</v>
      </c>
      <c r="Q257" s="246">
        <f>全车数据表!Q258</f>
        <v>82.51</v>
      </c>
      <c r="R257" s="246">
        <f>全车数据表!R258</f>
        <v>48.77</v>
      </c>
      <c r="S257" s="246">
        <f>全车数据表!S258</f>
        <v>62.04</v>
      </c>
      <c r="T257" s="246">
        <f>全车数据表!T258</f>
        <v>5.17</v>
      </c>
      <c r="U257" s="246">
        <f>全车数据表!AH258</f>
        <v>27726000</v>
      </c>
      <c r="V257" s="246">
        <f>全车数据表!AI258</f>
        <v>45000</v>
      </c>
      <c r="W257" s="246">
        <f>全车数据表!AO258</f>
        <v>7380000</v>
      </c>
      <c r="X257" s="246">
        <f>全车数据表!AP258</f>
        <v>35106000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516</v>
      </c>
      <c r="AD257" s="246">
        <f>全车数据表!AX258</f>
        <v>0</v>
      </c>
      <c r="AE257" s="246">
        <f>全车数据表!AY258</f>
        <v>600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>
        <f>IF(全车数据表!CC258="","",全车数据表!CC258)</f>
        <v>1</v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大蜥蜴</v>
      </c>
      <c r="BB257" s="246" t="str">
        <f>IF(全车数据表!AV258="","",全车数据表!AV258)</f>
        <v/>
      </c>
      <c r="BC257" s="246">
        <f>IF(全车数据表!BF258="","",全车数据表!BF258)</f>
        <v>5101</v>
      </c>
      <c r="BD257" s="246">
        <f>IF(全车数据表!BG258="","",全车数据表!BG258)</f>
        <v>491.5</v>
      </c>
      <c r="BE257" s="246">
        <f>IF(全车数据表!BH258="","",全车数据表!BH258)</f>
        <v>83.35</v>
      </c>
      <c r="BF257" s="246">
        <f>IF(全车数据表!BI258="","",全车数据表!BI258)</f>
        <v>49.47</v>
      </c>
      <c r="BG257" s="246">
        <f>IF(全车数据表!BJ258="","",全车数据表!BJ258)</f>
        <v>64.59</v>
      </c>
    </row>
    <row r="258" spans="1:59">
      <c r="A258" s="246">
        <f>全车数据表!A259</f>
        <v>257</v>
      </c>
      <c r="B258" s="246" t="str">
        <f>全车数据表!B259</f>
        <v>W Motors Lykan Security</v>
      </c>
      <c r="C258" s="246" t="str">
        <f>IF(全车数据表!AQ259="","",全车数据表!AQ259)</f>
        <v>W Motors</v>
      </c>
      <c r="D258" s="248" t="str">
        <f>全车数据表!AT259</f>
        <v>lykansecurity</v>
      </c>
      <c r="E258" s="248" t="str">
        <f>全车数据表!AS259</f>
        <v>3.6</v>
      </c>
      <c r="F258" s="248" t="str">
        <f>全车数据表!C259</f>
        <v>安全狼崽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4977</v>
      </c>
      <c r="P258" s="246">
        <f>全车数据表!P259</f>
        <v>445.8</v>
      </c>
      <c r="Q258" s="246">
        <f>全车数据表!Q259</f>
        <v>86.33</v>
      </c>
      <c r="R258" s="246">
        <f>全车数据表!R259</f>
        <v>61.08</v>
      </c>
      <c r="S258" s="246">
        <f>全车数据表!S259</f>
        <v>29.38</v>
      </c>
      <c r="T258" s="246">
        <f>全车数据表!T259</f>
        <v>0</v>
      </c>
      <c r="U258" s="246">
        <f>全车数据表!AH259</f>
        <v>0</v>
      </c>
      <c r="V258" s="246">
        <f>全车数据表!AI259</f>
        <v>0</v>
      </c>
      <c r="W258" s="246" t="str">
        <f>全车数据表!AO259</f>
        <v/>
      </c>
      <c r="X258" s="246">
        <f>全车数据表!AP259</f>
        <v>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469</v>
      </c>
      <c r="AD258" s="246">
        <f>全车数据表!AX259</f>
        <v>0</v>
      </c>
      <c r="AE258" s="246">
        <f>全车数据表!AY259</f>
        <v>580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神秘组织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Bugatti Chiron Super Sport 300+🔑</v>
      </c>
      <c r="C259" s="246" t="str">
        <f>IF(全车数据表!AQ260="","",全车数据表!AQ260)</f>
        <v>Bugatti</v>
      </c>
      <c r="D259" s="248" t="str">
        <f>全车数据表!AT260</f>
        <v>chiron300</v>
      </c>
      <c r="E259" s="248" t="str">
        <f>全车数据表!AS260</f>
        <v>4.3</v>
      </c>
      <c r="F259" s="248" t="str">
        <f>全车数据表!C260</f>
        <v>300+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4983</v>
      </c>
      <c r="P259" s="246">
        <f>全车数据表!P260</f>
        <v>453.6</v>
      </c>
      <c r="Q259" s="246">
        <f>全车数据表!Q260</f>
        <v>83.27</v>
      </c>
      <c r="R259" s="246">
        <f>全车数据表!R260</f>
        <v>60.63</v>
      </c>
      <c r="S259" s="246">
        <f>全车数据表!S260</f>
        <v>41.7</v>
      </c>
      <c r="T259" s="246">
        <f>全车数据表!T260</f>
        <v>4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478</v>
      </c>
      <c r="AD259" s="246">
        <f>全车数据表!AX260</f>
        <v>0</v>
      </c>
      <c r="AE259" s="246">
        <f>全车数据表!AY260</f>
        <v>584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布加迪 300-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Koenigsegg CCXR🔑</v>
      </c>
      <c r="C260" s="246" t="str">
        <f>IF(全车数据表!AQ261="","",全车数据表!AQ261)</f>
        <v>Koenigsegg</v>
      </c>
      <c r="D260" s="248" t="str">
        <f>全车数据表!AT261</f>
        <v>ccxr</v>
      </c>
      <c r="E260" s="248" t="str">
        <f>全车数据表!AS261</f>
        <v>4.0</v>
      </c>
      <c r="F260" s="248" t="str">
        <f>全车数据表!C261</f>
        <v>CCXR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4998</v>
      </c>
      <c r="P260" s="246">
        <f>全车数据表!P261</f>
        <v>412.2</v>
      </c>
      <c r="Q260" s="246">
        <f>全车数据表!Q261</f>
        <v>79.400000000000006</v>
      </c>
      <c r="R260" s="246">
        <f>全车数据表!R261</f>
        <v>79.09</v>
      </c>
      <c r="S260" s="246">
        <f>全车数据表!S261</f>
        <v>71.510000000000005</v>
      </c>
      <c r="T260" s="246">
        <f>全车数据表!T261</f>
        <v>6.4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432</v>
      </c>
      <c r="AD260" s="246">
        <f>全车数据表!AX261</f>
        <v>0</v>
      </c>
      <c r="AE260" s="246">
        <f>全车数据表!AY261</f>
        <v>563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柯尼塞格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Bugatti LA Voiture Noire🔑</v>
      </c>
      <c r="C261" s="246" t="str">
        <f>IF(全车数据表!AQ262="","",全车数据表!AQ262)</f>
        <v>Bugatti</v>
      </c>
      <c r="D261" s="248" t="str">
        <f>全车数据表!AT262</f>
        <v>lvn</v>
      </c>
      <c r="E261" s="248" t="str">
        <f>全车数据表!AS262</f>
        <v>2.6</v>
      </c>
      <c r="F261" s="248" t="str">
        <f>全车数据表!C262</f>
        <v>黑龙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5041</v>
      </c>
      <c r="P261" s="246">
        <f>全车数据表!P262</f>
        <v>443.4</v>
      </c>
      <c r="Q261" s="246">
        <f>全车数据表!Q262</f>
        <v>84.89</v>
      </c>
      <c r="R261" s="246">
        <f>全车数据表!R262</f>
        <v>54.63</v>
      </c>
      <c r="S261" s="246">
        <f>全车数据表!S262</f>
        <v>63.79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467</v>
      </c>
      <c r="AD261" s="246">
        <f>全车数据表!AX262</f>
        <v>0</v>
      </c>
      <c r="AE261" s="246">
        <f>全车数据表!AY262</f>
        <v>579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>
        <f>IF(全车数据表!CB262="","",全车数据表!CB262)</f>
        <v>1</v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黑龙 lvn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  <row r="262" spans="1:59">
      <c r="A262" s="246">
        <f>全车数据表!A263</f>
        <v>261</v>
      </c>
      <c r="B262" s="246" t="str">
        <f>全车数据表!B263</f>
        <v>Czinger 21C</v>
      </c>
      <c r="C262" s="246" t="str">
        <f>IF(全车数据表!AQ263="","",全车数据表!AQ263)</f>
        <v>Czinger</v>
      </c>
      <c r="D262" s="248" t="str">
        <f>全车数据表!AT263</f>
        <v>21c</v>
      </c>
      <c r="E262" s="248" t="str">
        <f>全车数据表!AS263</f>
        <v>24.1</v>
      </c>
      <c r="F262" s="248" t="str">
        <f>全车数据表!C263</f>
        <v>21C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5059</v>
      </c>
      <c r="P262" s="246">
        <f>全车数据表!P263</f>
        <v>423.4</v>
      </c>
      <c r="Q262" s="246">
        <f>全车数据表!Q263</f>
        <v>89.07</v>
      </c>
      <c r="R262" s="246">
        <f>全车数据表!R263</f>
        <v>49.38</v>
      </c>
      <c r="S262" s="246">
        <f>全车数据表!S263</f>
        <v>51.51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 t="str">
        <f>IF(全车数据表!BZ263="","",全车数据表!BZ263)</f>
        <v/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/>
      </c>
      <c r="BB262" s="246" t="str">
        <f>IF(全车数据表!AV263="","",全车数据表!AV263)</f>
        <v/>
      </c>
      <c r="BC262" s="246">
        <f>IF(全车数据表!BF263="","",全车数据表!BF263)</f>
        <v>5193</v>
      </c>
      <c r="BD262" s="246">
        <f>IF(全车数据表!BG263="","",全车数据表!BG263)</f>
        <v>425.2</v>
      </c>
      <c r="BE262" s="246">
        <f>IF(全车数据表!BH263="","",全车数据表!BH263)</f>
        <v>89.649999999999991</v>
      </c>
      <c r="BF262" s="246">
        <f>IF(全车数据表!BI263="","",全车数据表!BI263)</f>
        <v>50.46</v>
      </c>
      <c r="BG262" s="246">
        <f>IF(全车数据表!BJ263="","",全车数据表!BJ263)</f>
        <v>53.69</v>
      </c>
    </row>
    <row r="263" spans="1:59">
      <c r="A263" s="246">
        <f>全车数据表!A264</f>
        <v>262</v>
      </c>
      <c r="B263" s="246" t="str">
        <f>全车数据表!B264</f>
        <v>Deus Vayanne🔑</v>
      </c>
      <c r="C263" s="246" t="str">
        <f>IF(全车数据表!AQ264="","",全车数据表!AQ264)</f>
        <v>Deus</v>
      </c>
      <c r="D263" s="248" t="str">
        <f>全车数据表!AT264</f>
        <v>vayanne</v>
      </c>
      <c r="E263" s="248" t="str">
        <f>全车数据表!AS264</f>
        <v>4.3</v>
      </c>
      <c r="F263" s="248" t="str">
        <f>全车数据表!C264</f>
        <v>Vayanne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5082</v>
      </c>
      <c r="P263" s="246">
        <f>全车数据表!P264</f>
        <v>438.7</v>
      </c>
      <c r="Q263" s="246">
        <f>全车数据表!Q264</f>
        <v>86.55</v>
      </c>
      <c r="R263" s="246">
        <f>全车数据表!R264</f>
        <v>47.61</v>
      </c>
      <c r="S263" s="246">
        <f>全车数据表!S264</f>
        <v>47.08</v>
      </c>
      <c r="T263" s="246">
        <f>全车数据表!T264</f>
        <v>4.3499999999999996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462</v>
      </c>
      <c r="AD263" s="246">
        <f>全车数据表!AX264</f>
        <v>0</v>
      </c>
      <c r="AE263" s="246">
        <f>全车数据表!AY264</f>
        <v>577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冬王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Koenigsegg Gemera🔑</v>
      </c>
      <c r="C264" s="246" t="str">
        <f>IF(全车数据表!AQ265="","",全车数据表!AQ265)</f>
        <v>Koenigsegg</v>
      </c>
      <c r="D264" s="248" t="str">
        <f>全车数据表!AT265</f>
        <v>gemera</v>
      </c>
      <c r="E264" s="248" t="str">
        <f>全车数据表!AS265</f>
        <v>3.2</v>
      </c>
      <c r="F264" s="248" t="str">
        <f>全车数据表!C265</f>
        <v>Gemera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5085</v>
      </c>
      <c r="P264" s="246">
        <f>全车数据表!P265</f>
        <v>413.1</v>
      </c>
      <c r="Q264" s="246">
        <f>全车数据表!Q265</f>
        <v>88.58</v>
      </c>
      <c r="R264" s="246">
        <f>全车数据表!R265</f>
        <v>66.06</v>
      </c>
      <c r="S264" s="246">
        <f>全车数据表!S265</f>
        <v>48.36</v>
      </c>
      <c r="T264" s="246">
        <f>全车数据表!T265</f>
        <v>4.4000000000000004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433</v>
      </c>
      <c r="AD264" s="246">
        <f>全车数据表!AX265</f>
        <v>0</v>
      </c>
      <c r="AE264" s="246">
        <f>全车数据表!AY265</f>
        <v>564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 哥 杰弟</v>
      </c>
      <c r="BB264" s="246" t="str">
        <f>IF(全车数据表!AV265="","",全车数据表!AV265)</f>
        <v/>
      </c>
      <c r="BC264" s="246">
        <f>IF(全车数据表!BF265="","",全车数据表!BF265)</f>
        <v>5220</v>
      </c>
      <c r="BD264" s="246">
        <f>IF(全车数据表!BG265="","",全车数据表!BG265)</f>
        <v>414.5</v>
      </c>
      <c r="BE264" s="246">
        <f>IF(全车数据表!BH265="","",全车数据表!BH265)</f>
        <v>89.2</v>
      </c>
      <c r="BF264" s="246">
        <f>IF(全车数据表!BI265="","",全车数据表!BI265)</f>
        <v>67.820000000000007</v>
      </c>
      <c r="BG264" s="246">
        <f>IF(全车数据表!BJ265="","",全车数据表!BJ265)</f>
        <v>50.49</v>
      </c>
    </row>
    <row r="265" spans="1:59">
      <c r="A265" s="246">
        <f>全车数据表!A266</f>
        <v>264</v>
      </c>
      <c r="B265" s="246" t="str">
        <f>全车数据表!B266</f>
        <v>Zenvo Aurora Tur</v>
      </c>
      <c r="C265" s="246" t="str">
        <f>IF(全车数据表!AQ266="","",全车数据表!AQ266)</f>
        <v>Zenvo</v>
      </c>
      <c r="D265" s="248" t="str">
        <f>全车数据表!AT266</f>
        <v>tur</v>
      </c>
      <c r="E265" s="248" t="str">
        <f>全车数据表!AS266</f>
        <v>4.6</v>
      </c>
      <c r="F265" s="248" t="str">
        <f>全车数据表!C266</f>
        <v>Tur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5100</v>
      </c>
      <c r="P265" s="246">
        <f>全车数据表!P266</f>
        <v>467.5</v>
      </c>
      <c r="Q265" s="246">
        <f>全车数据表!Q266</f>
        <v>81.73</v>
      </c>
      <c r="R265" s="246">
        <f>全车数据表!R266</f>
        <v>56.53</v>
      </c>
      <c r="S265" s="246">
        <f>全车数据表!S266</f>
        <v>42.65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0</v>
      </c>
      <c r="AD265" s="246">
        <f>全车数据表!AX266</f>
        <v>0</v>
      </c>
      <c r="AE265" s="246">
        <f>全车数据表!AY266</f>
        <v>0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极光</v>
      </c>
      <c r="BB265" s="246" t="str">
        <f>IF(全车数据表!AV266="","",全车数据表!AV266)</f>
        <v/>
      </c>
      <c r="BC265" s="246">
        <f>IF(全车数据表!BF266="","",全车数据表!BF266)</f>
        <v>5235</v>
      </c>
      <c r="BD265" s="246">
        <f>IF(全车数据表!BG266="","",全车数据表!BG266)</f>
        <v>469.4</v>
      </c>
      <c r="BE265" s="246">
        <f>IF(全车数据表!BH266="","",全车数据表!BH266)</f>
        <v>82</v>
      </c>
      <c r="BF265" s="246">
        <f>IF(全车数据表!BI266="","",全车数据表!BI266)</f>
        <v>57.02</v>
      </c>
      <c r="BG265" s="246">
        <f>IF(全车数据表!BJ266="","",全车数据表!BJ266)</f>
        <v>44.31</v>
      </c>
    </row>
    <row r="266" spans="1:59">
      <c r="A266" s="246">
        <f>全车数据表!A267</f>
        <v>265</v>
      </c>
      <c r="B266" s="246" t="str">
        <f>全车数据表!B267</f>
        <v>Hennessey Venom F5</v>
      </c>
      <c r="C266" s="246" t="str">
        <f>IF(全车数据表!AQ267="","",全车数据表!AQ267)</f>
        <v>Hennessey</v>
      </c>
      <c r="D266" s="248" t="str">
        <f>全车数据表!AT267</f>
        <v>f5</v>
      </c>
      <c r="E266" s="248" t="str">
        <f>全车数据表!AS267</f>
        <v>3.0</v>
      </c>
      <c r="F266" s="248" t="str">
        <f>全车数据表!C267</f>
        <v>毒液F5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5126</v>
      </c>
      <c r="P266" s="246">
        <f>全车数据表!P267</f>
        <v>512.29999999999995</v>
      </c>
      <c r="Q266" s="246">
        <f>全车数据表!Q267</f>
        <v>80.66</v>
      </c>
      <c r="R266" s="246">
        <f>全车数据表!R267</f>
        <v>49.07</v>
      </c>
      <c r="S266" s="246">
        <f>全车数据表!S267</f>
        <v>49.53</v>
      </c>
      <c r="T266" s="246">
        <f>全车数据表!T267</f>
        <v>4.3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538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>无顶</v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轩尼诗 毒液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Koenigsegg CC850🔑</v>
      </c>
      <c r="C267" s="246" t="str">
        <f>IF(全车数据表!AQ268="","",全车数据表!AQ268)</f>
        <v>Koenigsegg</v>
      </c>
      <c r="D267" s="248" t="str">
        <f>全车数据表!AT268</f>
        <v>cc850</v>
      </c>
      <c r="E267" s="248" t="str">
        <f>全车数据表!AS268</f>
        <v>4.2</v>
      </c>
      <c r="F267" s="248" t="str">
        <f>全车数据表!C268</f>
        <v>CC850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5145</v>
      </c>
      <c r="P267" s="246">
        <f>全车数据表!P268</f>
        <v>478.3</v>
      </c>
      <c r="Q267" s="246">
        <f>全车数据表!Q268</f>
        <v>82.37</v>
      </c>
      <c r="R267" s="246">
        <f>全车数据表!R268</f>
        <v>54.39</v>
      </c>
      <c r="S267" s="246">
        <f>全车数据表!S268</f>
        <v>39.44</v>
      </c>
      <c r="T267" s="246">
        <f>全车数据表!T268</f>
        <v>3.9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503</v>
      </c>
      <c r="AD267" s="246">
        <f>全车数据表!AX268</f>
        <v>0</v>
      </c>
      <c r="AE267" s="246">
        <f>全车数据表!AY268</f>
        <v>595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>
        <f>IF(全车数据表!CC268="","",全车数据表!CC268)</f>
        <v>1</v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柯尼塞格 哥 杰弟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Security [估算]</v>
      </c>
      <c r="C268" s="246" t="str">
        <f>IF(全车数据表!AQ269="","",全车数据表!AQ269)</f>
        <v>Bugatti</v>
      </c>
      <c r="D268" s="248" t="str">
        <f>全车数据表!AT269</f>
        <v>chironsecurity</v>
      </c>
      <c r="E268" s="248" t="str">
        <f>全车数据表!AS269</f>
        <v>24.0</v>
      </c>
      <c r="F268" s="248" t="str">
        <f>全车数据表!C269</f>
        <v>安保肥龙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5189</v>
      </c>
      <c r="P268" s="246">
        <f>全车数据表!P269</f>
        <v>495.5</v>
      </c>
      <c r="Q268" s="246">
        <f>全车数据表!Q269</f>
        <v>83.98</v>
      </c>
      <c r="R268" s="246">
        <f>全车数据表!R269</f>
        <v>55.93</v>
      </c>
      <c r="S268" s="246">
        <f>全车数据表!S269</f>
        <v>30.97</v>
      </c>
      <c r="T268" s="246">
        <f>全车数据表!T269</f>
        <v>0</v>
      </c>
      <c r="U268" s="246">
        <f>全车数据表!AH269</f>
        <v>0</v>
      </c>
      <c r="V268" s="246">
        <f>全车数据表!AI269</f>
        <v>0</v>
      </c>
      <c r="W268" s="246">
        <f>全车数据表!AO269</f>
        <v>0</v>
      </c>
      <c r="X268" s="246">
        <f>全车数据表!AP269</f>
        <v>0</v>
      </c>
      <c r="Y268" s="246">
        <f>全车数据表!AJ269</f>
        <v>0</v>
      </c>
      <c r="Z268" s="246">
        <f>全车数据表!AL269</f>
        <v>0</v>
      </c>
      <c r="AA268" s="246">
        <f>IF(全车数据表!AN269="×",0,全车数据表!AN269)</f>
        <v>0</v>
      </c>
      <c r="AB268" s="248" t="str">
        <f>全车数据表!AU269</f>
        <v>epic</v>
      </c>
      <c r="AC268" s="246">
        <f>全车数据表!AW269</f>
        <v>0</v>
      </c>
      <c r="AD268" s="246">
        <f>全车数据表!AX269</f>
        <v>0</v>
      </c>
      <c r="AE268" s="246">
        <f>全车数据表!AY269</f>
        <v>0</v>
      </c>
      <c r="AF268" s="246" t="str">
        <f>IF(全车数据表!AZ269="","",全车数据表!AZ269)</f>
        <v>多人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 t="str">
        <f>IF(全车数据表!BZ269="","",全车数据表!BZ269)</f>
        <v/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/>
      </c>
      <c r="BB268" s="246" t="str">
        <f>IF(全车数据表!AV269="","",全车数据表!AV269)</f>
        <v/>
      </c>
      <c r="BC268" s="246" t="str">
        <f>IF(全车数据表!BF269="","",全车数据表!BF269)</f>
        <v/>
      </c>
      <c r="BD268" s="246" t="str">
        <f>IF(全车数据表!BG269="","",全车数据表!BG269)</f>
        <v/>
      </c>
      <c r="BE268" s="246" t="str">
        <f>IF(全车数据表!BH269="","",全车数据表!BH269)</f>
        <v/>
      </c>
      <c r="BF268" s="246" t="str">
        <f>IF(全车数据表!BI269="","",全车数据表!BI269)</f>
        <v/>
      </c>
      <c r="BG268" s="246" t="str">
        <f>IF(全车数据表!BJ269="","",全车数据表!BJ269)</f>
        <v/>
      </c>
    </row>
    <row r="269" spans="1:59">
      <c r="A269" s="246">
        <f>全车数据表!A270</f>
        <v>268</v>
      </c>
      <c r="B269" s="246" t="str">
        <f>全车数据表!B270</f>
        <v>Bugatti Bolide🔑</v>
      </c>
      <c r="C269" s="246" t="str">
        <f>IF(全车数据表!AQ270="","",全车数据表!AQ270)</f>
        <v>Bugatti</v>
      </c>
      <c r="D269" s="248" t="str">
        <f>全车数据表!AT270</f>
        <v>bolide</v>
      </c>
      <c r="E269" s="248" t="str">
        <f>全车数据表!AS270</f>
        <v>3.8</v>
      </c>
      <c r="F269" s="248" t="str">
        <f>全车数据表!C270</f>
        <v>Bolide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5190</v>
      </c>
      <c r="P269" s="246">
        <f>全车数据表!P270</f>
        <v>497.1</v>
      </c>
      <c r="Q269" s="246">
        <f>全车数据表!Q270</f>
        <v>84.28</v>
      </c>
      <c r="R269" s="246">
        <f>全车数据表!R270</f>
        <v>51.07</v>
      </c>
      <c r="S269" s="246">
        <f>全车数据表!S270</f>
        <v>27.5</v>
      </c>
      <c r="T269" s="246">
        <f>全车数据表!T270</f>
        <v>3.5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522</v>
      </c>
      <c r="AD269" s="246">
        <f>全车数据表!AX270</f>
        <v>0</v>
      </c>
      <c r="AE269" s="246">
        <f>全车数据表!AY270</f>
        <v>600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>
        <f>IF(全车数据表!CC270="","",全车数据表!CC270)</f>
        <v>1</v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布加迪 玻璃龙</v>
      </c>
      <c r="BB269" s="246" t="str">
        <f>IF(全车数据表!AV270="","",全车数据表!AV270)</f>
        <v/>
      </c>
      <c r="BC269" s="246" t="str">
        <f>IF(全车数据表!BF270="","",全车数据表!BF270)</f>
        <v/>
      </c>
      <c r="BD269" s="246" t="str">
        <f>IF(全车数据表!BG270="","",全车数据表!BG270)</f>
        <v/>
      </c>
      <c r="BE269" s="246" t="str">
        <f>IF(全车数据表!BH270="","",全车数据表!BH270)</f>
        <v/>
      </c>
      <c r="BF269" s="246" t="str">
        <f>IF(全车数据表!BI270="","",全车数据表!BI270)</f>
        <v/>
      </c>
      <c r="BG269" s="246" t="str">
        <f>IF(全车数据表!BJ270="","",全车数据表!BJ270)</f>
        <v/>
      </c>
    </row>
    <row r="270" spans="1:59">
      <c r="A270" s="246">
        <f>全车数据表!A271</f>
        <v>269</v>
      </c>
      <c r="B270" s="246" t="str">
        <f>全车数据表!B271</f>
        <v>Koenigsegg Jesko Absolut🔑</v>
      </c>
      <c r="C270" s="246" t="str">
        <f>IF(全车数据表!AQ271="","",全车数据表!AQ271)</f>
        <v>Koenigsegg</v>
      </c>
      <c r="D270" s="248" t="str">
        <f>全车数据表!AT271</f>
        <v>absolut</v>
      </c>
      <c r="E270" s="248" t="str">
        <f>全车数据表!AS271</f>
        <v>24.0</v>
      </c>
      <c r="F270" s="248" t="str">
        <f>全车数据表!C271</f>
        <v>Absolut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5223</v>
      </c>
      <c r="P270" s="246">
        <f>全车数据表!P271</f>
        <v>541</v>
      </c>
      <c r="Q270" s="246">
        <f>全车数据表!Q271</f>
        <v>83.36</v>
      </c>
      <c r="R270" s="246">
        <f>全车数据表!R271</f>
        <v>61.28</v>
      </c>
      <c r="S270" s="246">
        <f>全车数据表!S271</f>
        <v>33.340000000000003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551</v>
      </c>
      <c r="AD270" s="246">
        <f>全车数据表!AX271</f>
        <v>0</v>
      </c>
      <c r="AE270" s="246">
        <f>全车数据表!AY271</f>
        <v>600</v>
      </c>
      <c r="AF270" s="246" t="str">
        <f>IF(全车数据表!AZ271="","",全车数据表!AZ271)</f>
        <v>联会赛事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柯尼塞格 杰皇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Devel Sixteen🔑</v>
      </c>
      <c r="C271" s="246" t="str">
        <f>IF(全车数据表!AQ272="","",全车数据表!AQ272)</f>
        <v>Devel</v>
      </c>
      <c r="D271" s="248" t="str">
        <f>全车数据表!AT272</f>
        <v>sixteen</v>
      </c>
      <c r="E271" s="248" t="str">
        <f>全车数据表!AS272</f>
        <v>4.4</v>
      </c>
      <c r="F271" s="248" t="str">
        <f>全车数据表!C272</f>
        <v>恶魔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5255</v>
      </c>
      <c r="P271" s="246">
        <f>全车数据表!P272</f>
        <v>556.5</v>
      </c>
      <c r="Q271" s="246">
        <f>全车数据表!Q272</f>
        <v>81.38</v>
      </c>
      <c r="R271" s="246">
        <f>全车数据表!R272</f>
        <v>56.38</v>
      </c>
      <c r="S271" s="246">
        <f>全车数据表!S272</f>
        <v>38.47</v>
      </c>
      <c r="T271" s="246">
        <f>全车数据表!T272</f>
        <v>3.67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559</v>
      </c>
      <c r="AD271" s="246">
        <f>全车数据表!AX272</f>
        <v>0</v>
      </c>
      <c r="AE271" s="246">
        <f>全车数据表!AY272</f>
        <v>600</v>
      </c>
      <c r="AF271" s="246" t="str">
        <f>IF(全车数据表!AZ272="","",全车数据表!AZ272)</f>
        <v>联会赛事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十六</v>
      </c>
      <c r="BB271" s="246" t="str">
        <f>IF(全车数据表!AV272="","",全车数据表!AV272)</f>
        <v/>
      </c>
      <c r="BC271" s="246">
        <f>IF(全车数据表!BF272="","",全车数据表!BF272)</f>
        <v>5385</v>
      </c>
      <c r="BD271" s="246">
        <f>IF(全车数据表!BG272="","",全车数据表!BG272)</f>
        <v>557</v>
      </c>
      <c r="BE271" s="246">
        <f>IF(全车数据表!BH272="","",全车数据表!BH272)</f>
        <v>82</v>
      </c>
      <c r="BF271" s="246">
        <f>IF(全车数据表!BI272="","",全车数据表!BI272)</f>
        <v>57.57</v>
      </c>
      <c r="BG271" s="246">
        <f>IF(全车数据表!BJ272="","",全车数据表!BJ272)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1042</v>
      </c>
      <c r="C23" s="260" t="s">
        <v>1059</v>
      </c>
    </row>
    <row r="24" spans="1:3" ht="27" customHeight="1">
      <c r="A24" s="261">
        <v>23</v>
      </c>
      <c r="B24" s="260" t="s">
        <v>1064</v>
      </c>
      <c r="C24" s="260" t="s">
        <v>1087</v>
      </c>
    </row>
    <row r="25" spans="1:3" ht="27" customHeight="1">
      <c r="A25" s="261">
        <v>24</v>
      </c>
      <c r="B25" s="260" t="s">
        <v>1094</v>
      </c>
      <c r="C25" s="260" t="s">
        <v>1110</v>
      </c>
    </row>
    <row r="26" spans="1:3" ht="27" customHeight="1">
      <c r="A26" s="261">
        <v>25</v>
      </c>
      <c r="B26" s="260" t="s">
        <v>1117</v>
      </c>
      <c r="C26" s="260" t="s">
        <v>1135</v>
      </c>
    </row>
    <row r="27" spans="1:3" ht="27" customHeight="1">
      <c r="A27" s="261">
        <v>26</v>
      </c>
      <c r="B27" s="260" t="s">
        <v>1159</v>
      </c>
      <c r="C27" s="260" t="s">
        <v>1165</v>
      </c>
    </row>
    <row r="28" spans="1:3" ht="27" customHeight="1">
      <c r="A28" s="261">
        <v>27</v>
      </c>
      <c r="B28" s="260" t="s">
        <v>1168</v>
      </c>
      <c r="C28" s="260" t="s">
        <v>1191</v>
      </c>
    </row>
    <row r="29" spans="1:3" ht="27" customHeight="1">
      <c r="A29" s="261">
        <v>28</v>
      </c>
      <c r="B29" s="260" t="s">
        <v>1201</v>
      </c>
      <c r="C29" s="260" t="s">
        <v>1225</v>
      </c>
    </row>
    <row r="30" spans="1:3" ht="27" customHeight="1">
      <c r="A30" s="261">
        <v>29</v>
      </c>
      <c r="B30" s="260" t="s">
        <v>1228</v>
      </c>
      <c r="C30" s="260" t="s">
        <v>1254</v>
      </c>
    </row>
    <row r="31" spans="1:3" ht="27" customHeight="1">
      <c r="A31" s="261">
        <v>30</v>
      </c>
      <c r="B31" s="260" t="s">
        <v>1256</v>
      </c>
      <c r="C31" s="260" t="s">
        <v>1276</v>
      </c>
    </row>
    <row r="32" spans="1:3" ht="27" customHeight="1">
      <c r="A32" s="261">
        <v>31</v>
      </c>
      <c r="B32" s="260" t="s">
        <v>1279</v>
      </c>
      <c r="C32" s="260" t="s">
        <v>943</v>
      </c>
    </row>
    <row r="33" spans="1:3" ht="27" customHeight="1">
      <c r="A33" s="261">
        <v>32</v>
      </c>
      <c r="B33" s="260" t="s">
        <v>1334</v>
      </c>
      <c r="C33" s="260" t="s">
        <v>1335</v>
      </c>
    </row>
    <row r="34" spans="1:3" ht="27" customHeight="1">
      <c r="A34" s="261">
        <v>33</v>
      </c>
      <c r="B34" s="260" t="s">
        <v>1364</v>
      </c>
      <c r="C34" s="260" t="s">
        <v>1387</v>
      </c>
    </row>
    <row r="35" spans="1:3" ht="27" customHeight="1">
      <c r="A35" s="261">
        <v>34</v>
      </c>
      <c r="B35" s="260" t="s">
        <v>1373</v>
      </c>
      <c r="C35" s="260" t="s">
        <v>1388</v>
      </c>
    </row>
    <row r="36" spans="1:3" ht="27" customHeight="1">
      <c r="A36" s="261">
        <v>35</v>
      </c>
      <c r="B36" s="260" t="s">
        <v>1390</v>
      </c>
      <c r="C36" s="260" t="s">
        <v>1391</v>
      </c>
    </row>
    <row r="37" spans="1:3" ht="27" customHeight="1">
      <c r="A37" s="261">
        <v>36</v>
      </c>
      <c r="B37" s="260" t="s">
        <v>1602</v>
      </c>
      <c r="C37" s="260" t="s">
        <v>1629</v>
      </c>
    </row>
    <row r="38" spans="1:3" ht="27" customHeight="1">
      <c r="A38" s="261">
        <v>37</v>
      </c>
      <c r="B38" s="260" t="s">
        <v>1673</v>
      </c>
      <c r="C38" s="260" t="s">
        <v>1674</v>
      </c>
    </row>
    <row r="39" spans="1:3" ht="27" customHeight="1">
      <c r="A39" s="261">
        <v>38</v>
      </c>
      <c r="B39" s="260" t="s">
        <v>1684</v>
      </c>
      <c r="C39" s="260" t="s">
        <v>1697</v>
      </c>
    </row>
    <row r="40" spans="1:3" ht="27" customHeight="1">
      <c r="A40" s="261">
        <v>39</v>
      </c>
      <c r="B40" s="260" t="s">
        <v>1743</v>
      </c>
      <c r="C40" s="260" t="s">
        <v>1722</v>
      </c>
    </row>
    <row r="41" spans="1:3" ht="27" customHeight="1">
      <c r="A41" s="261">
        <v>40</v>
      </c>
      <c r="B41" s="260" t="s">
        <v>1753</v>
      </c>
      <c r="C41" s="260" t="s">
        <v>1768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7" t="s">
        <v>363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1"/>
      <c r="P2" s="560" t="s">
        <v>364</v>
      </c>
      <c r="Q2" s="563"/>
      <c r="R2" s="563"/>
      <c r="S2" s="563"/>
      <c r="T2" s="564"/>
      <c r="V2" s="552" t="s">
        <v>485</v>
      </c>
      <c r="W2" s="553"/>
      <c r="X2" s="553"/>
      <c r="Y2" s="553"/>
      <c r="Z2" s="553"/>
      <c r="AA2" s="553"/>
      <c r="AB2" s="553"/>
      <c r="AC2" s="553"/>
      <c r="AD2" s="553"/>
      <c r="AE2" s="553"/>
      <c r="AF2" s="553"/>
      <c r="AG2" s="553"/>
      <c r="AH2" s="553"/>
      <c r="AI2" s="553"/>
      <c r="AJ2" s="553"/>
      <c r="AK2" s="553"/>
      <c r="AL2" s="553"/>
      <c r="AM2" s="554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5" t="s">
        <v>467</v>
      </c>
      <c r="X3" s="555"/>
      <c r="Y3" s="555"/>
      <c r="Z3" s="555" t="s">
        <v>466</v>
      </c>
      <c r="AA3" s="555"/>
      <c r="AB3" s="555"/>
      <c r="AC3" s="555"/>
      <c r="AD3" s="555"/>
      <c r="AE3" s="555"/>
      <c r="AF3" s="555"/>
      <c r="AG3" s="555"/>
      <c r="AH3" s="555"/>
      <c r="AI3" s="555"/>
      <c r="AJ3" s="555"/>
      <c r="AK3" s="555"/>
      <c r="AL3" s="555"/>
      <c r="AM3" s="556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0" t="s">
        <v>373</v>
      </c>
      <c r="Q8" s="561"/>
      <c r="R8" s="561"/>
      <c r="S8" s="561"/>
      <c r="T8" s="562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2024-10-05T15:19:44Z</dcterms:modified>
</cp:coreProperties>
</file>